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codeName="ThisWorkbook" defaultThemeVersion="124226"/>
  <mc:AlternateContent xmlns:mc="http://schemas.openxmlformats.org/markup-compatibility/2006">
    <mc:Choice Requires="x15">
      <x15ac:absPath xmlns:x15ac="http://schemas.microsoft.com/office/spreadsheetml/2010/11/ac" url="/Users/macbookair/Desktop/2026/CENAC/ESTRUCTURACIONES/7. LINEA AMARILLA/ARCHIVOS FINALES PARA REVISION Y DEVOLUCION/"/>
    </mc:Choice>
  </mc:AlternateContent>
  <xr:revisionPtr revIDLastSave="0" documentId="13_ncr:1_{5523AFFA-C206-2141-B4ED-97F69936B48F}" xr6:coauthVersionLast="47" xr6:coauthVersionMax="47" xr10:uidLastSave="{00000000-0000-0000-0000-000000000000}"/>
  <bookViews>
    <workbookView xWindow="0" yWindow="500" windowWidth="28800" windowHeight="16080" activeTab="2" xr2:uid="{00000000-000D-0000-FFFF-FFFF00000000}"/>
  </bookViews>
  <sheets>
    <sheet name="PLAN DRUMMIND 2021" sheetId="3" state="hidden" r:id="rId1"/>
    <sheet name="PROMIGAS" sheetId="5" state="hidden" r:id="rId2"/>
    <sheet name="COTIZA" sheetId="11" r:id="rId3"/>
    <sheet name="Hoja1" sheetId="12" r:id="rId4"/>
  </sheets>
  <externalReferences>
    <externalReference r:id="rId5"/>
  </externalReferences>
  <definedNames>
    <definedName name="_xlnm._FilterDatabase" localSheetId="2" hidden="1">COTIZA!$A$5:$AD$638</definedName>
    <definedName name="_xlnm._FilterDatabase" localSheetId="0" hidden="1">'PLAN DRUMMIND 2021'!#REF!</definedName>
    <definedName name="_xlnm._FilterDatabase" localSheetId="1" hidden="1">PROMIGAS!$A$1042:$P$1071</definedName>
    <definedName name="_xlnm.Print_Area" localSheetId="2">COTIZA!$A$1:$L$638</definedName>
    <definedName name="_xlnm.Print_Area" localSheetId="0">'PLAN DRUMMIND 2021'!$A$1:$J$1071</definedName>
    <definedName name="_xlnm.Print_Area" localSheetId="1">PROMIGAS!$A$1:$J$1196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638" i="11" l="1"/>
  <c r="H638" i="11" s="1"/>
  <c r="G622" i="11"/>
  <c r="H622" i="11" s="1"/>
  <c r="G582" i="11"/>
  <c r="H582" i="11" s="1"/>
  <c r="G581" i="11"/>
  <c r="H581" i="11" s="1"/>
  <c r="G551" i="11"/>
  <c r="H551" i="11" s="1"/>
  <c r="G530" i="11"/>
  <c r="H530" i="11" s="1"/>
  <c r="G529" i="11"/>
  <c r="H529" i="11" s="1"/>
  <c r="G408" i="11"/>
  <c r="H408" i="11" s="1"/>
  <c r="G406" i="11"/>
  <c r="H406" i="11" s="1"/>
  <c r="G405" i="11"/>
  <c r="H405" i="11" s="1"/>
  <c r="G404" i="11"/>
  <c r="H404" i="11" s="1"/>
  <c r="G402" i="11"/>
  <c r="H402" i="11" s="1"/>
  <c r="G400" i="11"/>
  <c r="H400" i="11" s="1"/>
  <c r="G345" i="11"/>
  <c r="H345" i="11" s="1"/>
  <c r="G344" i="11"/>
  <c r="H344" i="11" s="1"/>
  <c r="G338" i="11"/>
  <c r="H338" i="11" s="1"/>
  <c r="G337" i="11"/>
  <c r="H337" i="11" s="1"/>
  <c r="G336" i="11"/>
  <c r="H336" i="11" s="1"/>
  <c r="G335" i="11"/>
  <c r="H335" i="11" s="1"/>
  <c r="G334" i="11"/>
  <c r="H334" i="11" s="1"/>
  <c r="G333" i="11"/>
  <c r="H333" i="11" s="1"/>
  <c r="G332" i="11"/>
  <c r="H332" i="11" s="1"/>
  <c r="G331" i="11"/>
  <c r="H331" i="11" s="1"/>
  <c r="G330" i="11"/>
  <c r="H330" i="11" s="1"/>
  <c r="G329" i="11"/>
  <c r="H329" i="11" s="1"/>
  <c r="G328" i="11"/>
  <c r="H328" i="11" s="1"/>
  <c r="G327" i="11"/>
  <c r="H327" i="11" s="1"/>
  <c r="G326" i="11"/>
  <c r="H326" i="11" s="1"/>
  <c r="G325" i="11"/>
  <c r="H325" i="11" s="1"/>
  <c r="G324" i="11"/>
  <c r="H324" i="11" s="1"/>
  <c r="G323" i="11"/>
  <c r="H323" i="11" s="1"/>
  <c r="G322" i="11"/>
  <c r="H322" i="11" s="1"/>
  <c r="G321" i="11"/>
  <c r="H321" i="11" s="1"/>
  <c r="G320" i="11"/>
  <c r="H320" i="11" s="1"/>
  <c r="G319" i="11"/>
  <c r="H319" i="11" s="1"/>
  <c r="G286" i="11"/>
  <c r="H286" i="11" s="1"/>
  <c r="G285" i="11"/>
  <c r="H285" i="11" s="1"/>
  <c r="G284" i="11"/>
  <c r="H284" i="11" s="1"/>
  <c r="G283" i="11"/>
  <c r="H283" i="11" s="1"/>
  <c r="G282" i="11"/>
  <c r="H282" i="11" s="1"/>
  <c r="G281" i="11"/>
  <c r="H281" i="11" s="1"/>
  <c r="G280" i="11"/>
  <c r="H280" i="11" s="1"/>
  <c r="G279" i="11"/>
  <c r="H279" i="11" s="1"/>
  <c r="G278" i="11"/>
  <c r="H278" i="11" s="1"/>
  <c r="G277" i="11"/>
  <c r="H277" i="11" s="1"/>
  <c r="G275" i="11"/>
  <c r="H275" i="11" s="1"/>
  <c r="G274" i="11"/>
  <c r="H274" i="11" s="1"/>
  <c r="G273" i="11"/>
  <c r="H273" i="11" s="1"/>
  <c r="G272" i="11"/>
  <c r="H272" i="11" s="1"/>
  <c r="G271" i="11"/>
  <c r="H271" i="11" s="1"/>
  <c r="G270" i="11"/>
  <c r="H270" i="11" s="1"/>
  <c r="G269" i="11"/>
  <c r="H269" i="11" s="1"/>
  <c r="G268" i="11"/>
  <c r="H268" i="11" s="1"/>
  <c r="G267" i="11"/>
  <c r="H267" i="11" s="1"/>
  <c r="G266" i="11"/>
  <c r="H266" i="11" s="1"/>
  <c r="G265" i="11"/>
  <c r="H265" i="11" s="1"/>
  <c r="G264" i="11"/>
  <c r="H264" i="11" s="1"/>
  <c r="G263" i="11"/>
  <c r="H263" i="11" s="1"/>
  <c r="G262" i="11"/>
  <c r="H262" i="11" s="1"/>
  <c r="G261" i="11"/>
  <c r="H261" i="11" s="1"/>
  <c r="G260" i="11"/>
  <c r="H260" i="11" s="1"/>
  <c r="G259" i="11"/>
  <c r="H259" i="11" s="1"/>
  <c r="G258" i="11"/>
  <c r="H258" i="11" s="1"/>
  <c r="G257" i="11"/>
  <c r="H257" i="11" s="1"/>
  <c r="G256" i="11"/>
  <c r="H256" i="11" s="1"/>
  <c r="G255" i="11"/>
  <c r="H255" i="11" s="1"/>
  <c r="G254" i="11"/>
  <c r="H254" i="11" s="1"/>
  <c r="G253" i="11"/>
  <c r="H253" i="11" s="1"/>
  <c r="G252" i="11"/>
  <c r="H252" i="11" s="1"/>
  <c r="G251" i="11"/>
  <c r="H251" i="11" s="1"/>
  <c r="G250" i="11"/>
  <c r="H250" i="11" s="1"/>
  <c r="G249" i="11"/>
  <c r="H249" i="11" s="1"/>
  <c r="G248" i="11"/>
  <c r="H248" i="11" s="1"/>
  <c r="G247" i="11"/>
  <c r="H247" i="11" s="1"/>
  <c r="G246" i="11"/>
  <c r="H246" i="11" s="1"/>
  <c r="G245" i="11"/>
  <c r="H245" i="11" s="1"/>
  <c r="G244" i="11"/>
  <c r="H244" i="11" s="1"/>
  <c r="G243" i="11"/>
  <c r="H243" i="11" s="1"/>
  <c r="G241" i="11"/>
  <c r="H241" i="11" s="1"/>
  <c r="G237" i="11"/>
  <c r="H237" i="11" s="1"/>
  <c r="G234" i="11"/>
  <c r="H234" i="11" s="1"/>
  <c r="G232" i="11"/>
  <c r="H232" i="11" s="1"/>
  <c r="G231" i="11"/>
  <c r="H231" i="11" s="1"/>
  <c r="G230" i="11"/>
  <c r="H230" i="11" s="1"/>
  <c r="G229" i="11"/>
  <c r="H229" i="11" s="1"/>
  <c r="G228" i="11"/>
  <c r="H228" i="11" s="1"/>
  <c r="G213" i="11"/>
  <c r="H213" i="11" s="1"/>
  <c r="G212" i="11"/>
  <c r="H212" i="11" s="1"/>
  <c r="G211" i="11"/>
  <c r="H211" i="11" s="1"/>
  <c r="G210" i="11"/>
  <c r="H210" i="11" s="1"/>
  <c r="G209" i="11"/>
  <c r="H209" i="11" s="1"/>
  <c r="G208" i="11"/>
  <c r="H208" i="11" s="1"/>
  <c r="G207" i="11"/>
  <c r="H207" i="11" s="1"/>
  <c r="G206" i="11"/>
  <c r="H206" i="11" s="1"/>
  <c r="G205" i="11"/>
  <c r="H205" i="11" s="1"/>
  <c r="G204" i="11"/>
  <c r="H204" i="11" s="1"/>
  <c r="G202" i="11"/>
  <c r="H202" i="11" s="1"/>
  <c r="G201" i="11"/>
  <c r="H201" i="11" s="1"/>
  <c r="G200" i="11"/>
  <c r="H200" i="11" s="1"/>
  <c r="G199" i="11"/>
  <c r="H199" i="11" s="1"/>
  <c r="G198" i="11"/>
  <c r="H198" i="11" s="1"/>
  <c r="G197" i="11"/>
  <c r="H197" i="11" s="1"/>
  <c r="G196" i="11"/>
  <c r="H196" i="11" s="1"/>
  <c r="G195" i="11"/>
  <c r="H195" i="11" s="1"/>
  <c r="G194" i="11"/>
  <c r="H194" i="11" s="1"/>
  <c r="G193" i="11"/>
  <c r="H193" i="11" s="1"/>
  <c r="G192" i="11"/>
  <c r="H192" i="11" s="1"/>
  <c r="G191" i="11"/>
  <c r="H191" i="11" s="1"/>
  <c r="G190" i="11"/>
  <c r="H190" i="11" s="1"/>
  <c r="G189" i="11"/>
  <c r="H189" i="11" s="1"/>
  <c r="G188" i="11"/>
  <c r="H188" i="11" s="1"/>
  <c r="G187" i="11"/>
  <c r="H187" i="11" s="1"/>
  <c r="G186" i="11"/>
  <c r="H186" i="11" s="1"/>
  <c r="G185" i="11"/>
  <c r="H185" i="11" s="1"/>
  <c r="G184" i="11"/>
  <c r="H184" i="11" s="1"/>
  <c r="G183" i="11"/>
  <c r="H183" i="11" s="1"/>
  <c r="G182" i="11"/>
  <c r="H182" i="11" s="1"/>
  <c r="G181" i="11"/>
  <c r="H181" i="11" s="1"/>
  <c r="G180" i="11"/>
  <c r="H180" i="11" s="1"/>
  <c r="G179" i="11"/>
  <c r="H179" i="11" s="1"/>
  <c r="G178" i="11"/>
  <c r="H178" i="11" s="1"/>
  <c r="G177" i="11"/>
  <c r="H177" i="11" s="1"/>
  <c r="G176" i="11"/>
  <c r="H176" i="11" s="1"/>
  <c r="G175" i="11"/>
  <c r="H175" i="11" s="1"/>
  <c r="G174" i="11"/>
  <c r="H174" i="11" s="1"/>
  <c r="G173" i="11"/>
  <c r="H173" i="11" s="1"/>
  <c r="G172" i="11"/>
  <c r="H172" i="11" s="1"/>
  <c r="G171" i="11"/>
  <c r="H171" i="11" s="1"/>
  <c r="G170" i="11"/>
  <c r="H170" i="11" s="1"/>
  <c r="G168" i="11"/>
  <c r="H168" i="11" s="1"/>
  <c r="G165" i="11"/>
  <c r="H165" i="11" s="1"/>
  <c r="G164" i="11"/>
  <c r="H164" i="11" s="1"/>
  <c r="G161" i="11"/>
  <c r="H161" i="11" s="1"/>
  <c r="G160" i="11"/>
  <c r="H160" i="11" s="1"/>
  <c r="G159" i="11"/>
  <c r="H159" i="11" s="1"/>
  <c r="G158" i="11"/>
  <c r="H158" i="11" s="1"/>
  <c r="G157" i="11"/>
  <c r="H157" i="11" s="1"/>
  <c r="G156" i="11"/>
  <c r="H156" i="11" s="1"/>
  <c r="G143" i="11"/>
  <c r="H143" i="11" s="1"/>
  <c r="G142" i="11"/>
  <c r="H142" i="11" s="1"/>
  <c r="G141" i="11"/>
  <c r="H141" i="11" s="1"/>
  <c r="G140" i="11"/>
  <c r="H140" i="11" s="1"/>
  <c r="G139" i="11"/>
  <c r="H139" i="11" s="1"/>
  <c r="G138" i="11"/>
  <c r="H138" i="11" s="1"/>
  <c r="G137" i="11"/>
  <c r="H137" i="11" s="1"/>
  <c r="G136" i="11"/>
  <c r="H136" i="11" s="1"/>
  <c r="G135" i="11"/>
  <c r="H135" i="11" s="1"/>
  <c r="G134" i="11"/>
  <c r="H134" i="11" s="1"/>
  <c r="G132" i="11"/>
  <c r="H132" i="11" s="1"/>
  <c r="G131" i="11"/>
  <c r="H131" i="11" s="1"/>
  <c r="G130" i="11"/>
  <c r="H130" i="11" s="1"/>
  <c r="G129" i="11"/>
  <c r="H129" i="11" s="1"/>
  <c r="G128" i="11"/>
  <c r="H128" i="11" s="1"/>
  <c r="G127" i="11"/>
  <c r="H127" i="11" s="1"/>
  <c r="G126" i="11"/>
  <c r="H126" i="11" s="1"/>
  <c r="G125" i="11"/>
  <c r="H125" i="11" s="1"/>
  <c r="G124" i="11"/>
  <c r="H124" i="11" s="1"/>
  <c r="G123" i="11"/>
  <c r="H123" i="11" s="1"/>
  <c r="G122" i="11"/>
  <c r="H122" i="11" s="1"/>
  <c r="G121" i="11"/>
  <c r="H121" i="11" s="1"/>
  <c r="G120" i="11"/>
  <c r="H120" i="11" s="1"/>
  <c r="G119" i="11"/>
  <c r="H119" i="11" s="1"/>
  <c r="G118" i="11"/>
  <c r="H118" i="11" s="1"/>
  <c r="G117" i="11"/>
  <c r="H117" i="11" s="1"/>
  <c r="G116" i="11"/>
  <c r="H116" i="11" s="1"/>
  <c r="G115" i="11"/>
  <c r="H115" i="11" s="1"/>
  <c r="G114" i="11"/>
  <c r="H114" i="11" s="1"/>
  <c r="G113" i="11"/>
  <c r="H113" i="11" s="1"/>
  <c r="G112" i="11"/>
  <c r="H112" i="11" s="1"/>
  <c r="G111" i="11"/>
  <c r="H111" i="11" s="1"/>
  <c r="G110" i="11"/>
  <c r="H110" i="11" s="1"/>
  <c r="G109" i="11"/>
  <c r="H109" i="11" s="1"/>
  <c r="G108" i="11"/>
  <c r="H108" i="11" s="1"/>
  <c r="G107" i="11"/>
  <c r="H107" i="11" s="1"/>
  <c r="G106" i="11"/>
  <c r="H106" i="11" s="1"/>
  <c r="G104" i="11"/>
  <c r="H104" i="11" s="1"/>
  <c r="G103" i="11"/>
  <c r="H103" i="11" s="1"/>
  <c r="G102" i="11"/>
  <c r="H102" i="11" s="1"/>
  <c r="G101" i="11"/>
  <c r="H101" i="11" s="1"/>
  <c r="G100" i="11"/>
  <c r="H100" i="11" s="1"/>
  <c r="G94" i="11"/>
  <c r="H94" i="11" s="1"/>
  <c r="G91" i="11"/>
  <c r="H91" i="11" s="1"/>
  <c r="G90" i="11"/>
  <c r="H90" i="11" s="1"/>
  <c r="G89" i="11"/>
  <c r="H89" i="11" s="1"/>
  <c r="G88" i="11"/>
  <c r="H88" i="11" s="1"/>
  <c r="G86" i="11"/>
  <c r="H86" i="11" s="1"/>
  <c r="G85" i="11"/>
  <c r="H85" i="11" s="1"/>
  <c r="G65" i="11"/>
  <c r="H65" i="11" s="1"/>
  <c r="G64" i="11"/>
  <c r="H64" i="11" s="1"/>
  <c r="G63" i="11"/>
  <c r="H63" i="11" s="1"/>
  <c r="G62" i="11"/>
  <c r="H62" i="11" s="1"/>
  <c r="G61" i="11"/>
  <c r="H61" i="11" s="1"/>
  <c r="G60" i="11"/>
  <c r="H60" i="11" s="1"/>
  <c r="G59" i="11"/>
  <c r="H59" i="11" s="1"/>
  <c r="G58" i="11"/>
  <c r="H58" i="11" s="1"/>
  <c r="G57" i="11"/>
  <c r="H57" i="11" s="1"/>
  <c r="G55" i="11"/>
  <c r="H55" i="11" s="1"/>
  <c r="G54" i="11"/>
  <c r="H54" i="11" s="1"/>
  <c r="G52" i="11"/>
  <c r="H52" i="11" s="1"/>
  <c r="G51" i="11"/>
  <c r="H51" i="11" s="1"/>
  <c r="G50" i="11"/>
  <c r="H50" i="11" s="1"/>
  <c r="G49" i="11"/>
  <c r="H49" i="11" s="1"/>
  <c r="G48" i="11"/>
  <c r="H48" i="11" s="1"/>
  <c r="G47" i="11"/>
  <c r="H47" i="11" s="1"/>
  <c r="G46" i="11"/>
  <c r="H46" i="11" s="1"/>
  <c r="G45" i="11"/>
  <c r="H45" i="11" s="1"/>
  <c r="G44" i="11"/>
  <c r="H44" i="11" s="1"/>
  <c r="G43" i="11"/>
  <c r="H43" i="11" s="1"/>
  <c r="G42" i="11"/>
  <c r="H42" i="11" s="1"/>
  <c r="G41" i="11"/>
  <c r="H41" i="11" s="1"/>
  <c r="G40" i="11"/>
  <c r="H40" i="11" s="1"/>
  <c r="G39" i="11"/>
  <c r="H39" i="11" s="1"/>
  <c r="G38" i="11"/>
  <c r="H38" i="11" s="1"/>
  <c r="G37" i="11"/>
  <c r="H37" i="11" s="1"/>
  <c r="G36" i="11"/>
  <c r="H36" i="11" s="1"/>
  <c r="G35" i="11"/>
  <c r="H35" i="11" s="1"/>
  <c r="G34" i="11"/>
  <c r="H34" i="11" s="1"/>
  <c r="G33" i="11"/>
  <c r="H33" i="11" s="1"/>
  <c r="G32" i="11"/>
  <c r="H32" i="11" s="1"/>
  <c r="G31" i="11"/>
  <c r="H31" i="11" s="1"/>
  <c r="G30" i="11"/>
  <c r="H30" i="11" s="1"/>
  <c r="G29" i="11"/>
  <c r="H29" i="11" s="1"/>
  <c r="G28" i="11"/>
  <c r="H28" i="11" s="1"/>
  <c r="G27" i="11"/>
  <c r="H27" i="11" s="1"/>
  <c r="G26" i="11"/>
  <c r="H26" i="11" s="1"/>
  <c r="G25" i="11"/>
  <c r="H25" i="11" s="1"/>
  <c r="G24" i="11"/>
  <c r="H24" i="11" s="1"/>
  <c r="G23" i="11"/>
  <c r="H23" i="11" s="1"/>
  <c r="G22" i="11"/>
  <c r="H22" i="11" s="1"/>
  <c r="G21" i="11"/>
  <c r="H21" i="11" s="1"/>
  <c r="G20" i="11"/>
  <c r="H20" i="11" s="1"/>
  <c r="G18" i="11"/>
  <c r="H18" i="11" s="1"/>
  <c r="G15" i="11"/>
  <c r="H15" i="11" s="1"/>
  <c r="G14" i="11"/>
  <c r="H14" i="11" s="1"/>
  <c r="G11" i="11"/>
  <c r="H11" i="11" s="1"/>
  <c r="G10" i="11"/>
  <c r="H10" i="11" s="1"/>
  <c r="G9" i="11"/>
  <c r="H9" i="11" s="1"/>
  <c r="G8" i="11"/>
  <c r="H8" i="11" s="1"/>
  <c r="G7" i="11"/>
  <c r="H7" i="11" s="1"/>
  <c r="G6" i="11"/>
  <c r="H6" i="11" s="1"/>
  <c r="S638" i="11"/>
  <c r="T638" i="11" s="1"/>
  <c r="S637" i="11"/>
  <c r="T637" i="11" s="1"/>
  <c r="S636" i="11"/>
  <c r="T636" i="11" s="1"/>
  <c r="S635" i="11"/>
  <c r="T635" i="11" s="1"/>
  <c r="S634" i="11"/>
  <c r="T634" i="11" s="1"/>
  <c r="S633" i="11"/>
  <c r="T633" i="11" s="1"/>
  <c r="S632" i="11"/>
  <c r="T632" i="11" s="1"/>
  <c r="S631" i="11"/>
  <c r="T631" i="11" s="1"/>
  <c r="S630" i="11"/>
  <c r="T630" i="11" s="1"/>
  <c r="S629" i="11"/>
  <c r="T629" i="11" s="1"/>
  <c r="S628" i="11"/>
  <c r="T628" i="11" s="1"/>
  <c r="S627" i="11"/>
  <c r="T627" i="11" s="1"/>
  <c r="S626" i="11"/>
  <c r="T626" i="11" s="1"/>
  <c r="S625" i="11"/>
  <c r="T625" i="11" s="1"/>
  <c r="S622" i="11"/>
  <c r="T622" i="11" s="1"/>
  <c r="S619" i="11"/>
  <c r="T619" i="11" s="1"/>
  <c r="S618" i="11"/>
  <c r="T618" i="11" s="1"/>
  <c r="S617" i="11"/>
  <c r="T617" i="11" s="1"/>
  <c r="S616" i="11"/>
  <c r="T616" i="11" s="1"/>
  <c r="S615" i="11"/>
  <c r="T615" i="11" s="1"/>
  <c r="S614" i="11"/>
  <c r="T614" i="11" s="1"/>
  <c r="S613" i="11"/>
  <c r="T613" i="11" s="1"/>
  <c r="S612" i="11"/>
  <c r="T612" i="11" s="1"/>
  <c r="S611" i="11"/>
  <c r="T611" i="11" s="1"/>
  <c r="S610" i="11"/>
  <c r="T610" i="11" s="1"/>
  <c r="S609" i="11"/>
  <c r="T609" i="11" s="1"/>
  <c r="S608" i="11"/>
  <c r="T608" i="11" s="1"/>
  <c r="S607" i="11"/>
  <c r="T607" i="11" s="1"/>
  <c r="S606" i="11"/>
  <c r="T606" i="11" s="1"/>
  <c r="S605" i="11"/>
  <c r="T605" i="11" s="1"/>
  <c r="S604" i="11"/>
  <c r="T604" i="11" s="1"/>
  <c r="S603" i="11"/>
  <c r="T603" i="11" s="1"/>
  <c r="S602" i="11"/>
  <c r="T602" i="11" s="1"/>
  <c r="S601" i="11"/>
  <c r="T601" i="11" s="1"/>
  <c r="S600" i="11"/>
  <c r="T600" i="11" s="1"/>
  <c r="S599" i="11"/>
  <c r="T599" i="11" s="1"/>
  <c r="S598" i="11"/>
  <c r="T598" i="11" s="1"/>
  <c r="S597" i="11"/>
  <c r="T597" i="11" s="1"/>
  <c r="S596" i="11"/>
  <c r="T596" i="11" s="1"/>
  <c r="S595" i="11"/>
  <c r="T595" i="11" s="1"/>
  <c r="S594" i="11"/>
  <c r="T594" i="11" s="1"/>
  <c r="S593" i="11"/>
  <c r="T593" i="11" s="1"/>
  <c r="S592" i="11"/>
  <c r="T592" i="11" s="1"/>
  <c r="S591" i="11"/>
  <c r="T591" i="11" s="1"/>
  <c r="S590" i="11"/>
  <c r="T590" i="11" s="1"/>
  <c r="S589" i="11"/>
  <c r="T589" i="11" s="1"/>
  <c r="S588" i="11"/>
  <c r="T588" i="11" s="1"/>
  <c r="S587" i="11"/>
  <c r="T587" i="11" s="1"/>
  <c r="S586" i="11"/>
  <c r="T586" i="11" s="1"/>
  <c r="S585" i="11"/>
  <c r="T585" i="11" s="1"/>
  <c r="S582" i="11"/>
  <c r="T582" i="11" s="1"/>
  <c r="S581" i="11"/>
  <c r="T581" i="11" s="1"/>
  <c r="S580" i="11"/>
  <c r="T580" i="11" s="1"/>
  <c r="S579" i="11"/>
  <c r="T579" i="11" s="1"/>
  <c r="S578" i="11"/>
  <c r="T578" i="11" s="1"/>
  <c r="S577" i="11"/>
  <c r="T577" i="11" s="1"/>
  <c r="S576" i="11"/>
  <c r="T576" i="11" s="1"/>
  <c r="S575" i="11"/>
  <c r="T575" i="11" s="1"/>
  <c r="S574" i="11"/>
  <c r="T574" i="11" s="1"/>
  <c r="S573" i="11"/>
  <c r="T573" i="11" s="1"/>
  <c r="S572" i="11"/>
  <c r="T572" i="11" s="1"/>
  <c r="S571" i="11"/>
  <c r="T571" i="11" s="1"/>
  <c r="S570" i="11"/>
  <c r="T570" i="11" s="1"/>
  <c r="S569" i="11"/>
  <c r="T569" i="11" s="1"/>
  <c r="S568" i="11"/>
  <c r="T568" i="11" s="1"/>
  <c r="S567" i="11"/>
  <c r="T567" i="11" s="1"/>
  <c r="S566" i="11"/>
  <c r="T566" i="11" s="1"/>
  <c r="S565" i="11"/>
  <c r="T565" i="11" s="1"/>
  <c r="S564" i="11"/>
  <c r="T564" i="11" s="1"/>
  <c r="S563" i="11"/>
  <c r="T563" i="11" s="1"/>
  <c r="S562" i="11"/>
  <c r="T562" i="11" s="1"/>
  <c r="S561" i="11"/>
  <c r="T561" i="11" s="1"/>
  <c r="S560" i="11"/>
  <c r="T560" i="11" s="1"/>
  <c r="S559" i="11"/>
  <c r="T559" i="11" s="1"/>
  <c r="S558" i="11"/>
  <c r="T558" i="11" s="1"/>
  <c r="S557" i="11"/>
  <c r="T557" i="11" s="1"/>
  <c r="S556" i="11"/>
  <c r="T556" i="11" s="1"/>
  <c r="S555" i="11"/>
  <c r="T555" i="11" s="1"/>
  <c r="S554" i="11"/>
  <c r="T554" i="11" s="1"/>
  <c r="S551" i="11"/>
  <c r="T551" i="11" s="1"/>
  <c r="S550" i="11"/>
  <c r="T550" i="11" s="1"/>
  <c r="S549" i="11"/>
  <c r="T549" i="11" s="1"/>
  <c r="S548" i="11"/>
  <c r="T548" i="11" s="1"/>
  <c r="S547" i="11"/>
  <c r="T547" i="11" s="1"/>
  <c r="S546" i="11"/>
  <c r="T546" i="11" s="1"/>
  <c r="S545" i="11"/>
  <c r="T545" i="11" s="1"/>
  <c r="S544" i="11"/>
  <c r="T544" i="11" s="1"/>
  <c r="S543" i="11"/>
  <c r="T543" i="11" s="1"/>
  <c r="S542" i="11"/>
  <c r="T542" i="11" s="1"/>
  <c r="S541" i="11"/>
  <c r="T541" i="11" s="1"/>
  <c r="S540" i="11"/>
  <c r="T540" i="11" s="1"/>
  <c r="S539" i="11"/>
  <c r="T539" i="11" s="1"/>
  <c r="S538" i="11"/>
  <c r="T538" i="11" s="1"/>
  <c r="S537" i="11"/>
  <c r="T537" i="11" s="1"/>
  <c r="S536" i="11"/>
  <c r="T536" i="11" s="1"/>
  <c r="S535" i="11"/>
  <c r="T535" i="11" s="1"/>
  <c r="S534" i="11"/>
  <c r="T534" i="11" s="1"/>
  <c r="S533" i="11"/>
  <c r="T533" i="11" s="1"/>
  <c r="S532" i="11"/>
  <c r="T532" i="11" s="1"/>
  <c r="S531" i="11"/>
  <c r="T531" i="11" s="1"/>
  <c r="S530" i="11"/>
  <c r="T530" i="11" s="1"/>
  <c r="S529" i="11"/>
  <c r="T529" i="11" s="1"/>
  <c r="S528" i="11"/>
  <c r="T528" i="11" s="1"/>
  <c r="S527" i="11"/>
  <c r="T527" i="11" s="1"/>
  <c r="S526" i="11"/>
  <c r="T526" i="11" s="1"/>
  <c r="S525" i="11"/>
  <c r="T525" i="11" s="1"/>
  <c r="S524" i="11"/>
  <c r="T524" i="11" s="1"/>
  <c r="S523" i="11"/>
  <c r="T523" i="11" s="1"/>
  <c r="S522" i="11"/>
  <c r="T522" i="11" s="1"/>
  <c r="S521" i="11"/>
  <c r="T521" i="11" s="1"/>
  <c r="S520" i="11"/>
  <c r="T520" i="11" s="1"/>
  <c r="S519" i="11"/>
  <c r="T519" i="11" s="1"/>
  <c r="S518" i="11"/>
  <c r="T518" i="11" s="1"/>
  <c r="S517" i="11"/>
  <c r="T517" i="11" s="1"/>
  <c r="S516" i="11"/>
  <c r="T516" i="11" s="1"/>
  <c r="S515" i="11"/>
  <c r="T515" i="11" s="1"/>
  <c r="S514" i="11"/>
  <c r="T514" i="11" s="1"/>
  <c r="S513" i="11"/>
  <c r="T513" i="11" s="1"/>
  <c r="S512" i="11"/>
  <c r="T512" i="11" s="1"/>
  <c r="S511" i="11"/>
  <c r="T511" i="11" s="1"/>
  <c r="S510" i="11"/>
  <c r="T510" i="11" s="1"/>
  <c r="S509" i="11"/>
  <c r="T509" i="11" s="1"/>
  <c r="S508" i="11"/>
  <c r="T508" i="11" s="1"/>
  <c r="S507" i="11"/>
  <c r="T507" i="11" s="1"/>
  <c r="S506" i="11"/>
  <c r="T506" i="11" s="1"/>
  <c r="S505" i="11"/>
  <c r="T505" i="11" s="1"/>
  <c r="S504" i="11"/>
  <c r="T504" i="11" s="1"/>
  <c r="S503" i="11"/>
  <c r="T503" i="11" s="1"/>
  <c r="S502" i="11"/>
  <c r="T502" i="11" s="1"/>
  <c r="S501" i="11"/>
  <c r="T501" i="11" s="1"/>
  <c r="S500" i="11"/>
  <c r="T500" i="11" s="1"/>
  <c r="S497" i="11"/>
  <c r="T497" i="11" s="1"/>
  <c r="S496" i="11"/>
  <c r="T496" i="11" s="1"/>
  <c r="S495" i="11"/>
  <c r="T495" i="11" s="1"/>
  <c r="S494" i="11"/>
  <c r="T494" i="11" s="1"/>
  <c r="S493" i="11"/>
  <c r="T493" i="11" s="1"/>
  <c r="S492" i="11"/>
  <c r="T492" i="11" s="1"/>
  <c r="S491" i="11"/>
  <c r="T491" i="11" s="1"/>
  <c r="S490" i="11"/>
  <c r="T490" i="11" s="1"/>
  <c r="S489" i="11"/>
  <c r="T489" i="11" s="1"/>
  <c r="S488" i="11"/>
  <c r="T488" i="11" s="1"/>
  <c r="S487" i="11"/>
  <c r="T487" i="11" s="1"/>
  <c r="S486" i="11"/>
  <c r="T486" i="11" s="1"/>
  <c r="S485" i="11"/>
  <c r="T485" i="11" s="1"/>
  <c r="S484" i="11"/>
  <c r="T484" i="11" s="1"/>
  <c r="S483" i="11"/>
  <c r="T483" i="11" s="1"/>
  <c r="S482" i="11"/>
  <c r="T482" i="11" s="1"/>
  <c r="S481" i="11"/>
  <c r="T481" i="11" s="1"/>
  <c r="S480" i="11"/>
  <c r="T480" i="11" s="1"/>
  <c r="S479" i="11"/>
  <c r="T479" i="11" s="1"/>
  <c r="S478" i="11"/>
  <c r="T478" i="11" s="1"/>
  <c r="S477" i="11"/>
  <c r="T477" i="11" s="1"/>
  <c r="S476" i="11"/>
  <c r="T476" i="11" s="1"/>
  <c r="S475" i="11"/>
  <c r="T475" i="11" s="1"/>
  <c r="S474" i="11"/>
  <c r="T474" i="11" s="1"/>
  <c r="S473" i="11"/>
  <c r="T473" i="11" s="1"/>
  <c r="S472" i="11"/>
  <c r="T472" i="11" s="1"/>
  <c r="S471" i="11"/>
  <c r="T471" i="11" s="1"/>
  <c r="S470" i="11"/>
  <c r="T470" i="11" s="1"/>
  <c r="S469" i="11"/>
  <c r="T469" i="11" s="1"/>
  <c r="S468" i="11"/>
  <c r="T468" i="11" s="1"/>
  <c r="S467" i="11"/>
  <c r="T467" i="11" s="1"/>
  <c r="S466" i="11"/>
  <c r="T466" i="11" s="1"/>
  <c r="S465" i="11"/>
  <c r="T465" i="11" s="1"/>
  <c r="S464" i="11"/>
  <c r="T464" i="11" s="1"/>
  <c r="S463" i="11"/>
  <c r="T463" i="11" s="1"/>
  <c r="S462" i="11"/>
  <c r="T462" i="11" s="1"/>
  <c r="S461" i="11"/>
  <c r="T461" i="11" s="1"/>
  <c r="S460" i="11"/>
  <c r="T460" i="11" s="1"/>
  <c r="S459" i="11"/>
  <c r="T459" i="11" s="1"/>
  <c r="S458" i="11"/>
  <c r="T458" i="11" s="1"/>
  <c r="S457" i="11"/>
  <c r="T457" i="11" s="1"/>
  <c r="S454" i="11"/>
  <c r="T454" i="11" s="1"/>
  <c r="S453" i="11"/>
  <c r="T453" i="11" s="1"/>
  <c r="S452" i="11"/>
  <c r="T452" i="11" s="1"/>
  <c r="S451" i="11"/>
  <c r="T451" i="11" s="1"/>
  <c r="S450" i="11"/>
  <c r="T450" i="11" s="1"/>
  <c r="S449" i="11"/>
  <c r="T449" i="11" s="1"/>
  <c r="S448" i="11"/>
  <c r="T448" i="11" s="1"/>
  <c r="S447" i="11"/>
  <c r="T447" i="11" s="1"/>
  <c r="S446" i="11"/>
  <c r="T446" i="11" s="1"/>
  <c r="S445" i="11"/>
  <c r="T445" i="11" s="1"/>
  <c r="S444" i="11"/>
  <c r="T444" i="11" s="1"/>
  <c r="S443" i="11"/>
  <c r="T443" i="11" s="1"/>
  <c r="S442" i="11"/>
  <c r="T442" i="11" s="1"/>
  <c r="S441" i="11"/>
  <c r="T441" i="11" s="1"/>
  <c r="S440" i="11"/>
  <c r="T440" i="11" s="1"/>
  <c r="S439" i="11"/>
  <c r="T439" i="11" s="1"/>
  <c r="S438" i="11"/>
  <c r="T438" i="11" s="1"/>
  <c r="S437" i="11"/>
  <c r="T437" i="11" s="1"/>
  <c r="S436" i="11"/>
  <c r="T436" i="11" s="1"/>
  <c r="S435" i="11"/>
  <c r="T435" i="11" s="1"/>
  <c r="S434" i="11"/>
  <c r="T434" i="11" s="1"/>
  <c r="S433" i="11"/>
  <c r="T433" i="11" s="1"/>
  <c r="S432" i="11"/>
  <c r="T432" i="11" s="1"/>
  <c r="S431" i="11"/>
  <c r="T431" i="11" s="1"/>
  <c r="S430" i="11"/>
  <c r="T430" i="11" s="1"/>
  <c r="S429" i="11"/>
  <c r="T429" i="11" s="1"/>
  <c r="S428" i="11"/>
  <c r="T428" i="11" s="1"/>
  <c r="S427" i="11"/>
  <c r="T427" i="11" s="1"/>
  <c r="S426" i="11"/>
  <c r="T426" i="11" s="1"/>
  <c r="S425" i="11"/>
  <c r="T425" i="11" s="1"/>
  <c r="S424" i="11"/>
  <c r="T424" i="11" s="1"/>
  <c r="S423" i="11"/>
  <c r="T423" i="11" s="1"/>
  <c r="S422" i="11"/>
  <c r="T422" i="11" s="1"/>
  <c r="S421" i="11"/>
  <c r="T421" i="11" s="1"/>
  <c r="S420" i="11"/>
  <c r="T420" i="11" s="1"/>
  <c r="S419" i="11"/>
  <c r="T419" i="11" s="1"/>
  <c r="S418" i="11"/>
  <c r="T418" i="11" s="1"/>
  <c r="S417" i="11"/>
  <c r="T417" i="11" s="1"/>
  <c r="S416" i="11"/>
  <c r="T416" i="11" s="1"/>
  <c r="S415" i="11"/>
  <c r="T415" i="11" s="1"/>
  <c r="S414" i="11"/>
  <c r="T414" i="11" s="1"/>
  <c r="S413" i="11"/>
  <c r="T413" i="11" s="1"/>
  <c r="S412" i="11"/>
  <c r="T412" i="11" s="1"/>
  <c r="S411" i="11"/>
  <c r="T411" i="11" s="1"/>
  <c r="S408" i="11"/>
  <c r="T408" i="11" s="1"/>
  <c r="S407" i="11"/>
  <c r="T407" i="11" s="1"/>
  <c r="S406" i="11"/>
  <c r="T406" i="11" s="1"/>
  <c r="S405" i="11"/>
  <c r="T405" i="11" s="1"/>
  <c r="S404" i="11"/>
  <c r="T404" i="11" s="1"/>
  <c r="S403" i="11"/>
  <c r="T403" i="11" s="1"/>
  <c r="S402" i="11"/>
  <c r="T402" i="11" s="1"/>
  <c r="S401" i="11"/>
  <c r="T401" i="11" s="1"/>
  <c r="S400" i="11"/>
  <c r="T400" i="11" s="1"/>
  <c r="S397" i="11"/>
  <c r="T397" i="11" s="1"/>
  <c r="S396" i="11"/>
  <c r="T396" i="11" s="1"/>
  <c r="S395" i="11"/>
  <c r="T395" i="11" s="1"/>
  <c r="S394" i="11"/>
  <c r="T394" i="11" s="1"/>
  <c r="S393" i="11"/>
  <c r="T393" i="11" s="1"/>
  <c r="S392" i="11"/>
  <c r="T392" i="11" s="1"/>
  <c r="S391" i="11"/>
  <c r="T391" i="11" s="1"/>
  <c r="S390" i="11"/>
  <c r="T390" i="11" s="1"/>
  <c r="S389" i="11"/>
  <c r="T389" i="11" s="1"/>
  <c r="S388" i="11"/>
  <c r="T388" i="11" s="1"/>
  <c r="S387" i="11"/>
  <c r="T387" i="11" s="1"/>
  <c r="S386" i="11"/>
  <c r="T386" i="11" s="1"/>
  <c r="S385" i="11"/>
  <c r="T385" i="11" s="1"/>
  <c r="S384" i="11"/>
  <c r="T384" i="11" s="1"/>
  <c r="S383" i="11"/>
  <c r="T383" i="11" s="1"/>
  <c r="S382" i="11"/>
  <c r="T382" i="11" s="1"/>
  <c r="S381" i="11"/>
  <c r="T381" i="11" s="1"/>
  <c r="S380" i="11"/>
  <c r="T380" i="11" s="1"/>
  <c r="S379" i="11"/>
  <c r="T379" i="11" s="1"/>
  <c r="S378" i="11"/>
  <c r="T378" i="11" s="1"/>
  <c r="S377" i="11"/>
  <c r="T377" i="11" s="1"/>
  <c r="S376" i="11"/>
  <c r="T376" i="11" s="1"/>
  <c r="S375" i="11"/>
  <c r="T375" i="11" s="1"/>
  <c r="S374" i="11"/>
  <c r="T374" i="11" s="1"/>
  <c r="S373" i="11"/>
  <c r="T373" i="11" s="1"/>
  <c r="S372" i="11"/>
  <c r="T372" i="11" s="1"/>
  <c r="S371" i="11"/>
  <c r="T371" i="11" s="1"/>
  <c r="S370" i="11"/>
  <c r="T370" i="11" s="1"/>
  <c r="S369" i="11"/>
  <c r="T369" i="11" s="1"/>
  <c r="S368" i="11"/>
  <c r="T368" i="11" s="1"/>
  <c r="S367" i="11"/>
  <c r="T367" i="11" s="1"/>
  <c r="S366" i="11"/>
  <c r="T366" i="11" s="1"/>
  <c r="S365" i="11"/>
  <c r="T365" i="11" s="1"/>
  <c r="S364" i="11"/>
  <c r="T364" i="11" s="1"/>
  <c r="S363" i="11"/>
  <c r="T363" i="11" s="1"/>
  <c r="S362" i="11"/>
  <c r="T362" i="11" s="1"/>
  <c r="S361" i="11"/>
  <c r="T361" i="11" s="1"/>
  <c r="S360" i="11"/>
  <c r="T360" i="11" s="1"/>
  <c r="S359" i="11"/>
  <c r="T359" i="11" s="1"/>
  <c r="S358" i="11"/>
  <c r="T358" i="11" s="1"/>
  <c r="S357" i="11"/>
  <c r="T357" i="11" s="1"/>
  <c r="S356" i="11"/>
  <c r="T356" i="11" s="1"/>
  <c r="S355" i="11"/>
  <c r="T355" i="11" s="1"/>
  <c r="S354" i="11"/>
  <c r="T354" i="11" s="1"/>
  <c r="S353" i="11"/>
  <c r="T353" i="11" s="1"/>
  <c r="S352" i="11"/>
  <c r="T352" i="11" s="1"/>
  <c r="S351" i="11"/>
  <c r="T351" i="11" s="1"/>
  <c r="S350" i="11"/>
  <c r="T350" i="11" s="1"/>
  <c r="S349" i="11"/>
  <c r="T349" i="11" s="1"/>
  <c r="S346" i="11"/>
  <c r="T346" i="11" s="1"/>
  <c r="S345" i="11"/>
  <c r="T345" i="11" s="1"/>
  <c r="S344" i="11"/>
  <c r="T344" i="11" s="1"/>
  <c r="S343" i="11"/>
  <c r="T343" i="11" s="1"/>
  <c r="S342" i="11"/>
  <c r="T342" i="11" s="1"/>
  <c r="S341" i="11"/>
  <c r="T341" i="11" s="1"/>
  <c r="S340" i="11"/>
  <c r="T340" i="11" s="1"/>
  <c r="S339" i="11"/>
  <c r="T339" i="11" s="1"/>
  <c r="S338" i="11"/>
  <c r="T338" i="11" s="1"/>
  <c r="S337" i="11"/>
  <c r="T337" i="11" s="1"/>
  <c r="S336" i="11"/>
  <c r="T336" i="11" s="1"/>
  <c r="S335" i="11"/>
  <c r="T335" i="11" s="1"/>
  <c r="S334" i="11"/>
  <c r="T334" i="11" s="1"/>
  <c r="S333" i="11"/>
  <c r="T333" i="11" s="1"/>
  <c r="S332" i="11"/>
  <c r="T332" i="11" s="1"/>
  <c r="S331" i="11"/>
  <c r="T331" i="11" s="1"/>
  <c r="S330" i="11"/>
  <c r="T330" i="11" s="1"/>
  <c r="S329" i="11"/>
  <c r="T329" i="11" s="1"/>
  <c r="S328" i="11"/>
  <c r="T328" i="11" s="1"/>
  <c r="S327" i="11"/>
  <c r="T327" i="11" s="1"/>
  <c r="S326" i="11"/>
  <c r="T326" i="11" s="1"/>
  <c r="S325" i="11"/>
  <c r="T325" i="11" s="1"/>
  <c r="S324" i="11"/>
  <c r="T324" i="11" s="1"/>
  <c r="S323" i="11"/>
  <c r="T323" i="11" s="1"/>
  <c r="S322" i="11"/>
  <c r="T322" i="11" s="1"/>
  <c r="S321" i="11"/>
  <c r="T321" i="11" s="1"/>
  <c r="S320" i="11"/>
  <c r="T320" i="11" s="1"/>
  <c r="S319" i="11"/>
  <c r="T319" i="11" s="1"/>
  <c r="S316" i="11"/>
  <c r="T316" i="11" s="1"/>
  <c r="S313" i="11"/>
  <c r="T313" i="11" s="1"/>
  <c r="S312" i="11"/>
  <c r="T312" i="11" s="1"/>
  <c r="S311" i="11"/>
  <c r="T311" i="11" s="1"/>
  <c r="S310" i="11"/>
  <c r="T310" i="11" s="1"/>
  <c r="S307" i="11"/>
  <c r="T307" i="11" s="1"/>
  <c r="S306" i="11"/>
  <c r="T306" i="11" s="1"/>
  <c r="S305" i="11"/>
  <c r="T305" i="11" s="1"/>
  <c r="S304" i="11"/>
  <c r="T304" i="11" s="1"/>
  <c r="S303" i="11"/>
  <c r="T303" i="11" s="1"/>
  <c r="S302" i="11"/>
  <c r="T302" i="11" s="1"/>
  <c r="S301" i="11"/>
  <c r="T301" i="11" s="1"/>
  <c r="S300" i="11"/>
  <c r="T300" i="11" s="1"/>
  <c r="S297" i="11"/>
  <c r="T297" i="11" s="1"/>
  <c r="S294" i="11"/>
  <c r="T294" i="11" s="1"/>
  <c r="S293" i="11"/>
  <c r="T293" i="11" s="1"/>
  <c r="S292" i="11"/>
  <c r="T292" i="11" s="1"/>
  <c r="S291" i="11"/>
  <c r="T291" i="11" s="1"/>
  <c r="S290" i="11"/>
  <c r="T290" i="11" s="1"/>
  <c r="S289" i="11"/>
  <c r="T289" i="11" s="1"/>
  <c r="S288" i="11"/>
  <c r="T288" i="11" s="1"/>
  <c r="S287" i="11"/>
  <c r="T287" i="11" s="1"/>
  <c r="S286" i="11"/>
  <c r="T286" i="11" s="1"/>
  <c r="S285" i="11"/>
  <c r="T285" i="11" s="1"/>
  <c r="S284" i="11"/>
  <c r="T284" i="11" s="1"/>
  <c r="S283" i="11"/>
  <c r="T283" i="11" s="1"/>
  <c r="S282" i="11"/>
  <c r="T282" i="11" s="1"/>
  <c r="S281" i="11"/>
  <c r="T281" i="11" s="1"/>
  <c r="S280" i="11"/>
  <c r="T280" i="11" s="1"/>
  <c r="S279" i="11"/>
  <c r="T279" i="11" s="1"/>
  <c r="S278" i="11"/>
  <c r="T278" i="11" s="1"/>
  <c r="S277" i="11"/>
  <c r="T277" i="11" s="1"/>
  <c r="S276" i="11"/>
  <c r="T276" i="11" s="1"/>
  <c r="S275" i="11"/>
  <c r="T275" i="11" s="1"/>
  <c r="S274" i="11"/>
  <c r="T274" i="11" s="1"/>
  <c r="S273" i="11"/>
  <c r="T273" i="11" s="1"/>
  <c r="S272" i="11"/>
  <c r="T272" i="11" s="1"/>
  <c r="S271" i="11"/>
  <c r="T271" i="11" s="1"/>
  <c r="S270" i="11"/>
  <c r="T270" i="11" s="1"/>
  <c r="S269" i="11"/>
  <c r="T269" i="11" s="1"/>
  <c r="S268" i="11"/>
  <c r="T268" i="11" s="1"/>
  <c r="S267" i="11"/>
  <c r="T267" i="11" s="1"/>
  <c r="S266" i="11"/>
  <c r="T266" i="11" s="1"/>
  <c r="S265" i="11"/>
  <c r="T265" i="11" s="1"/>
  <c r="S264" i="11"/>
  <c r="T264" i="11" s="1"/>
  <c r="S263" i="11"/>
  <c r="T263" i="11" s="1"/>
  <c r="S262" i="11"/>
  <c r="T262" i="11" s="1"/>
  <c r="S261" i="11"/>
  <c r="T261" i="11" s="1"/>
  <c r="S260" i="11"/>
  <c r="T260" i="11" s="1"/>
  <c r="S259" i="11"/>
  <c r="T259" i="11" s="1"/>
  <c r="S258" i="11"/>
  <c r="T258" i="11" s="1"/>
  <c r="S257" i="11"/>
  <c r="T257" i="11" s="1"/>
  <c r="S256" i="11"/>
  <c r="T256" i="11" s="1"/>
  <c r="S255" i="11"/>
  <c r="T255" i="11" s="1"/>
  <c r="S254" i="11"/>
  <c r="T254" i="11" s="1"/>
  <c r="S253" i="11"/>
  <c r="T253" i="11" s="1"/>
  <c r="S252" i="11"/>
  <c r="T252" i="11" s="1"/>
  <c r="S251" i="11"/>
  <c r="T251" i="11" s="1"/>
  <c r="S250" i="11"/>
  <c r="T250" i="11" s="1"/>
  <c r="S249" i="11"/>
  <c r="T249" i="11" s="1"/>
  <c r="S248" i="11"/>
  <c r="T248" i="11" s="1"/>
  <c r="S247" i="11"/>
  <c r="T247" i="11" s="1"/>
  <c r="S246" i="11"/>
  <c r="T246" i="11" s="1"/>
  <c r="S245" i="11"/>
  <c r="T245" i="11" s="1"/>
  <c r="S244" i="11"/>
  <c r="T244" i="11" s="1"/>
  <c r="S243" i="11"/>
  <c r="T243" i="11" s="1"/>
  <c r="S242" i="11"/>
  <c r="T242" i="11" s="1"/>
  <c r="S241" i="11"/>
  <c r="T241" i="11" s="1"/>
  <c r="S240" i="11"/>
  <c r="T240" i="11" s="1"/>
  <c r="S239" i="11"/>
  <c r="T239" i="11" s="1"/>
  <c r="S238" i="11"/>
  <c r="T238" i="11" s="1"/>
  <c r="S237" i="11"/>
  <c r="T237" i="11" s="1"/>
  <c r="S236" i="11"/>
  <c r="T236" i="11" s="1"/>
  <c r="S235" i="11"/>
  <c r="T235" i="11" s="1"/>
  <c r="S234" i="11"/>
  <c r="T234" i="11" s="1"/>
  <c r="S233" i="11"/>
  <c r="T233" i="11" s="1"/>
  <c r="S232" i="11"/>
  <c r="T232" i="11" s="1"/>
  <c r="S231" i="11"/>
  <c r="T231" i="11" s="1"/>
  <c r="S230" i="11"/>
  <c r="T230" i="11" s="1"/>
  <c r="S229" i="11"/>
  <c r="T229" i="11" s="1"/>
  <c r="S228" i="11"/>
  <c r="T228" i="11" s="1"/>
  <c r="S225" i="11"/>
  <c r="T225" i="11" s="1"/>
  <c r="S224" i="11"/>
  <c r="T224" i="11" s="1"/>
  <c r="S223" i="11"/>
  <c r="T223" i="11" s="1"/>
  <c r="S222" i="11"/>
  <c r="T222" i="11" s="1"/>
  <c r="S221" i="11"/>
  <c r="T221" i="11" s="1"/>
  <c r="S220" i="11"/>
  <c r="T220" i="11" s="1"/>
  <c r="S219" i="11"/>
  <c r="T219" i="11" s="1"/>
  <c r="S218" i="11"/>
  <c r="T218" i="11" s="1"/>
  <c r="S217" i="11"/>
  <c r="T217" i="11" s="1"/>
  <c r="S216" i="11"/>
  <c r="T216" i="11" s="1"/>
  <c r="S215" i="11"/>
  <c r="T215" i="11" s="1"/>
  <c r="S214" i="11"/>
  <c r="T214" i="11" s="1"/>
  <c r="S213" i="11"/>
  <c r="T213" i="11" s="1"/>
  <c r="S212" i="11"/>
  <c r="T212" i="11" s="1"/>
  <c r="S211" i="11"/>
  <c r="T211" i="11" s="1"/>
  <c r="S210" i="11"/>
  <c r="T210" i="11" s="1"/>
  <c r="S209" i="11"/>
  <c r="T209" i="11" s="1"/>
  <c r="S208" i="11"/>
  <c r="T208" i="11" s="1"/>
  <c r="S207" i="11"/>
  <c r="T207" i="11" s="1"/>
  <c r="S206" i="11"/>
  <c r="T206" i="11" s="1"/>
  <c r="S205" i="11"/>
  <c r="T205" i="11" s="1"/>
  <c r="S204" i="11"/>
  <c r="T204" i="11" s="1"/>
  <c r="S203" i="11"/>
  <c r="T203" i="11" s="1"/>
  <c r="S202" i="11"/>
  <c r="T202" i="11" s="1"/>
  <c r="S201" i="11"/>
  <c r="T201" i="11" s="1"/>
  <c r="S200" i="11"/>
  <c r="T200" i="11" s="1"/>
  <c r="S199" i="11"/>
  <c r="T199" i="11" s="1"/>
  <c r="S198" i="11"/>
  <c r="T198" i="11" s="1"/>
  <c r="S197" i="11"/>
  <c r="T197" i="11" s="1"/>
  <c r="S196" i="11"/>
  <c r="T196" i="11" s="1"/>
  <c r="S195" i="11"/>
  <c r="T195" i="11" s="1"/>
  <c r="S194" i="11"/>
  <c r="T194" i="11" s="1"/>
  <c r="S193" i="11"/>
  <c r="T193" i="11" s="1"/>
  <c r="S192" i="11"/>
  <c r="T192" i="11" s="1"/>
  <c r="S191" i="11"/>
  <c r="T191" i="11" s="1"/>
  <c r="S190" i="11"/>
  <c r="T190" i="11" s="1"/>
  <c r="S189" i="11"/>
  <c r="T189" i="11" s="1"/>
  <c r="S188" i="11"/>
  <c r="T188" i="11" s="1"/>
  <c r="S187" i="11"/>
  <c r="T187" i="11" s="1"/>
  <c r="S186" i="11"/>
  <c r="T186" i="11" s="1"/>
  <c r="S185" i="11"/>
  <c r="T185" i="11" s="1"/>
  <c r="S184" i="11"/>
  <c r="T184" i="11" s="1"/>
  <c r="S183" i="11"/>
  <c r="T183" i="11" s="1"/>
  <c r="S182" i="11"/>
  <c r="T182" i="11" s="1"/>
  <c r="S181" i="11"/>
  <c r="T181" i="11" s="1"/>
  <c r="S180" i="11"/>
  <c r="T180" i="11" s="1"/>
  <c r="S179" i="11"/>
  <c r="T179" i="11" s="1"/>
  <c r="S178" i="11"/>
  <c r="T178" i="11" s="1"/>
  <c r="S177" i="11"/>
  <c r="T177" i="11" s="1"/>
  <c r="S176" i="11"/>
  <c r="T176" i="11" s="1"/>
  <c r="S175" i="11"/>
  <c r="T175" i="11" s="1"/>
  <c r="S174" i="11"/>
  <c r="T174" i="11" s="1"/>
  <c r="S173" i="11"/>
  <c r="T173" i="11" s="1"/>
  <c r="S172" i="11"/>
  <c r="T172" i="11" s="1"/>
  <c r="S171" i="11"/>
  <c r="T171" i="11" s="1"/>
  <c r="S170" i="11"/>
  <c r="T170" i="11" s="1"/>
  <c r="S169" i="11"/>
  <c r="T169" i="11" s="1"/>
  <c r="S168" i="11"/>
  <c r="T168" i="11" s="1"/>
  <c r="S167" i="11"/>
  <c r="T167" i="11" s="1"/>
  <c r="S166" i="11"/>
  <c r="T166" i="11" s="1"/>
  <c r="S165" i="11"/>
  <c r="T165" i="11" s="1"/>
  <c r="S164" i="11"/>
  <c r="T164" i="11" s="1"/>
  <c r="S163" i="11"/>
  <c r="T163" i="11" s="1"/>
  <c r="S162" i="11"/>
  <c r="T162" i="11" s="1"/>
  <c r="S161" i="11"/>
  <c r="T161" i="11" s="1"/>
  <c r="S160" i="11"/>
  <c r="T160" i="11" s="1"/>
  <c r="S159" i="11"/>
  <c r="T159" i="11" s="1"/>
  <c r="S158" i="11"/>
  <c r="T158" i="11" s="1"/>
  <c r="S157" i="11"/>
  <c r="T157" i="11" s="1"/>
  <c r="S156" i="11"/>
  <c r="T156" i="11" s="1"/>
  <c r="S153" i="11"/>
  <c r="T153" i="11" s="1"/>
  <c r="S152" i="11"/>
  <c r="T152" i="11" s="1"/>
  <c r="S151" i="11"/>
  <c r="T151" i="11" s="1"/>
  <c r="S150" i="11"/>
  <c r="T150" i="11" s="1"/>
  <c r="S149" i="11"/>
  <c r="T149" i="11" s="1"/>
  <c r="S148" i="11"/>
  <c r="T148" i="11" s="1"/>
  <c r="S147" i="11"/>
  <c r="T147" i="11" s="1"/>
  <c r="S146" i="11"/>
  <c r="T146" i="11" s="1"/>
  <c r="S145" i="11"/>
  <c r="T145" i="11" s="1"/>
  <c r="S144" i="11"/>
  <c r="T144" i="11" s="1"/>
  <c r="S143" i="11"/>
  <c r="T143" i="11" s="1"/>
  <c r="S142" i="11"/>
  <c r="T142" i="11" s="1"/>
  <c r="S141" i="11"/>
  <c r="T141" i="11" s="1"/>
  <c r="S140" i="11"/>
  <c r="T140" i="11" s="1"/>
  <c r="S139" i="11"/>
  <c r="T139" i="11" s="1"/>
  <c r="S138" i="11"/>
  <c r="T138" i="11" s="1"/>
  <c r="S137" i="11"/>
  <c r="T137" i="11" s="1"/>
  <c r="S136" i="11"/>
  <c r="T136" i="11" s="1"/>
  <c r="S135" i="11"/>
  <c r="T135" i="11" s="1"/>
  <c r="S134" i="11"/>
  <c r="T134" i="11" s="1"/>
  <c r="S133" i="11"/>
  <c r="T133" i="11" s="1"/>
  <c r="S132" i="11"/>
  <c r="T132" i="11" s="1"/>
  <c r="S131" i="11"/>
  <c r="T131" i="11" s="1"/>
  <c r="S130" i="11"/>
  <c r="T130" i="11" s="1"/>
  <c r="S129" i="11"/>
  <c r="T129" i="11" s="1"/>
  <c r="S128" i="11"/>
  <c r="T128" i="11" s="1"/>
  <c r="S127" i="11"/>
  <c r="T127" i="11" s="1"/>
  <c r="S126" i="11"/>
  <c r="T126" i="11" s="1"/>
  <c r="S125" i="11"/>
  <c r="T125" i="11" s="1"/>
  <c r="S124" i="11"/>
  <c r="T124" i="11" s="1"/>
  <c r="S123" i="11"/>
  <c r="T123" i="11" s="1"/>
  <c r="S122" i="11"/>
  <c r="T122" i="11" s="1"/>
  <c r="S121" i="11"/>
  <c r="T121" i="11" s="1"/>
  <c r="S120" i="11"/>
  <c r="T120" i="11" s="1"/>
  <c r="S119" i="11"/>
  <c r="T119" i="11" s="1"/>
  <c r="S118" i="11"/>
  <c r="T118" i="11" s="1"/>
  <c r="S117" i="11"/>
  <c r="T117" i="11" s="1"/>
  <c r="S116" i="11"/>
  <c r="T116" i="11" s="1"/>
  <c r="S115" i="11"/>
  <c r="T115" i="11" s="1"/>
  <c r="S114" i="11"/>
  <c r="T114" i="11" s="1"/>
  <c r="S113" i="11"/>
  <c r="T113" i="11" s="1"/>
  <c r="S112" i="11"/>
  <c r="T112" i="11" s="1"/>
  <c r="S111" i="11"/>
  <c r="T111" i="11" s="1"/>
  <c r="S110" i="11"/>
  <c r="T110" i="11" s="1"/>
  <c r="S109" i="11"/>
  <c r="T109" i="11" s="1"/>
  <c r="S108" i="11"/>
  <c r="T108" i="11" s="1"/>
  <c r="S107" i="11"/>
  <c r="T107" i="11" s="1"/>
  <c r="S106" i="11"/>
  <c r="T106" i="11" s="1"/>
  <c r="S105" i="11"/>
  <c r="T105" i="11" s="1"/>
  <c r="S104" i="11"/>
  <c r="T104" i="11" s="1"/>
  <c r="S103" i="11"/>
  <c r="T103" i="11" s="1"/>
  <c r="S102" i="11"/>
  <c r="T102" i="11" s="1"/>
  <c r="S101" i="11"/>
  <c r="T101" i="11" s="1"/>
  <c r="S100" i="11"/>
  <c r="T100" i="11" s="1"/>
  <c r="S99" i="11"/>
  <c r="T99" i="11" s="1"/>
  <c r="S98" i="11"/>
  <c r="T98" i="11" s="1"/>
  <c r="S97" i="11"/>
  <c r="T97" i="11" s="1"/>
  <c r="S96" i="11"/>
  <c r="T96" i="11" s="1"/>
  <c r="S95" i="11"/>
  <c r="T95" i="11" s="1"/>
  <c r="S94" i="11"/>
  <c r="T94" i="11" s="1"/>
  <c r="S93" i="11"/>
  <c r="T93" i="11" s="1"/>
  <c r="S92" i="11"/>
  <c r="T92" i="11" s="1"/>
  <c r="S91" i="11"/>
  <c r="T91" i="11" s="1"/>
  <c r="S90" i="11"/>
  <c r="T90" i="11" s="1"/>
  <c r="S89" i="11"/>
  <c r="T89" i="11" s="1"/>
  <c r="S88" i="11"/>
  <c r="T88" i="11" s="1"/>
  <c r="S87" i="11"/>
  <c r="T87" i="11" s="1"/>
  <c r="S86" i="11"/>
  <c r="T86" i="11" s="1"/>
  <c r="S85" i="11"/>
  <c r="T85" i="11" s="1"/>
  <c r="S82" i="11"/>
  <c r="T82" i="11" s="1"/>
  <c r="S81" i="11"/>
  <c r="T81" i="11" s="1"/>
  <c r="S80" i="11"/>
  <c r="T80" i="11" s="1"/>
  <c r="S79" i="11"/>
  <c r="T79" i="11" s="1"/>
  <c r="S78" i="11"/>
  <c r="T78" i="11" s="1"/>
  <c r="S77" i="11"/>
  <c r="T77" i="11" s="1"/>
  <c r="S76" i="11"/>
  <c r="T76" i="11" s="1"/>
  <c r="S75" i="11"/>
  <c r="T75" i="11" s="1"/>
  <c r="S72" i="11"/>
  <c r="T72" i="11" s="1"/>
  <c r="S71" i="11"/>
  <c r="T71" i="11" s="1"/>
  <c r="S70" i="11"/>
  <c r="T70" i="11" s="1"/>
  <c r="S69" i="11"/>
  <c r="T69" i="11" s="1"/>
  <c r="S68" i="11"/>
  <c r="T68" i="11" s="1"/>
  <c r="S67" i="11"/>
  <c r="T67" i="11" s="1"/>
  <c r="S66" i="11"/>
  <c r="T66" i="11" s="1"/>
  <c r="S65" i="11"/>
  <c r="T65" i="11" s="1"/>
  <c r="S64" i="11"/>
  <c r="T64" i="11" s="1"/>
  <c r="S63" i="11"/>
  <c r="T63" i="11" s="1"/>
  <c r="S62" i="11"/>
  <c r="T62" i="11" s="1"/>
  <c r="S61" i="11"/>
  <c r="T61" i="11" s="1"/>
  <c r="S60" i="11"/>
  <c r="T60" i="11" s="1"/>
  <c r="S59" i="11"/>
  <c r="T59" i="11" s="1"/>
  <c r="S58" i="11"/>
  <c r="T58" i="11" s="1"/>
  <c r="S57" i="11"/>
  <c r="T57" i="11" s="1"/>
  <c r="S56" i="11"/>
  <c r="T56" i="11" s="1"/>
  <c r="S55" i="11"/>
  <c r="T55" i="11" s="1"/>
  <c r="S54" i="11"/>
  <c r="T54" i="11" s="1"/>
  <c r="S53" i="11"/>
  <c r="T53" i="11" s="1"/>
  <c r="S52" i="11"/>
  <c r="T52" i="11" s="1"/>
  <c r="S51" i="11"/>
  <c r="T51" i="11" s="1"/>
  <c r="S50" i="11"/>
  <c r="T50" i="11" s="1"/>
  <c r="S49" i="11"/>
  <c r="T49" i="11" s="1"/>
  <c r="S48" i="11"/>
  <c r="T48" i="11" s="1"/>
  <c r="S47" i="11"/>
  <c r="T47" i="11" s="1"/>
  <c r="S46" i="11"/>
  <c r="T46" i="11" s="1"/>
  <c r="S45" i="11"/>
  <c r="T45" i="11" s="1"/>
  <c r="S44" i="11"/>
  <c r="T44" i="11" s="1"/>
  <c r="S43" i="11"/>
  <c r="T43" i="11" s="1"/>
  <c r="S42" i="11"/>
  <c r="T42" i="11" s="1"/>
  <c r="S41" i="11"/>
  <c r="T41" i="11" s="1"/>
  <c r="S40" i="11"/>
  <c r="T40" i="11" s="1"/>
  <c r="S39" i="11"/>
  <c r="T39" i="11" s="1"/>
  <c r="S38" i="11"/>
  <c r="T38" i="11" s="1"/>
  <c r="S37" i="11"/>
  <c r="T37" i="11" s="1"/>
  <c r="S36" i="11"/>
  <c r="T36" i="11" s="1"/>
  <c r="S35" i="11"/>
  <c r="T35" i="11" s="1"/>
  <c r="S34" i="11"/>
  <c r="T34" i="11" s="1"/>
  <c r="S33" i="11"/>
  <c r="T33" i="11" s="1"/>
  <c r="S32" i="11"/>
  <c r="T32" i="11" s="1"/>
  <c r="S31" i="11"/>
  <c r="T31" i="11" s="1"/>
  <c r="S30" i="11"/>
  <c r="T30" i="11" s="1"/>
  <c r="S29" i="11"/>
  <c r="T29" i="11" s="1"/>
  <c r="S28" i="11"/>
  <c r="T28" i="11" s="1"/>
  <c r="S27" i="11"/>
  <c r="T27" i="11" s="1"/>
  <c r="S26" i="11"/>
  <c r="T26" i="11" s="1"/>
  <c r="S25" i="11"/>
  <c r="T25" i="11" s="1"/>
  <c r="S24" i="11"/>
  <c r="T24" i="11" s="1"/>
  <c r="S23" i="11"/>
  <c r="T23" i="11" s="1"/>
  <c r="S22" i="11"/>
  <c r="T22" i="11" s="1"/>
  <c r="S21" i="11"/>
  <c r="T21" i="11" s="1"/>
  <c r="S20" i="11"/>
  <c r="T20" i="11" s="1"/>
  <c r="S19" i="11"/>
  <c r="T19" i="11" s="1"/>
  <c r="S18" i="11"/>
  <c r="T18" i="11" s="1"/>
  <c r="S17" i="11"/>
  <c r="T17" i="11" s="1"/>
  <c r="S16" i="11"/>
  <c r="T16" i="11" s="1"/>
  <c r="S15" i="11"/>
  <c r="T15" i="11" s="1"/>
  <c r="S14" i="11"/>
  <c r="T14" i="11" s="1"/>
  <c r="S13" i="11"/>
  <c r="T13" i="11" s="1"/>
  <c r="S12" i="11"/>
  <c r="T12" i="11" s="1"/>
  <c r="S11" i="11"/>
  <c r="T11" i="11" s="1"/>
  <c r="S10" i="11"/>
  <c r="T10" i="11" s="1"/>
  <c r="S9" i="11"/>
  <c r="T9" i="11" s="1"/>
  <c r="S8" i="11"/>
  <c r="T8" i="11" s="1"/>
  <c r="S7" i="11"/>
  <c r="T7" i="11" s="1"/>
  <c r="S6" i="11"/>
  <c r="T6" i="11" s="1"/>
  <c r="O638" i="11"/>
  <c r="P638" i="11" s="1"/>
  <c r="O637" i="11"/>
  <c r="P637" i="11" s="1"/>
  <c r="O636" i="11"/>
  <c r="P636" i="11" s="1"/>
  <c r="O635" i="11"/>
  <c r="P635" i="11" s="1"/>
  <c r="O634" i="11"/>
  <c r="P634" i="11" s="1"/>
  <c r="O633" i="11"/>
  <c r="P633" i="11" s="1"/>
  <c r="O632" i="11"/>
  <c r="P632" i="11" s="1"/>
  <c r="O631" i="11"/>
  <c r="P631" i="11" s="1"/>
  <c r="O630" i="11"/>
  <c r="P630" i="11" s="1"/>
  <c r="O629" i="11"/>
  <c r="P629" i="11" s="1"/>
  <c r="O628" i="11"/>
  <c r="P628" i="11" s="1"/>
  <c r="O627" i="11"/>
  <c r="P627" i="11" s="1"/>
  <c r="O626" i="11"/>
  <c r="P626" i="11" s="1"/>
  <c r="O625" i="11"/>
  <c r="P625" i="11" s="1"/>
  <c r="O622" i="11"/>
  <c r="P622" i="11" s="1"/>
  <c r="O619" i="11"/>
  <c r="P619" i="11" s="1"/>
  <c r="O618" i="11"/>
  <c r="P618" i="11" s="1"/>
  <c r="O617" i="11"/>
  <c r="P617" i="11" s="1"/>
  <c r="O616" i="11"/>
  <c r="P616" i="11" s="1"/>
  <c r="O615" i="11"/>
  <c r="P615" i="11" s="1"/>
  <c r="O614" i="11"/>
  <c r="P614" i="11" s="1"/>
  <c r="O613" i="11"/>
  <c r="P613" i="11" s="1"/>
  <c r="O612" i="11"/>
  <c r="P612" i="11" s="1"/>
  <c r="O611" i="11"/>
  <c r="P611" i="11" s="1"/>
  <c r="O610" i="11"/>
  <c r="P610" i="11" s="1"/>
  <c r="O609" i="11"/>
  <c r="P609" i="11" s="1"/>
  <c r="O608" i="11"/>
  <c r="P608" i="11" s="1"/>
  <c r="O607" i="11"/>
  <c r="P607" i="11" s="1"/>
  <c r="O606" i="11"/>
  <c r="P606" i="11" s="1"/>
  <c r="O605" i="11"/>
  <c r="P605" i="11" s="1"/>
  <c r="O604" i="11"/>
  <c r="P604" i="11" s="1"/>
  <c r="O603" i="11"/>
  <c r="P603" i="11" s="1"/>
  <c r="O602" i="11"/>
  <c r="P602" i="11" s="1"/>
  <c r="O601" i="11"/>
  <c r="P601" i="11" s="1"/>
  <c r="O600" i="11"/>
  <c r="P600" i="11" s="1"/>
  <c r="O599" i="11"/>
  <c r="P599" i="11" s="1"/>
  <c r="O598" i="11"/>
  <c r="P598" i="11" s="1"/>
  <c r="O597" i="11"/>
  <c r="P597" i="11" s="1"/>
  <c r="O596" i="11"/>
  <c r="P596" i="11" s="1"/>
  <c r="O595" i="11"/>
  <c r="P595" i="11" s="1"/>
  <c r="O594" i="11"/>
  <c r="P594" i="11" s="1"/>
  <c r="O593" i="11"/>
  <c r="P593" i="11" s="1"/>
  <c r="O592" i="11"/>
  <c r="P592" i="11" s="1"/>
  <c r="O591" i="11"/>
  <c r="P591" i="11" s="1"/>
  <c r="O590" i="11"/>
  <c r="P590" i="11" s="1"/>
  <c r="O589" i="11"/>
  <c r="P589" i="11" s="1"/>
  <c r="O588" i="11"/>
  <c r="P588" i="11" s="1"/>
  <c r="O587" i="11"/>
  <c r="P587" i="11" s="1"/>
  <c r="O586" i="11"/>
  <c r="P586" i="11" s="1"/>
  <c r="O585" i="11"/>
  <c r="P585" i="11" s="1"/>
  <c r="O582" i="11"/>
  <c r="P582" i="11" s="1"/>
  <c r="O581" i="11"/>
  <c r="P581" i="11" s="1"/>
  <c r="O580" i="11"/>
  <c r="P580" i="11" s="1"/>
  <c r="O579" i="11"/>
  <c r="P579" i="11" s="1"/>
  <c r="O578" i="11"/>
  <c r="P578" i="11" s="1"/>
  <c r="O577" i="11"/>
  <c r="P577" i="11" s="1"/>
  <c r="O576" i="11"/>
  <c r="P576" i="11" s="1"/>
  <c r="O575" i="11"/>
  <c r="P575" i="11" s="1"/>
  <c r="O574" i="11"/>
  <c r="P574" i="11" s="1"/>
  <c r="O573" i="11"/>
  <c r="P573" i="11" s="1"/>
  <c r="O572" i="11"/>
  <c r="P572" i="11" s="1"/>
  <c r="O571" i="11"/>
  <c r="P571" i="11" s="1"/>
  <c r="O570" i="11"/>
  <c r="P570" i="11" s="1"/>
  <c r="O569" i="11"/>
  <c r="P569" i="11" s="1"/>
  <c r="O568" i="11"/>
  <c r="P568" i="11" s="1"/>
  <c r="O567" i="11"/>
  <c r="P567" i="11" s="1"/>
  <c r="O566" i="11"/>
  <c r="P566" i="11" s="1"/>
  <c r="O565" i="11"/>
  <c r="P565" i="11" s="1"/>
  <c r="O564" i="11"/>
  <c r="P564" i="11" s="1"/>
  <c r="O563" i="11"/>
  <c r="P563" i="11" s="1"/>
  <c r="O562" i="11"/>
  <c r="P562" i="11" s="1"/>
  <c r="O561" i="11"/>
  <c r="P561" i="11" s="1"/>
  <c r="O560" i="11"/>
  <c r="P560" i="11" s="1"/>
  <c r="O559" i="11"/>
  <c r="P559" i="11" s="1"/>
  <c r="O558" i="11"/>
  <c r="P558" i="11" s="1"/>
  <c r="O557" i="11"/>
  <c r="P557" i="11" s="1"/>
  <c r="O556" i="11"/>
  <c r="P556" i="11" s="1"/>
  <c r="O555" i="11"/>
  <c r="P555" i="11" s="1"/>
  <c r="O554" i="11"/>
  <c r="P554" i="11" s="1"/>
  <c r="O551" i="11"/>
  <c r="P551" i="11" s="1"/>
  <c r="O550" i="11"/>
  <c r="P550" i="11" s="1"/>
  <c r="O549" i="11"/>
  <c r="P549" i="11" s="1"/>
  <c r="O548" i="11"/>
  <c r="P548" i="11" s="1"/>
  <c r="O547" i="11"/>
  <c r="P547" i="11" s="1"/>
  <c r="O546" i="11"/>
  <c r="P546" i="11" s="1"/>
  <c r="O545" i="11"/>
  <c r="P545" i="11" s="1"/>
  <c r="O544" i="11"/>
  <c r="P544" i="11" s="1"/>
  <c r="O543" i="11"/>
  <c r="P543" i="11" s="1"/>
  <c r="O542" i="11"/>
  <c r="P542" i="11" s="1"/>
  <c r="O541" i="11"/>
  <c r="P541" i="11" s="1"/>
  <c r="O540" i="11"/>
  <c r="P540" i="11" s="1"/>
  <c r="O539" i="11"/>
  <c r="P539" i="11" s="1"/>
  <c r="O538" i="11"/>
  <c r="P538" i="11" s="1"/>
  <c r="O537" i="11"/>
  <c r="P537" i="11" s="1"/>
  <c r="O536" i="11"/>
  <c r="P536" i="11" s="1"/>
  <c r="O535" i="11"/>
  <c r="P535" i="11" s="1"/>
  <c r="O534" i="11"/>
  <c r="P534" i="11" s="1"/>
  <c r="O533" i="11"/>
  <c r="P533" i="11" s="1"/>
  <c r="O532" i="11"/>
  <c r="P532" i="11" s="1"/>
  <c r="O531" i="11"/>
  <c r="P531" i="11" s="1"/>
  <c r="O530" i="11"/>
  <c r="P530" i="11" s="1"/>
  <c r="O529" i="11"/>
  <c r="P529" i="11" s="1"/>
  <c r="O528" i="11"/>
  <c r="P528" i="11" s="1"/>
  <c r="O527" i="11"/>
  <c r="P527" i="11" s="1"/>
  <c r="O526" i="11"/>
  <c r="P526" i="11" s="1"/>
  <c r="O525" i="11"/>
  <c r="P525" i="11" s="1"/>
  <c r="O524" i="11"/>
  <c r="P524" i="11" s="1"/>
  <c r="O523" i="11"/>
  <c r="P523" i="11" s="1"/>
  <c r="O522" i="11"/>
  <c r="P522" i="11" s="1"/>
  <c r="O521" i="11"/>
  <c r="P521" i="11" s="1"/>
  <c r="O520" i="11"/>
  <c r="P520" i="11" s="1"/>
  <c r="O519" i="11"/>
  <c r="P519" i="11" s="1"/>
  <c r="O518" i="11"/>
  <c r="P518" i="11" s="1"/>
  <c r="O517" i="11"/>
  <c r="P517" i="11" s="1"/>
  <c r="O516" i="11"/>
  <c r="P516" i="11" s="1"/>
  <c r="O515" i="11"/>
  <c r="P515" i="11" s="1"/>
  <c r="O514" i="11"/>
  <c r="P514" i="11" s="1"/>
  <c r="O513" i="11"/>
  <c r="P513" i="11" s="1"/>
  <c r="O512" i="11"/>
  <c r="P512" i="11" s="1"/>
  <c r="O511" i="11"/>
  <c r="P511" i="11" s="1"/>
  <c r="O510" i="11"/>
  <c r="P510" i="11" s="1"/>
  <c r="O509" i="11"/>
  <c r="P509" i="11" s="1"/>
  <c r="O508" i="11"/>
  <c r="P508" i="11" s="1"/>
  <c r="O507" i="11"/>
  <c r="P507" i="11" s="1"/>
  <c r="O506" i="11"/>
  <c r="P506" i="11" s="1"/>
  <c r="O505" i="11"/>
  <c r="P505" i="11" s="1"/>
  <c r="O504" i="11"/>
  <c r="P504" i="11" s="1"/>
  <c r="O503" i="11"/>
  <c r="P503" i="11" s="1"/>
  <c r="O502" i="11"/>
  <c r="P502" i="11" s="1"/>
  <c r="O501" i="11"/>
  <c r="P501" i="11" s="1"/>
  <c r="O500" i="11"/>
  <c r="P500" i="11" s="1"/>
  <c r="O497" i="11"/>
  <c r="P497" i="11" s="1"/>
  <c r="O496" i="11"/>
  <c r="P496" i="11" s="1"/>
  <c r="O495" i="11"/>
  <c r="P495" i="11" s="1"/>
  <c r="O494" i="11"/>
  <c r="P494" i="11" s="1"/>
  <c r="O493" i="11"/>
  <c r="P493" i="11" s="1"/>
  <c r="O492" i="11"/>
  <c r="P492" i="11" s="1"/>
  <c r="O491" i="11"/>
  <c r="P491" i="11" s="1"/>
  <c r="O490" i="11"/>
  <c r="P490" i="11" s="1"/>
  <c r="O489" i="11"/>
  <c r="P489" i="11" s="1"/>
  <c r="O488" i="11"/>
  <c r="P488" i="11" s="1"/>
  <c r="O487" i="11"/>
  <c r="P487" i="11" s="1"/>
  <c r="O486" i="11"/>
  <c r="P486" i="11" s="1"/>
  <c r="O485" i="11"/>
  <c r="P485" i="11" s="1"/>
  <c r="O484" i="11"/>
  <c r="P484" i="11" s="1"/>
  <c r="O483" i="11"/>
  <c r="P483" i="11" s="1"/>
  <c r="O482" i="11"/>
  <c r="P482" i="11" s="1"/>
  <c r="O481" i="11"/>
  <c r="P481" i="11" s="1"/>
  <c r="O480" i="11"/>
  <c r="P480" i="11" s="1"/>
  <c r="O479" i="11"/>
  <c r="P479" i="11" s="1"/>
  <c r="O478" i="11"/>
  <c r="P478" i="11" s="1"/>
  <c r="O477" i="11"/>
  <c r="P477" i="11" s="1"/>
  <c r="O476" i="11"/>
  <c r="P476" i="11" s="1"/>
  <c r="O475" i="11"/>
  <c r="P475" i="11" s="1"/>
  <c r="O474" i="11"/>
  <c r="P474" i="11" s="1"/>
  <c r="O473" i="11"/>
  <c r="P473" i="11" s="1"/>
  <c r="O472" i="11"/>
  <c r="P472" i="11" s="1"/>
  <c r="O471" i="11"/>
  <c r="P471" i="11" s="1"/>
  <c r="O470" i="11"/>
  <c r="P470" i="11" s="1"/>
  <c r="O469" i="11"/>
  <c r="P469" i="11" s="1"/>
  <c r="O468" i="11"/>
  <c r="P468" i="11" s="1"/>
  <c r="O467" i="11"/>
  <c r="P467" i="11" s="1"/>
  <c r="O466" i="11"/>
  <c r="P466" i="11" s="1"/>
  <c r="O465" i="11"/>
  <c r="P465" i="11" s="1"/>
  <c r="O464" i="11"/>
  <c r="P464" i="11" s="1"/>
  <c r="O463" i="11"/>
  <c r="P463" i="11" s="1"/>
  <c r="O462" i="11"/>
  <c r="P462" i="11" s="1"/>
  <c r="O461" i="11"/>
  <c r="P461" i="11" s="1"/>
  <c r="O460" i="11"/>
  <c r="P460" i="11" s="1"/>
  <c r="O459" i="11"/>
  <c r="P459" i="11" s="1"/>
  <c r="O458" i="11"/>
  <c r="P458" i="11" s="1"/>
  <c r="O457" i="11"/>
  <c r="P457" i="11" s="1"/>
  <c r="O454" i="11"/>
  <c r="P454" i="11" s="1"/>
  <c r="O453" i="11"/>
  <c r="P453" i="11" s="1"/>
  <c r="O452" i="11"/>
  <c r="P452" i="11" s="1"/>
  <c r="O451" i="11"/>
  <c r="P451" i="11" s="1"/>
  <c r="O450" i="11"/>
  <c r="P450" i="11" s="1"/>
  <c r="O449" i="11"/>
  <c r="P449" i="11" s="1"/>
  <c r="O448" i="11"/>
  <c r="P448" i="11" s="1"/>
  <c r="O447" i="11"/>
  <c r="P447" i="11" s="1"/>
  <c r="O446" i="11"/>
  <c r="P446" i="11" s="1"/>
  <c r="O445" i="11"/>
  <c r="P445" i="11" s="1"/>
  <c r="O444" i="11"/>
  <c r="P444" i="11" s="1"/>
  <c r="O443" i="11"/>
  <c r="P443" i="11" s="1"/>
  <c r="O442" i="11"/>
  <c r="P442" i="11" s="1"/>
  <c r="O441" i="11"/>
  <c r="P441" i="11" s="1"/>
  <c r="O440" i="11"/>
  <c r="P440" i="11" s="1"/>
  <c r="O439" i="11"/>
  <c r="P439" i="11" s="1"/>
  <c r="O438" i="11"/>
  <c r="P438" i="11" s="1"/>
  <c r="O437" i="11"/>
  <c r="P437" i="11" s="1"/>
  <c r="O436" i="11"/>
  <c r="P436" i="11" s="1"/>
  <c r="O435" i="11"/>
  <c r="P435" i="11" s="1"/>
  <c r="O434" i="11"/>
  <c r="P434" i="11" s="1"/>
  <c r="O433" i="11"/>
  <c r="P433" i="11" s="1"/>
  <c r="O432" i="11"/>
  <c r="P432" i="11" s="1"/>
  <c r="O431" i="11"/>
  <c r="P431" i="11" s="1"/>
  <c r="O430" i="11"/>
  <c r="P430" i="11" s="1"/>
  <c r="O429" i="11"/>
  <c r="P429" i="11" s="1"/>
  <c r="O428" i="11"/>
  <c r="P428" i="11" s="1"/>
  <c r="O427" i="11"/>
  <c r="P427" i="11" s="1"/>
  <c r="O426" i="11"/>
  <c r="P426" i="11" s="1"/>
  <c r="O425" i="11"/>
  <c r="P425" i="11" s="1"/>
  <c r="O424" i="11"/>
  <c r="P424" i="11" s="1"/>
  <c r="O423" i="11"/>
  <c r="P423" i="11" s="1"/>
  <c r="O422" i="11"/>
  <c r="P422" i="11" s="1"/>
  <c r="O421" i="11"/>
  <c r="P421" i="11" s="1"/>
  <c r="O420" i="11"/>
  <c r="P420" i="11" s="1"/>
  <c r="O419" i="11"/>
  <c r="P419" i="11" s="1"/>
  <c r="O418" i="11"/>
  <c r="P418" i="11" s="1"/>
  <c r="O417" i="11"/>
  <c r="P417" i="11" s="1"/>
  <c r="O416" i="11"/>
  <c r="P416" i="11" s="1"/>
  <c r="O415" i="11"/>
  <c r="P415" i="11" s="1"/>
  <c r="O414" i="11"/>
  <c r="P414" i="11" s="1"/>
  <c r="O413" i="11"/>
  <c r="P413" i="11" s="1"/>
  <c r="O412" i="11"/>
  <c r="P412" i="11" s="1"/>
  <c r="O411" i="11"/>
  <c r="P411" i="11" s="1"/>
  <c r="O408" i="11"/>
  <c r="P408" i="11" s="1"/>
  <c r="O407" i="11"/>
  <c r="P407" i="11" s="1"/>
  <c r="O406" i="11"/>
  <c r="P406" i="11" s="1"/>
  <c r="O405" i="11"/>
  <c r="P405" i="11" s="1"/>
  <c r="O404" i="11"/>
  <c r="P404" i="11" s="1"/>
  <c r="O403" i="11"/>
  <c r="P403" i="11" s="1"/>
  <c r="O402" i="11"/>
  <c r="P402" i="11" s="1"/>
  <c r="O401" i="11"/>
  <c r="P401" i="11" s="1"/>
  <c r="O400" i="11"/>
  <c r="P400" i="11" s="1"/>
  <c r="O397" i="11"/>
  <c r="P397" i="11" s="1"/>
  <c r="O396" i="11"/>
  <c r="P396" i="11" s="1"/>
  <c r="O395" i="11"/>
  <c r="P395" i="11" s="1"/>
  <c r="O394" i="11"/>
  <c r="P394" i="11" s="1"/>
  <c r="O393" i="11"/>
  <c r="P393" i="11" s="1"/>
  <c r="O392" i="11"/>
  <c r="P392" i="11" s="1"/>
  <c r="O391" i="11"/>
  <c r="P391" i="11" s="1"/>
  <c r="O390" i="11"/>
  <c r="P390" i="11" s="1"/>
  <c r="O389" i="11"/>
  <c r="P389" i="11" s="1"/>
  <c r="O388" i="11"/>
  <c r="P388" i="11" s="1"/>
  <c r="O387" i="11"/>
  <c r="P387" i="11" s="1"/>
  <c r="O386" i="11"/>
  <c r="P386" i="11" s="1"/>
  <c r="O385" i="11"/>
  <c r="P385" i="11" s="1"/>
  <c r="O384" i="11"/>
  <c r="P384" i="11" s="1"/>
  <c r="O383" i="11"/>
  <c r="P383" i="11" s="1"/>
  <c r="O382" i="11"/>
  <c r="P382" i="11" s="1"/>
  <c r="O381" i="11"/>
  <c r="P381" i="11" s="1"/>
  <c r="O380" i="11"/>
  <c r="P380" i="11" s="1"/>
  <c r="O379" i="11"/>
  <c r="P379" i="11" s="1"/>
  <c r="O378" i="11"/>
  <c r="P378" i="11" s="1"/>
  <c r="O377" i="11"/>
  <c r="P377" i="11" s="1"/>
  <c r="O376" i="11"/>
  <c r="P376" i="11" s="1"/>
  <c r="O375" i="11"/>
  <c r="P375" i="11" s="1"/>
  <c r="O374" i="11"/>
  <c r="P374" i="11" s="1"/>
  <c r="O373" i="11"/>
  <c r="P373" i="11" s="1"/>
  <c r="O372" i="11"/>
  <c r="P372" i="11" s="1"/>
  <c r="O371" i="11"/>
  <c r="P371" i="11" s="1"/>
  <c r="O370" i="11"/>
  <c r="P370" i="11" s="1"/>
  <c r="O369" i="11"/>
  <c r="P369" i="11" s="1"/>
  <c r="O368" i="11"/>
  <c r="P368" i="11" s="1"/>
  <c r="O367" i="11"/>
  <c r="P367" i="11" s="1"/>
  <c r="O366" i="11"/>
  <c r="P366" i="11" s="1"/>
  <c r="O365" i="11"/>
  <c r="P365" i="11" s="1"/>
  <c r="O364" i="11"/>
  <c r="P364" i="11" s="1"/>
  <c r="O363" i="11"/>
  <c r="P363" i="11" s="1"/>
  <c r="O362" i="11"/>
  <c r="P362" i="11" s="1"/>
  <c r="O361" i="11"/>
  <c r="P361" i="11" s="1"/>
  <c r="O360" i="11"/>
  <c r="P360" i="11" s="1"/>
  <c r="O359" i="11"/>
  <c r="P359" i="11" s="1"/>
  <c r="O358" i="11"/>
  <c r="P358" i="11" s="1"/>
  <c r="O357" i="11"/>
  <c r="P357" i="11" s="1"/>
  <c r="O356" i="11"/>
  <c r="P356" i="11" s="1"/>
  <c r="O355" i="11"/>
  <c r="P355" i="11" s="1"/>
  <c r="O354" i="11"/>
  <c r="P354" i="11" s="1"/>
  <c r="O353" i="11"/>
  <c r="P353" i="11" s="1"/>
  <c r="O352" i="11"/>
  <c r="P352" i="11" s="1"/>
  <c r="O351" i="11"/>
  <c r="P351" i="11" s="1"/>
  <c r="O350" i="11"/>
  <c r="P350" i="11" s="1"/>
  <c r="O349" i="11"/>
  <c r="P349" i="11" s="1"/>
  <c r="O346" i="11"/>
  <c r="P346" i="11" s="1"/>
  <c r="O345" i="11"/>
  <c r="P345" i="11" s="1"/>
  <c r="O344" i="11"/>
  <c r="P344" i="11" s="1"/>
  <c r="O343" i="11"/>
  <c r="P343" i="11" s="1"/>
  <c r="O342" i="11"/>
  <c r="P342" i="11" s="1"/>
  <c r="O341" i="11"/>
  <c r="P341" i="11" s="1"/>
  <c r="O340" i="11"/>
  <c r="P340" i="11" s="1"/>
  <c r="O339" i="11"/>
  <c r="P339" i="11" s="1"/>
  <c r="O338" i="11"/>
  <c r="P338" i="11" s="1"/>
  <c r="O337" i="11"/>
  <c r="P337" i="11" s="1"/>
  <c r="O336" i="11"/>
  <c r="P336" i="11" s="1"/>
  <c r="O335" i="11"/>
  <c r="P335" i="11" s="1"/>
  <c r="O334" i="11"/>
  <c r="P334" i="11" s="1"/>
  <c r="O333" i="11"/>
  <c r="P333" i="11" s="1"/>
  <c r="O332" i="11"/>
  <c r="P332" i="11" s="1"/>
  <c r="O331" i="11"/>
  <c r="P331" i="11" s="1"/>
  <c r="O330" i="11"/>
  <c r="P330" i="11" s="1"/>
  <c r="O329" i="11"/>
  <c r="P329" i="11" s="1"/>
  <c r="O328" i="11"/>
  <c r="P328" i="11" s="1"/>
  <c r="O327" i="11"/>
  <c r="P327" i="11" s="1"/>
  <c r="O326" i="11"/>
  <c r="P326" i="11" s="1"/>
  <c r="O325" i="11"/>
  <c r="P325" i="11" s="1"/>
  <c r="O324" i="11"/>
  <c r="P324" i="11" s="1"/>
  <c r="O323" i="11"/>
  <c r="P323" i="11" s="1"/>
  <c r="O322" i="11"/>
  <c r="P322" i="11" s="1"/>
  <c r="O321" i="11"/>
  <c r="P321" i="11" s="1"/>
  <c r="O320" i="11"/>
  <c r="P320" i="11" s="1"/>
  <c r="O319" i="11"/>
  <c r="P319" i="11" s="1"/>
  <c r="O316" i="11"/>
  <c r="P316" i="11" s="1"/>
  <c r="O313" i="11"/>
  <c r="P313" i="11" s="1"/>
  <c r="O312" i="11"/>
  <c r="P312" i="11" s="1"/>
  <c r="O311" i="11"/>
  <c r="P311" i="11" s="1"/>
  <c r="O310" i="11"/>
  <c r="P310" i="11" s="1"/>
  <c r="O307" i="11"/>
  <c r="P307" i="11" s="1"/>
  <c r="O306" i="11"/>
  <c r="P306" i="11" s="1"/>
  <c r="O305" i="11"/>
  <c r="P305" i="11" s="1"/>
  <c r="O304" i="11"/>
  <c r="P304" i="11" s="1"/>
  <c r="O303" i="11"/>
  <c r="P303" i="11" s="1"/>
  <c r="O302" i="11"/>
  <c r="P302" i="11" s="1"/>
  <c r="O301" i="11"/>
  <c r="P301" i="11" s="1"/>
  <c r="O300" i="11"/>
  <c r="P300" i="11" s="1"/>
  <c r="O297" i="11"/>
  <c r="P297" i="11" s="1"/>
  <c r="O294" i="11"/>
  <c r="P294" i="11" s="1"/>
  <c r="O293" i="11"/>
  <c r="P293" i="11" s="1"/>
  <c r="O292" i="11"/>
  <c r="P292" i="11" s="1"/>
  <c r="O291" i="11"/>
  <c r="P291" i="11" s="1"/>
  <c r="O290" i="11"/>
  <c r="P290" i="11" s="1"/>
  <c r="O289" i="11"/>
  <c r="P289" i="11" s="1"/>
  <c r="O288" i="11"/>
  <c r="P288" i="11" s="1"/>
  <c r="O287" i="11"/>
  <c r="P287" i="11" s="1"/>
  <c r="O286" i="11"/>
  <c r="P286" i="11" s="1"/>
  <c r="O285" i="11"/>
  <c r="P285" i="11" s="1"/>
  <c r="O284" i="11"/>
  <c r="P284" i="11" s="1"/>
  <c r="O283" i="11"/>
  <c r="P283" i="11" s="1"/>
  <c r="O282" i="11"/>
  <c r="P282" i="11" s="1"/>
  <c r="O281" i="11"/>
  <c r="P281" i="11" s="1"/>
  <c r="O280" i="11"/>
  <c r="P280" i="11" s="1"/>
  <c r="O279" i="11"/>
  <c r="P279" i="11" s="1"/>
  <c r="O278" i="11"/>
  <c r="P278" i="11" s="1"/>
  <c r="O277" i="11"/>
  <c r="P277" i="11" s="1"/>
  <c r="O276" i="11"/>
  <c r="P276" i="11" s="1"/>
  <c r="O275" i="11"/>
  <c r="P275" i="11" s="1"/>
  <c r="O274" i="11"/>
  <c r="P274" i="11" s="1"/>
  <c r="O273" i="11"/>
  <c r="P273" i="11" s="1"/>
  <c r="O272" i="11"/>
  <c r="P272" i="11" s="1"/>
  <c r="O271" i="11"/>
  <c r="P271" i="11" s="1"/>
  <c r="O270" i="11"/>
  <c r="P270" i="11" s="1"/>
  <c r="O269" i="11"/>
  <c r="P269" i="11" s="1"/>
  <c r="O268" i="11"/>
  <c r="P268" i="11" s="1"/>
  <c r="O267" i="11"/>
  <c r="P267" i="11" s="1"/>
  <c r="O266" i="11"/>
  <c r="P266" i="11" s="1"/>
  <c r="O265" i="11"/>
  <c r="P265" i="11" s="1"/>
  <c r="O264" i="11"/>
  <c r="P264" i="11" s="1"/>
  <c r="O263" i="11"/>
  <c r="P263" i="11" s="1"/>
  <c r="O262" i="11"/>
  <c r="P262" i="11" s="1"/>
  <c r="O261" i="11"/>
  <c r="P261" i="11" s="1"/>
  <c r="O260" i="11"/>
  <c r="P260" i="11" s="1"/>
  <c r="O259" i="11"/>
  <c r="P259" i="11" s="1"/>
  <c r="O258" i="11"/>
  <c r="P258" i="11" s="1"/>
  <c r="O257" i="11"/>
  <c r="P257" i="11" s="1"/>
  <c r="O256" i="11"/>
  <c r="P256" i="11" s="1"/>
  <c r="O255" i="11"/>
  <c r="P255" i="11" s="1"/>
  <c r="O254" i="11"/>
  <c r="P254" i="11" s="1"/>
  <c r="O253" i="11"/>
  <c r="P253" i="11" s="1"/>
  <c r="O252" i="11"/>
  <c r="P252" i="11" s="1"/>
  <c r="O251" i="11"/>
  <c r="P251" i="11" s="1"/>
  <c r="O250" i="11"/>
  <c r="P250" i="11" s="1"/>
  <c r="O249" i="11"/>
  <c r="P249" i="11" s="1"/>
  <c r="O248" i="11"/>
  <c r="P248" i="11" s="1"/>
  <c r="O247" i="11"/>
  <c r="P247" i="11" s="1"/>
  <c r="O246" i="11"/>
  <c r="P246" i="11" s="1"/>
  <c r="O245" i="11"/>
  <c r="P245" i="11" s="1"/>
  <c r="O244" i="11"/>
  <c r="P244" i="11" s="1"/>
  <c r="O243" i="11"/>
  <c r="P243" i="11" s="1"/>
  <c r="O242" i="11"/>
  <c r="P242" i="11" s="1"/>
  <c r="O241" i="11"/>
  <c r="P241" i="11" s="1"/>
  <c r="O240" i="11"/>
  <c r="P240" i="11" s="1"/>
  <c r="O239" i="11"/>
  <c r="P239" i="11" s="1"/>
  <c r="O238" i="11"/>
  <c r="P238" i="11" s="1"/>
  <c r="O237" i="11"/>
  <c r="P237" i="11" s="1"/>
  <c r="O236" i="11"/>
  <c r="P236" i="11" s="1"/>
  <c r="O235" i="11"/>
  <c r="P235" i="11" s="1"/>
  <c r="O234" i="11"/>
  <c r="P234" i="11" s="1"/>
  <c r="O233" i="11"/>
  <c r="P233" i="11" s="1"/>
  <c r="O232" i="11"/>
  <c r="P232" i="11" s="1"/>
  <c r="O231" i="11"/>
  <c r="P231" i="11" s="1"/>
  <c r="O230" i="11"/>
  <c r="P230" i="11" s="1"/>
  <c r="O229" i="11"/>
  <c r="P229" i="11" s="1"/>
  <c r="O228" i="11"/>
  <c r="P228" i="11" s="1"/>
  <c r="O225" i="11"/>
  <c r="P225" i="11" s="1"/>
  <c r="O224" i="11"/>
  <c r="P224" i="11" s="1"/>
  <c r="O223" i="11"/>
  <c r="P223" i="11" s="1"/>
  <c r="O222" i="11"/>
  <c r="P222" i="11" s="1"/>
  <c r="O221" i="11"/>
  <c r="P221" i="11" s="1"/>
  <c r="O220" i="11"/>
  <c r="P220" i="11" s="1"/>
  <c r="O219" i="11"/>
  <c r="P219" i="11" s="1"/>
  <c r="O218" i="11"/>
  <c r="P218" i="11" s="1"/>
  <c r="O217" i="11"/>
  <c r="P217" i="11" s="1"/>
  <c r="O216" i="11"/>
  <c r="P216" i="11" s="1"/>
  <c r="O215" i="11"/>
  <c r="P215" i="11" s="1"/>
  <c r="O214" i="11"/>
  <c r="P214" i="11" s="1"/>
  <c r="O213" i="11"/>
  <c r="P213" i="11" s="1"/>
  <c r="O212" i="11"/>
  <c r="P212" i="11" s="1"/>
  <c r="O211" i="11"/>
  <c r="P211" i="11" s="1"/>
  <c r="O210" i="11"/>
  <c r="P210" i="11" s="1"/>
  <c r="O209" i="11"/>
  <c r="P209" i="11" s="1"/>
  <c r="O208" i="11"/>
  <c r="P208" i="11" s="1"/>
  <c r="O207" i="11"/>
  <c r="P207" i="11" s="1"/>
  <c r="O206" i="11"/>
  <c r="P206" i="11" s="1"/>
  <c r="O205" i="11"/>
  <c r="P205" i="11" s="1"/>
  <c r="O204" i="11"/>
  <c r="P204" i="11" s="1"/>
  <c r="O203" i="11"/>
  <c r="P203" i="11" s="1"/>
  <c r="O202" i="11"/>
  <c r="P202" i="11" s="1"/>
  <c r="O201" i="11"/>
  <c r="P201" i="11" s="1"/>
  <c r="O200" i="11"/>
  <c r="P200" i="11" s="1"/>
  <c r="O199" i="11"/>
  <c r="P199" i="11" s="1"/>
  <c r="O198" i="11"/>
  <c r="P198" i="11" s="1"/>
  <c r="O197" i="11"/>
  <c r="P197" i="11" s="1"/>
  <c r="O196" i="11"/>
  <c r="P196" i="11" s="1"/>
  <c r="O195" i="11"/>
  <c r="P195" i="11" s="1"/>
  <c r="O194" i="11"/>
  <c r="P194" i="11" s="1"/>
  <c r="O193" i="11"/>
  <c r="P193" i="11" s="1"/>
  <c r="O192" i="11"/>
  <c r="P192" i="11" s="1"/>
  <c r="O191" i="11"/>
  <c r="P191" i="11" s="1"/>
  <c r="O190" i="11"/>
  <c r="P190" i="11" s="1"/>
  <c r="O189" i="11"/>
  <c r="P189" i="11" s="1"/>
  <c r="O188" i="11"/>
  <c r="P188" i="11" s="1"/>
  <c r="O187" i="11"/>
  <c r="P187" i="11" s="1"/>
  <c r="O186" i="11"/>
  <c r="P186" i="11" s="1"/>
  <c r="O185" i="11"/>
  <c r="P185" i="11" s="1"/>
  <c r="O184" i="11"/>
  <c r="P184" i="11" s="1"/>
  <c r="O183" i="11"/>
  <c r="P183" i="11" s="1"/>
  <c r="O182" i="11"/>
  <c r="P182" i="11" s="1"/>
  <c r="O181" i="11"/>
  <c r="P181" i="11" s="1"/>
  <c r="O180" i="11"/>
  <c r="P180" i="11" s="1"/>
  <c r="O179" i="11"/>
  <c r="P179" i="11" s="1"/>
  <c r="O178" i="11"/>
  <c r="P178" i="11" s="1"/>
  <c r="O177" i="11"/>
  <c r="P177" i="11" s="1"/>
  <c r="O176" i="11"/>
  <c r="P176" i="11" s="1"/>
  <c r="O175" i="11"/>
  <c r="P175" i="11" s="1"/>
  <c r="O174" i="11"/>
  <c r="P174" i="11" s="1"/>
  <c r="O173" i="11"/>
  <c r="P173" i="11" s="1"/>
  <c r="O172" i="11"/>
  <c r="P172" i="11" s="1"/>
  <c r="O171" i="11"/>
  <c r="P171" i="11" s="1"/>
  <c r="O170" i="11"/>
  <c r="P170" i="11" s="1"/>
  <c r="O169" i="11"/>
  <c r="P169" i="11" s="1"/>
  <c r="O168" i="11"/>
  <c r="P168" i="11" s="1"/>
  <c r="O167" i="11"/>
  <c r="P167" i="11" s="1"/>
  <c r="O166" i="11"/>
  <c r="P166" i="11" s="1"/>
  <c r="O165" i="11"/>
  <c r="P165" i="11" s="1"/>
  <c r="O164" i="11"/>
  <c r="P164" i="11" s="1"/>
  <c r="O163" i="11"/>
  <c r="P163" i="11" s="1"/>
  <c r="O162" i="11"/>
  <c r="P162" i="11" s="1"/>
  <c r="O161" i="11"/>
  <c r="P161" i="11" s="1"/>
  <c r="O160" i="11"/>
  <c r="P160" i="11" s="1"/>
  <c r="O159" i="11"/>
  <c r="P159" i="11" s="1"/>
  <c r="O158" i="11"/>
  <c r="P158" i="11" s="1"/>
  <c r="O157" i="11"/>
  <c r="P157" i="11" s="1"/>
  <c r="O156" i="11"/>
  <c r="P156" i="11" s="1"/>
  <c r="O153" i="11"/>
  <c r="P153" i="11" s="1"/>
  <c r="O152" i="11"/>
  <c r="P152" i="11" s="1"/>
  <c r="O151" i="11"/>
  <c r="P151" i="11" s="1"/>
  <c r="O150" i="11"/>
  <c r="P150" i="11" s="1"/>
  <c r="O149" i="11"/>
  <c r="P149" i="11" s="1"/>
  <c r="O148" i="11"/>
  <c r="P148" i="11" s="1"/>
  <c r="O147" i="11"/>
  <c r="P147" i="11" s="1"/>
  <c r="O146" i="11"/>
  <c r="P146" i="11" s="1"/>
  <c r="O145" i="11"/>
  <c r="P145" i="11" s="1"/>
  <c r="O144" i="11"/>
  <c r="P144" i="11" s="1"/>
  <c r="O143" i="11"/>
  <c r="P143" i="11" s="1"/>
  <c r="O142" i="11"/>
  <c r="P142" i="11" s="1"/>
  <c r="O141" i="11"/>
  <c r="P141" i="11" s="1"/>
  <c r="O140" i="11"/>
  <c r="P140" i="11" s="1"/>
  <c r="O139" i="11"/>
  <c r="P139" i="11" s="1"/>
  <c r="O138" i="11"/>
  <c r="P138" i="11" s="1"/>
  <c r="O137" i="11"/>
  <c r="P137" i="11" s="1"/>
  <c r="O136" i="11"/>
  <c r="P136" i="11" s="1"/>
  <c r="O135" i="11"/>
  <c r="P135" i="11" s="1"/>
  <c r="O134" i="11"/>
  <c r="P134" i="11" s="1"/>
  <c r="O133" i="11"/>
  <c r="P133" i="11" s="1"/>
  <c r="O132" i="11"/>
  <c r="P132" i="11" s="1"/>
  <c r="O131" i="11"/>
  <c r="P131" i="11" s="1"/>
  <c r="O130" i="11"/>
  <c r="P130" i="11" s="1"/>
  <c r="O129" i="11"/>
  <c r="P129" i="11" s="1"/>
  <c r="O128" i="11"/>
  <c r="P128" i="11" s="1"/>
  <c r="O127" i="11"/>
  <c r="P127" i="11" s="1"/>
  <c r="O126" i="11"/>
  <c r="P126" i="11" s="1"/>
  <c r="O125" i="11"/>
  <c r="P125" i="11" s="1"/>
  <c r="O124" i="11"/>
  <c r="P124" i="11" s="1"/>
  <c r="O123" i="11"/>
  <c r="P123" i="11" s="1"/>
  <c r="O122" i="11"/>
  <c r="P122" i="11" s="1"/>
  <c r="O121" i="11"/>
  <c r="P121" i="11" s="1"/>
  <c r="O120" i="11"/>
  <c r="P120" i="11" s="1"/>
  <c r="O119" i="11"/>
  <c r="P119" i="11" s="1"/>
  <c r="O118" i="11"/>
  <c r="P118" i="11" s="1"/>
  <c r="O117" i="11"/>
  <c r="P117" i="11" s="1"/>
  <c r="O116" i="11"/>
  <c r="P116" i="11" s="1"/>
  <c r="O115" i="11"/>
  <c r="P115" i="11" s="1"/>
  <c r="O114" i="11"/>
  <c r="P114" i="11" s="1"/>
  <c r="O113" i="11"/>
  <c r="P113" i="11" s="1"/>
  <c r="O112" i="11"/>
  <c r="P112" i="11" s="1"/>
  <c r="O111" i="11"/>
  <c r="P111" i="11" s="1"/>
  <c r="O110" i="11"/>
  <c r="P110" i="11" s="1"/>
  <c r="O109" i="11"/>
  <c r="P109" i="11" s="1"/>
  <c r="O108" i="11"/>
  <c r="P108" i="11" s="1"/>
  <c r="O107" i="11"/>
  <c r="P107" i="11" s="1"/>
  <c r="O106" i="11"/>
  <c r="P106" i="11" s="1"/>
  <c r="O105" i="11"/>
  <c r="P105" i="11" s="1"/>
  <c r="O104" i="11"/>
  <c r="P104" i="11" s="1"/>
  <c r="O103" i="11"/>
  <c r="P103" i="11" s="1"/>
  <c r="O102" i="11"/>
  <c r="P102" i="11" s="1"/>
  <c r="O101" i="11"/>
  <c r="P101" i="11" s="1"/>
  <c r="O100" i="11"/>
  <c r="P100" i="11" s="1"/>
  <c r="O99" i="11"/>
  <c r="P99" i="11" s="1"/>
  <c r="O98" i="11"/>
  <c r="P98" i="11" s="1"/>
  <c r="O97" i="11"/>
  <c r="P97" i="11" s="1"/>
  <c r="O96" i="11"/>
  <c r="P96" i="11" s="1"/>
  <c r="O95" i="11"/>
  <c r="P95" i="11" s="1"/>
  <c r="O94" i="11"/>
  <c r="P94" i="11" s="1"/>
  <c r="O93" i="11"/>
  <c r="P93" i="11" s="1"/>
  <c r="O92" i="11"/>
  <c r="P92" i="11" s="1"/>
  <c r="O91" i="11"/>
  <c r="P91" i="11" s="1"/>
  <c r="O90" i="11"/>
  <c r="P90" i="11" s="1"/>
  <c r="O89" i="11"/>
  <c r="P89" i="11" s="1"/>
  <c r="O88" i="11"/>
  <c r="P88" i="11" s="1"/>
  <c r="O87" i="11"/>
  <c r="P87" i="11" s="1"/>
  <c r="O86" i="11"/>
  <c r="P86" i="11" s="1"/>
  <c r="O85" i="11"/>
  <c r="P85" i="11" s="1"/>
  <c r="O82" i="11"/>
  <c r="P82" i="11" s="1"/>
  <c r="O81" i="11"/>
  <c r="P81" i="11" s="1"/>
  <c r="O80" i="11"/>
  <c r="P80" i="11" s="1"/>
  <c r="O79" i="11"/>
  <c r="P79" i="11" s="1"/>
  <c r="O78" i="11"/>
  <c r="P78" i="11" s="1"/>
  <c r="O77" i="11"/>
  <c r="P77" i="11" s="1"/>
  <c r="O76" i="11"/>
  <c r="P76" i="11" s="1"/>
  <c r="O75" i="11"/>
  <c r="P75" i="11" s="1"/>
  <c r="O72" i="11"/>
  <c r="P72" i="11" s="1"/>
  <c r="O71" i="11"/>
  <c r="P71" i="11" s="1"/>
  <c r="O70" i="11"/>
  <c r="P70" i="11" s="1"/>
  <c r="O69" i="11"/>
  <c r="P69" i="11" s="1"/>
  <c r="O68" i="11"/>
  <c r="P68" i="11" s="1"/>
  <c r="O67" i="11"/>
  <c r="P67" i="11" s="1"/>
  <c r="O66" i="11"/>
  <c r="P66" i="11" s="1"/>
  <c r="O65" i="11"/>
  <c r="P65" i="11" s="1"/>
  <c r="O64" i="11"/>
  <c r="P64" i="11" s="1"/>
  <c r="O63" i="11"/>
  <c r="P63" i="11" s="1"/>
  <c r="O62" i="11"/>
  <c r="P62" i="11" s="1"/>
  <c r="O61" i="11"/>
  <c r="P61" i="11" s="1"/>
  <c r="O60" i="11"/>
  <c r="P60" i="11" s="1"/>
  <c r="O59" i="11"/>
  <c r="P59" i="11" s="1"/>
  <c r="O58" i="11"/>
  <c r="P58" i="11" s="1"/>
  <c r="O57" i="11"/>
  <c r="P57" i="11" s="1"/>
  <c r="O56" i="11"/>
  <c r="P56" i="11" s="1"/>
  <c r="O55" i="11"/>
  <c r="P55" i="11" s="1"/>
  <c r="O54" i="11"/>
  <c r="P54" i="11" s="1"/>
  <c r="O53" i="11"/>
  <c r="P53" i="11" s="1"/>
  <c r="O52" i="11"/>
  <c r="P52" i="11" s="1"/>
  <c r="O51" i="11"/>
  <c r="P51" i="11" s="1"/>
  <c r="O50" i="11"/>
  <c r="P50" i="11" s="1"/>
  <c r="O49" i="11"/>
  <c r="P49" i="11" s="1"/>
  <c r="O48" i="11"/>
  <c r="P48" i="11" s="1"/>
  <c r="O47" i="11"/>
  <c r="P47" i="11" s="1"/>
  <c r="O46" i="11"/>
  <c r="P46" i="11" s="1"/>
  <c r="O45" i="11"/>
  <c r="P45" i="11" s="1"/>
  <c r="O44" i="11"/>
  <c r="P44" i="11" s="1"/>
  <c r="O43" i="11"/>
  <c r="P43" i="11" s="1"/>
  <c r="O42" i="11"/>
  <c r="P42" i="11" s="1"/>
  <c r="O41" i="11"/>
  <c r="P41" i="11" s="1"/>
  <c r="O40" i="11"/>
  <c r="P40" i="11" s="1"/>
  <c r="O39" i="11"/>
  <c r="P39" i="11" s="1"/>
  <c r="O38" i="11"/>
  <c r="P38" i="11" s="1"/>
  <c r="O37" i="11"/>
  <c r="P37" i="11" s="1"/>
  <c r="O36" i="11"/>
  <c r="P36" i="11" s="1"/>
  <c r="O35" i="11"/>
  <c r="P35" i="11" s="1"/>
  <c r="O34" i="11"/>
  <c r="P34" i="11" s="1"/>
  <c r="O33" i="11"/>
  <c r="P33" i="11" s="1"/>
  <c r="O32" i="11"/>
  <c r="P32" i="11" s="1"/>
  <c r="O31" i="11"/>
  <c r="P31" i="11" s="1"/>
  <c r="O30" i="11"/>
  <c r="P30" i="11" s="1"/>
  <c r="O29" i="11"/>
  <c r="P29" i="11" s="1"/>
  <c r="O28" i="11"/>
  <c r="P28" i="11" s="1"/>
  <c r="O27" i="11"/>
  <c r="P27" i="11" s="1"/>
  <c r="O26" i="11"/>
  <c r="P26" i="11" s="1"/>
  <c r="O25" i="11"/>
  <c r="P25" i="11" s="1"/>
  <c r="O24" i="11"/>
  <c r="P24" i="11" s="1"/>
  <c r="O23" i="11"/>
  <c r="P23" i="11" s="1"/>
  <c r="O22" i="11"/>
  <c r="P22" i="11" s="1"/>
  <c r="O21" i="11"/>
  <c r="P21" i="11" s="1"/>
  <c r="O20" i="11"/>
  <c r="P20" i="11" s="1"/>
  <c r="O19" i="11"/>
  <c r="P19" i="11" s="1"/>
  <c r="O18" i="11"/>
  <c r="P18" i="11" s="1"/>
  <c r="O17" i="11"/>
  <c r="P17" i="11" s="1"/>
  <c r="O16" i="11"/>
  <c r="P16" i="11" s="1"/>
  <c r="O15" i="11"/>
  <c r="P15" i="11" s="1"/>
  <c r="O14" i="11"/>
  <c r="P14" i="11" s="1"/>
  <c r="O13" i="11"/>
  <c r="P13" i="11" s="1"/>
  <c r="O12" i="11"/>
  <c r="P12" i="11" s="1"/>
  <c r="O11" i="11"/>
  <c r="P11" i="11" s="1"/>
  <c r="O10" i="11"/>
  <c r="P10" i="11" s="1"/>
  <c r="O9" i="11"/>
  <c r="P9" i="11" s="1"/>
  <c r="O8" i="11"/>
  <c r="P8" i="11" s="1"/>
  <c r="O7" i="11"/>
  <c r="P7" i="11" s="1"/>
  <c r="O6" i="11"/>
  <c r="P6" i="11" s="1"/>
  <c r="K638" i="11"/>
  <c r="L638" i="11" s="1"/>
  <c r="K637" i="11"/>
  <c r="L637" i="11" s="1"/>
  <c r="K636" i="11"/>
  <c r="L636" i="11" s="1"/>
  <c r="K635" i="11"/>
  <c r="L635" i="11" s="1"/>
  <c r="K634" i="11"/>
  <c r="L634" i="11" s="1"/>
  <c r="K633" i="11"/>
  <c r="L633" i="11" s="1"/>
  <c r="K632" i="11"/>
  <c r="L632" i="11" s="1"/>
  <c r="K631" i="11"/>
  <c r="L631" i="11" s="1"/>
  <c r="K630" i="11"/>
  <c r="L630" i="11" s="1"/>
  <c r="K629" i="11"/>
  <c r="L629" i="11" s="1"/>
  <c r="K628" i="11"/>
  <c r="L628" i="11" s="1"/>
  <c r="K627" i="11"/>
  <c r="L627" i="11" s="1"/>
  <c r="K626" i="11"/>
  <c r="L626" i="11" s="1"/>
  <c r="K625" i="11"/>
  <c r="L625" i="11" s="1"/>
  <c r="K622" i="11"/>
  <c r="L622" i="11" s="1"/>
  <c r="K619" i="11"/>
  <c r="L619" i="11" s="1"/>
  <c r="K618" i="11"/>
  <c r="L618" i="11" s="1"/>
  <c r="K617" i="11"/>
  <c r="L617" i="11" s="1"/>
  <c r="K616" i="11"/>
  <c r="L616" i="11" s="1"/>
  <c r="K615" i="11"/>
  <c r="L615" i="11" s="1"/>
  <c r="K614" i="11"/>
  <c r="L614" i="11" s="1"/>
  <c r="K613" i="11"/>
  <c r="L613" i="11" s="1"/>
  <c r="K612" i="11"/>
  <c r="L612" i="11" s="1"/>
  <c r="K611" i="11"/>
  <c r="L611" i="11" s="1"/>
  <c r="K610" i="11"/>
  <c r="L610" i="11" s="1"/>
  <c r="K609" i="11"/>
  <c r="L609" i="11" s="1"/>
  <c r="K608" i="11"/>
  <c r="L608" i="11" s="1"/>
  <c r="K607" i="11"/>
  <c r="L607" i="11" s="1"/>
  <c r="K606" i="11"/>
  <c r="L606" i="11" s="1"/>
  <c r="K605" i="11"/>
  <c r="L605" i="11" s="1"/>
  <c r="K604" i="11"/>
  <c r="L604" i="11" s="1"/>
  <c r="K603" i="11"/>
  <c r="L603" i="11" s="1"/>
  <c r="K602" i="11"/>
  <c r="L602" i="11" s="1"/>
  <c r="K601" i="11"/>
  <c r="L601" i="11" s="1"/>
  <c r="K600" i="11"/>
  <c r="L600" i="11" s="1"/>
  <c r="K599" i="11"/>
  <c r="L599" i="11" s="1"/>
  <c r="K598" i="11"/>
  <c r="L598" i="11" s="1"/>
  <c r="K597" i="11"/>
  <c r="L597" i="11" s="1"/>
  <c r="K596" i="11"/>
  <c r="L596" i="11" s="1"/>
  <c r="K595" i="11"/>
  <c r="L595" i="11" s="1"/>
  <c r="K594" i="11"/>
  <c r="L594" i="11" s="1"/>
  <c r="K593" i="11"/>
  <c r="L593" i="11" s="1"/>
  <c r="K592" i="11"/>
  <c r="L592" i="11" s="1"/>
  <c r="K591" i="11"/>
  <c r="L591" i="11" s="1"/>
  <c r="K590" i="11"/>
  <c r="L590" i="11" s="1"/>
  <c r="K589" i="11"/>
  <c r="L589" i="11" s="1"/>
  <c r="K588" i="11"/>
  <c r="L588" i="11" s="1"/>
  <c r="K587" i="11"/>
  <c r="L587" i="11" s="1"/>
  <c r="K586" i="11"/>
  <c r="L586" i="11" s="1"/>
  <c r="K585" i="11"/>
  <c r="L585" i="11" s="1"/>
  <c r="K582" i="11"/>
  <c r="L582" i="11" s="1"/>
  <c r="K581" i="11"/>
  <c r="L581" i="11" s="1"/>
  <c r="K580" i="11"/>
  <c r="L580" i="11" s="1"/>
  <c r="K579" i="11"/>
  <c r="L579" i="11" s="1"/>
  <c r="K578" i="11"/>
  <c r="L578" i="11" s="1"/>
  <c r="K577" i="11"/>
  <c r="L577" i="11" s="1"/>
  <c r="K576" i="11"/>
  <c r="L576" i="11" s="1"/>
  <c r="K575" i="11"/>
  <c r="L575" i="11" s="1"/>
  <c r="K574" i="11"/>
  <c r="L574" i="11" s="1"/>
  <c r="K573" i="11"/>
  <c r="L573" i="11" s="1"/>
  <c r="K572" i="11"/>
  <c r="L572" i="11" s="1"/>
  <c r="K571" i="11"/>
  <c r="L571" i="11" s="1"/>
  <c r="K570" i="11"/>
  <c r="L570" i="11" s="1"/>
  <c r="K569" i="11"/>
  <c r="L569" i="11" s="1"/>
  <c r="K568" i="11"/>
  <c r="L568" i="11" s="1"/>
  <c r="K567" i="11"/>
  <c r="L567" i="11" s="1"/>
  <c r="K566" i="11"/>
  <c r="L566" i="11" s="1"/>
  <c r="K565" i="11"/>
  <c r="L565" i="11" s="1"/>
  <c r="K564" i="11"/>
  <c r="L564" i="11" s="1"/>
  <c r="K563" i="11"/>
  <c r="L563" i="11" s="1"/>
  <c r="K562" i="11"/>
  <c r="L562" i="11" s="1"/>
  <c r="K561" i="11"/>
  <c r="L561" i="11" s="1"/>
  <c r="K560" i="11"/>
  <c r="L560" i="11" s="1"/>
  <c r="K559" i="11"/>
  <c r="L559" i="11" s="1"/>
  <c r="K558" i="11"/>
  <c r="L558" i="11" s="1"/>
  <c r="K557" i="11"/>
  <c r="L557" i="11" s="1"/>
  <c r="K556" i="11"/>
  <c r="L556" i="11" s="1"/>
  <c r="K555" i="11"/>
  <c r="L555" i="11" s="1"/>
  <c r="K554" i="11"/>
  <c r="L554" i="11" s="1"/>
  <c r="K551" i="11"/>
  <c r="L551" i="11" s="1"/>
  <c r="K550" i="11"/>
  <c r="L550" i="11" s="1"/>
  <c r="K549" i="11"/>
  <c r="L549" i="11" s="1"/>
  <c r="K548" i="11"/>
  <c r="L548" i="11" s="1"/>
  <c r="K547" i="11"/>
  <c r="L547" i="11" s="1"/>
  <c r="K546" i="11"/>
  <c r="L546" i="11" s="1"/>
  <c r="K545" i="11"/>
  <c r="L545" i="11" s="1"/>
  <c r="K544" i="11"/>
  <c r="L544" i="11" s="1"/>
  <c r="K543" i="11"/>
  <c r="L543" i="11" s="1"/>
  <c r="K542" i="11"/>
  <c r="L542" i="11" s="1"/>
  <c r="K541" i="11"/>
  <c r="L541" i="11" s="1"/>
  <c r="K540" i="11"/>
  <c r="L540" i="11" s="1"/>
  <c r="K539" i="11"/>
  <c r="L539" i="11" s="1"/>
  <c r="K538" i="11"/>
  <c r="L538" i="11" s="1"/>
  <c r="K537" i="11"/>
  <c r="L537" i="11" s="1"/>
  <c r="K536" i="11"/>
  <c r="L536" i="11" s="1"/>
  <c r="K535" i="11"/>
  <c r="L535" i="11" s="1"/>
  <c r="K534" i="11"/>
  <c r="L534" i="11" s="1"/>
  <c r="K533" i="11"/>
  <c r="L533" i="11" s="1"/>
  <c r="K532" i="11"/>
  <c r="L532" i="11" s="1"/>
  <c r="K531" i="11"/>
  <c r="L531" i="11" s="1"/>
  <c r="K530" i="11"/>
  <c r="L530" i="11" s="1"/>
  <c r="K529" i="11"/>
  <c r="L529" i="11" s="1"/>
  <c r="K528" i="11"/>
  <c r="L528" i="11" s="1"/>
  <c r="K527" i="11"/>
  <c r="L527" i="11" s="1"/>
  <c r="K526" i="11"/>
  <c r="L526" i="11" s="1"/>
  <c r="K525" i="11"/>
  <c r="L525" i="11" s="1"/>
  <c r="K524" i="11"/>
  <c r="L524" i="11" s="1"/>
  <c r="K523" i="11"/>
  <c r="L523" i="11" s="1"/>
  <c r="K522" i="11"/>
  <c r="L522" i="11" s="1"/>
  <c r="K521" i="11"/>
  <c r="L521" i="11" s="1"/>
  <c r="K520" i="11"/>
  <c r="L520" i="11" s="1"/>
  <c r="K519" i="11"/>
  <c r="L519" i="11" s="1"/>
  <c r="K518" i="11"/>
  <c r="L518" i="11" s="1"/>
  <c r="K517" i="11"/>
  <c r="L517" i="11" s="1"/>
  <c r="K516" i="11"/>
  <c r="L516" i="11" s="1"/>
  <c r="K515" i="11"/>
  <c r="L515" i="11" s="1"/>
  <c r="K514" i="11"/>
  <c r="L514" i="11" s="1"/>
  <c r="K513" i="11"/>
  <c r="L513" i="11" s="1"/>
  <c r="K512" i="11"/>
  <c r="L512" i="11" s="1"/>
  <c r="K511" i="11"/>
  <c r="L511" i="11" s="1"/>
  <c r="K510" i="11"/>
  <c r="L510" i="11" s="1"/>
  <c r="K509" i="11"/>
  <c r="L509" i="11" s="1"/>
  <c r="K508" i="11"/>
  <c r="L508" i="11" s="1"/>
  <c r="K507" i="11"/>
  <c r="L507" i="11" s="1"/>
  <c r="K506" i="11"/>
  <c r="L506" i="11" s="1"/>
  <c r="K505" i="11"/>
  <c r="L505" i="11" s="1"/>
  <c r="K504" i="11"/>
  <c r="L504" i="11" s="1"/>
  <c r="K503" i="11"/>
  <c r="L503" i="11" s="1"/>
  <c r="K502" i="11"/>
  <c r="L502" i="11" s="1"/>
  <c r="K501" i="11"/>
  <c r="L501" i="11" s="1"/>
  <c r="K500" i="11"/>
  <c r="L500" i="11" s="1"/>
  <c r="K497" i="11"/>
  <c r="L497" i="11" s="1"/>
  <c r="K496" i="11"/>
  <c r="L496" i="11" s="1"/>
  <c r="K495" i="11"/>
  <c r="L495" i="11" s="1"/>
  <c r="K494" i="11"/>
  <c r="L494" i="11" s="1"/>
  <c r="K493" i="11"/>
  <c r="L493" i="11" s="1"/>
  <c r="K492" i="11"/>
  <c r="L492" i="11" s="1"/>
  <c r="K491" i="11"/>
  <c r="L491" i="11" s="1"/>
  <c r="K490" i="11"/>
  <c r="L490" i="11" s="1"/>
  <c r="K489" i="11"/>
  <c r="L489" i="11" s="1"/>
  <c r="K488" i="11"/>
  <c r="L488" i="11" s="1"/>
  <c r="K487" i="11"/>
  <c r="L487" i="11" s="1"/>
  <c r="K486" i="11"/>
  <c r="L486" i="11" s="1"/>
  <c r="K485" i="11"/>
  <c r="L485" i="11" s="1"/>
  <c r="K484" i="11"/>
  <c r="L484" i="11" s="1"/>
  <c r="K483" i="11"/>
  <c r="L483" i="11" s="1"/>
  <c r="K482" i="11"/>
  <c r="L482" i="11" s="1"/>
  <c r="K481" i="11"/>
  <c r="L481" i="11" s="1"/>
  <c r="K480" i="11"/>
  <c r="L480" i="11" s="1"/>
  <c r="K479" i="11"/>
  <c r="L479" i="11" s="1"/>
  <c r="K478" i="11"/>
  <c r="L478" i="11" s="1"/>
  <c r="K477" i="11"/>
  <c r="L477" i="11" s="1"/>
  <c r="K476" i="11"/>
  <c r="L476" i="11" s="1"/>
  <c r="K475" i="11"/>
  <c r="L475" i="11" s="1"/>
  <c r="K474" i="11"/>
  <c r="L474" i="11" s="1"/>
  <c r="K473" i="11"/>
  <c r="L473" i="11" s="1"/>
  <c r="K472" i="11"/>
  <c r="L472" i="11" s="1"/>
  <c r="K471" i="11"/>
  <c r="L471" i="11" s="1"/>
  <c r="K470" i="11"/>
  <c r="L470" i="11" s="1"/>
  <c r="K469" i="11"/>
  <c r="L469" i="11" s="1"/>
  <c r="K468" i="11"/>
  <c r="L468" i="11" s="1"/>
  <c r="K467" i="11"/>
  <c r="L467" i="11" s="1"/>
  <c r="K466" i="11"/>
  <c r="L466" i="11" s="1"/>
  <c r="K465" i="11"/>
  <c r="L465" i="11" s="1"/>
  <c r="K464" i="11"/>
  <c r="L464" i="11" s="1"/>
  <c r="K463" i="11"/>
  <c r="L463" i="11" s="1"/>
  <c r="K462" i="11"/>
  <c r="L462" i="11" s="1"/>
  <c r="K461" i="11"/>
  <c r="L461" i="11" s="1"/>
  <c r="K460" i="11"/>
  <c r="L460" i="11" s="1"/>
  <c r="K459" i="11"/>
  <c r="L459" i="11" s="1"/>
  <c r="K458" i="11"/>
  <c r="L458" i="11" s="1"/>
  <c r="K457" i="11"/>
  <c r="L457" i="11" s="1"/>
  <c r="K454" i="11"/>
  <c r="L454" i="11" s="1"/>
  <c r="K453" i="11"/>
  <c r="L453" i="11" s="1"/>
  <c r="K452" i="11"/>
  <c r="L452" i="11" s="1"/>
  <c r="K451" i="11"/>
  <c r="L451" i="11" s="1"/>
  <c r="K450" i="11"/>
  <c r="L450" i="11" s="1"/>
  <c r="K449" i="11"/>
  <c r="L449" i="11" s="1"/>
  <c r="K448" i="11"/>
  <c r="L448" i="11" s="1"/>
  <c r="K447" i="11"/>
  <c r="L447" i="11" s="1"/>
  <c r="K446" i="11"/>
  <c r="L446" i="11" s="1"/>
  <c r="K445" i="11"/>
  <c r="L445" i="11" s="1"/>
  <c r="K444" i="11"/>
  <c r="L444" i="11" s="1"/>
  <c r="K443" i="11"/>
  <c r="L443" i="11" s="1"/>
  <c r="K442" i="11"/>
  <c r="L442" i="11" s="1"/>
  <c r="K441" i="11"/>
  <c r="L441" i="11" s="1"/>
  <c r="K440" i="11"/>
  <c r="L440" i="11" s="1"/>
  <c r="K439" i="11"/>
  <c r="L439" i="11" s="1"/>
  <c r="K438" i="11"/>
  <c r="L438" i="11" s="1"/>
  <c r="K437" i="11"/>
  <c r="L437" i="11" s="1"/>
  <c r="K436" i="11"/>
  <c r="L436" i="11" s="1"/>
  <c r="K435" i="11"/>
  <c r="L435" i="11" s="1"/>
  <c r="K434" i="11"/>
  <c r="L434" i="11" s="1"/>
  <c r="K433" i="11"/>
  <c r="L433" i="11" s="1"/>
  <c r="K432" i="11"/>
  <c r="L432" i="11" s="1"/>
  <c r="K431" i="11"/>
  <c r="L431" i="11" s="1"/>
  <c r="K430" i="11"/>
  <c r="L430" i="11" s="1"/>
  <c r="K429" i="11"/>
  <c r="L429" i="11" s="1"/>
  <c r="K428" i="11"/>
  <c r="L428" i="11" s="1"/>
  <c r="K427" i="11"/>
  <c r="L427" i="11" s="1"/>
  <c r="K426" i="11"/>
  <c r="L426" i="11" s="1"/>
  <c r="K425" i="11"/>
  <c r="L425" i="11" s="1"/>
  <c r="K424" i="11"/>
  <c r="L424" i="11" s="1"/>
  <c r="K423" i="11"/>
  <c r="L423" i="11" s="1"/>
  <c r="K422" i="11"/>
  <c r="L422" i="11" s="1"/>
  <c r="K421" i="11"/>
  <c r="L421" i="11" s="1"/>
  <c r="K420" i="11"/>
  <c r="L420" i="11" s="1"/>
  <c r="K419" i="11"/>
  <c r="L419" i="11" s="1"/>
  <c r="K418" i="11"/>
  <c r="L418" i="11" s="1"/>
  <c r="K417" i="11"/>
  <c r="L417" i="11" s="1"/>
  <c r="K416" i="11"/>
  <c r="L416" i="11" s="1"/>
  <c r="K415" i="11"/>
  <c r="L415" i="11" s="1"/>
  <c r="K414" i="11"/>
  <c r="L414" i="11" s="1"/>
  <c r="K413" i="11"/>
  <c r="L413" i="11" s="1"/>
  <c r="K412" i="11"/>
  <c r="L412" i="11" s="1"/>
  <c r="K411" i="11"/>
  <c r="L411" i="11" s="1"/>
  <c r="K408" i="11"/>
  <c r="L408" i="11" s="1"/>
  <c r="K407" i="11"/>
  <c r="L407" i="11" s="1"/>
  <c r="K406" i="11"/>
  <c r="L406" i="11" s="1"/>
  <c r="K405" i="11"/>
  <c r="L405" i="11" s="1"/>
  <c r="K404" i="11"/>
  <c r="L404" i="11" s="1"/>
  <c r="K403" i="11"/>
  <c r="L403" i="11" s="1"/>
  <c r="K402" i="11"/>
  <c r="L402" i="11" s="1"/>
  <c r="K401" i="11"/>
  <c r="L401" i="11" s="1"/>
  <c r="K400" i="11"/>
  <c r="L400" i="11" s="1"/>
  <c r="K397" i="11"/>
  <c r="L397" i="11" s="1"/>
  <c r="K396" i="11"/>
  <c r="L396" i="11" s="1"/>
  <c r="K395" i="11"/>
  <c r="L395" i="11" s="1"/>
  <c r="K394" i="11"/>
  <c r="L394" i="11" s="1"/>
  <c r="K393" i="11"/>
  <c r="L393" i="11" s="1"/>
  <c r="K392" i="11"/>
  <c r="L392" i="11" s="1"/>
  <c r="K391" i="11"/>
  <c r="L391" i="11" s="1"/>
  <c r="K390" i="11"/>
  <c r="L390" i="11" s="1"/>
  <c r="K389" i="11"/>
  <c r="L389" i="11" s="1"/>
  <c r="K388" i="11"/>
  <c r="L388" i="11" s="1"/>
  <c r="K387" i="11"/>
  <c r="L387" i="11" s="1"/>
  <c r="K386" i="11"/>
  <c r="L386" i="11" s="1"/>
  <c r="K385" i="11"/>
  <c r="L385" i="11" s="1"/>
  <c r="K384" i="11"/>
  <c r="L384" i="11" s="1"/>
  <c r="K383" i="11"/>
  <c r="L383" i="11" s="1"/>
  <c r="K382" i="11"/>
  <c r="L382" i="11" s="1"/>
  <c r="K381" i="11"/>
  <c r="L381" i="11" s="1"/>
  <c r="K380" i="11"/>
  <c r="L380" i="11" s="1"/>
  <c r="K379" i="11"/>
  <c r="L379" i="11" s="1"/>
  <c r="K378" i="11"/>
  <c r="L378" i="11" s="1"/>
  <c r="K377" i="11"/>
  <c r="L377" i="11" s="1"/>
  <c r="K376" i="11"/>
  <c r="L376" i="11" s="1"/>
  <c r="K375" i="11"/>
  <c r="L375" i="11" s="1"/>
  <c r="K374" i="11"/>
  <c r="L374" i="11" s="1"/>
  <c r="K373" i="11"/>
  <c r="L373" i="11" s="1"/>
  <c r="K372" i="11"/>
  <c r="L372" i="11" s="1"/>
  <c r="K371" i="11"/>
  <c r="L371" i="11" s="1"/>
  <c r="K370" i="11"/>
  <c r="L370" i="11" s="1"/>
  <c r="K369" i="11"/>
  <c r="L369" i="11" s="1"/>
  <c r="K368" i="11"/>
  <c r="L368" i="11" s="1"/>
  <c r="K367" i="11"/>
  <c r="L367" i="11" s="1"/>
  <c r="K366" i="11"/>
  <c r="L366" i="11" s="1"/>
  <c r="K365" i="11"/>
  <c r="L365" i="11" s="1"/>
  <c r="K364" i="11"/>
  <c r="L364" i="11" s="1"/>
  <c r="K363" i="11"/>
  <c r="L363" i="11" s="1"/>
  <c r="K362" i="11"/>
  <c r="L362" i="11" s="1"/>
  <c r="K361" i="11"/>
  <c r="L361" i="11" s="1"/>
  <c r="K360" i="11"/>
  <c r="L360" i="11" s="1"/>
  <c r="K359" i="11"/>
  <c r="L359" i="11" s="1"/>
  <c r="K358" i="11"/>
  <c r="L358" i="11" s="1"/>
  <c r="K357" i="11"/>
  <c r="L357" i="11" s="1"/>
  <c r="K356" i="11"/>
  <c r="L356" i="11" s="1"/>
  <c r="K355" i="11"/>
  <c r="L355" i="11" s="1"/>
  <c r="K354" i="11"/>
  <c r="L354" i="11" s="1"/>
  <c r="K353" i="11"/>
  <c r="L353" i="11" s="1"/>
  <c r="K352" i="11"/>
  <c r="L352" i="11" s="1"/>
  <c r="K351" i="11"/>
  <c r="L351" i="11" s="1"/>
  <c r="K350" i="11"/>
  <c r="L350" i="11" s="1"/>
  <c r="K349" i="11"/>
  <c r="L349" i="11" s="1"/>
  <c r="K346" i="11"/>
  <c r="L346" i="11" s="1"/>
  <c r="K345" i="11"/>
  <c r="L345" i="11" s="1"/>
  <c r="K344" i="11"/>
  <c r="L344" i="11" s="1"/>
  <c r="K343" i="11"/>
  <c r="L343" i="11" s="1"/>
  <c r="K342" i="11"/>
  <c r="L342" i="11" s="1"/>
  <c r="K341" i="11"/>
  <c r="L341" i="11" s="1"/>
  <c r="K340" i="11"/>
  <c r="L340" i="11" s="1"/>
  <c r="K339" i="11"/>
  <c r="L339" i="11" s="1"/>
  <c r="K338" i="11"/>
  <c r="L338" i="11" s="1"/>
  <c r="K337" i="11"/>
  <c r="L337" i="11" s="1"/>
  <c r="K336" i="11"/>
  <c r="L336" i="11" s="1"/>
  <c r="K335" i="11"/>
  <c r="L335" i="11" s="1"/>
  <c r="K334" i="11"/>
  <c r="L334" i="11" s="1"/>
  <c r="K333" i="11"/>
  <c r="L333" i="11" s="1"/>
  <c r="K332" i="11"/>
  <c r="L332" i="11" s="1"/>
  <c r="K331" i="11"/>
  <c r="L331" i="11" s="1"/>
  <c r="K330" i="11"/>
  <c r="L330" i="11" s="1"/>
  <c r="K329" i="11"/>
  <c r="L329" i="11" s="1"/>
  <c r="K328" i="11"/>
  <c r="L328" i="11" s="1"/>
  <c r="K327" i="11"/>
  <c r="L327" i="11" s="1"/>
  <c r="K326" i="11"/>
  <c r="L326" i="11" s="1"/>
  <c r="K325" i="11"/>
  <c r="L325" i="11" s="1"/>
  <c r="K324" i="11"/>
  <c r="L324" i="11" s="1"/>
  <c r="K323" i="11"/>
  <c r="L323" i="11" s="1"/>
  <c r="K322" i="11"/>
  <c r="L322" i="11" s="1"/>
  <c r="K321" i="11"/>
  <c r="L321" i="11" s="1"/>
  <c r="K320" i="11"/>
  <c r="L320" i="11" s="1"/>
  <c r="K319" i="11"/>
  <c r="L319" i="11" s="1"/>
  <c r="K316" i="11"/>
  <c r="L316" i="11" s="1"/>
  <c r="K313" i="11"/>
  <c r="L313" i="11" s="1"/>
  <c r="K312" i="11"/>
  <c r="L312" i="11" s="1"/>
  <c r="K311" i="11"/>
  <c r="L311" i="11" s="1"/>
  <c r="K310" i="11"/>
  <c r="L310" i="11" s="1"/>
  <c r="K307" i="11"/>
  <c r="L307" i="11" s="1"/>
  <c r="K306" i="11"/>
  <c r="L306" i="11" s="1"/>
  <c r="K305" i="11"/>
  <c r="L305" i="11" s="1"/>
  <c r="K304" i="11"/>
  <c r="L304" i="11" s="1"/>
  <c r="K303" i="11"/>
  <c r="L303" i="11" s="1"/>
  <c r="K302" i="11"/>
  <c r="L302" i="11" s="1"/>
  <c r="K301" i="11"/>
  <c r="L301" i="11" s="1"/>
  <c r="K300" i="11"/>
  <c r="L300" i="11" s="1"/>
  <c r="K297" i="11"/>
  <c r="L297" i="11" s="1"/>
  <c r="K294" i="11"/>
  <c r="L294" i="11" s="1"/>
  <c r="K293" i="11"/>
  <c r="L293" i="11" s="1"/>
  <c r="K292" i="11"/>
  <c r="L292" i="11" s="1"/>
  <c r="K291" i="11"/>
  <c r="L291" i="11" s="1"/>
  <c r="K290" i="11"/>
  <c r="L290" i="11" s="1"/>
  <c r="K289" i="11"/>
  <c r="L289" i="11" s="1"/>
  <c r="K288" i="11"/>
  <c r="L288" i="11" s="1"/>
  <c r="K287" i="11"/>
  <c r="L287" i="11" s="1"/>
  <c r="K286" i="11"/>
  <c r="L286" i="11" s="1"/>
  <c r="K285" i="11"/>
  <c r="L285" i="11" s="1"/>
  <c r="K284" i="11"/>
  <c r="L284" i="11" s="1"/>
  <c r="K283" i="11"/>
  <c r="L283" i="11" s="1"/>
  <c r="K282" i="11"/>
  <c r="L282" i="11" s="1"/>
  <c r="K281" i="11"/>
  <c r="L281" i="11" s="1"/>
  <c r="K280" i="11"/>
  <c r="L280" i="11" s="1"/>
  <c r="K279" i="11"/>
  <c r="L279" i="11" s="1"/>
  <c r="K278" i="11"/>
  <c r="L278" i="11" s="1"/>
  <c r="K277" i="11"/>
  <c r="L277" i="11" s="1"/>
  <c r="K276" i="11"/>
  <c r="L276" i="11" s="1"/>
  <c r="K275" i="11"/>
  <c r="L275" i="11" s="1"/>
  <c r="K274" i="11"/>
  <c r="L274" i="11" s="1"/>
  <c r="K273" i="11"/>
  <c r="L273" i="11" s="1"/>
  <c r="K272" i="11"/>
  <c r="L272" i="11" s="1"/>
  <c r="K271" i="11"/>
  <c r="L271" i="11" s="1"/>
  <c r="K270" i="11"/>
  <c r="L270" i="11" s="1"/>
  <c r="K269" i="11"/>
  <c r="L269" i="11" s="1"/>
  <c r="K268" i="11"/>
  <c r="L268" i="11" s="1"/>
  <c r="K267" i="11"/>
  <c r="L267" i="11" s="1"/>
  <c r="K266" i="11"/>
  <c r="L266" i="11" s="1"/>
  <c r="K265" i="11"/>
  <c r="L265" i="11" s="1"/>
  <c r="K264" i="11"/>
  <c r="L264" i="11" s="1"/>
  <c r="K263" i="11"/>
  <c r="L263" i="11" s="1"/>
  <c r="K262" i="11"/>
  <c r="L262" i="11" s="1"/>
  <c r="K261" i="11"/>
  <c r="L261" i="11" s="1"/>
  <c r="K260" i="11"/>
  <c r="L260" i="11" s="1"/>
  <c r="K259" i="11"/>
  <c r="L259" i="11" s="1"/>
  <c r="K258" i="11"/>
  <c r="L258" i="11" s="1"/>
  <c r="K257" i="11"/>
  <c r="L257" i="11" s="1"/>
  <c r="K256" i="11"/>
  <c r="L256" i="11" s="1"/>
  <c r="K255" i="11"/>
  <c r="L255" i="11" s="1"/>
  <c r="K254" i="11"/>
  <c r="L254" i="11" s="1"/>
  <c r="K253" i="11"/>
  <c r="L253" i="11" s="1"/>
  <c r="K252" i="11"/>
  <c r="L252" i="11" s="1"/>
  <c r="K251" i="11"/>
  <c r="L251" i="11" s="1"/>
  <c r="K250" i="11"/>
  <c r="L250" i="11" s="1"/>
  <c r="K249" i="11"/>
  <c r="L249" i="11" s="1"/>
  <c r="K248" i="11"/>
  <c r="L248" i="11" s="1"/>
  <c r="K247" i="11"/>
  <c r="L247" i="11" s="1"/>
  <c r="K246" i="11"/>
  <c r="L246" i="11" s="1"/>
  <c r="K245" i="11"/>
  <c r="L245" i="11" s="1"/>
  <c r="K244" i="11"/>
  <c r="L244" i="11" s="1"/>
  <c r="K243" i="11"/>
  <c r="L243" i="11" s="1"/>
  <c r="K242" i="11"/>
  <c r="L242" i="11" s="1"/>
  <c r="K241" i="11"/>
  <c r="L241" i="11" s="1"/>
  <c r="K240" i="11"/>
  <c r="L240" i="11" s="1"/>
  <c r="K239" i="11"/>
  <c r="L239" i="11" s="1"/>
  <c r="K238" i="11"/>
  <c r="L238" i="11" s="1"/>
  <c r="K237" i="11"/>
  <c r="L237" i="11" s="1"/>
  <c r="K236" i="11"/>
  <c r="L236" i="11" s="1"/>
  <c r="K235" i="11"/>
  <c r="L235" i="11" s="1"/>
  <c r="K234" i="11"/>
  <c r="L234" i="11" s="1"/>
  <c r="K233" i="11"/>
  <c r="L233" i="11" s="1"/>
  <c r="K232" i="11"/>
  <c r="L232" i="11" s="1"/>
  <c r="K231" i="11"/>
  <c r="L231" i="11" s="1"/>
  <c r="K230" i="11"/>
  <c r="L230" i="11" s="1"/>
  <c r="K229" i="11"/>
  <c r="L229" i="11" s="1"/>
  <c r="K228" i="11"/>
  <c r="L228" i="11" s="1"/>
  <c r="K225" i="11"/>
  <c r="L225" i="11" s="1"/>
  <c r="K224" i="11"/>
  <c r="L224" i="11" s="1"/>
  <c r="K223" i="11"/>
  <c r="L223" i="11" s="1"/>
  <c r="K222" i="11"/>
  <c r="L222" i="11" s="1"/>
  <c r="K221" i="11"/>
  <c r="L221" i="11" s="1"/>
  <c r="K220" i="11"/>
  <c r="L220" i="11" s="1"/>
  <c r="K219" i="11"/>
  <c r="L219" i="11" s="1"/>
  <c r="K218" i="11"/>
  <c r="L218" i="11" s="1"/>
  <c r="K217" i="11"/>
  <c r="L217" i="11" s="1"/>
  <c r="K216" i="11"/>
  <c r="L216" i="11" s="1"/>
  <c r="K215" i="11"/>
  <c r="L215" i="11" s="1"/>
  <c r="K214" i="11"/>
  <c r="L214" i="11" s="1"/>
  <c r="K213" i="11"/>
  <c r="L213" i="11" s="1"/>
  <c r="K212" i="11"/>
  <c r="L212" i="11" s="1"/>
  <c r="K211" i="11"/>
  <c r="L211" i="11" s="1"/>
  <c r="K210" i="11"/>
  <c r="L210" i="11" s="1"/>
  <c r="K209" i="11"/>
  <c r="L209" i="11" s="1"/>
  <c r="K208" i="11"/>
  <c r="L208" i="11" s="1"/>
  <c r="K207" i="11"/>
  <c r="L207" i="11" s="1"/>
  <c r="K206" i="11"/>
  <c r="L206" i="11" s="1"/>
  <c r="K205" i="11"/>
  <c r="L205" i="11" s="1"/>
  <c r="K204" i="11"/>
  <c r="L204" i="11" s="1"/>
  <c r="K203" i="11"/>
  <c r="L203" i="11" s="1"/>
  <c r="K202" i="11"/>
  <c r="L202" i="11" s="1"/>
  <c r="K201" i="11"/>
  <c r="L201" i="11" s="1"/>
  <c r="K200" i="11"/>
  <c r="L200" i="11" s="1"/>
  <c r="K199" i="11"/>
  <c r="L199" i="11" s="1"/>
  <c r="K198" i="11"/>
  <c r="L198" i="11" s="1"/>
  <c r="K197" i="11"/>
  <c r="L197" i="11" s="1"/>
  <c r="K196" i="11"/>
  <c r="L196" i="11" s="1"/>
  <c r="K195" i="11"/>
  <c r="L195" i="11" s="1"/>
  <c r="K194" i="11"/>
  <c r="L194" i="11" s="1"/>
  <c r="K193" i="11"/>
  <c r="L193" i="11" s="1"/>
  <c r="K192" i="11"/>
  <c r="L192" i="11" s="1"/>
  <c r="K191" i="11"/>
  <c r="L191" i="11" s="1"/>
  <c r="K190" i="11"/>
  <c r="L190" i="11" s="1"/>
  <c r="K189" i="11"/>
  <c r="L189" i="11" s="1"/>
  <c r="K188" i="11"/>
  <c r="L188" i="11" s="1"/>
  <c r="K187" i="11"/>
  <c r="L187" i="11" s="1"/>
  <c r="K186" i="11"/>
  <c r="L186" i="11" s="1"/>
  <c r="K185" i="11"/>
  <c r="L185" i="11" s="1"/>
  <c r="K184" i="11"/>
  <c r="L184" i="11" s="1"/>
  <c r="K183" i="11"/>
  <c r="L183" i="11" s="1"/>
  <c r="K182" i="11"/>
  <c r="L182" i="11" s="1"/>
  <c r="K181" i="11"/>
  <c r="L181" i="11" s="1"/>
  <c r="K180" i="11"/>
  <c r="L180" i="11" s="1"/>
  <c r="K179" i="11"/>
  <c r="L179" i="11" s="1"/>
  <c r="K178" i="11"/>
  <c r="L178" i="11" s="1"/>
  <c r="K177" i="11"/>
  <c r="L177" i="11" s="1"/>
  <c r="K176" i="11"/>
  <c r="L176" i="11" s="1"/>
  <c r="K175" i="11"/>
  <c r="L175" i="11" s="1"/>
  <c r="K174" i="11"/>
  <c r="L174" i="11" s="1"/>
  <c r="K173" i="11"/>
  <c r="L173" i="11" s="1"/>
  <c r="K172" i="11"/>
  <c r="L172" i="11" s="1"/>
  <c r="K171" i="11"/>
  <c r="L171" i="11" s="1"/>
  <c r="K170" i="11"/>
  <c r="L170" i="11" s="1"/>
  <c r="K169" i="11"/>
  <c r="L169" i="11" s="1"/>
  <c r="K168" i="11"/>
  <c r="L168" i="11" s="1"/>
  <c r="K167" i="11"/>
  <c r="L167" i="11" s="1"/>
  <c r="K166" i="11"/>
  <c r="L166" i="11" s="1"/>
  <c r="K165" i="11"/>
  <c r="L165" i="11" s="1"/>
  <c r="K164" i="11"/>
  <c r="L164" i="11" s="1"/>
  <c r="K163" i="11"/>
  <c r="L163" i="11" s="1"/>
  <c r="K162" i="11"/>
  <c r="L162" i="11" s="1"/>
  <c r="K161" i="11"/>
  <c r="L161" i="11" s="1"/>
  <c r="K160" i="11"/>
  <c r="L160" i="11" s="1"/>
  <c r="K159" i="11"/>
  <c r="L159" i="11" s="1"/>
  <c r="K158" i="11"/>
  <c r="L158" i="11" s="1"/>
  <c r="K157" i="11"/>
  <c r="L157" i="11" s="1"/>
  <c r="K156" i="11"/>
  <c r="L156" i="11" s="1"/>
  <c r="K153" i="11"/>
  <c r="L153" i="11" s="1"/>
  <c r="K152" i="11"/>
  <c r="L152" i="11" s="1"/>
  <c r="K151" i="11"/>
  <c r="L151" i="11" s="1"/>
  <c r="K150" i="11"/>
  <c r="L150" i="11" s="1"/>
  <c r="K149" i="11"/>
  <c r="L149" i="11" s="1"/>
  <c r="K148" i="11"/>
  <c r="L148" i="11" s="1"/>
  <c r="K147" i="11"/>
  <c r="L147" i="11" s="1"/>
  <c r="K146" i="11"/>
  <c r="L146" i="11" s="1"/>
  <c r="K145" i="11"/>
  <c r="L145" i="11" s="1"/>
  <c r="K144" i="11"/>
  <c r="L144" i="11" s="1"/>
  <c r="K143" i="11"/>
  <c r="L143" i="11" s="1"/>
  <c r="K142" i="11"/>
  <c r="L142" i="11" s="1"/>
  <c r="K141" i="11"/>
  <c r="L141" i="11" s="1"/>
  <c r="K140" i="11"/>
  <c r="L140" i="11" s="1"/>
  <c r="K139" i="11"/>
  <c r="L139" i="11" s="1"/>
  <c r="K138" i="11"/>
  <c r="L138" i="11" s="1"/>
  <c r="K137" i="11"/>
  <c r="L137" i="11" s="1"/>
  <c r="K136" i="11"/>
  <c r="L136" i="11" s="1"/>
  <c r="K135" i="11"/>
  <c r="L135" i="11" s="1"/>
  <c r="K134" i="11"/>
  <c r="L134" i="11" s="1"/>
  <c r="K133" i="11"/>
  <c r="L133" i="11" s="1"/>
  <c r="K132" i="11"/>
  <c r="L132" i="11" s="1"/>
  <c r="K131" i="11"/>
  <c r="L131" i="11" s="1"/>
  <c r="K130" i="11"/>
  <c r="L130" i="11" s="1"/>
  <c r="K129" i="11"/>
  <c r="L129" i="11" s="1"/>
  <c r="K128" i="11"/>
  <c r="L128" i="11" s="1"/>
  <c r="K127" i="11"/>
  <c r="L127" i="11" s="1"/>
  <c r="K126" i="11"/>
  <c r="L126" i="11" s="1"/>
  <c r="K125" i="11"/>
  <c r="L125" i="11" s="1"/>
  <c r="K124" i="11"/>
  <c r="L124" i="11" s="1"/>
  <c r="K123" i="11"/>
  <c r="L123" i="11" s="1"/>
  <c r="K122" i="11"/>
  <c r="L122" i="11" s="1"/>
  <c r="K121" i="11"/>
  <c r="L121" i="11" s="1"/>
  <c r="K120" i="11"/>
  <c r="L120" i="11" s="1"/>
  <c r="K119" i="11"/>
  <c r="L119" i="11" s="1"/>
  <c r="K118" i="11"/>
  <c r="L118" i="11" s="1"/>
  <c r="K117" i="11"/>
  <c r="L117" i="11" s="1"/>
  <c r="K116" i="11"/>
  <c r="L116" i="11" s="1"/>
  <c r="K115" i="11"/>
  <c r="L115" i="11" s="1"/>
  <c r="K114" i="11"/>
  <c r="L114" i="11" s="1"/>
  <c r="K113" i="11"/>
  <c r="L113" i="11" s="1"/>
  <c r="K112" i="11"/>
  <c r="L112" i="11" s="1"/>
  <c r="K111" i="11"/>
  <c r="L111" i="11" s="1"/>
  <c r="K110" i="11"/>
  <c r="L110" i="11" s="1"/>
  <c r="K109" i="11"/>
  <c r="L109" i="11" s="1"/>
  <c r="K108" i="11"/>
  <c r="L108" i="11" s="1"/>
  <c r="K107" i="11"/>
  <c r="L107" i="11" s="1"/>
  <c r="K106" i="11"/>
  <c r="L106" i="11" s="1"/>
  <c r="K105" i="11"/>
  <c r="L105" i="11" s="1"/>
  <c r="K104" i="11"/>
  <c r="L104" i="11" s="1"/>
  <c r="K103" i="11"/>
  <c r="L103" i="11" s="1"/>
  <c r="K102" i="11"/>
  <c r="L102" i="11" s="1"/>
  <c r="K101" i="11"/>
  <c r="L101" i="11" s="1"/>
  <c r="K100" i="11"/>
  <c r="L100" i="11" s="1"/>
  <c r="K99" i="11"/>
  <c r="L99" i="11" s="1"/>
  <c r="K98" i="11"/>
  <c r="L98" i="11" s="1"/>
  <c r="K97" i="11"/>
  <c r="L97" i="11" s="1"/>
  <c r="K96" i="11"/>
  <c r="L96" i="11" s="1"/>
  <c r="K95" i="11"/>
  <c r="L95" i="11" s="1"/>
  <c r="K94" i="11"/>
  <c r="L94" i="11" s="1"/>
  <c r="K93" i="11"/>
  <c r="L93" i="11" s="1"/>
  <c r="K92" i="11"/>
  <c r="L92" i="11" s="1"/>
  <c r="K91" i="11"/>
  <c r="L91" i="11" s="1"/>
  <c r="K90" i="11"/>
  <c r="L90" i="11" s="1"/>
  <c r="K89" i="11"/>
  <c r="L89" i="11" s="1"/>
  <c r="K88" i="11"/>
  <c r="L88" i="11" s="1"/>
  <c r="K87" i="11"/>
  <c r="L87" i="11" s="1"/>
  <c r="K86" i="11"/>
  <c r="L86" i="11" s="1"/>
  <c r="K85" i="11"/>
  <c r="L85" i="11" s="1"/>
  <c r="K82" i="11"/>
  <c r="L82" i="11" s="1"/>
  <c r="K81" i="11"/>
  <c r="L81" i="11" s="1"/>
  <c r="K80" i="11"/>
  <c r="L80" i="11" s="1"/>
  <c r="K79" i="11"/>
  <c r="L79" i="11" s="1"/>
  <c r="K78" i="11"/>
  <c r="L78" i="11" s="1"/>
  <c r="K77" i="11"/>
  <c r="L77" i="11" s="1"/>
  <c r="K76" i="11"/>
  <c r="L76" i="11" s="1"/>
  <c r="K75" i="11"/>
  <c r="L75" i="11" s="1"/>
  <c r="K74" i="11"/>
  <c r="K72" i="11"/>
  <c r="L72" i="11" s="1"/>
  <c r="K71" i="11"/>
  <c r="L71" i="11" s="1"/>
  <c r="K70" i="11"/>
  <c r="L70" i="11" s="1"/>
  <c r="K69" i="11"/>
  <c r="L69" i="11" s="1"/>
  <c r="K68" i="11"/>
  <c r="L68" i="11" s="1"/>
  <c r="K67" i="11"/>
  <c r="L67" i="11" s="1"/>
  <c r="K66" i="11"/>
  <c r="L66" i="11" s="1"/>
  <c r="K65" i="11"/>
  <c r="L65" i="11" s="1"/>
  <c r="K64" i="11"/>
  <c r="L64" i="11" s="1"/>
  <c r="K63" i="11"/>
  <c r="L63" i="11" s="1"/>
  <c r="K62" i="11"/>
  <c r="L62" i="11" s="1"/>
  <c r="K61" i="11"/>
  <c r="L61" i="11" s="1"/>
  <c r="K60" i="11"/>
  <c r="L60" i="11" s="1"/>
  <c r="K59" i="11"/>
  <c r="L59" i="11" s="1"/>
  <c r="K58" i="11"/>
  <c r="L58" i="11" s="1"/>
  <c r="K57" i="11"/>
  <c r="L57" i="11" s="1"/>
  <c r="K56" i="11"/>
  <c r="L56" i="11" s="1"/>
  <c r="K55" i="11"/>
  <c r="L55" i="11" s="1"/>
  <c r="K54" i="11"/>
  <c r="L54" i="11" s="1"/>
  <c r="K53" i="11"/>
  <c r="L53" i="11" s="1"/>
  <c r="K52" i="11"/>
  <c r="L52" i="11" s="1"/>
  <c r="K51" i="11"/>
  <c r="L51" i="11" s="1"/>
  <c r="K50" i="11"/>
  <c r="L50" i="11" s="1"/>
  <c r="K49" i="11"/>
  <c r="L49" i="11" s="1"/>
  <c r="K48" i="11"/>
  <c r="L48" i="11" s="1"/>
  <c r="K47" i="11"/>
  <c r="L47" i="11" s="1"/>
  <c r="K46" i="11"/>
  <c r="L46" i="11" s="1"/>
  <c r="K45" i="11"/>
  <c r="L45" i="11" s="1"/>
  <c r="K44" i="11"/>
  <c r="L44" i="11" s="1"/>
  <c r="K43" i="11"/>
  <c r="L43" i="11" s="1"/>
  <c r="K42" i="11"/>
  <c r="L42" i="11" s="1"/>
  <c r="K41" i="11"/>
  <c r="L41" i="11" s="1"/>
  <c r="K40" i="11"/>
  <c r="L40" i="11" s="1"/>
  <c r="K39" i="11"/>
  <c r="L39" i="11" s="1"/>
  <c r="K38" i="11"/>
  <c r="L38" i="11" s="1"/>
  <c r="K37" i="11"/>
  <c r="L37" i="11" s="1"/>
  <c r="K36" i="11"/>
  <c r="L36" i="11" s="1"/>
  <c r="K35" i="11"/>
  <c r="L35" i="11" s="1"/>
  <c r="K34" i="11"/>
  <c r="L34" i="11" s="1"/>
  <c r="K33" i="11"/>
  <c r="L33" i="11" s="1"/>
  <c r="K32" i="11"/>
  <c r="L32" i="11" s="1"/>
  <c r="K31" i="11"/>
  <c r="L31" i="11" s="1"/>
  <c r="K30" i="11"/>
  <c r="L30" i="11" s="1"/>
  <c r="K29" i="11"/>
  <c r="L29" i="11" s="1"/>
  <c r="K28" i="11"/>
  <c r="L28" i="11" s="1"/>
  <c r="K27" i="11"/>
  <c r="L27" i="11" s="1"/>
  <c r="K26" i="11"/>
  <c r="L26" i="11" s="1"/>
  <c r="K25" i="11"/>
  <c r="L25" i="11" s="1"/>
  <c r="K24" i="11"/>
  <c r="L24" i="11" s="1"/>
  <c r="K23" i="11"/>
  <c r="L23" i="11" s="1"/>
  <c r="K22" i="11"/>
  <c r="L22" i="11" s="1"/>
  <c r="K21" i="11"/>
  <c r="L21" i="11" s="1"/>
  <c r="K20" i="11"/>
  <c r="L20" i="11" s="1"/>
  <c r="K19" i="11"/>
  <c r="L19" i="11" s="1"/>
  <c r="K18" i="11"/>
  <c r="L18" i="11" s="1"/>
  <c r="K17" i="11"/>
  <c r="L17" i="11" s="1"/>
  <c r="K16" i="11"/>
  <c r="L16" i="11" s="1"/>
  <c r="K15" i="11"/>
  <c r="L15" i="11" s="1"/>
  <c r="K14" i="11"/>
  <c r="L14" i="11" s="1"/>
  <c r="K13" i="11"/>
  <c r="L13" i="11" s="1"/>
  <c r="K12" i="11"/>
  <c r="L12" i="11" s="1"/>
  <c r="K11" i="11"/>
  <c r="L11" i="11" s="1"/>
  <c r="K10" i="11"/>
  <c r="L10" i="11" s="1"/>
  <c r="K9" i="11"/>
  <c r="L9" i="11" s="1"/>
  <c r="K8" i="11"/>
  <c r="L8" i="11" s="1"/>
  <c r="K7" i="11"/>
  <c r="L7" i="11" s="1"/>
  <c r="A7" i="1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5" i="11" s="1"/>
  <c r="A76" i="11" s="1"/>
  <c r="A77" i="11" s="1"/>
  <c r="A78" i="11" s="1"/>
  <c r="A79" i="11" s="1"/>
  <c r="A80" i="11" s="1"/>
  <c r="A81" i="11" s="1"/>
  <c r="A82"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120" i="11" s="1"/>
  <c r="A121" i="11" s="1"/>
  <c r="A122" i="11" s="1"/>
  <c r="A123" i="11" s="1"/>
  <c r="A124" i="11" s="1"/>
  <c r="A125" i="11" s="1"/>
  <c r="A126" i="11" s="1"/>
  <c r="A127" i="11" s="1"/>
  <c r="A128" i="11" s="1"/>
  <c r="A129" i="11" s="1"/>
  <c r="A130" i="11" s="1"/>
  <c r="A131" i="11" s="1"/>
  <c r="A132" i="11" s="1"/>
  <c r="A133" i="11" s="1"/>
  <c r="A134" i="11" s="1"/>
  <c r="A135" i="11" s="1"/>
  <c r="A136" i="11" s="1"/>
  <c r="A137" i="11" s="1"/>
  <c r="A138" i="11" s="1"/>
  <c r="A139" i="11" s="1"/>
  <c r="A140" i="11" s="1"/>
  <c r="A141" i="11" s="1"/>
  <c r="A142" i="11" s="1"/>
  <c r="A143" i="11" s="1"/>
  <c r="A144" i="11" s="1"/>
  <c r="A145" i="11" s="1"/>
  <c r="A146" i="11" s="1"/>
  <c r="A147" i="11" s="1"/>
  <c r="A148" i="11" s="1"/>
  <c r="A149" i="11" s="1"/>
  <c r="A150" i="11" s="1"/>
  <c r="A151" i="11" s="1"/>
  <c r="A152" i="11" s="1"/>
  <c r="A153" i="11" s="1"/>
  <c r="A156" i="11" s="1"/>
  <c r="A157" i="11" s="1"/>
  <c r="A158" i="11" s="1"/>
  <c r="A159" i="11" s="1"/>
  <c r="A160" i="11" s="1"/>
  <c r="A161" i="11" s="1"/>
  <c r="A162" i="11" s="1"/>
  <c r="A163" i="11" s="1"/>
  <c r="A164" i="11" s="1"/>
  <c r="A165" i="11" s="1"/>
  <c r="A166" i="11" s="1"/>
  <c r="A167" i="11" s="1"/>
  <c r="A168" i="11" s="1"/>
  <c r="A169" i="11" s="1"/>
  <c r="A170" i="11" s="1"/>
  <c r="A171" i="11" s="1"/>
  <c r="A172" i="11" s="1"/>
  <c r="A173" i="11" s="1"/>
  <c r="A174" i="11" s="1"/>
  <c r="A175" i="11" s="1"/>
  <c r="A176" i="11" s="1"/>
  <c r="A177" i="11" s="1"/>
  <c r="A178" i="11" s="1"/>
  <c r="A179" i="11" s="1"/>
  <c r="A180" i="11" s="1"/>
  <c r="A181" i="11" s="1"/>
  <c r="A182" i="11" s="1"/>
  <c r="A183" i="11" s="1"/>
  <c r="A184" i="11" s="1"/>
  <c r="A185" i="11" s="1"/>
  <c r="A186" i="11" s="1"/>
  <c r="A187" i="11" s="1"/>
  <c r="A188" i="11" s="1"/>
  <c r="A189" i="11" s="1"/>
  <c r="A190" i="11" s="1"/>
  <c r="A191" i="11" s="1"/>
  <c r="A192" i="11" s="1"/>
  <c r="A193" i="11" s="1"/>
  <c r="A194" i="11" s="1"/>
  <c r="A195" i="11" s="1"/>
  <c r="A196" i="11" s="1"/>
  <c r="A197" i="11" s="1"/>
  <c r="A198" i="11" s="1"/>
  <c r="A199" i="11" s="1"/>
  <c r="A200" i="11" s="1"/>
  <c r="A201" i="11" s="1"/>
  <c r="A202" i="11" s="1"/>
  <c r="A203" i="11" s="1"/>
  <c r="A204" i="11" s="1"/>
  <c r="A205" i="11" s="1"/>
  <c r="A206" i="11" s="1"/>
  <c r="A207" i="11" s="1"/>
  <c r="A208" i="11" s="1"/>
  <c r="A209" i="11" s="1"/>
  <c r="A210" i="11" s="1"/>
  <c r="A211" i="11" s="1"/>
  <c r="A212" i="11" s="1"/>
  <c r="A213" i="11" s="1"/>
  <c r="A214" i="11" s="1"/>
  <c r="A215" i="11" s="1"/>
  <c r="A216" i="11" s="1"/>
  <c r="A217" i="11" s="1"/>
  <c r="A218" i="11" s="1"/>
  <c r="A219" i="11" s="1"/>
  <c r="A220" i="11" s="1"/>
  <c r="A221" i="11" s="1"/>
  <c r="A222" i="11" s="1"/>
  <c r="A223" i="11" s="1"/>
  <c r="A224" i="11" s="1"/>
  <c r="A225" i="11" s="1"/>
  <c r="A228" i="11" s="1"/>
  <c r="A229" i="11" s="1"/>
  <c r="A230" i="11" s="1"/>
  <c r="A231" i="11" s="1"/>
  <c r="A232" i="11" s="1"/>
  <c r="A233" i="11" s="1"/>
  <c r="A234" i="11" s="1"/>
  <c r="A235" i="11" s="1"/>
  <c r="A236" i="11" s="1"/>
  <c r="A237" i="11" s="1"/>
  <c r="A238" i="11" s="1"/>
  <c r="A239" i="11" s="1"/>
  <c r="A240" i="11" s="1"/>
  <c r="A241" i="11" s="1"/>
  <c r="A242" i="11" s="1"/>
  <c r="A243" i="11" s="1"/>
  <c r="A244" i="11" s="1"/>
  <c r="A245" i="11" s="1"/>
  <c r="A246" i="11" s="1"/>
  <c r="A247" i="11" s="1"/>
  <c r="A248" i="11" s="1"/>
  <c r="A249" i="11" s="1"/>
  <c r="A250" i="11" s="1"/>
  <c r="A251" i="11" s="1"/>
  <c r="A252" i="11" s="1"/>
  <c r="A253" i="11" s="1"/>
  <c r="A254" i="11" s="1"/>
  <c r="A255" i="11" s="1"/>
  <c r="A256" i="11" s="1"/>
  <c r="A257" i="11" s="1"/>
  <c r="A258" i="11" s="1"/>
  <c r="A259" i="11" s="1"/>
  <c r="A260" i="11" s="1"/>
  <c r="A261" i="11" s="1"/>
  <c r="A262" i="11" s="1"/>
  <c r="A263" i="11" s="1"/>
  <c r="A264" i="11" s="1"/>
  <c r="A265" i="11" s="1"/>
  <c r="A266" i="11" s="1"/>
  <c r="A267" i="11" s="1"/>
  <c r="A268" i="11" s="1"/>
  <c r="A269" i="11" s="1"/>
  <c r="A270" i="11" s="1"/>
  <c r="A271" i="11" s="1"/>
  <c r="A272" i="11" s="1"/>
  <c r="A273" i="11" s="1"/>
  <c r="A274" i="11" s="1"/>
  <c r="A275" i="11" s="1"/>
  <c r="A276" i="11" s="1"/>
  <c r="A277" i="11" s="1"/>
  <c r="A278" i="11" s="1"/>
  <c r="A279" i="11" s="1"/>
  <c r="A280" i="11" s="1"/>
  <c r="A281" i="11" s="1"/>
  <c r="A282" i="11" s="1"/>
  <c r="A283" i="11" s="1"/>
  <c r="A284" i="11" s="1"/>
  <c r="A285" i="11" s="1"/>
  <c r="A286" i="11" s="1"/>
  <c r="A287" i="11" s="1"/>
  <c r="A288" i="11" s="1"/>
  <c r="A289" i="11" s="1"/>
  <c r="A290" i="11" s="1"/>
  <c r="A291" i="11" s="1"/>
  <c r="A292" i="11" s="1"/>
  <c r="A293" i="11" s="1"/>
  <c r="A294" i="11" s="1"/>
  <c r="A297" i="11" s="1"/>
  <c r="A300" i="11" s="1"/>
  <c r="A301" i="11" s="1"/>
  <c r="A302" i="11" s="1"/>
  <c r="A303" i="11" s="1"/>
  <c r="A304" i="11" s="1"/>
  <c r="A305" i="11" s="1"/>
  <c r="A306" i="11" s="1"/>
  <c r="A307" i="11" s="1"/>
  <c r="A310" i="11" s="1"/>
  <c r="A311" i="11" s="1"/>
  <c r="A312" i="11" s="1"/>
  <c r="A313" i="11" s="1"/>
  <c r="A316" i="11" s="1"/>
  <c r="A319" i="11" s="1"/>
  <c r="A320" i="11" s="1"/>
  <c r="A321" i="11" s="1"/>
  <c r="A322" i="11" s="1"/>
  <c r="A323" i="11" s="1"/>
  <c r="A324" i="11" s="1"/>
  <c r="A325" i="11" s="1"/>
  <c r="A326" i="11" s="1"/>
  <c r="A327" i="11" s="1"/>
  <c r="A328" i="11" s="1"/>
  <c r="A329" i="11" s="1"/>
  <c r="A330" i="11" s="1"/>
  <c r="A331" i="11" s="1"/>
  <c r="A332" i="11" s="1"/>
  <c r="A333" i="11" s="1"/>
  <c r="A334" i="11" s="1"/>
  <c r="A335" i="11" s="1"/>
  <c r="A336" i="11" s="1"/>
  <c r="A337" i="11" s="1"/>
  <c r="A338" i="11" s="1"/>
  <c r="A339" i="11" s="1"/>
  <c r="A340" i="11" s="1"/>
  <c r="A341" i="11" s="1"/>
  <c r="A342" i="11" s="1"/>
  <c r="A343" i="11" s="1"/>
  <c r="A344" i="11" s="1"/>
  <c r="A345" i="11" s="1"/>
  <c r="A346" i="11" s="1"/>
  <c r="A349" i="11" s="1"/>
  <c r="A350" i="11" s="1"/>
  <c r="A351" i="11" s="1"/>
  <c r="A352" i="11" s="1"/>
  <c r="A353" i="11" s="1"/>
  <c r="A354" i="11" s="1"/>
  <c r="A355" i="11" s="1"/>
  <c r="A356" i="11" s="1"/>
  <c r="A357" i="11" s="1"/>
  <c r="A358" i="11" s="1"/>
  <c r="A359" i="11" s="1"/>
  <c r="A360" i="11" s="1"/>
  <c r="A361" i="11" s="1"/>
  <c r="A362" i="11" s="1"/>
  <c r="A363" i="11" s="1"/>
  <c r="A364" i="11" s="1"/>
  <c r="A365" i="11" s="1"/>
  <c r="A366" i="11" s="1"/>
  <c r="A367" i="11" s="1"/>
  <c r="A368" i="11" s="1"/>
  <c r="A369" i="11" s="1"/>
  <c r="A370" i="11" s="1"/>
  <c r="A371" i="11" s="1"/>
  <c r="A372" i="11" s="1"/>
  <c r="A373" i="11" s="1"/>
  <c r="A374" i="11" s="1"/>
  <c r="A375" i="11" s="1"/>
  <c r="A376" i="11" s="1"/>
  <c r="A377" i="11" s="1"/>
  <c r="A378" i="11" s="1"/>
  <c r="A379" i="11" s="1"/>
  <c r="A380" i="11" s="1"/>
  <c r="A381" i="11" s="1"/>
  <c r="A382" i="11" s="1"/>
  <c r="A383" i="11" s="1"/>
  <c r="A384" i="11" s="1"/>
  <c r="A385" i="11" s="1"/>
  <c r="A386" i="11" s="1"/>
  <c r="A387" i="11" s="1"/>
  <c r="A388" i="11" s="1"/>
  <c r="A389" i="11" s="1"/>
  <c r="A390" i="11" s="1"/>
  <c r="A391" i="11" s="1"/>
  <c r="A392" i="11" s="1"/>
  <c r="A393" i="11" s="1"/>
  <c r="A394" i="11" s="1"/>
  <c r="A395" i="11" s="1"/>
  <c r="A396" i="11" s="1"/>
  <c r="A397" i="11" s="1"/>
  <c r="A400" i="11" s="1"/>
  <c r="A401" i="11" s="1"/>
  <c r="A402" i="11" s="1"/>
  <c r="A403" i="11" s="1"/>
  <c r="A404" i="11" s="1"/>
  <c r="A405" i="11" s="1"/>
  <c r="A406" i="11" s="1"/>
  <c r="A407" i="11" s="1"/>
  <c r="A408" i="11" s="1"/>
  <c r="A411" i="11" s="1"/>
  <c r="A412" i="11" s="1"/>
  <c r="A413" i="11" s="1"/>
  <c r="A414" i="11" s="1"/>
  <c r="A415" i="11" s="1"/>
  <c r="A416" i="11" s="1"/>
  <c r="A417" i="11" s="1"/>
  <c r="A418" i="11" s="1"/>
  <c r="A419" i="11" s="1"/>
  <c r="A420" i="11" s="1"/>
  <c r="A421" i="11" s="1"/>
  <c r="A422" i="11" s="1"/>
  <c r="A423" i="11" s="1"/>
  <c r="A424" i="11" s="1"/>
  <c r="A425" i="11" s="1"/>
  <c r="A426" i="11" s="1"/>
  <c r="A427" i="11" s="1"/>
  <c r="A428" i="11" s="1"/>
  <c r="A429" i="11" s="1"/>
  <c r="A430" i="11" s="1"/>
  <c r="A431" i="11" s="1"/>
  <c r="A432" i="11" s="1"/>
  <c r="A433" i="11" s="1"/>
  <c r="A434" i="11" s="1"/>
  <c r="A435" i="11" s="1"/>
  <c r="A436" i="11" s="1"/>
  <c r="A437" i="11" s="1"/>
  <c r="A438" i="11" s="1"/>
  <c r="A439" i="11" s="1"/>
  <c r="A440" i="11" s="1"/>
  <c r="A441" i="11" s="1"/>
  <c r="A442" i="11" s="1"/>
  <c r="A443" i="11" s="1"/>
  <c r="A444" i="11" s="1"/>
  <c r="A445" i="11" s="1"/>
  <c r="A446" i="11" s="1"/>
  <c r="A447" i="11" s="1"/>
  <c r="A448" i="11" s="1"/>
  <c r="A449" i="11" s="1"/>
  <c r="A450" i="11" s="1"/>
  <c r="A451" i="11" s="1"/>
  <c r="A452" i="11" s="1"/>
  <c r="A453" i="11" s="1"/>
  <c r="A454" i="11" s="1"/>
  <c r="A457" i="11" s="1"/>
  <c r="A458" i="11" s="1"/>
  <c r="A459" i="11" s="1"/>
  <c r="A460" i="11" s="1"/>
  <c r="A461" i="11" s="1"/>
  <c r="A462" i="11" s="1"/>
  <c r="A463" i="11" s="1"/>
  <c r="A464" i="11" s="1"/>
  <c r="A465" i="11" s="1"/>
  <c r="A466" i="11" s="1"/>
  <c r="A467" i="11" s="1"/>
  <c r="A468" i="11" s="1"/>
  <c r="A469" i="11" s="1"/>
  <c r="A470" i="11" s="1"/>
  <c r="A471" i="11" s="1"/>
  <c r="A472" i="11" s="1"/>
  <c r="A473" i="11" s="1"/>
  <c r="A474" i="11" s="1"/>
  <c r="A475" i="11" s="1"/>
  <c r="A476" i="11" s="1"/>
  <c r="A477" i="11" s="1"/>
  <c r="A478" i="11" s="1"/>
  <c r="A479" i="11" s="1"/>
  <c r="A480" i="11" s="1"/>
  <c r="A481" i="11" s="1"/>
  <c r="A482" i="11" s="1"/>
  <c r="A483" i="11" s="1"/>
  <c r="A484" i="11" s="1"/>
  <c r="A485" i="11" s="1"/>
  <c r="A486" i="11" s="1"/>
  <c r="A487" i="11" s="1"/>
  <c r="A488" i="11" s="1"/>
  <c r="A489" i="11" s="1"/>
  <c r="A490" i="11" s="1"/>
  <c r="A491" i="11" s="1"/>
  <c r="A492" i="11" s="1"/>
  <c r="A493" i="11" s="1"/>
  <c r="A494" i="11" s="1"/>
  <c r="A495" i="11" s="1"/>
  <c r="A496" i="11" s="1"/>
  <c r="A497" i="11" s="1"/>
  <c r="A500" i="11" s="1"/>
  <c r="A501" i="11" s="1"/>
  <c r="A502" i="11" s="1"/>
  <c r="A503" i="11" s="1"/>
  <c r="A504" i="11" s="1"/>
  <c r="A505" i="11" s="1"/>
  <c r="A506" i="11" s="1"/>
  <c r="A507" i="11" s="1"/>
  <c r="A508" i="11" s="1"/>
  <c r="A509" i="11" s="1"/>
  <c r="A510" i="11" s="1"/>
  <c r="A511" i="11" s="1"/>
  <c r="A512" i="11" s="1"/>
  <c r="A513" i="11" s="1"/>
  <c r="A514" i="11" s="1"/>
  <c r="A515" i="11" s="1"/>
  <c r="A516" i="11" s="1"/>
  <c r="A517" i="11" s="1"/>
  <c r="A518" i="11" s="1"/>
  <c r="A519" i="11" s="1"/>
  <c r="A520" i="11" s="1"/>
  <c r="A521" i="11" s="1"/>
  <c r="A522" i="11" s="1"/>
  <c r="A523" i="11" s="1"/>
  <c r="A524" i="11" s="1"/>
  <c r="A525" i="11" s="1"/>
  <c r="A526" i="11" s="1"/>
  <c r="A527" i="11" s="1"/>
  <c r="A528" i="11" s="1"/>
  <c r="A529" i="11" s="1"/>
  <c r="A530" i="11" s="1"/>
  <c r="A531" i="11" s="1"/>
  <c r="A532" i="11" s="1"/>
  <c r="A533" i="11" s="1"/>
  <c r="A534" i="11" s="1"/>
  <c r="A535" i="11" s="1"/>
  <c r="A536" i="11" s="1"/>
  <c r="A537" i="11" s="1"/>
  <c r="A538" i="11" s="1"/>
  <c r="A539" i="11" s="1"/>
  <c r="A540" i="11" s="1"/>
  <c r="A541" i="11" s="1"/>
  <c r="A542" i="11" s="1"/>
  <c r="A543" i="11" s="1"/>
  <c r="A544" i="11" s="1"/>
  <c r="A545" i="11" s="1"/>
  <c r="A546" i="11" s="1"/>
  <c r="A547" i="11" s="1"/>
  <c r="A548" i="11" s="1"/>
  <c r="A549" i="11" s="1"/>
  <c r="A550" i="11" s="1"/>
  <c r="A551" i="11" s="1"/>
  <c r="A554" i="11" s="1"/>
  <c r="A555" i="11" s="1"/>
  <c r="A556" i="11" s="1"/>
  <c r="A557" i="11" s="1"/>
  <c r="A558" i="11" s="1"/>
  <c r="A559" i="11" s="1"/>
  <c r="A560" i="11" s="1"/>
  <c r="A561" i="11" s="1"/>
  <c r="A562" i="11" s="1"/>
  <c r="A563" i="11" s="1"/>
  <c r="A564" i="11" s="1"/>
  <c r="A565" i="11" s="1"/>
  <c r="A566" i="11" s="1"/>
  <c r="A567" i="11" s="1"/>
  <c r="A568" i="11" s="1"/>
  <c r="A569" i="11" s="1"/>
  <c r="A570" i="11" s="1"/>
  <c r="A571" i="11" s="1"/>
  <c r="A572" i="11" s="1"/>
  <c r="A573" i="11" s="1"/>
  <c r="A574" i="11" s="1"/>
  <c r="A575" i="11" s="1"/>
  <c r="A576" i="11" s="1"/>
  <c r="A577" i="11" s="1"/>
  <c r="A578" i="11" s="1"/>
  <c r="A579" i="11" s="1"/>
  <c r="A580" i="11" s="1"/>
  <c r="A581" i="11" s="1"/>
  <c r="A582" i="11" s="1"/>
  <c r="A585" i="11" s="1"/>
  <c r="A586" i="11" s="1"/>
  <c r="A587" i="11" s="1"/>
  <c r="A588" i="11" s="1"/>
  <c r="A589" i="11" s="1"/>
  <c r="A590" i="11" s="1"/>
  <c r="A591" i="11" s="1"/>
  <c r="A592" i="11" s="1"/>
  <c r="A593" i="11" s="1"/>
  <c r="A594" i="11" s="1"/>
  <c r="A595" i="11" s="1"/>
  <c r="A596" i="11" s="1"/>
  <c r="A597" i="11" s="1"/>
  <c r="A598" i="11" s="1"/>
  <c r="A599" i="11" s="1"/>
  <c r="A600" i="11" s="1"/>
  <c r="A601" i="11" s="1"/>
  <c r="A602" i="11" s="1"/>
  <c r="A603" i="11" s="1"/>
  <c r="A604" i="11" s="1"/>
  <c r="A605" i="11" s="1"/>
  <c r="A606" i="11" s="1"/>
  <c r="A607" i="11" s="1"/>
  <c r="A608" i="11" s="1"/>
  <c r="A609" i="11" s="1"/>
  <c r="A610" i="11" s="1"/>
  <c r="A611" i="11" s="1"/>
  <c r="A612" i="11" s="1"/>
  <c r="A613" i="11" s="1"/>
  <c r="A614" i="11" s="1"/>
  <c r="A615" i="11" s="1"/>
  <c r="A616" i="11" s="1"/>
  <c r="A617" i="11" s="1"/>
  <c r="A618" i="11" s="1"/>
  <c r="A619" i="11" s="1"/>
  <c r="A622" i="11" s="1"/>
  <c r="A625" i="11" s="1"/>
  <c r="A626" i="11" s="1"/>
  <c r="A627" i="11" s="1"/>
  <c r="A628" i="11" s="1"/>
  <c r="A629" i="11" s="1"/>
  <c r="A630" i="11" s="1"/>
  <c r="A631" i="11" s="1"/>
  <c r="A632" i="11" s="1"/>
  <c r="A633" i="11" s="1"/>
  <c r="A634" i="11" s="1"/>
  <c r="A635" i="11" s="1"/>
  <c r="A636" i="11" s="1"/>
  <c r="A637" i="11" s="1"/>
  <c r="A638" i="11" s="1"/>
  <c r="K6" i="11"/>
  <c r="L6" i="11" s="1"/>
  <c r="J1177" i="5"/>
  <c r="J1175" i="5"/>
  <c r="J1173" i="5"/>
  <c r="J1172" i="5"/>
  <c r="A1172" i="5"/>
  <c r="J1164" i="5"/>
  <c r="A1163" i="5"/>
  <c r="A1162" i="5"/>
  <c r="J1161" i="5"/>
  <c r="A1161" i="5"/>
  <c r="J1153" i="5"/>
  <c r="A1152" i="5"/>
  <c r="J1144" i="5"/>
  <c r="A1143" i="5"/>
  <c r="J1135" i="5"/>
  <c r="A1134" i="5"/>
  <c r="J1128" i="5"/>
  <c r="G1127" i="5"/>
  <c r="A1127" i="5"/>
  <c r="G1126" i="5"/>
  <c r="A1126" i="5"/>
  <c r="G1125" i="5"/>
  <c r="A1125" i="5"/>
  <c r="G1124" i="5"/>
  <c r="A1124" i="5"/>
  <c r="G1123" i="5"/>
  <c r="A1123" i="5"/>
  <c r="G1122" i="5"/>
  <c r="A1122" i="5"/>
  <c r="J1121" i="5"/>
  <c r="G1121" i="5"/>
  <c r="A1121" i="5"/>
  <c r="J1112" i="5"/>
  <c r="G1111" i="5"/>
  <c r="A1111" i="5"/>
  <c r="J1105" i="5"/>
  <c r="A1104" i="5"/>
  <c r="J1097" i="5"/>
  <c r="A1096" i="5"/>
  <c r="J1090" i="5"/>
  <c r="J1081" i="5"/>
  <c r="A1080" i="5"/>
  <c r="J1072" i="5"/>
  <c r="J1063" i="5"/>
  <c r="J1053" i="5"/>
  <c r="J1040" i="5"/>
  <c r="J1028" i="5"/>
  <c r="J1018" i="5"/>
  <c r="J1009" i="5"/>
  <c r="J997" i="5"/>
  <c r="J995" i="5"/>
  <c r="A994" i="5"/>
  <c r="J986" i="5"/>
  <c r="J985" i="5"/>
  <c r="A985" i="5"/>
  <c r="J984" i="5"/>
  <c r="A984" i="5"/>
  <c r="J976" i="5"/>
  <c r="J975" i="5"/>
  <c r="A975" i="5"/>
  <c r="J974" i="5"/>
  <c r="A974" i="5"/>
  <c r="J973" i="5"/>
  <c r="J965" i="5"/>
  <c r="J954" i="5"/>
  <c r="J952" i="5"/>
  <c r="A951" i="5"/>
  <c r="J943" i="5"/>
  <c r="A942" i="5"/>
  <c r="A941" i="5"/>
  <c r="A940" i="5"/>
  <c r="A939" i="5"/>
  <c r="J931" i="5"/>
  <c r="A930" i="5"/>
  <c r="A929" i="5"/>
  <c r="A928" i="5"/>
  <c r="A927" i="5"/>
  <c r="A926" i="5"/>
  <c r="A925" i="5"/>
  <c r="A924" i="5"/>
  <c r="A923" i="5"/>
  <c r="A922" i="5"/>
  <c r="J921" i="5"/>
  <c r="A921" i="5"/>
  <c r="J913" i="5"/>
  <c r="A912" i="5"/>
  <c r="A911" i="5"/>
  <c r="A910" i="5"/>
  <c r="A909" i="5"/>
  <c r="A908" i="5"/>
  <c r="A907" i="5"/>
  <c r="J902" i="5"/>
  <c r="G901" i="5"/>
  <c r="A901" i="5"/>
  <c r="G900" i="5"/>
  <c r="A900" i="5"/>
  <c r="G899" i="5"/>
  <c r="A899" i="5"/>
  <c r="G898" i="5"/>
  <c r="A898" i="5"/>
  <c r="G897" i="5"/>
  <c r="A897" i="5"/>
  <c r="G896" i="5"/>
  <c r="A896" i="5"/>
  <c r="G895" i="5"/>
  <c r="A895" i="5"/>
  <c r="G894" i="5"/>
  <c r="A894" i="5"/>
  <c r="G893" i="5"/>
  <c r="A893" i="5"/>
  <c r="G892" i="5"/>
  <c r="A892" i="5"/>
  <c r="G891" i="5"/>
  <c r="A891" i="5"/>
  <c r="G890" i="5"/>
  <c r="A890" i="5"/>
  <c r="J882" i="5"/>
  <c r="J881" i="5"/>
  <c r="A881" i="5"/>
  <c r="J880" i="5"/>
  <c r="A880" i="5"/>
  <c r="J879" i="5"/>
  <c r="A879" i="5"/>
  <c r="J878" i="5"/>
  <c r="A878" i="5"/>
  <c r="J877" i="5"/>
  <c r="A877" i="5"/>
  <c r="J876" i="5"/>
  <c r="A876" i="5"/>
  <c r="J875" i="5"/>
  <c r="A875" i="5"/>
  <c r="J874" i="5"/>
  <c r="A874" i="5"/>
  <c r="J873" i="5"/>
  <c r="A873" i="5"/>
  <c r="J872" i="5"/>
  <c r="A872" i="5"/>
  <c r="J871" i="5"/>
  <c r="A871" i="5"/>
  <c r="J870" i="5"/>
  <c r="A870" i="5"/>
  <c r="J869" i="5"/>
  <c r="A869" i="5"/>
  <c r="J868" i="5"/>
  <c r="A868" i="5"/>
  <c r="J867" i="5"/>
  <c r="A867" i="5"/>
  <c r="J866" i="5"/>
  <c r="A866" i="5"/>
  <c r="A865" i="5"/>
  <c r="J864" i="5"/>
  <c r="A864" i="5"/>
  <c r="J863" i="5"/>
  <c r="A863" i="5"/>
  <c r="J862" i="5"/>
  <c r="A862" i="5"/>
  <c r="J861" i="5"/>
  <c r="A861" i="5"/>
  <c r="J860" i="5"/>
  <c r="A860" i="5"/>
  <c r="J859" i="5"/>
  <c r="A859" i="5"/>
  <c r="J858" i="5"/>
  <c r="A858" i="5"/>
  <c r="J857" i="5"/>
  <c r="A857" i="5"/>
  <c r="J856" i="5"/>
  <c r="A856" i="5"/>
  <c r="J855" i="5"/>
  <c r="A855" i="5"/>
  <c r="J854" i="5"/>
  <c r="A854" i="5"/>
  <c r="J853" i="5"/>
  <c r="A853" i="5"/>
  <c r="J852" i="5"/>
  <c r="A852" i="5"/>
  <c r="J851" i="5"/>
  <c r="A851" i="5"/>
  <c r="J850" i="5"/>
  <c r="A850" i="5"/>
  <c r="J849" i="5"/>
  <c r="A849" i="5"/>
  <c r="J848" i="5"/>
  <c r="A848" i="5"/>
  <c r="J847" i="5"/>
  <c r="A847" i="5"/>
  <c r="J846" i="5"/>
  <c r="A846" i="5"/>
  <c r="J845" i="5"/>
  <c r="A845" i="5"/>
  <c r="J844" i="5"/>
  <c r="A844" i="5"/>
  <c r="J843" i="5"/>
  <c r="A843" i="5"/>
  <c r="J842" i="5"/>
  <c r="A842" i="5"/>
  <c r="J841" i="5"/>
  <c r="A841" i="5"/>
  <c r="J840" i="5"/>
  <c r="A840" i="5"/>
  <c r="J839" i="5"/>
  <c r="A839" i="5"/>
  <c r="A838" i="5"/>
  <c r="A837" i="5"/>
  <c r="A836" i="5"/>
  <c r="A835" i="5"/>
  <c r="A834" i="5"/>
  <c r="A833" i="5"/>
  <c r="A832" i="5"/>
  <c r="A831" i="5"/>
  <c r="A830" i="5"/>
  <c r="A829" i="5"/>
  <c r="A828" i="5"/>
  <c r="A827" i="5"/>
  <c r="A826" i="5"/>
  <c r="A825" i="5"/>
  <c r="A824" i="5"/>
  <c r="A823" i="5"/>
  <c r="A822" i="5"/>
  <c r="A821" i="5"/>
  <c r="A820" i="5"/>
  <c r="A819" i="5"/>
  <c r="A818" i="5"/>
  <c r="A817" i="5"/>
  <c r="A816" i="5"/>
  <c r="A815" i="5"/>
  <c r="A814" i="5"/>
  <c r="A813" i="5"/>
  <c r="A812" i="5"/>
  <c r="A811" i="5"/>
  <c r="A810" i="5"/>
  <c r="A809" i="5"/>
  <c r="A808" i="5"/>
  <c r="A807" i="5"/>
  <c r="A806" i="5"/>
  <c r="A805" i="5"/>
  <c r="A804" i="5"/>
  <c r="A803" i="5"/>
  <c r="A802" i="5"/>
  <c r="A801" i="5"/>
  <c r="A800" i="5"/>
  <c r="A799" i="5"/>
  <c r="A798" i="5"/>
  <c r="A797" i="5"/>
  <c r="A796" i="5"/>
  <c r="A795" i="5"/>
  <c r="A794" i="5"/>
  <c r="A793" i="5"/>
  <c r="A792" i="5"/>
  <c r="A791" i="5"/>
  <c r="A790" i="5"/>
  <c r="A789" i="5"/>
  <c r="A788" i="5"/>
  <c r="A787" i="5"/>
  <c r="A786" i="5"/>
  <c r="A785" i="5"/>
  <c r="A784" i="5"/>
  <c r="A783" i="5"/>
  <c r="J782" i="5"/>
  <c r="A782" i="5"/>
  <c r="J781" i="5"/>
  <c r="A781" i="5"/>
  <c r="J780" i="5"/>
  <c r="A780" i="5"/>
  <c r="J779" i="5"/>
  <c r="A779" i="5"/>
  <c r="J778" i="5"/>
  <c r="A778" i="5"/>
  <c r="J777" i="5"/>
  <c r="A777" i="5"/>
  <c r="J776" i="5"/>
  <c r="A776" i="5"/>
  <c r="J775" i="5"/>
  <c r="A775" i="5"/>
  <c r="J774" i="5"/>
  <c r="A774" i="5"/>
  <c r="J773" i="5"/>
  <c r="A773" i="5"/>
  <c r="J772" i="5"/>
  <c r="A772" i="5"/>
  <c r="J771" i="5"/>
  <c r="A771" i="5"/>
  <c r="J770" i="5"/>
  <c r="A770" i="5"/>
  <c r="J769" i="5"/>
  <c r="A769" i="5"/>
  <c r="J768" i="5"/>
  <c r="A768" i="5"/>
  <c r="J767" i="5"/>
  <c r="A767" i="5"/>
  <c r="J766" i="5"/>
  <c r="A766" i="5"/>
  <c r="J765" i="5"/>
  <c r="A765" i="5"/>
  <c r="J764" i="5"/>
  <c r="A764" i="5"/>
  <c r="J763" i="5"/>
  <c r="A763" i="5"/>
  <c r="J762" i="5"/>
  <c r="A762" i="5"/>
  <c r="J761" i="5"/>
  <c r="A761" i="5"/>
  <c r="J760" i="5"/>
  <c r="A760" i="5"/>
  <c r="J759" i="5"/>
  <c r="A759" i="5"/>
  <c r="J758" i="5"/>
  <c r="A758" i="5"/>
  <c r="J757" i="5"/>
  <c r="A757" i="5"/>
  <c r="J756" i="5"/>
  <c r="A756" i="5"/>
  <c r="J755" i="5"/>
  <c r="A755" i="5"/>
  <c r="J754" i="5"/>
  <c r="A754" i="5"/>
  <c r="J753" i="5"/>
  <c r="A753" i="5"/>
  <c r="J752" i="5"/>
  <c r="A752" i="5"/>
  <c r="J751" i="5"/>
  <c r="A751" i="5"/>
  <c r="J750" i="5"/>
  <c r="A750" i="5"/>
  <c r="J749" i="5"/>
  <c r="A749" i="5"/>
  <c r="J748" i="5"/>
  <c r="A748" i="5"/>
  <c r="J747" i="5"/>
  <c r="A747" i="5"/>
  <c r="J746" i="5"/>
  <c r="A746" i="5"/>
  <c r="J745" i="5"/>
  <c r="A745" i="5"/>
  <c r="J744" i="5"/>
  <c r="A744" i="5"/>
  <c r="J743" i="5"/>
  <c r="A743" i="5"/>
  <c r="J742" i="5"/>
  <c r="A742" i="5"/>
  <c r="J741" i="5"/>
  <c r="A741" i="5"/>
  <c r="J740" i="5"/>
  <c r="A740" i="5"/>
  <c r="J739" i="5"/>
  <c r="A739" i="5"/>
  <c r="J738" i="5"/>
  <c r="A738" i="5"/>
  <c r="J737" i="5"/>
  <c r="A737" i="5"/>
  <c r="J736" i="5"/>
  <c r="A736" i="5"/>
  <c r="J735" i="5"/>
  <c r="A735" i="5"/>
  <c r="J734" i="5"/>
  <c r="A734" i="5"/>
  <c r="J733" i="5"/>
  <c r="A733" i="5"/>
  <c r="J732" i="5"/>
  <c r="A732" i="5"/>
  <c r="J731" i="5"/>
  <c r="A731" i="5"/>
  <c r="J730" i="5"/>
  <c r="A730" i="5"/>
  <c r="J729" i="5"/>
  <c r="A729" i="5"/>
  <c r="J728" i="5"/>
  <c r="A728" i="5"/>
  <c r="J727" i="5"/>
  <c r="A727" i="5"/>
  <c r="J726" i="5"/>
  <c r="A726" i="5"/>
  <c r="J725" i="5"/>
  <c r="A725" i="5"/>
  <c r="J724" i="5"/>
  <c r="A724" i="5"/>
  <c r="J723" i="5"/>
  <c r="A723" i="5"/>
  <c r="J722" i="5"/>
  <c r="A722" i="5"/>
  <c r="J721" i="5"/>
  <c r="A721" i="5"/>
  <c r="J720" i="5"/>
  <c r="A720" i="5"/>
  <c r="J719" i="5"/>
  <c r="A719" i="5"/>
  <c r="J718" i="5"/>
  <c r="A718" i="5"/>
  <c r="J717" i="5"/>
  <c r="A717" i="5"/>
  <c r="J716" i="5"/>
  <c r="A716" i="5"/>
  <c r="J715" i="5"/>
  <c r="A715" i="5"/>
  <c r="J714" i="5"/>
  <c r="A714" i="5"/>
  <c r="J713" i="5"/>
  <c r="A713" i="5"/>
  <c r="J712" i="5"/>
  <c r="A712" i="5"/>
  <c r="J711" i="5"/>
  <c r="A711" i="5"/>
  <c r="J710" i="5"/>
  <c r="A710" i="5"/>
  <c r="J709" i="5"/>
  <c r="A709" i="5"/>
  <c r="J708" i="5"/>
  <c r="A708" i="5"/>
  <c r="J707" i="5"/>
  <c r="A707" i="5"/>
  <c r="J706" i="5"/>
  <c r="A706" i="5"/>
  <c r="J705" i="5"/>
  <c r="A705" i="5"/>
  <c r="J704" i="5"/>
  <c r="A704" i="5"/>
  <c r="J703" i="5"/>
  <c r="A703" i="5"/>
  <c r="J702" i="5"/>
  <c r="A702" i="5"/>
  <c r="J701" i="5"/>
  <c r="A701" i="5"/>
  <c r="J700" i="5"/>
  <c r="A700" i="5"/>
  <c r="J699" i="5"/>
  <c r="A699" i="5"/>
  <c r="J698" i="5"/>
  <c r="A698" i="5"/>
  <c r="J697" i="5"/>
  <c r="A697" i="5"/>
  <c r="J696" i="5"/>
  <c r="A696" i="5"/>
  <c r="J695" i="5"/>
  <c r="A695" i="5"/>
  <c r="J694" i="5"/>
  <c r="A694" i="5"/>
  <c r="J693" i="5"/>
  <c r="A693" i="5"/>
  <c r="J692" i="5"/>
  <c r="A692" i="5"/>
  <c r="J691" i="5"/>
  <c r="A691" i="5"/>
  <c r="J690" i="5"/>
  <c r="A690" i="5"/>
  <c r="J689" i="5"/>
  <c r="A689" i="5"/>
  <c r="J688" i="5"/>
  <c r="A688" i="5"/>
  <c r="J687" i="5"/>
  <c r="A687" i="5"/>
  <c r="J686" i="5"/>
  <c r="A686" i="5"/>
  <c r="J685" i="5"/>
  <c r="A685" i="5"/>
  <c r="J684" i="5"/>
  <c r="A684" i="5"/>
  <c r="J683" i="5"/>
  <c r="A683" i="5"/>
  <c r="J682" i="5"/>
  <c r="A682" i="5"/>
  <c r="J681" i="5"/>
  <c r="A681" i="5"/>
  <c r="J680" i="5"/>
  <c r="A680" i="5"/>
  <c r="J679" i="5"/>
  <c r="A679" i="5"/>
  <c r="J678" i="5"/>
  <c r="A678" i="5"/>
  <c r="J677" i="5"/>
  <c r="A677" i="5"/>
  <c r="J676" i="5"/>
  <c r="A676" i="5"/>
  <c r="J675" i="5"/>
  <c r="A675" i="5"/>
  <c r="J674" i="5"/>
  <c r="A674" i="5"/>
  <c r="J673" i="5"/>
  <c r="A673" i="5"/>
  <c r="J672" i="5"/>
  <c r="A672" i="5"/>
  <c r="J671" i="5"/>
  <c r="A671" i="5"/>
  <c r="J670" i="5"/>
  <c r="A670" i="5"/>
  <c r="J669" i="5"/>
  <c r="A669" i="5"/>
  <c r="J668" i="5"/>
  <c r="A668" i="5"/>
  <c r="J667" i="5"/>
  <c r="A667" i="5"/>
  <c r="J666" i="5"/>
  <c r="A666" i="5"/>
  <c r="J665" i="5"/>
  <c r="A665" i="5"/>
  <c r="J664" i="5"/>
  <c r="A664" i="5"/>
  <c r="J663" i="5"/>
  <c r="A663" i="5"/>
  <c r="J662" i="5"/>
  <c r="A662" i="5"/>
  <c r="J661" i="5"/>
  <c r="A661" i="5"/>
  <c r="J660" i="5"/>
  <c r="A660" i="5"/>
  <c r="J659" i="5"/>
  <c r="A659" i="5"/>
  <c r="J658" i="5"/>
  <c r="A658" i="5"/>
  <c r="J657" i="5"/>
  <c r="A657" i="5"/>
  <c r="J656" i="5"/>
  <c r="A656" i="5"/>
  <c r="J655" i="5"/>
  <c r="A655" i="5"/>
  <c r="J654" i="5"/>
  <c r="A654" i="5"/>
  <c r="J653" i="5"/>
  <c r="A653" i="5"/>
  <c r="J652" i="5"/>
  <c r="A652" i="5"/>
  <c r="J651" i="5"/>
  <c r="A651" i="5"/>
  <c r="J650" i="5"/>
  <c r="A650" i="5"/>
  <c r="J649" i="5"/>
  <c r="A649" i="5"/>
  <c r="J648" i="5"/>
  <c r="A648" i="5"/>
  <c r="J647" i="5"/>
  <c r="A647" i="5"/>
  <c r="J646" i="5"/>
  <c r="A646" i="5"/>
  <c r="J645" i="5"/>
  <c r="A645" i="5"/>
  <c r="J644" i="5"/>
  <c r="A644" i="5"/>
  <c r="J643" i="5"/>
  <c r="A643" i="5"/>
  <c r="J642" i="5"/>
  <c r="A642" i="5"/>
  <c r="J641" i="5"/>
  <c r="A641" i="5"/>
  <c r="J640" i="5"/>
  <c r="A640" i="5"/>
  <c r="J639" i="5"/>
  <c r="A639" i="5"/>
  <c r="J638" i="5"/>
  <c r="A638" i="5"/>
  <c r="J637" i="5"/>
  <c r="A637" i="5"/>
  <c r="J636" i="5"/>
  <c r="A636" i="5"/>
  <c r="J635" i="5"/>
  <c r="A635" i="5"/>
  <c r="J634" i="5"/>
  <c r="A634" i="5"/>
  <c r="J633" i="5"/>
  <c r="A633" i="5"/>
  <c r="J632" i="5"/>
  <c r="A632" i="5"/>
  <c r="J631" i="5"/>
  <c r="A631" i="5"/>
  <c r="J630" i="5"/>
  <c r="A630" i="5"/>
  <c r="J629" i="5"/>
  <c r="A629" i="5"/>
  <c r="J628" i="5"/>
  <c r="A628" i="5"/>
  <c r="J627" i="5"/>
  <c r="A627" i="5"/>
  <c r="J626" i="5"/>
  <c r="A626" i="5"/>
  <c r="J625" i="5"/>
  <c r="A625" i="5"/>
  <c r="J624" i="5"/>
  <c r="A624" i="5"/>
  <c r="J623" i="5"/>
  <c r="A623" i="5"/>
  <c r="J622" i="5"/>
  <c r="A622" i="5"/>
  <c r="J621" i="5"/>
  <c r="A621" i="5"/>
  <c r="J620" i="5"/>
  <c r="A620" i="5"/>
  <c r="J619" i="5"/>
  <c r="A619" i="5"/>
  <c r="J618" i="5"/>
  <c r="A618" i="5"/>
  <c r="J617" i="5"/>
  <c r="A617" i="5"/>
  <c r="J616" i="5"/>
  <c r="A616" i="5"/>
  <c r="J615" i="5"/>
  <c r="A615" i="5"/>
  <c r="J614" i="5"/>
  <c r="A614" i="5"/>
  <c r="J613" i="5"/>
  <c r="A613" i="5"/>
  <c r="J612" i="5"/>
  <c r="A612" i="5"/>
  <c r="J611" i="5"/>
  <c r="A611" i="5"/>
  <c r="J610" i="5"/>
  <c r="A610" i="5"/>
  <c r="J609" i="5"/>
  <c r="A609" i="5"/>
  <c r="J608" i="5"/>
  <c r="A608" i="5"/>
  <c r="J607" i="5"/>
  <c r="A607" i="5"/>
  <c r="J606" i="5"/>
  <c r="A606" i="5"/>
  <c r="J605" i="5"/>
  <c r="A605" i="5"/>
  <c r="J604" i="5"/>
  <c r="A604" i="5"/>
  <c r="J603" i="5"/>
  <c r="A603" i="5"/>
  <c r="J602" i="5"/>
  <c r="A602" i="5"/>
  <c r="J601" i="5"/>
  <c r="A601" i="5"/>
  <c r="J600" i="5"/>
  <c r="A600" i="5"/>
  <c r="J599" i="5"/>
  <c r="A599" i="5"/>
  <c r="J598" i="5"/>
  <c r="A598" i="5"/>
  <c r="J597" i="5"/>
  <c r="A597" i="5"/>
  <c r="J596" i="5"/>
  <c r="A596" i="5"/>
  <c r="J595" i="5"/>
  <c r="A595" i="5"/>
  <c r="J594" i="5"/>
  <c r="A594" i="5"/>
  <c r="J593" i="5"/>
  <c r="A593" i="5"/>
  <c r="J592" i="5"/>
  <c r="A592" i="5"/>
  <c r="J591" i="5"/>
  <c r="A591" i="5"/>
  <c r="J590" i="5"/>
  <c r="A590" i="5"/>
  <c r="J589" i="5"/>
  <c r="A589" i="5"/>
  <c r="J588" i="5"/>
  <c r="A588" i="5"/>
  <c r="J587" i="5"/>
  <c r="A587" i="5"/>
  <c r="J586" i="5"/>
  <c r="A586" i="5"/>
  <c r="J585" i="5"/>
  <c r="A585" i="5"/>
  <c r="J584" i="5"/>
  <c r="A584" i="5"/>
  <c r="J583" i="5"/>
  <c r="A583" i="5"/>
  <c r="J582" i="5"/>
  <c r="A582" i="5"/>
  <c r="J581" i="5"/>
  <c r="A581" i="5"/>
  <c r="J580" i="5"/>
  <c r="A580" i="5"/>
  <c r="J579" i="5"/>
  <c r="A579" i="5"/>
  <c r="J578" i="5"/>
  <c r="A578" i="5"/>
  <c r="J577" i="5"/>
  <c r="A577" i="5"/>
  <c r="J576" i="5"/>
  <c r="A576" i="5"/>
  <c r="J575" i="5"/>
  <c r="A575" i="5"/>
  <c r="J574" i="5"/>
  <c r="A574" i="5"/>
  <c r="J573" i="5"/>
  <c r="A573" i="5"/>
  <c r="J572" i="5"/>
  <c r="A572" i="5"/>
  <c r="J571" i="5"/>
  <c r="A571" i="5"/>
  <c r="J570" i="5"/>
  <c r="A570" i="5"/>
  <c r="J569" i="5"/>
  <c r="A569" i="5"/>
  <c r="J568" i="5"/>
  <c r="A568" i="5"/>
  <c r="J567" i="5"/>
  <c r="A567" i="5"/>
  <c r="J566" i="5"/>
  <c r="A566" i="5"/>
  <c r="J565" i="5"/>
  <c r="A565" i="5"/>
  <c r="J564" i="5"/>
  <c r="A564" i="5"/>
  <c r="J563" i="5"/>
  <c r="A563" i="5"/>
  <c r="J562" i="5"/>
  <c r="A562" i="5"/>
  <c r="J561" i="5"/>
  <c r="A561" i="5"/>
  <c r="J560" i="5"/>
  <c r="A560" i="5"/>
  <c r="J559" i="5"/>
  <c r="A559" i="5"/>
  <c r="J558" i="5"/>
  <c r="A558" i="5"/>
  <c r="J557" i="5"/>
  <c r="A557" i="5"/>
  <c r="J556" i="5"/>
  <c r="A556" i="5"/>
  <c r="J555" i="5"/>
  <c r="A555" i="5"/>
  <c r="J554" i="5"/>
  <c r="A554" i="5"/>
  <c r="J553" i="5"/>
  <c r="A553" i="5"/>
  <c r="J552" i="5"/>
  <c r="A552" i="5"/>
  <c r="J551" i="5"/>
  <c r="A551" i="5"/>
  <c r="J550" i="5"/>
  <c r="A550" i="5"/>
  <c r="J549" i="5"/>
  <c r="A549" i="5"/>
  <c r="J548" i="5"/>
  <c r="A548" i="5"/>
  <c r="J547" i="5"/>
  <c r="A547" i="5"/>
  <c r="J546" i="5"/>
  <c r="A546" i="5"/>
  <c r="J545" i="5"/>
  <c r="A545" i="5"/>
  <c r="J544" i="5"/>
  <c r="A544" i="5"/>
  <c r="J543" i="5"/>
  <c r="A543" i="5"/>
  <c r="J542" i="5"/>
  <c r="A542" i="5"/>
  <c r="J541" i="5"/>
  <c r="A541" i="5"/>
  <c r="J540" i="5"/>
  <c r="A540" i="5"/>
  <c r="J539" i="5"/>
  <c r="A539" i="5"/>
  <c r="J538" i="5"/>
  <c r="A538" i="5"/>
  <c r="J537" i="5"/>
  <c r="A537" i="5"/>
  <c r="J536" i="5"/>
  <c r="A536" i="5"/>
  <c r="J535" i="5"/>
  <c r="A535" i="5"/>
  <c r="J534" i="5"/>
  <c r="A534" i="5"/>
  <c r="J533" i="5"/>
  <c r="A533" i="5"/>
  <c r="J532" i="5"/>
  <c r="A532" i="5"/>
  <c r="J531" i="5"/>
  <c r="A531" i="5"/>
  <c r="J530" i="5"/>
  <c r="A530" i="5"/>
  <c r="J529" i="5"/>
  <c r="A529" i="5"/>
  <c r="J528" i="5"/>
  <c r="A528" i="5"/>
  <c r="J527" i="5"/>
  <c r="A527" i="5"/>
  <c r="J526" i="5"/>
  <c r="A526" i="5"/>
  <c r="J525" i="5"/>
  <c r="A525" i="5"/>
  <c r="J524" i="5"/>
  <c r="A524" i="5"/>
  <c r="J523" i="5"/>
  <c r="A523" i="5"/>
  <c r="J522" i="5"/>
  <c r="A522" i="5"/>
  <c r="J521" i="5"/>
  <c r="A521" i="5"/>
  <c r="J520" i="5"/>
  <c r="A520" i="5"/>
  <c r="J519" i="5"/>
  <c r="A519" i="5"/>
  <c r="J518" i="5"/>
  <c r="A518" i="5"/>
  <c r="J517" i="5"/>
  <c r="A517" i="5"/>
  <c r="J516" i="5"/>
  <c r="A516" i="5"/>
  <c r="J515" i="5"/>
  <c r="A515" i="5"/>
  <c r="J514" i="5"/>
  <c r="A514" i="5"/>
  <c r="J513" i="5"/>
  <c r="A513" i="5"/>
  <c r="J512" i="5"/>
  <c r="A512" i="5"/>
  <c r="J511" i="5"/>
  <c r="A511" i="5"/>
  <c r="J510" i="5"/>
  <c r="A510" i="5"/>
  <c r="J509" i="5"/>
  <c r="A509" i="5"/>
  <c r="J508" i="5"/>
  <c r="A508" i="5"/>
  <c r="J507" i="5"/>
  <c r="A507" i="5"/>
  <c r="J506" i="5"/>
  <c r="A506" i="5"/>
  <c r="J505" i="5"/>
  <c r="A505" i="5"/>
  <c r="J504" i="5"/>
  <c r="A504" i="5"/>
  <c r="J503" i="5"/>
  <c r="A503" i="5"/>
  <c r="J502" i="5"/>
  <c r="A502" i="5"/>
  <c r="J501" i="5"/>
  <c r="A501" i="5"/>
  <c r="J500" i="5"/>
  <c r="A500" i="5"/>
  <c r="J499" i="5"/>
  <c r="A499" i="5"/>
  <c r="J498" i="5"/>
  <c r="A498" i="5"/>
  <c r="J497" i="5"/>
  <c r="A497" i="5"/>
  <c r="J496" i="5"/>
  <c r="A496" i="5"/>
  <c r="J495" i="5"/>
  <c r="A495" i="5"/>
  <c r="J494" i="5"/>
  <c r="A494" i="5"/>
  <c r="J493" i="5"/>
  <c r="A493" i="5"/>
  <c r="J492" i="5"/>
  <c r="A492" i="5"/>
  <c r="J491" i="5"/>
  <c r="A491" i="5"/>
  <c r="J490" i="5"/>
  <c r="A490" i="5"/>
  <c r="J489" i="5"/>
  <c r="A489" i="5"/>
  <c r="J488" i="5"/>
  <c r="A488" i="5"/>
  <c r="J487" i="5"/>
  <c r="A487" i="5"/>
  <c r="J486" i="5"/>
  <c r="A486" i="5"/>
  <c r="J485" i="5"/>
  <c r="A485" i="5"/>
  <c r="J484" i="5"/>
  <c r="A484" i="5"/>
  <c r="J483" i="5"/>
  <c r="A483" i="5"/>
  <c r="J482" i="5"/>
  <c r="A482" i="5"/>
  <c r="J481" i="5"/>
  <c r="A481" i="5"/>
  <c r="J480" i="5"/>
  <c r="A480" i="5"/>
  <c r="J479" i="5"/>
  <c r="A479" i="5"/>
  <c r="J478" i="5"/>
  <c r="A478" i="5"/>
  <c r="J477" i="5"/>
  <c r="A477" i="5"/>
  <c r="J476" i="5"/>
  <c r="A476" i="5"/>
  <c r="J475" i="5"/>
  <c r="A475" i="5"/>
  <c r="J474" i="5"/>
  <c r="A474" i="5"/>
  <c r="J473" i="5"/>
  <c r="A473" i="5"/>
  <c r="J472" i="5"/>
  <c r="A472" i="5"/>
  <c r="J471" i="5"/>
  <c r="A471" i="5"/>
  <c r="J470" i="5"/>
  <c r="A470" i="5"/>
  <c r="J469" i="5"/>
  <c r="A469" i="5"/>
  <c r="J468" i="5"/>
  <c r="A468" i="5"/>
  <c r="J467" i="5"/>
  <c r="A467" i="5"/>
  <c r="J466" i="5"/>
  <c r="A466" i="5"/>
  <c r="J465" i="5"/>
  <c r="A465" i="5"/>
  <c r="J464" i="5"/>
  <c r="A464" i="5"/>
  <c r="J463" i="5"/>
  <c r="A463" i="5"/>
  <c r="J462" i="5"/>
  <c r="A462" i="5"/>
  <c r="J461" i="5"/>
  <c r="A461" i="5"/>
  <c r="J460" i="5"/>
  <c r="A460" i="5"/>
  <c r="J459" i="5"/>
  <c r="A459" i="5"/>
  <c r="J458" i="5"/>
  <c r="A458" i="5"/>
  <c r="J457" i="5"/>
  <c r="A457" i="5"/>
  <c r="J456" i="5"/>
  <c r="A456" i="5"/>
  <c r="J455" i="5"/>
  <c r="A455" i="5"/>
  <c r="J454" i="5"/>
  <c r="A454" i="5"/>
  <c r="J453" i="5"/>
  <c r="A453" i="5"/>
  <c r="J452" i="5"/>
  <c r="A452" i="5"/>
  <c r="J451" i="5"/>
  <c r="A451" i="5"/>
  <c r="J450" i="5"/>
  <c r="A450" i="5"/>
  <c r="J449" i="5"/>
  <c r="A449" i="5"/>
  <c r="J448" i="5"/>
  <c r="A448" i="5"/>
  <c r="J447" i="5"/>
  <c r="A447" i="5"/>
  <c r="J446" i="5"/>
  <c r="A446" i="5"/>
  <c r="J445" i="5"/>
  <c r="A445" i="5"/>
  <c r="J444" i="5"/>
  <c r="A444" i="5"/>
  <c r="J443" i="5"/>
  <c r="A443" i="5"/>
  <c r="J442" i="5"/>
  <c r="A442" i="5"/>
  <c r="J441" i="5"/>
  <c r="A441" i="5"/>
  <c r="J440" i="5"/>
  <c r="A440" i="5"/>
  <c r="J439" i="5"/>
  <c r="A439" i="5"/>
  <c r="J438" i="5"/>
  <c r="A438" i="5"/>
  <c r="J437" i="5"/>
  <c r="A437" i="5"/>
  <c r="J436" i="5"/>
  <c r="A436" i="5"/>
  <c r="J435" i="5"/>
  <c r="A435" i="5"/>
  <c r="J434" i="5"/>
  <c r="A434" i="5"/>
  <c r="J433" i="5"/>
  <c r="J425" i="5"/>
  <c r="J403" i="5"/>
  <c r="J401" i="5"/>
  <c r="J391" i="5"/>
  <c r="J340" i="5"/>
  <c r="K339" i="5"/>
  <c r="A339" i="5"/>
  <c r="A338" i="5"/>
  <c r="A337" i="5"/>
  <c r="A336" i="5"/>
  <c r="J329" i="5"/>
  <c r="A328" i="5"/>
  <c r="J321" i="5"/>
  <c r="A320" i="5"/>
  <c r="A319" i="5"/>
  <c r="A318" i="5"/>
  <c r="A317" i="5"/>
  <c r="A316" i="5"/>
  <c r="A315" i="5"/>
  <c r="A314" i="5"/>
  <c r="J307" i="5"/>
  <c r="A306" i="5"/>
  <c r="J299" i="5"/>
  <c r="A298" i="5"/>
  <c r="A297" i="5"/>
  <c r="J290" i="5"/>
  <c r="A289" i="5"/>
  <c r="A288" i="5"/>
  <c r="A287" i="5"/>
  <c r="A286" i="5"/>
  <c r="J279" i="5"/>
  <c r="A278" i="5"/>
  <c r="A277" i="5"/>
  <c r="A276" i="5"/>
  <c r="J269" i="5"/>
  <c r="A268" i="5"/>
  <c r="J257" i="5"/>
  <c r="J255" i="5"/>
  <c r="G255" i="5"/>
  <c r="A255" i="5"/>
  <c r="J254" i="5"/>
  <c r="G254" i="5"/>
  <c r="A254" i="5"/>
  <c r="J253" i="5"/>
  <c r="G253" i="5"/>
  <c r="A253" i="5"/>
  <c r="J252" i="5"/>
  <c r="G252" i="5"/>
  <c r="A252" i="5"/>
  <c r="J246" i="5"/>
  <c r="G246" i="5"/>
  <c r="A246" i="5"/>
  <c r="J239" i="5"/>
  <c r="A239" i="5"/>
  <c r="J230" i="5"/>
  <c r="A229" i="5"/>
  <c r="J224" i="5"/>
  <c r="A224" i="5"/>
  <c r="J216" i="5"/>
  <c r="J215" i="5"/>
  <c r="J207" i="5"/>
  <c r="J197" i="5"/>
  <c r="J182" i="5"/>
  <c r="J181" i="5"/>
  <c r="G181" i="5"/>
  <c r="J174" i="5"/>
  <c r="G174" i="5"/>
  <c r="I159" i="5"/>
  <c r="J109" i="5"/>
  <c r="I109" i="5"/>
  <c r="H109" i="5"/>
  <c r="J108" i="5"/>
  <c r="I108" i="5"/>
  <c r="J107" i="5"/>
  <c r="I107" i="5"/>
  <c r="J106" i="5"/>
  <c r="I106" i="5"/>
  <c r="J105" i="5"/>
  <c r="I105" i="5"/>
  <c r="J104" i="5"/>
  <c r="I104" i="5"/>
  <c r="J103" i="5"/>
  <c r="I103" i="5"/>
  <c r="G100" i="5"/>
  <c r="G99" i="5"/>
  <c r="J1052" i="3"/>
  <c r="A1050" i="3"/>
  <c r="K1049" i="3"/>
  <c r="A1049" i="3"/>
  <c r="K1041" i="3"/>
  <c r="J1041" i="3"/>
  <c r="G1040" i="3"/>
  <c r="A1040" i="3"/>
  <c r="G1039" i="3"/>
  <c r="A1039" i="3"/>
  <c r="G1038" i="3"/>
  <c r="A1038" i="3"/>
  <c r="G1037" i="3"/>
  <c r="A1037" i="3"/>
  <c r="G1036" i="3"/>
  <c r="A1036" i="3"/>
  <c r="G1035" i="3"/>
  <c r="A1035" i="3"/>
  <c r="G1034" i="3"/>
  <c r="A1034" i="3"/>
  <c r="G1033" i="3"/>
  <c r="A1033" i="3"/>
  <c r="G1032" i="3"/>
  <c r="A1032" i="3"/>
  <c r="G1031" i="3"/>
  <c r="A1031" i="3"/>
  <c r="G1030" i="3"/>
  <c r="A1030" i="3"/>
  <c r="G1029" i="3"/>
  <c r="A1029" i="3"/>
  <c r="G1028" i="3"/>
  <c r="A1028" i="3"/>
  <c r="G1027" i="3"/>
  <c r="A1027" i="3"/>
  <c r="G1026" i="3"/>
  <c r="A1026" i="3"/>
  <c r="G1025" i="3"/>
  <c r="A1025" i="3"/>
  <c r="G1024" i="3"/>
  <c r="A1024" i="3"/>
  <c r="G1023" i="3"/>
  <c r="A1023" i="3"/>
  <c r="G1022" i="3"/>
  <c r="A1022" i="3"/>
  <c r="G1021" i="3"/>
  <c r="A1021" i="3"/>
  <c r="G1020" i="3"/>
  <c r="A1020" i="3"/>
  <c r="G1019" i="3"/>
  <c r="A1019" i="3"/>
  <c r="G1018" i="3"/>
  <c r="A1018" i="3"/>
  <c r="G1017" i="3"/>
  <c r="A1017" i="3"/>
  <c r="G1016" i="3"/>
  <c r="A1016" i="3"/>
  <c r="G1015" i="3"/>
  <c r="A1015" i="3"/>
  <c r="G1014" i="3"/>
  <c r="A1014" i="3"/>
  <c r="G1013" i="3"/>
  <c r="A1013" i="3"/>
  <c r="A1004" i="3"/>
  <c r="A995" i="3"/>
  <c r="A990" i="3"/>
  <c r="A989" i="3"/>
  <c r="A988" i="3"/>
  <c r="A983" i="3"/>
  <c r="A982" i="3"/>
  <c r="A977" i="3"/>
  <c r="A968" i="3"/>
  <c r="A959" i="3"/>
  <c r="A952" i="3"/>
  <c r="A951" i="3"/>
  <c r="A947" i="3"/>
  <c r="A946" i="3"/>
  <c r="A945" i="3"/>
  <c r="A944" i="3"/>
  <c r="A943" i="3"/>
  <c r="A942" i="3"/>
  <c r="A941" i="3"/>
  <c r="A940" i="3"/>
  <c r="A935" i="3"/>
  <c r="A929" i="3"/>
  <c r="A928" i="3"/>
  <c r="A927" i="3"/>
  <c r="A926" i="3"/>
  <c r="A925" i="3"/>
  <c r="A924" i="3"/>
  <c r="A923" i="3"/>
  <c r="A918" i="3"/>
  <c r="F909" i="3"/>
  <c r="A909" i="3"/>
  <c r="F908" i="3"/>
  <c r="A908" i="3"/>
  <c r="F907" i="3"/>
  <c r="A907" i="3"/>
  <c r="F906" i="3"/>
  <c r="A906" i="3"/>
  <c r="F905" i="3"/>
  <c r="A905" i="3"/>
  <c r="F904" i="3"/>
  <c r="A904" i="3"/>
  <c r="F903" i="3"/>
  <c r="A903" i="3"/>
  <c r="F902" i="3"/>
  <c r="A902" i="3"/>
  <c r="F901" i="3"/>
  <c r="A901" i="3"/>
  <c r="F900" i="3"/>
  <c r="A900" i="3"/>
  <c r="F899" i="3"/>
  <c r="A899" i="3"/>
  <c r="F898" i="3"/>
  <c r="A898" i="3"/>
  <c r="G893" i="3"/>
  <c r="F893" i="3"/>
  <c r="A893" i="3"/>
  <c r="G892" i="3"/>
  <c r="F892" i="3"/>
  <c r="A892" i="3"/>
  <c r="G891" i="3"/>
  <c r="F891" i="3"/>
  <c r="A891" i="3"/>
  <c r="G890" i="3"/>
  <c r="F890" i="3"/>
  <c r="A890" i="3"/>
  <c r="G889" i="3"/>
  <c r="F889" i="3"/>
  <c r="A889" i="3"/>
  <c r="G888" i="3"/>
  <c r="F888" i="3"/>
  <c r="A888" i="3"/>
  <c r="G887" i="3"/>
  <c r="F887" i="3"/>
  <c r="A887" i="3"/>
  <c r="G886" i="3"/>
  <c r="F886" i="3"/>
  <c r="A886" i="3"/>
  <c r="G885" i="3"/>
  <c r="F885" i="3"/>
  <c r="A885" i="3"/>
  <c r="G884" i="3"/>
  <c r="F884" i="3"/>
  <c r="A884" i="3"/>
  <c r="G883" i="3"/>
  <c r="F883" i="3"/>
  <c r="A883" i="3"/>
  <c r="G882" i="3"/>
  <c r="F882" i="3"/>
  <c r="A882" i="3"/>
  <c r="G881" i="3"/>
  <c r="F881" i="3"/>
  <c r="A881" i="3"/>
  <c r="G880" i="3"/>
  <c r="F880" i="3"/>
  <c r="A880" i="3"/>
  <c r="G879" i="3"/>
  <c r="F879" i="3"/>
  <c r="A879" i="3"/>
  <c r="G878" i="3"/>
  <c r="F878" i="3"/>
  <c r="A878" i="3"/>
  <c r="G877" i="3"/>
  <c r="F877" i="3"/>
  <c r="A877" i="3"/>
  <c r="G872" i="3"/>
  <c r="F872" i="3"/>
  <c r="A872" i="3"/>
  <c r="G871" i="3"/>
  <c r="F871" i="3"/>
  <c r="A871" i="3"/>
  <c r="G870" i="3"/>
  <c r="F870" i="3"/>
  <c r="A870" i="3"/>
  <c r="G869" i="3"/>
  <c r="F869" i="3"/>
  <c r="A869" i="3"/>
  <c r="G868" i="3"/>
  <c r="F868" i="3"/>
  <c r="A868" i="3"/>
  <c r="A867" i="3"/>
  <c r="G866" i="3"/>
  <c r="F866" i="3"/>
  <c r="A866" i="3"/>
  <c r="G865" i="3"/>
  <c r="F865" i="3"/>
  <c r="A865" i="3"/>
  <c r="G864" i="3"/>
  <c r="F864" i="3"/>
  <c r="A864" i="3"/>
  <c r="G863" i="3"/>
  <c r="F863" i="3"/>
  <c r="A863" i="3"/>
  <c r="G862" i="3"/>
  <c r="F862" i="3"/>
  <c r="A862" i="3"/>
  <c r="G861" i="3"/>
  <c r="F861" i="3"/>
  <c r="A861" i="3"/>
  <c r="G860" i="3"/>
  <c r="F860" i="3"/>
  <c r="A860" i="3"/>
  <c r="G859" i="3"/>
  <c r="F859" i="3"/>
  <c r="A859" i="3"/>
  <c r="G858" i="3"/>
  <c r="F858" i="3"/>
  <c r="A858" i="3"/>
  <c r="G857" i="3"/>
  <c r="F857" i="3"/>
  <c r="A857" i="3"/>
  <c r="G856" i="3"/>
  <c r="F856" i="3"/>
  <c r="A856" i="3"/>
  <c r="G855" i="3"/>
  <c r="F855" i="3"/>
  <c r="A855" i="3"/>
  <c r="G854" i="3"/>
  <c r="F854" i="3"/>
  <c r="A854" i="3"/>
  <c r="G853" i="3"/>
  <c r="F853" i="3"/>
  <c r="A853" i="3"/>
  <c r="G852" i="3"/>
  <c r="F852" i="3"/>
  <c r="A852" i="3"/>
  <c r="G851" i="3"/>
  <c r="F851" i="3"/>
  <c r="A851" i="3"/>
  <c r="G850" i="3"/>
  <c r="F850" i="3"/>
  <c r="A850" i="3"/>
  <c r="G849" i="3"/>
  <c r="F849" i="3"/>
  <c r="A849" i="3"/>
  <c r="G840" i="3"/>
  <c r="F840" i="3"/>
  <c r="A840" i="3"/>
  <c r="G839" i="3"/>
  <c r="F839" i="3"/>
  <c r="A839" i="3"/>
  <c r="G838" i="3"/>
  <c r="F838" i="3"/>
  <c r="A838" i="3"/>
  <c r="G837" i="3"/>
  <c r="F837" i="3"/>
  <c r="A837" i="3"/>
  <c r="G831" i="3"/>
  <c r="F831" i="3"/>
  <c r="A831" i="3"/>
  <c r="G830" i="3"/>
  <c r="F830" i="3"/>
  <c r="A830" i="3"/>
  <c r="G829" i="3"/>
  <c r="F829" i="3"/>
  <c r="A829" i="3"/>
  <c r="G828" i="3"/>
  <c r="F828" i="3"/>
  <c r="A828" i="3"/>
  <c r="G827" i="3"/>
  <c r="F827" i="3"/>
  <c r="A827" i="3"/>
  <c r="G826" i="3"/>
  <c r="F826" i="3"/>
  <c r="A826" i="3"/>
  <c r="G825" i="3"/>
  <c r="F825" i="3"/>
  <c r="A825" i="3"/>
  <c r="G824" i="3"/>
  <c r="F824" i="3"/>
  <c r="A824" i="3"/>
  <c r="G823" i="3"/>
  <c r="F823" i="3"/>
  <c r="A823" i="3"/>
  <c r="G822" i="3"/>
  <c r="F822" i="3"/>
  <c r="A822" i="3"/>
  <c r="G821" i="3"/>
  <c r="F821" i="3"/>
  <c r="A821" i="3"/>
  <c r="G820" i="3"/>
  <c r="F820" i="3"/>
  <c r="A820" i="3"/>
  <c r="G819" i="3"/>
  <c r="F819" i="3"/>
  <c r="A819" i="3"/>
  <c r="G818" i="3"/>
  <c r="F818" i="3"/>
  <c r="A818" i="3"/>
  <c r="G813" i="3"/>
  <c r="F813" i="3"/>
  <c r="A813" i="3"/>
  <c r="G812" i="3"/>
  <c r="F812" i="3"/>
  <c r="A812" i="3"/>
  <c r="G811" i="3"/>
  <c r="F811" i="3"/>
  <c r="A811" i="3"/>
  <c r="G810" i="3"/>
  <c r="F810" i="3"/>
  <c r="A810" i="3"/>
  <c r="G809" i="3"/>
  <c r="F809" i="3"/>
  <c r="A809" i="3"/>
  <c r="G808" i="3"/>
  <c r="F808" i="3"/>
  <c r="A808" i="3"/>
  <c r="G807" i="3"/>
  <c r="F807" i="3"/>
  <c r="A807" i="3"/>
  <c r="G806" i="3"/>
  <c r="F806" i="3"/>
  <c r="A806" i="3"/>
  <c r="G805" i="3"/>
  <c r="F805" i="3"/>
  <c r="A805" i="3"/>
  <c r="G804" i="3"/>
  <c r="F804" i="3"/>
  <c r="A804" i="3"/>
  <c r="G803" i="3"/>
  <c r="F803" i="3"/>
  <c r="A803" i="3"/>
  <c r="G802" i="3"/>
  <c r="F802" i="3"/>
  <c r="A802" i="3"/>
  <c r="G801" i="3"/>
  <c r="F801" i="3"/>
  <c r="A801" i="3"/>
  <c r="G800" i="3"/>
  <c r="F800" i="3"/>
  <c r="A800" i="3"/>
  <c r="G799" i="3"/>
  <c r="F799" i="3"/>
  <c r="A799" i="3"/>
  <c r="G798" i="3"/>
  <c r="F798" i="3"/>
  <c r="A798" i="3"/>
  <c r="G797" i="3"/>
  <c r="F797" i="3"/>
  <c r="A797" i="3"/>
  <c r="G796" i="3"/>
  <c r="F796" i="3"/>
  <c r="A796" i="3"/>
  <c r="G795" i="3"/>
  <c r="F795" i="3"/>
  <c r="A795" i="3"/>
  <c r="G794" i="3"/>
  <c r="F794" i="3"/>
  <c r="A794" i="3"/>
  <c r="G793" i="3"/>
  <c r="F793" i="3"/>
  <c r="A793" i="3"/>
  <c r="G792" i="3"/>
  <c r="F792" i="3"/>
  <c r="A792" i="3"/>
  <c r="G791" i="3"/>
  <c r="F791" i="3"/>
  <c r="A791" i="3"/>
  <c r="G790" i="3"/>
  <c r="F790" i="3"/>
  <c r="A790" i="3"/>
  <c r="G789" i="3"/>
  <c r="F789" i="3"/>
  <c r="A789" i="3"/>
  <c r="G788" i="3"/>
  <c r="F788" i="3"/>
  <c r="A788" i="3"/>
  <c r="G787" i="3"/>
  <c r="F787" i="3"/>
  <c r="A787" i="3"/>
  <c r="G786" i="3"/>
  <c r="F786" i="3"/>
  <c r="A786" i="3"/>
  <c r="G785" i="3"/>
  <c r="F785" i="3"/>
  <c r="A785" i="3"/>
  <c r="G784" i="3"/>
  <c r="F784" i="3"/>
  <c r="A784" i="3"/>
  <c r="G783" i="3"/>
  <c r="F783" i="3"/>
  <c r="A783" i="3"/>
  <c r="G782" i="3"/>
  <c r="F782" i="3"/>
  <c r="A782" i="3"/>
  <c r="G781" i="3"/>
  <c r="F781" i="3"/>
  <c r="A781" i="3"/>
  <c r="G780" i="3"/>
  <c r="F780" i="3"/>
  <c r="A780" i="3"/>
  <c r="G779" i="3"/>
  <c r="F779" i="3"/>
  <c r="A779" i="3"/>
  <c r="G778" i="3"/>
  <c r="F778" i="3"/>
  <c r="A778" i="3"/>
  <c r="G777" i="3"/>
  <c r="F777" i="3"/>
  <c r="A777" i="3"/>
  <c r="G776" i="3"/>
  <c r="F776" i="3"/>
  <c r="A776" i="3"/>
  <c r="G775" i="3"/>
  <c r="F775" i="3"/>
  <c r="A775" i="3"/>
  <c r="G774" i="3"/>
  <c r="F774" i="3"/>
  <c r="A774" i="3"/>
  <c r="G773" i="3"/>
  <c r="F773" i="3"/>
  <c r="A773" i="3"/>
  <c r="G772" i="3"/>
  <c r="F772" i="3"/>
  <c r="A772" i="3"/>
  <c r="G771" i="3"/>
  <c r="F771" i="3"/>
  <c r="A771" i="3"/>
  <c r="G770" i="3"/>
  <c r="F770" i="3"/>
  <c r="A770" i="3"/>
  <c r="G769" i="3"/>
  <c r="F769" i="3"/>
  <c r="A769" i="3"/>
  <c r="G768" i="3"/>
  <c r="F768" i="3"/>
  <c r="A768" i="3"/>
  <c r="G767" i="3"/>
  <c r="F767" i="3"/>
  <c r="A767" i="3"/>
  <c r="G766" i="3"/>
  <c r="F766" i="3"/>
  <c r="A766" i="3"/>
  <c r="G765" i="3"/>
  <c r="F765" i="3"/>
  <c r="A765" i="3"/>
  <c r="G764" i="3"/>
  <c r="F764" i="3"/>
  <c r="A764" i="3"/>
  <c r="G763" i="3"/>
  <c r="F763" i="3"/>
  <c r="A763" i="3"/>
  <c r="G762" i="3"/>
  <c r="F762" i="3"/>
  <c r="A762" i="3"/>
  <c r="G761" i="3"/>
  <c r="F761" i="3"/>
  <c r="A761" i="3"/>
  <c r="G760" i="3"/>
  <c r="F760" i="3"/>
  <c r="A760" i="3"/>
  <c r="G759" i="3"/>
  <c r="F759" i="3"/>
  <c r="A759" i="3"/>
  <c r="G758" i="3"/>
  <c r="F758" i="3"/>
  <c r="A758" i="3"/>
  <c r="G757" i="3"/>
  <c r="F757" i="3"/>
  <c r="A757" i="3"/>
  <c r="G756" i="3"/>
  <c r="F756" i="3"/>
  <c r="A756" i="3"/>
  <c r="G755" i="3"/>
  <c r="F755" i="3"/>
  <c r="A755" i="3"/>
  <c r="G754" i="3"/>
  <c r="F754" i="3"/>
  <c r="A754" i="3"/>
  <c r="G753" i="3"/>
  <c r="F753" i="3"/>
  <c r="A753" i="3"/>
  <c r="G752" i="3"/>
  <c r="F752" i="3"/>
  <c r="A752" i="3"/>
  <c r="G751" i="3"/>
  <c r="F751" i="3"/>
  <c r="A751" i="3"/>
  <c r="G750" i="3"/>
  <c r="F750" i="3"/>
  <c r="A750" i="3"/>
  <c r="G749" i="3"/>
  <c r="F749" i="3"/>
  <c r="A749" i="3"/>
  <c r="G748" i="3"/>
  <c r="F748" i="3"/>
  <c r="A748" i="3"/>
  <c r="G747" i="3"/>
  <c r="F747" i="3"/>
  <c r="A747" i="3"/>
  <c r="G746" i="3"/>
  <c r="F746" i="3"/>
  <c r="A746" i="3"/>
  <c r="G745" i="3"/>
  <c r="F745" i="3"/>
  <c r="A745" i="3"/>
  <c r="G744" i="3"/>
  <c r="F744" i="3"/>
  <c r="A744" i="3"/>
  <c r="G743" i="3"/>
  <c r="F743" i="3"/>
  <c r="A743" i="3"/>
  <c r="G742" i="3"/>
  <c r="F742" i="3"/>
  <c r="A742" i="3"/>
  <c r="G741" i="3"/>
  <c r="F741" i="3"/>
  <c r="A741" i="3"/>
  <c r="G740" i="3"/>
  <c r="F740" i="3"/>
  <c r="A740" i="3"/>
  <c r="G739" i="3"/>
  <c r="F739" i="3"/>
  <c r="A739" i="3"/>
  <c r="G738" i="3"/>
  <c r="F738" i="3"/>
  <c r="A738" i="3"/>
  <c r="G737" i="3"/>
  <c r="F737" i="3"/>
  <c r="A737" i="3"/>
  <c r="G736" i="3"/>
  <c r="F736" i="3"/>
  <c r="A736" i="3"/>
  <c r="G735" i="3"/>
  <c r="F735" i="3"/>
  <c r="A735" i="3"/>
  <c r="G734" i="3"/>
  <c r="F734" i="3"/>
  <c r="A734" i="3"/>
  <c r="G733" i="3"/>
  <c r="F733" i="3"/>
  <c r="A733" i="3"/>
  <c r="G732" i="3"/>
  <c r="F732" i="3"/>
  <c r="A732" i="3"/>
  <c r="G731" i="3"/>
  <c r="F731" i="3"/>
  <c r="A731" i="3"/>
  <c r="G730" i="3"/>
  <c r="F730" i="3"/>
  <c r="A730" i="3"/>
  <c r="G729" i="3"/>
  <c r="F729" i="3"/>
  <c r="A729" i="3"/>
  <c r="G728" i="3"/>
  <c r="F728" i="3"/>
  <c r="A728" i="3"/>
  <c r="G727" i="3"/>
  <c r="F727" i="3"/>
  <c r="A727" i="3"/>
  <c r="G726" i="3"/>
  <c r="F726" i="3"/>
  <c r="A726" i="3"/>
  <c r="G725" i="3"/>
  <c r="F725" i="3"/>
  <c r="A725" i="3"/>
  <c r="G724" i="3"/>
  <c r="F724" i="3"/>
  <c r="A724" i="3"/>
  <c r="G723" i="3"/>
  <c r="F723" i="3"/>
  <c r="A723" i="3"/>
  <c r="G722" i="3"/>
  <c r="F722" i="3"/>
  <c r="A722" i="3"/>
  <c r="G721" i="3"/>
  <c r="F721" i="3"/>
  <c r="A721" i="3"/>
  <c r="G720" i="3"/>
  <c r="F720" i="3"/>
  <c r="A720" i="3"/>
  <c r="G719" i="3"/>
  <c r="F719" i="3"/>
  <c r="A719" i="3"/>
  <c r="G718" i="3"/>
  <c r="F718" i="3"/>
  <c r="A718" i="3"/>
  <c r="G717" i="3"/>
  <c r="F717" i="3"/>
  <c r="A717" i="3"/>
  <c r="G716" i="3"/>
  <c r="F716" i="3"/>
  <c r="A716" i="3"/>
  <c r="G711" i="3"/>
  <c r="A711" i="3"/>
  <c r="G710" i="3"/>
  <c r="A710" i="3"/>
  <c r="G709" i="3"/>
  <c r="A709" i="3"/>
  <c r="G708" i="3"/>
  <c r="F708" i="3"/>
  <c r="A708" i="3"/>
  <c r="G707" i="3"/>
  <c r="F707" i="3"/>
  <c r="A707" i="3"/>
  <c r="G706" i="3"/>
  <c r="F706" i="3"/>
  <c r="A706" i="3"/>
  <c r="G705" i="3"/>
  <c r="F705" i="3"/>
  <c r="A705" i="3"/>
  <c r="G704" i="3"/>
  <c r="F704" i="3"/>
  <c r="A704" i="3"/>
  <c r="G703" i="3"/>
  <c r="F703" i="3"/>
  <c r="A703" i="3"/>
  <c r="G702" i="3"/>
  <c r="F702" i="3"/>
  <c r="A702" i="3"/>
  <c r="G701" i="3"/>
  <c r="F701" i="3"/>
  <c r="A701" i="3"/>
  <c r="G696" i="3"/>
  <c r="A696" i="3"/>
  <c r="G691" i="3"/>
  <c r="A691" i="3"/>
  <c r="G690" i="3"/>
  <c r="A690" i="3"/>
  <c r="J678" i="3"/>
  <c r="J676" i="3"/>
  <c r="A676" i="3"/>
  <c r="J675" i="3"/>
  <c r="A675" i="3"/>
  <c r="J663" i="3"/>
  <c r="J661" i="3"/>
  <c r="A661" i="3"/>
  <c r="J660" i="3"/>
  <c r="A660" i="3"/>
  <c r="J659" i="3"/>
  <c r="A659" i="3"/>
  <c r="J658" i="3"/>
  <c r="A658" i="3"/>
  <c r="J657" i="3"/>
  <c r="A657" i="3"/>
  <c r="J656" i="3"/>
  <c r="A656" i="3"/>
  <c r="J655" i="3"/>
  <c r="A655" i="3"/>
  <c r="J654" i="3"/>
  <c r="A654" i="3"/>
  <c r="J653" i="3"/>
  <c r="A653" i="3"/>
  <c r="J652" i="3"/>
  <c r="A652" i="3"/>
  <c r="J651" i="3"/>
  <c r="A651" i="3"/>
  <c r="J650" i="3"/>
  <c r="A650" i="3"/>
  <c r="J649" i="3"/>
  <c r="A649" i="3"/>
  <c r="J648" i="3"/>
  <c r="A648" i="3"/>
  <c r="J647" i="3"/>
  <c r="A647" i="3"/>
  <c r="J646" i="3"/>
  <c r="A646" i="3"/>
  <c r="J645" i="3"/>
  <c r="A645" i="3"/>
  <c r="J644" i="3"/>
  <c r="A644" i="3"/>
  <c r="J643" i="3"/>
  <c r="A643" i="3"/>
  <c r="J642" i="3"/>
  <c r="A642" i="3"/>
  <c r="J641" i="3"/>
  <c r="A641" i="3"/>
  <c r="J640" i="3"/>
  <c r="A640" i="3"/>
  <c r="J639" i="3"/>
  <c r="A639" i="3"/>
  <c r="J638" i="3"/>
  <c r="A638" i="3"/>
  <c r="J637" i="3"/>
  <c r="A637" i="3"/>
  <c r="J636" i="3"/>
  <c r="A636" i="3"/>
  <c r="J635" i="3"/>
  <c r="A635" i="3"/>
  <c r="J634" i="3"/>
  <c r="A634" i="3"/>
  <c r="J633" i="3"/>
  <c r="A633" i="3"/>
  <c r="J632" i="3"/>
  <c r="A632" i="3"/>
  <c r="J631" i="3"/>
  <c r="A631" i="3"/>
  <c r="J630" i="3"/>
  <c r="A630" i="3"/>
  <c r="J629" i="3"/>
  <c r="A629" i="3"/>
  <c r="J628" i="3"/>
  <c r="A628" i="3"/>
  <c r="J627" i="3"/>
  <c r="A627" i="3"/>
  <c r="J626" i="3"/>
  <c r="A626" i="3"/>
  <c r="J625" i="3"/>
  <c r="A625" i="3"/>
  <c r="J624" i="3"/>
  <c r="A624" i="3"/>
  <c r="J623" i="3"/>
  <c r="A623" i="3"/>
  <c r="J622" i="3"/>
  <c r="A622" i="3"/>
  <c r="J621" i="3"/>
  <c r="A621" i="3"/>
  <c r="J620" i="3"/>
  <c r="A620" i="3"/>
  <c r="J619" i="3"/>
  <c r="A619" i="3"/>
  <c r="J618" i="3"/>
  <c r="A618" i="3"/>
  <c r="J617" i="3"/>
  <c r="A617" i="3"/>
  <c r="J616" i="3"/>
  <c r="A616" i="3"/>
  <c r="J615" i="3"/>
  <c r="A615" i="3"/>
  <c r="J614" i="3"/>
  <c r="A614" i="3"/>
  <c r="J613" i="3"/>
  <c r="A613" i="3"/>
  <c r="J612" i="3"/>
  <c r="A612" i="3"/>
  <c r="J611" i="3"/>
  <c r="A611" i="3"/>
  <c r="J610" i="3"/>
  <c r="A610" i="3"/>
  <c r="J609" i="3"/>
  <c r="A609" i="3"/>
  <c r="J608" i="3"/>
  <c r="A608" i="3"/>
  <c r="J607" i="3"/>
  <c r="A607" i="3"/>
  <c r="J606" i="3"/>
  <c r="A606" i="3"/>
  <c r="J605" i="3"/>
  <c r="A605" i="3"/>
  <c r="J604" i="3"/>
  <c r="A604" i="3"/>
  <c r="J603" i="3"/>
  <c r="A603" i="3"/>
  <c r="J602" i="3"/>
  <c r="A602" i="3"/>
  <c r="J601" i="3"/>
  <c r="A601" i="3"/>
  <c r="J600" i="3"/>
  <c r="A600" i="3"/>
  <c r="J599" i="3"/>
  <c r="A599" i="3"/>
  <c r="J598" i="3"/>
  <c r="A598" i="3"/>
  <c r="J597" i="3"/>
  <c r="A597" i="3"/>
  <c r="J596" i="3"/>
  <c r="A596" i="3"/>
  <c r="J595" i="3"/>
  <c r="A595" i="3"/>
  <c r="J594" i="3"/>
  <c r="A594" i="3"/>
  <c r="J593" i="3"/>
  <c r="A593" i="3"/>
  <c r="J592" i="3"/>
  <c r="A592" i="3"/>
  <c r="J591" i="3"/>
  <c r="A591" i="3"/>
  <c r="J590" i="3"/>
  <c r="A590" i="3"/>
  <c r="J589" i="3"/>
  <c r="A589" i="3"/>
  <c r="J588" i="3"/>
  <c r="A588" i="3"/>
  <c r="J587" i="3"/>
  <c r="A587" i="3"/>
  <c r="J586" i="3"/>
  <c r="A586" i="3"/>
  <c r="J585" i="3"/>
  <c r="A585" i="3"/>
  <c r="J584" i="3"/>
  <c r="A584" i="3"/>
  <c r="J583" i="3"/>
  <c r="A583" i="3"/>
  <c r="J582" i="3"/>
  <c r="A582" i="3"/>
  <c r="J581" i="3"/>
  <c r="A581" i="3"/>
  <c r="J580" i="3"/>
  <c r="A580" i="3"/>
  <c r="J579" i="3"/>
  <c r="A579" i="3"/>
  <c r="J578" i="3"/>
  <c r="A578" i="3"/>
  <c r="J577" i="3"/>
  <c r="A577" i="3"/>
  <c r="J576" i="3"/>
  <c r="A576" i="3"/>
  <c r="J575" i="3"/>
  <c r="A575" i="3"/>
  <c r="J574" i="3"/>
  <c r="A574" i="3"/>
  <c r="J573" i="3"/>
  <c r="A573" i="3"/>
  <c r="J572" i="3"/>
  <c r="A572" i="3"/>
  <c r="J571" i="3"/>
  <c r="A571" i="3"/>
  <c r="J570" i="3"/>
  <c r="A570" i="3"/>
  <c r="J569" i="3"/>
  <c r="A569" i="3"/>
  <c r="J568" i="3"/>
  <c r="A568" i="3"/>
  <c r="J567" i="3"/>
  <c r="A567" i="3"/>
  <c r="J566" i="3"/>
  <c r="A566" i="3"/>
  <c r="J565" i="3"/>
  <c r="A565" i="3"/>
  <c r="J564" i="3"/>
  <c r="A564" i="3"/>
  <c r="J563" i="3"/>
  <c r="A563" i="3"/>
  <c r="J562" i="3"/>
  <c r="A562" i="3"/>
  <c r="J561" i="3"/>
  <c r="A561" i="3"/>
  <c r="J560" i="3"/>
  <c r="A560" i="3"/>
  <c r="J559" i="3"/>
  <c r="A559" i="3"/>
  <c r="J558" i="3"/>
  <c r="A558" i="3"/>
  <c r="J557" i="3"/>
  <c r="A557" i="3"/>
  <c r="J556" i="3"/>
  <c r="A556" i="3"/>
  <c r="J555" i="3"/>
  <c r="A555" i="3"/>
  <c r="J554" i="3"/>
  <c r="A554" i="3"/>
  <c r="J553" i="3"/>
  <c r="A553" i="3"/>
  <c r="J552" i="3"/>
  <c r="A552" i="3"/>
  <c r="J551" i="3"/>
  <c r="A551" i="3"/>
  <c r="J550" i="3"/>
  <c r="A550" i="3"/>
  <c r="J549" i="3"/>
  <c r="A549" i="3"/>
  <c r="J548" i="3"/>
  <c r="A548" i="3"/>
  <c r="J547" i="3"/>
  <c r="A547" i="3"/>
  <c r="J546" i="3"/>
  <c r="A546" i="3"/>
  <c r="J545" i="3"/>
  <c r="A545" i="3"/>
  <c r="J544" i="3"/>
  <c r="A544" i="3"/>
  <c r="J543" i="3"/>
  <c r="A543" i="3"/>
  <c r="J542" i="3"/>
  <c r="A542" i="3"/>
  <c r="J541" i="3"/>
  <c r="A541" i="3"/>
  <c r="J540" i="3"/>
  <c r="A540" i="3"/>
  <c r="J539" i="3"/>
  <c r="A539" i="3"/>
  <c r="J538" i="3"/>
  <c r="A538" i="3"/>
  <c r="J537" i="3"/>
  <c r="A537" i="3"/>
  <c r="J536" i="3"/>
  <c r="A536" i="3"/>
  <c r="J535" i="3"/>
  <c r="A535" i="3"/>
  <c r="J534" i="3"/>
  <c r="A534" i="3"/>
  <c r="J533" i="3"/>
  <c r="A533" i="3"/>
  <c r="J532" i="3"/>
  <c r="A532" i="3"/>
  <c r="J531" i="3"/>
  <c r="A531" i="3"/>
  <c r="J530" i="3"/>
  <c r="A530" i="3"/>
  <c r="J529" i="3"/>
  <c r="A529" i="3"/>
  <c r="J528" i="3"/>
  <c r="A528" i="3"/>
  <c r="J527" i="3"/>
  <c r="A527" i="3"/>
  <c r="J526" i="3"/>
  <c r="A526" i="3"/>
  <c r="J525" i="3"/>
  <c r="A525" i="3"/>
  <c r="J524" i="3"/>
  <c r="A524" i="3"/>
  <c r="J523" i="3"/>
  <c r="A523" i="3"/>
  <c r="J522" i="3"/>
  <c r="A522" i="3"/>
  <c r="J521" i="3"/>
  <c r="A521" i="3"/>
  <c r="J520" i="3"/>
  <c r="A520" i="3"/>
  <c r="J519" i="3"/>
  <c r="A519" i="3"/>
  <c r="J518" i="3"/>
  <c r="A518" i="3"/>
  <c r="J517" i="3"/>
  <c r="A517" i="3"/>
  <c r="J516" i="3"/>
  <c r="A516" i="3"/>
  <c r="J515" i="3"/>
  <c r="A515" i="3"/>
  <c r="J514" i="3"/>
  <c r="A514" i="3"/>
  <c r="J513" i="3"/>
  <c r="A513" i="3"/>
  <c r="J512" i="3"/>
  <c r="A512" i="3"/>
  <c r="J511" i="3"/>
  <c r="A511" i="3"/>
  <c r="J510" i="3"/>
  <c r="A510" i="3"/>
  <c r="J509" i="3"/>
  <c r="A509" i="3"/>
  <c r="J508" i="3"/>
  <c r="A508" i="3"/>
  <c r="J507" i="3"/>
  <c r="A507" i="3"/>
  <c r="J506" i="3"/>
  <c r="A506" i="3"/>
  <c r="J505" i="3"/>
  <c r="A505" i="3"/>
  <c r="J504" i="3"/>
  <c r="A504" i="3"/>
  <c r="J503" i="3"/>
  <c r="A503" i="3"/>
  <c r="J502" i="3"/>
  <c r="A502" i="3"/>
  <c r="J501" i="3"/>
  <c r="A501" i="3"/>
  <c r="J500" i="3"/>
  <c r="A500" i="3"/>
  <c r="J499" i="3"/>
  <c r="A499" i="3"/>
  <c r="J498" i="3"/>
  <c r="A498" i="3"/>
  <c r="J497" i="3"/>
  <c r="A497" i="3"/>
  <c r="J496" i="3"/>
  <c r="A496" i="3"/>
  <c r="J495" i="3"/>
  <c r="A495" i="3"/>
  <c r="J494" i="3"/>
  <c r="A494" i="3"/>
  <c r="J493" i="3"/>
  <c r="A493" i="3"/>
  <c r="J492" i="3"/>
  <c r="A492" i="3"/>
  <c r="J491" i="3"/>
  <c r="A491" i="3"/>
  <c r="J490" i="3"/>
  <c r="A490" i="3"/>
  <c r="J489" i="3"/>
  <c r="A489" i="3"/>
  <c r="J488" i="3"/>
  <c r="A488" i="3"/>
  <c r="J487" i="3"/>
  <c r="A487" i="3"/>
  <c r="J486" i="3"/>
  <c r="A486" i="3"/>
  <c r="J485" i="3"/>
  <c r="A485" i="3"/>
  <c r="J484" i="3"/>
  <c r="A484" i="3"/>
  <c r="J483" i="3"/>
  <c r="A483" i="3"/>
  <c r="J482" i="3"/>
  <c r="A482" i="3"/>
  <c r="J481" i="3"/>
  <c r="A481" i="3"/>
  <c r="J480" i="3"/>
  <c r="A480" i="3"/>
  <c r="J479" i="3"/>
  <c r="A479" i="3"/>
  <c r="J478" i="3"/>
  <c r="A478" i="3"/>
  <c r="J477" i="3"/>
  <c r="A477" i="3"/>
  <c r="J476" i="3"/>
  <c r="A476" i="3"/>
  <c r="J475" i="3"/>
  <c r="A475" i="3"/>
  <c r="J474" i="3"/>
  <c r="A474" i="3"/>
  <c r="J473" i="3"/>
  <c r="A473" i="3"/>
  <c r="J472" i="3"/>
  <c r="A472" i="3"/>
  <c r="J471" i="3"/>
  <c r="A471" i="3"/>
  <c r="J470" i="3"/>
  <c r="A470" i="3"/>
  <c r="J469" i="3"/>
  <c r="A469" i="3"/>
  <c r="J468" i="3"/>
  <c r="A468" i="3"/>
  <c r="J467" i="3"/>
  <c r="A467" i="3"/>
  <c r="J466" i="3"/>
  <c r="A466" i="3"/>
  <c r="J465" i="3"/>
  <c r="A465" i="3"/>
  <c r="J464" i="3"/>
  <c r="A464" i="3"/>
  <c r="J463" i="3"/>
  <c r="A463" i="3"/>
  <c r="J462" i="3"/>
  <c r="A462" i="3"/>
  <c r="J461" i="3"/>
  <c r="A461" i="3"/>
  <c r="J460" i="3"/>
  <c r="A460" i="3"/>
  <c r="J459" i="3"/>
  <c r="A459" i="3"/>
  <c r="J458" i="3"/>
  <c r="A458" i="3"/>
  <c r="J457" i="3"/>
  <c r="A457" i="3"/>
  <c r="J456" i="3"/>
  <c r="A456" i="3"/>
  <c r="J455" i="3"/>
  <c r="A455" i="3"/>
  <c r="J454" i="3"/>
  <c r="A454" i="3"/>
  <c r="J453" i="3"/>
  <c r="A453" i="3"/>
  <c r="J452" i="3"/>
  <c r="A452" i="3"/>
  <c r="J451" i="3"/>
  <c r="A451" i="3"/>
  <c r="J450" i="3"/>
  <c r="A450" i="3"/>
  <c r="J449" i="3"/>
  <c r="A449" i="3"/>
  <c r="J448" i="3"/>
  <c r="A448" i="3"/>
  <c r="J447" i="3"/>
  <c r="A447" i="3"/>
  <c r="J446" i="3"/>
  <c r="A446" i="3"/>
  <c r="J445" i="3"/>
  <c r="A445" i="3"/>
  <c r="J444" i="3"/>
  <c r="A444" i="3"/>
  <c r="J443" i="3"/>
  <c r="A443" i="3"/>
  <c r="J442" i="3"/>
  <c r="A442" i="3"/>
  <c r="J441" i="3"/>
  <c r="A441" i="3"/>
  <c r="J440" i="3"/>
  <c r="A440" i="3"/>
  <c r="J439" i="3"/>
  <c r="A439" i="3"/>
  <c r="J438" i="3"/>
  <c r="A438" i="3"/>
  <c r="J437" i="3"/>
  <c r="A437" i="3"/>
  <c r="J436" i="3"/>
  <c r="A436" i="3"/>
  <c r="J435" i="3"/>
  <c r="A435" i="3"/>
  <c r="J434" i="3"/>
  <c r="A434" i="3"/>
  <c r="J433" i="3"/>
  <c r="A433" i="3"/>
  <c r="J432" i="3"/>
  <c r="A432" i="3"/>
  <c r="J431" i="3"/>
  <c r="A431" i="3"/>
  <c r="J430" i="3"/>
  <c r="A430" i="3"/>
  <c r="J429" i="3"/>
  <c r="A429" i="3"/>
  <c r="J428" i="3"/>
  <c r="A428" i="3"/>
  <c r="J427" i="3"/>
  <c r="A427" i="3"/>
  <c r="J426" i="3"/>
  <c r="A426" i="3"/>
  <c r="J425" i="3"/>
  <c r="A425" i="3"/>
  <c r="J424" i="3"/>
  <c r="A424" i="3"/>
  <c r="J423" i="3"/>
  <c r="A423" i="3"/>
  <c r="J422" i="3"/>
  <c r="A422" i="3"/>
  <c r="J421" i="3"/>
  <c r="A421" i="3"/>
  <c r="J420" i="3"/>
  <c r="A420" i="3"/>
  <c r="J419" i="3"/>
  <c r="A419" i="3"/>
  <c r="J418" i="3"/>
  <c r="A418" i="3"/>
  <c r="J417" i="3"/>
  <c r="A417" i="3"/>
  <c r="J416" i="3"/>
  <c r="A416" i="3"/>
  <c r="J415" i="3"/>
  <c r="A415" i="3"/>
  <c r="J414" i="3"/>
  <c r="A414" i="3"/>
  <c r="J413" i="3"/>
  <c r="A413" i="3"/>
  <c r="J412" i="3"/>
  <c r="A412" i="3"/>
  <c r="J411" i="3"/>
  <c r="A411" i="3"/>
  <c r="J410" i="3"/>
  <c r="A410" i="3"/>
  <c r="J409" i="3"/>
  <c r="A409" i="3"/>
  <c r="J408" i="3"/>
  <c r="A408" i="3"/>
  <c r="J407" i="3"/>
  <c r="A407" i="3"/>
  <c r="J406" i="3"/>
  <c r="A406" i="3"/>
  <c r="J405" i="3"/>
  <c r="A405" i="3"/>
  <c r="J404" i="3"/>
  <c r="A404" i="3"/>
  <c r="J403" i="3"/>
  <c r="A403" i="3"/>
  <c r="J402" i="3"/>
  <c r="A402" i="3"/>
  <c r="J401" i="3"/>
  <c r="A401" i="3"/>
  <c r="J400" i="3"/>
  <c r="A400" i="3"/>
  <c r="J399" i="3"/>
  <c r="A399" i="3"/>
  <c r="J398" i="3"/>
  <c r="A398" i="3"/>
  <c r="J397" i="3"/>
  <c r="A397" i="3"/>
  <c r="J396" i="3"/>
  <c r="A396" i="3"/>
  <c r="J395" i="3"/>
  <c r="A395" i="3"/>
  <c r="J394" i="3"/>
  <c r="A394" i="3"/>
  <c r="J393" i="3"/>
  <c r="A393" i="3"/>
  <c r="J392" i="3"/>
  <c r="A392" i="3"/>
  <c r="J391" i="3"/>
  <c r="A391" i="3"/>
  <c r="J390" i="3"/>
  <c r="A390" i="3"/>
  <c r="J389" i="3"/>
  <c r="A389" i="3"/>
  <c r="J388" i="3"/>
  <c r="A388" i="3"/>
  <c r="J387" i="3"/>
  <c r="A387" i="3"/>
  <c r="J386" i="3"/>
  <c r="A386" i="3"/>
  <c r="J385" i="3"/>
  <c r="A385" i="3"/>
  <c r="J384" i="3"/>
  <c r="A384" i="3"/>
  <c r="J383" i="3"/>
  <c r="A383" i="3"/>
  <c r="J382" i="3"/>
  <c r="A382" i="3"/>
  <c r="J381" i="3"/>
  <c r="A381" i="3"/>
  <c r="J380" i="3"/>
  <c r="A380" i="3"/>
  <c r="J379" i="3"/>
  <c r="A379" i="3"/>
  <c r="J378" i="3"/>
  <c r="A378" i="3"/>
  <c r="J377" i="3"/>
  <c r="A377" i="3"/>
  <c r="J376" i="3"/>
  <c r="A376" i="3"/>
  <c r="J375" i="3"/>
  <c r="A375" i="3"/>
  <c r="J374" i="3"/>
  <c r="A374" i="3"/>
  <c r="J373" i="3"/>
  <c r="A373" i="3"/>
  <c r="J372" i="3"/>
  <c r="A372" i="3"/>
  <c r="J371" i="3"/>
  <c r="A371" i="3"/>
  <c r="J370" i="3"/>
  <c r="A370" i="3"/>
  <c r="J369" i="3"/>
  <c r="A369" i="3"/>
  <c r="J368" i="3"/>
  <c r="A368" i="3"/>
  <c r="J367" i="3"/>
  <c r="A367" i="3"/>
  <c r="J366" i="3"/>
  <c r="A366" i="3"/>
  <c r="J365" i="3"/>
  <c r="A365" i="3"/>
  <c r="J364" i="3"/>
  <c r="A364" i="3"/>
  <c r="J363" i="3"/>
  <c r="A363" i="3"/>
  <c r="J362" i="3"/>
  <c r="A362" i="3"/>
  <c r="J361" i="3"/>
  <c r="A361" i="3"/>
  <c r="J360" i="3"/>
  <c r="A360" i="3"/>
  <c r="J359" i="3"/>
  <c r="A359" i="3"/>
  <c r="J358" i="3"/>
  <c r="A358" i="3"/>
  <c r="J357" i="3"/>
  <c r="A357" i="3"/>
  <c r="J356" i="3"/>
  <c r="A356" i="3"/>
  <c r="J355" i="3"/>
  <c r="A355" i="3"/>
  <c r="J354" i="3"/>
  <c r="A354" i="3"/>
  <c r="J353" i="3"/>
  <c r="A353" i="3"/>
  <c r="J352" i="3"/>
  <c r="A352" i="3"/>
  <c r="J351" i="3"/>
  <c r="A351" i="3"/>
  <c r="J350" i="3"/>
  <c r="A350" i="3"/>
  <c r="J349" i="3"/>
  <c r="A349" i="3"/>
  <c r="J348" i="3"/>
  <c r="A348" i="3"/>
  <c r="J347" i="3"/>
  <c r="A347" i="3"/>
  <c r="J346" i="3"/>
  <c r="A346" i="3"/>
  <c r="J345" i="3"/>
  <c r="A345" i="3"/>
  <c r="J344" i="3"/>
  <c r="A344" i="3"/>
  <c r="J343" i="3"/>
  <c r="A343" i="3"/>
  <c r="J342" i="3"/>
  <c r="A342" i="3"/>
  <c r="J341" i="3"/>
  <c r="A341" i="3"/>
  <c r="J340" i="3"/>
  <c r="A340" i="3"/>
  <c r="J339" i="3"/>
  <c r="A339" i="3"/>
  <c r="J338" i="3"/>
  <c r="A338" i="3"/>
  <c r="J337" i="3"/>
  <c r="A337" i="3"/>
  <c r="J336" i="3"/>
  <c r="A336" i="3"/>
  <c r="J335" i="3"/>
  <c r="A335" i="3"/>
  <c r="J334" i="3"/>
  <c r="A334" i="3"/>
  <c r="J333" i="3"/>
  <c r="A333" i="3"/>
  <c r="J332" i="3"/>
  <c r="A332" i="3"/>
  <c r="J331" i="3"/>
  <c r="A331" i="3"/>
  <c r="J330" i="3"/>
  <c r="A330" i="3"/>
  <c r="J329" i="3"/>
  <c r="A329" i="3"/>
  <c r="J328" i="3"/>
  <c r="A328" i="3"/>
  <c r="J327" i="3"/>
  <c r="A327" i="3"/>
  <c r="J326" i="3"/>
  <c r="A326" i="3"/>
  <c r="J325" i="3"/>
  <c r="A325" i="3"/>
  <c r="J324" i="3"/>
  <c r="A324" i="3"/>
  <c r="J323" i="3"/>
  <c r="A323" i="3"/>
  <c r="J322" i="3"/>
  <c r="A322" i="3"/>
  <c r="J321" i="3"/>
  <c r="A321" i="3"/>
  <c r="J320" i="3"/>
  <c r="A320" i="3"/>
  <c r="J319" i="3"/>
  <c r="A319" i="3"/>
  <c r="J318" i="3"/>
  <c r="A318" i="3"/>
  <c r="J317" i="3"/>
  <c r="A317" i="3"/>
  <c r="J316" i="3"/>
  <c r="A316" i="3"/>
  <c r="J315" i="3"/>
  <c r="A315" i="3"/>
  <c r="J314" i="3"/>
  <c r="A314" i="3"/>
  <c r="J313" i="3"/>
  <c r="A313" i="3"/>
  <c r="J312" i="3"/>
  <c r="A312" i="3"/>
  <c r="J311" i="3"/>
  <c r="A311" i="3"/>
  <c r="J310" i="3"/>
  <c r="A310" i="3"/>
  <c r="J309" i="3"/>
  <c r="A309" i="3"/>
  <c r="J308" i="3"/>
  <c r="A308" i="3"/>
  <c r="J307" i="3"/>
  <c r="A307" i="3"/>
  <c r="J306" i="3"/>
  <c r="A306" i="3"/>
  <c r="J305" i="3"/>
  <c r="A305" i="3"/>
  <c r="J304" i="3"/>
  <c r="A304" i="3"/>
  <c r="J303" i="3"/>
  <c r="A303" i="3"/>
  <c r="J302" i="3"/>
  <c r="A302" i="3"/>
  <c r="J301" i="3"/>
  <c r="A301" i="3"/>
  <c r="J300" i="3"/>
  <c r="A300" i="3"/>
  <c r="J299" i="3"/>
  <c r="A299" i="3"/>
  <c r="J298" i="3"/>
  <c r="A298" i="3"/>
  <c r="J297" i="3"/>
  <c r="A297" i="3"/>
  <c r="J296" i="3"/>
  <c r="A296" i="3"/>
  <c r="J295" i="3"/>
  <c r="A295" i="3"/>
  <c r="J294" i="3"/>
  <c r="A294" i="3"/>
  <c r="J293" i="3"/>
  <c r="A293" i="3"/>
  <c r="J292" i="3"/>
  <c r="A292" i="3"/>
  <c r="J291" i="3"/>
  <c r="A291" i="3"/>
  <c r="J290" i="3"/>
  <c r="A290" i="3"/>
  <c r="J289" i="3"/>
  <c r="A289" i="3"/>
  <c r="J288" i="3"/>
  <c r="A288" i="3"/>
  <c r="J287" i="3"/>
  <c r="A287" i="3"/>
  <c r="J286" i="3"/>
  <c r="A286" i="3"/>
  <c r="J285" i="3"/>
  <c r="A285" i="3"/>
  <c r="J284" i="3"/>
  <c r="A284" i="3"/>
  <c r="J283" i="3"/>
  <c r="A283" i="3"/>
  <c r="J282" i="3"/>
  <c r="A282" i="3"/>
  <c r="J281" i="3"/>
  <c r="A281" i="3"/>
  <c r="J280" i="3"/>
  <c r="A280" i="3"/>
  <c r="J279" i="3"/>
  <c r="A279" i="3"/>
  <c r="J278" i="3"/>
  <c r="A278" i="3"/>
  <c r="J277" i="3"/>
  <c r="A277" i="3"/>
  <c r="J276" i="3"/>
  <c r="A276" i="3"/>
  <c r="J275" i="3"/>
  <c r="A275" i="3"/>
  <c r="J274" i="3"/>
  <c r="A274" i="3"/>
  <c r="J273" i="3"/>
  <c r="A273" i="3"/>
  <c r="J272" i="3"/>
  <c r="A272" i="3"/>
  <c r="J271" i="3"/>
  <c r="A271" i="3"/>
  <c r="J270" i="3"/>
  <c r="A270" i="3"/>
  <c r="J265" i="3"/>
  <c r="A265" i="3"/>
  <c r="J264" i="3"/>
  <c r="A264" i="3"/>
  <c r="J263" i="3"/>
  <c r="A263" i="3"/>
  <c r="J262" i="3"/>
  <c r="A262" i="3"/>
  <c r="J261" i="3"/>
  <c r="A261" i="3"/>
  <c r="J260" i="3"/>
  <c r="A260" i="3"/>
  <c r="J259" i="3"/>
  <c r="A259" i="3"/>
  <c r="J258" i="3"/>
  <c r="A258" i="3"/>
  <c r="J257" i="3"/>
  <c r="A257" i="3"/>
  <c r="J256" i="3"/>
  <c r="A256" i="3"/>
  <c r="J255" i="3"/>
  <c r="A255" i="3"/>
  <c r="J254" i="3"/>
  <c r="A254" i="3"/>
  <c r="J253" i="3"/>
  <c r="A253" i="3"/>
  <c r="J252" i="3"/>
  <c r="A252" i="3"/>
  <c r="J251" i="3"/>
  <c r="A251" i="3"/>
  <c r="J250" i="3"/>
  <c r="A250" i="3"/>
  <c r="J249" i="3"/>
  <c r="A249" i="3"/>
  <c r="J248" i="3"/>
  <c r="A248" i="3"/>
  <c r="J247" i="3"/>
  <c r="A247" i="3"/>
  <c r="J246" i="3"/>
  <c r="J234" i="3"/>
  <c r="A232" i="3"/>
  <c r="A231" i="3"/>
  <c r="A230" i="3"/>
  <c r="A229" i="3"/>
  <c r="A228" i="3"/>
  <c r="A227" i="3"/>
  <c r="J226" i="3"/>
  <c r="A226" i="3"/>
  <c r="J225" i="3"/>
  <c r="A225" i="3"/>
  <c r="J224" i="3"/>
  <c r="A224" i="3"/>
  <c r="J223" i="3"/>
  <c r="A223" i="3"/>
  <c r="J222" i="3"/>
  <c r="A222" i="3"/>
  <c r="J221" i="3"/>
  <c r="A221" i="3"/>
  <c r="J220" i="3"/>
  <c r="A220" i="3"/>
  <c r="J219" i="3"/>
  <c r="A219" i="3"/>
  <c r="J218" i="3"/>
  <c r="A218" i="3"/>
  <c r="J217" i="3"/>
  <c r="A217" i="3"/>
  <c r="J216" i="3"/>
  <c r="A216" i="3"/>
  <c r="J215" i="3"/>
  <c r="A215" i="3"/>
  <c r="J214" i="3"/>
  <c r="A214" i="3"/>
  <c r="J213" i="3"/>
  <c r="A213" i="3"/>
  <c r="J212" i="3"/>
  <c r="A203" i="3"/>
  <c r="A202" i="3"/>
  <c r="A201" i="3"/>
  <c r="A200" i="3"/>
  <c r="A199" i="3"/>
  <c r="A192" i="3"/>
  <c r="A191" i="3"/>
  <c r="A190" i="3"/>
  <c r="A189" i="3"/>
  <c r="A188" i="3"/>
  <c r="A187" i="3"/>
  <c r="A186" i="3"/>
  <c r="A185" i="3"/>
  <c r="A184" i="3"/>
  <c r="A183" i="3"/>
  <c r="A182" i="3"/>
  <c r="A181" i="3"/>
  <c r="H176" i="3"/>
  <c r="J162" i="3"/>
  <c r="J161" i="3"/>
  <c r="J154" i="3"/>
  <c r="J149" i="3"/>
  <c r="K135" i="3"/>
  <c r="I135" i="3"/>
  <c r="I129" i="3"/>
  <c r="I128" i="3"/>
  <c r="M115" i="3"/>
  <c r="K112" i="3"/>
  <c r="Q108" i="3"/>
  <c r="I106" i="3"/>
  <c r="N105" i="3"/>
  <c r="M105" i="3"/>
  <c r="Q104" i="3"/>
  <c r="M104" i="3"/>
  <c r="J99" i="3"/>
  <c r="I99" i="3"/>
  <c r="H99" i="3"/>
  <c r="J98" i="3"/>
  <c r="I98" i="3"/>
  <c r="J97" i="3"/>
  <c r="I97" i="3"/>
  <c r="J96" i="3"/>
  <c r="J95" i="3"/>
  <c r="J94" i="3"/>
  <c r="J93" i="3"/>
  <c r="V466" i="11" l="1"/>
  <c r="V470" i="11"/>
  <c r="Y490" i="11"/>
  <c r="V425" i="11"/>
  <c r="W429" i="11"/>
  <c r="W363" i="11"/>
  <c r="W313" i="11"/>
  <c r="X422" i="11"/>
  <c r="W430" i="11"/>
  <c r="Y434" i="11"/>
  <c r="V442" i="11"/>
  <c r="W446" i="11"/>
  <c r="Z454" i="11"/>
  <c r="Z459" i="11"/>
  <c r="Z467" i="11"/>
  <c r="W479" i="11"/>
  <c r="Y483" i="11"/>
  <c r="U495" i="11"/>
  <c r="W457" i="11"/>
  <c r="W461" i="11"/>
  <c r="W465" i="11"/>
  <c r="U469" i="11"/>
  <c r="V473" i="11"/>
  <c r="U477" i="11"/>
  <c r="W481" i="11"/>
  <c r="Y485" i="11"/>
  <c r="U489" i="11"/>
  <c r="V493" i="11"/>
  <c r="V497" i="11"/>
  <c r="U353" i="11"/>
  <c r="Y357" i="11"/>
  <c r="Y365" i="11"/>
  <c r="U369" i="11"/>
  <c r="Y377" i="11"/>
  <c r="V385" i="11"/>
  <c r="V397" i="11"/>
  <c r="V464" i="11"/>
  <c r="V468" i="11"/>
  <c r="W476" i="11"/>
  <c r="V480" i="11"/>
  <c r="X488" i="11"/>
  <c r="V379" i="11"/>
  <c r="W391" i="11"/>
  <c r="Y302" i="11"/>
  <c r="U306" i="11"/>
  <c r="V350" i="11"/>
  <c r="V354" i="11"/>
  <c r="V358" i="11"/>
  <c r="W362" i="11"/>
  <c r="W366" i="11"/>
  <c r="Z370" i="11"/>
  <c r="V374" i="11"/>
  <c r="V378" i="11"/>
  <c r="W382" i="11"/>
  <c r="W386" i="11"/>
  <c r="W390" i="11"/>
  <c r="X394" i="11"/>
  <c r="U311" i="11"/>
  <c r="V415" i="11"/>
  <c r="Y419" i="11"/>
  <c r="V431" i="11"/>
  <c r="Z439" i="11"/>
  <c r="U451" i="11"/>
  <c r="U492" i="11"/>
  <c r="W496" i="11"/>
  <c r="Y316" i="11"/>
  <c r="V412" i="11"/>
  <c r="Z416" i="11"/>
  <c r="W420" i="11"/>
  <c r="X424" i="11"/>
  <c r="V428" i="11"/>
  <c r="Y432" i="11"/>
  <c r="U436" i="11"/>
  <c r="V440" i="11"/>
  <c r="X444" i="11"/>
  <c r="W448" i="11"/>
  <c r="Y452" i="11"/>
  <c r="X17" i="11"/>
  <c r="W17" i="11"/>
  <c r="Z17" i="11"/>
  <c r="V17" i="11"/>
  <c r="Y17" i="11"/>
  <c r="U17" i="11"/>
  <c r="Z77" i="11"/>
  <c r="V77" i="11"/>
  <c r="Y77" i="11"/>
  <c r="X77" i="11"/>
  <c r="W77" i="11"/>
  <c r="U77" i="11"/>
  <c r="Y293" i="11"/>
  <c r="U293" i="11"/>
  <c r="Z293" i="11"/>
  <c r="X293" i="11"/>
  <c r="W293" i="11"/>
  <c r="V293" i="11"/>
  <c r="W343" i="11"/>
  <c r="Z343" i="11"/>
  <c r="V343" i="11"/>
  <c r="Y343" i="11"/>
  <c r="U343" i="11"/>
  <c r="X343" i="11"/>
  <c r="Z356" i="11"/>
  <c r="X356" i="11"/>
  <c r="V356" i="11"/>
  <c r="W356" i="11"/>
  <c r="Y356" i="11"/>
  <c r="AA356" i="11" s="1"/>
  <c r="U356" i="11"/>
  <c r="Z368" i="11"/>
  <c r="V368" i="11"/>
  <c r="X368" i="11"/>
  <c r="Y368" i="11"/>
  <c r="W368" i="11"/>
  <c r="U368" i="11"/>
  <c r="Z380" i="11"/>
  <c r="X380" i="11"/>
  <c r="V380" i="11"/>
  <c r="W380" i="11"/>
  <c r="Y380" i="11"/>
  <c r="U380" i="11"/>
  <c r="W396" i="11"/>
  <c r="U396" i="11"/>
  <c r="Z396" i="11"/>
  <c r="X396" i="11"/>
  <c r="V396" i="11"/>
  <c r="Y396" i="11"/>
  <c r="V414" i="11"/>
  <c r="Y414" i="11"/>
  <c r="W414" i="11"/>
  <c r="U414" i="11"/>
  <c r="Z426" i="11"/>
  <c r="X426" i="11"/>
  <c r="V426" i="11"/>
  <c r="U426" i="11"/>
  <c r="W426" i="11"/>
  <c r="X438" i="11"/>
  <c r="W438" i="11"/>
  <c r="Y438" i="11"/>
  <c r="Z438" i="11"/>
  <c r="Y450" i="11"/>
  <c r="Z450" i="11"/>
  <c r="U450" i="11"/>
  <c r="V450" i="11"/>
  <c r="X450" i="11"/>
  <c r="X463" i="11"/>
  <c r="Y463" i="11"/>
  <c r="W463" i="11"/>
  <c r="U463" i="11"/>
  <c r="Z463" i="11"/>
  <c r="X475" i="11"/>
  <c r="Y475" i="11"/>
  <c r="W475" i="11"/>
  <c r="U475" i="11"/>
  <c r="Z475" i="11"/>
  <c r="X487" i="11"/>
  <c r="W487" i="11"/>
  <c r="Y487" i="11"/>
  <c r="Z487" i="11"/>
  <c r="X500" i="11"/>
  <c r="W500" i="11"/>
  <c r="Z500" i="11"/>
  <c r="V500" i="11"/>
  <c r="Y500" i="11"/>
  <c r="U500" i="11"/>
  <c r="W512" i="11"/>
  <c r="Z512" i="11"/>
  <c r="V512" i="11"/>
  <c r="Y512" i="11"/>
  <c r="U512" i="11"/>
  <c r="X512" i="11"/>
  <c r="W524" i="11"/>
  <c r="Z524" i="11"/>
  <c r="V524" i="11"/>
  <c r="Y524" i="11"/>
  <c r="U524" i="11"/>
  <c r="X524" i="11"/>
  <c r="Y536" i="11"/>
  <c r="U536" i="11"/>
  <c r="X536" i="11"/>
  <c r="W536" i="11"/>
  <c r="Z536" i="11"/>
  <c r="AA536" i="11" s="1"/>
  <c r="V536" i="11"/>
  <c r="X548" i="11"/>
  <c r="W548" i="11"/>
  <c r="Z548" i="11"/>
  <c r="V548" i="11"/>
  <c r="Y548" i="11"/>
  <c r="U548" i="11"/>
  <c r="Z561" i="11"/>
  <c r="V561" i="11"/>
  <c r="Y561" i="11"/>
  <c r="U561" i="11"/>
  <c r="X561" i="11"/>
  <c r="W561" i="11"/>
  <c r="Y573" i="11"/>
  <c r="U573" i="11"/>
  <c r="X573" i="11"/>
  <c r="W573" i="11"/>
  <c r="Z573" i="11"/>
  <c r="AA573" i="11" s="1"/>
  <c r="V573" i="11"/>
  <c r="Z590" i="11"/>
  <c r="V590" i="11"/>
  <c r="Y590" i="11"/>
  <c r="U590" i="11"/>
  <c r="X590" i="11"/>
  <c r="W590" i="11"/>
  <c r="Y602" i="11"/>
  <c r="U602" i="11"/>
  <c r="X602" i="11"/>
  <c r="W602" i="11"/>
  <c r="Z602" i="11"/>
  <c r="AA602" i="11" s="1"/>
  <c r="AB602" i="11" s="1"/>
  <c r="V602" i="11"/>
  <c r="X614" i="11"/>
  <c r="W614" i="11"/>
  <c r="Z614" i="11"/>
  <c r="V614" i="11"/>
  <c r="Y614" i="11"/>
  <c r="U614" i="11"/>
  <c r="X628" i="11"/>
  <c r="W628" i="11"/>
  <c r="Z628" i="11"/>
  <c r="V628" i="11"/>
  <c r="Y628" i="11"/>
  <c r="U628" i="11"/>
  <c r="Z122" i="11"/>
  <c r="V122" i="11"/>
  <c r="U122" i="11"/>
  <c r="Y122" i="11"/>
  <c r="X122" i="11"/>
  <c r="W122" i="11"/>
  <c r="X134" i="11"/>
  <c r="V134" i="11"/>
  <c r="Z134" i="11"/>
  <c r="U134" i="11"/>
  <c r="Y134" i="11"/>
  <c r="W134" i="11"/>
  <c r="Y156" i="11"/>
  <c r="U156" i="11"/>
  <c r="W156" i="11"/>
  <c r="V156" i="11"/>
  <c r="Z156" i="11"/>
  <c r="AA156" i="11" s="1"/>
  <c r="AB156" i="11" s="1"/>
  <c r="X156" i="11"/>
  <c r="W164" i="11"/>
  <c r="Z164" i="11"/>
  <c r="U164" i="11"/>
  <c r="Y164" i="11"/>
  <c r="X164" i="11"/>
  <c r="V164" i="11"/>
  <c r="Z168" i="11"/>
  <c r="V168" i="11"/>
  <c r="W168" i="11"/>
  <c r="U168" i="11"/>
  <c r="Y168" i="11"/>
  <c r="X168" i="11"/>
  <c r="W176" i="11"/>
  <c r="Y176" i="11"/>
  <c r="X176" i="11"/>
  <c r="V176" i="11"/>
  <c r="Z176" i="11"/>
  <c r="U176" i="11"/>
  <c r="Y184" i="11"/>
  <c r="U184" i="11"/>
  <c r="X184" i="11"/>
  <c r="W184" i="11"/>
  <c r="Z184" i="11"/>
  <c r="AA184" i="11" s="1"/>
  <c r="V184" i="11"/>
  <c r="Y196" i="11"/>
  <c r="U196" i="11"/>
  <c r="X196" i="11"/>
  <c r="W196" i="11"/>
  <c r="Z196" i="11"/>
  <c r="AA196" i="11" s="1"/>
  <c r="V196" i="11"/>
  <c r="Z204" i="11"/>
  <c r="V204" i="11"/>
  <c r="Y204" i="11"/>
  <c r="U204" i="11"/>
  <c r="X204" i="11"/>
  <c r="W204" i="11"/>
  <c r="X212" i="11"/>
  <c r="W212" i="11"/>
  <c r="Z212" i="11"/>
  <c r="V212" i="11"/>
  <c r="Y212" i="11"/>
  <c r="U212" i="11"/>
  <c r="Z230" i="11"/>
  <c r="V230" i="11"/>
  <c r="Y230" i="11"/>
  <c r="U230" i="11"/>
  <c r="X230" i="11"/>
  <c r="W230" i="11"/>
  <c r="Y234" i="11"/>
  <c r="U234" i="11"/>
  <c r="X234" i="11"/>
  <c r="W234" i="11"/>
  <c r="Z234" i="11"/>
  <c r="AA234" i="11" s="1"/>
  <c r="AB234" i="11" s="1"/>
  <c r="V234" i="11"/>
  <c r="Z250" i="11"/>
  <c r="V250" i="11"/>
  <c r="U250" i="11"/>
  <c r="Y250" i="11"/>
  <c r="X250" i="11"/>
  <c r="W250" i="11"/>
  <c r="X254" i="11"/>
  <c r="V254" i="11"/>
  <c r="Z254" i="11"/>
  <c r="U254" i="11"/>
  <c r="Y254" i="11"/>
  <c r="W254" i="11"/>
  <c r="Y262" i="11"/>
  <c r="U262" i="11"/>
  <c r="X262" i="11"/>
  <c r="W262" i="11"/>
  <c r="V262" i="11"/>
  <c r="Z262" i="11"/>
  <c r="Y278" i="11"/>
  <c r="U278" i="11"/>
  <c r="Z278" i="11"/>
  <c r="X278" i="11"/>
  <c r="W278" i="11"/>
  <c r="V278" i="11"/>
  <c r="W302" i="11"/>
  <c r="X306" i="11"/>
  <c r="X311" i="11"/>
  <c r="W316" i="11"/>
  <c r="X350" i="11"/>
  <c r="Y354" i="11"/>
  <c r="X358" i="11"/>
  <c r="Y362" i="11"/>
  <c r="Y366" i="11"/>
  <c r="V370" i="11"/>
  <c r="X374" i="11"/>
  <c r="Y378" i="11"/>
  <c r="Y382" i="11"/>
  <c r="Z386" i="11"/>
  <c r="Y390" i="11"/>
  <c r="V394" i="11"/>
  <c r="X412" i="11"/>
  <c r="V416" i="11"/>
  <c r="Z420" i="11"/>
  <c r="Z424" i="11"/>
  <c r="Y428" i="11"/>
  <c r="W432" i="11"/>
  <c r="X436" i="11"/>
  <c r="X440" i="11"/>
  <c r="V444" i="11"/>
  <c r="Y448" i="11"/>
  <c r="W452" i="11"/>
  <c r="Z457" i="11"/>
  <c r="Y461" i="11"/>
  <c r="Z465" i="11"/>
  <c r="Z469" i="11"/>
  <c r="X473" i="11"/>
  <c r="Z477" i="11"/>
  <c r="Z481" i="11"/>
  <c r="W485" i="11"/>
  <c r="X489" i="11"/>
  <c r="X493" i="11"/>
  <c r="Y497" i="11"/>
  <c r="Z311" i="11"/>
  <c r="U422" i="11"/>
  <c r="X454" i="11"/>
  <c r="X416" i="11"/>
  <c r="U440" i="11"/>
  <c r="W354" i="11"/>
  <c r="V362" i="11"/>
  <c r="U386" i="11"/>
  <c r="Z394" i="11"/>
  <c r="U465" i="11"/>
  <c r="U473" i="11"/>
  <c r="W497" i="11"/>
  <c r="V436" i="11"/>
  <c r="X459" i="11"/>
  <c r="U487" i="11"/>
  <c r="Z444" i="11"/>
  <c r="U479" i="11"/>
  <c r="Y70" i="11"/>
  <c r="U70" i="11"/>
  <c r="X70" i="11"/>
  <c r="W70" i="11"/>
  <c r="Z70" i="11"/>
  <c r="AA70" i="11" s="1"/>
  <c r="V70" i="11"/>
  <c r="X78" i="11"/>
  <c r="Y78" i="11"/>
  <c r="W78" i="11"/>
  <c r="V78" i="11"/>
  <c r="Z78" i="11"/>
  <c r="U78" i="11"/>
  <c r="X87" i="11"/>
  <c r="Y87" i="11"/>
  <c r="U87" i="11"/>
  <c r="W87" i="11"/>
  <c r="V87" i="11"/>
  <c r="Z87" i="11"/>
  <c r="AA87" i="11" s="1"/>
  <c r="AB87" i="11" s="1"/>
  <c r="W99" i="11"/>
  <c r="V99" i="11"/>
  <c r="Z99" i="11"/>
  <c r="U99" i="11"/>
  <c r="Y99" i="11"/>
  <c r="X99" i="11"/>
  <c r="Z147" i="11"/>
  <c r="V147" i="11"/>
  <c r="Y147" i="11"/>
  <c r="X147" i="11"/>
  <c r="W147" i="11"/>
  <c r="U147" i="11"/>
  <c r="X151" i="11"/>
  <c r="Z151" i="11"/>
  <c r="U151" i="11"/>
  <c r="Y151" i="11"/>
  <c r="W151" i="11"/>
  <c r="V151" i="11"/>
  <c r="W169" i="11"/>
  <c r="Z169" i="11"/>
  <c r="U169" i="11"/>
  <c r="Y169" i="11"/>
  <c r="X169" i="11"/>
  <c r="V169" i="11"/>
  <c r="X217" i="11"/>
  <c r="W217" i="11"/>
  <c r="Z217" i="11"/>
  <c r="V217" i="11"/>
  <c r="Y217" i="11"/>
  <c r="U217" i="11"/>
  <c r="Y225" i="11"/>
  <c r="U225" i="11"/>
  <c r="X225" i="11"/>
  <c r="W225" i="11"/>
  <c r="V225" i="11"/>
  <c r="Z225" i="11"/>
  <c r="W238" i="11"/>
  <c r="Z238" i="11"/>
  <c r="V238" i="11"/>
  <c r="Y238" i="11"/>
  <c r="U238" i="11"/>
  <c r="X238" i="11"/>
  <c r="Z242" i="11"/>
  <c r="V242" i="11"/>
  <c r="Y242" i="11"/>
  <c r="U242" i="11"/>
  <c r="X242" i="11"/>
  <c r="W242" i="11"/>
  <c r="X290" i="11"/>
  <c r="W290" i="11"/>
  <c r="V290" i="11"/>
  <c r="Z290" i="11"/>
  <c r="U290" i="11"/>
  <c r="Y290" i="11"/>
  <c r="Y301" i="11"/>
  <c r="X301" i="11"/>
  <c r="Z301" i="11"/>
  <c r="W301" i="11"/>
  <c r="Z305" i="11"/>
  <c r="Y305" i="11"/>
  <c r="V305" i="11"/>
  <c r="X305" i="11"/>
  <c r="W305" i="11"/>
  <c r="W340" i="11"/>
  <c r="Z340" i="11"/>
  <c r="V340" i="11"/>
  <c r="Y340" i="11"/>
  <c r="U340" i="11"/>
  <c r="X340" i="11"/>
  <c r="Z349" i="11"/>
  <c r="X349" i="11"/>
  <c r="V349" i="11"/>
  <c r="W349" i="11"/>
  <c r="Y349" i="11"/>
  <c r="X353" i="11"/>
  <c r="W353" i="11"/>
  <c r="Y353" i="11"/>
  <c r="Z353" i="11"/>
  <c r="Z361" i="11"/>
  <c r="V361" i="11"/>
  <c r="X361" i="11"/>
  <c r="Y361" i="11"/>
  <c r="W365" i="11"/>
  <c r="U365" i="11"/>
  <c r="Z365" i="11"/>
  <c r="X365" i="11"/>
  <c r="V365" i="11"/>
  <c r="Z373" i="11"/>
  <c r="X373" i="11"/>
  <c r="V373" i="11"/>
  <c r="W373" i="11"/>
  <c r="Y373" i="11"/>
  <c r="Z377" i="11"/>
  <c r="AA377" i="11" s="1"/>
  <c r="V377" i="11"/>
  <c r="X377" i="11"/>
  <c r="U377" i="11"/>
  <c r="W381" i="11"/>
  <c r="U381" i="11"/>
  <c r="Z381" i="11"/>
  <c r="X381" i="11"/>
  <c r="V381" i="11"/>
  <c r="W389" i="11"/>
  <c r="U389" i="11"/>
  <c r="Z389" i="11"/>
  <c r="X389" i="11"/>
  <c r="V389" i="11"/>
  <c r="X393" i="11"/>
  <c r="W393" i="11"/>
  <c r="Y393" i="11"/>
  <c r="Z393" i="11"/>
  <c r="Z411" i="11"/>
  <c r="X411" i="11"/>
  <c r="V411" i="11"/>
  <c r="W411" i="11"/>
  <c r="Y411" i="11"/>
  <c r="W419" i="11"/>
  <c r="U419" i="11"/>
  <c r="Z419" i="11"/>
  <c r="X419" i="11"/>
  <c r="V419" i="11"/>
  <c r="V423" i="11"/>
  <c r="Z423" i="11"/>
  <c r="X423" i="11"/>
  <c r="U423" i="11"/>
  <c r="X431" i="11"/>
  <c r="W431" i="11"/>
  <c r="Y431" i="11"/>
  <c r="Z431" i="11"/>
  <c r="X435" i="11"/>
  <c r="Y435" i="11"/>
  <c r="W435" i="11"/>
  <c r="U435" i="11"/>
  <c r="Z435" i="11"/>
  <c r="Z443" i="11"/>
  <c r="X443" i="11"/>
  <c r="V443" i="11"/>
  <c r="W443" i="11"/>
  <c r="Y443" i="11"/>
  <c r="V447" i="11"/>
  <c r="Y447" i="11"/>
  <c r="W447" i="11"/>
  <c r="U447" i="11"/>
  <c r="Z451" i="11"/>
  <c r="X451" i="11"/>
  <c r="V451" i="11"/>
  <c r="W451" i="11"/>
  <c r="Y451" i="11"/>
  <c r="X460" i="11"/>
  <c r="Y460" i="11"/>
  <c r="W460" i="11"/>
  <c r="U460" i="11"/>
  <c r="Z460" i="11"/>
  <c r="Y464" i="11"/>
  <c r="U464" i="11"/>
  <c r="Z464" i="11"/>
  <c r="X464" i="11"/>
  <c r="V472" i="11"/>
  <c r="Y472" i="11"/>
  <c r="W472" i="11"/>
  <c r="U472" i="11"/>
  <c r="Y476" i="11"/>
  <c r="Z476" i="11"/>
  <c r="U476" i="11"/>
  <c r="V476" i="11"/>
  <c r="X476" i="11"/>
  <c r="Y484" i="11"/>
  <c r="Z484" i="11"/>
  <c r="U484" i="11"/>
  <c r="V484" i="11"/>
  <c r="X484" i="11"/>
  <c r="V488" i="11"/>
  <c r="Y488" i="11"/>
  <c r="W488" i="11"/>
  <c r="U488" i="11"/>
  <c r="Z496" i="11"/>
  <c r="V496" i="11"/>
  <c r="X496" i="11"/>
  <c r="Y496" i="11"/>
  <c r="Z501" i="11"/>
  <c r="V501" i="11"/>
  <c r="Y501" i="11"/>
  <c r="U501" i="11"/>
  <c r="X501" i="11"/>
  <c r="W501" i="11"/>
  <c r="W509" i="11"/>
  <c r="Z509" i="11"/>
  <c r="V509" i="11"/>
  <c r="Y509" i="11"/>
  <c r="U509" i="11"/>
  <c r="X509" i="11"/>
  <c r="Y513" i="11"/>
  <c r="U513" i="11"/>
  <c r="X513" i="11"/>
  <c r="W513" i="11"/>
  <c r="Z513" i="11"/>
  <c r="AA513" i="11" s="1"/>
  <c r="V513" i="11"/>
  <c r="Z521" i="11"/>
  <c r="V521" i="11"/>
  <c r="Y521" i="11"/>
  <c r="U521" i="11"/>
  <c r="X521" i="11"/>
  <c r="W521" i="11"/>
  <c r="Y525" i="11"/>
  <c r="U525" i="11"/>
  <c r="X525" i="11"/>
  <c r="W525" i="11"/>
  <c r="Z525" i="11"/>
  <c r="AA525" i="11" s="1"/>
  <c r="V525" i="11"/>
  <c r="X533" i="11"/>
  <c r="Y533" i="11"/>
  <c r="U533" i="11"/>
  <c r="Z533" i="11"/>
  <c r="W533" i="11"/>
  <c r="V533" i="11"/>
  <c r="Y537" i="11"/>
  <c r="U537" i="11"/>
  <c r="X537" i="11"/>
  <c r="W537" i="11"/>
  <c r="Z537" i="11"/>
  <c r="AA537" i="11" s="1"/>
  <c r="V537" i="11"/>
  <c r="W545" i="11"/>
  <c r="Z545" i="11"/>
  <c r="V545" i="11"/>
  <c r="Y545" i="11"/>
  <c r="U545" i="11"/>
  <c r="X545" i="11"/>
  <c r="X549" i="11"/>
  <c r="W549" i="11"/>
  <c r="Z549" i="11"/>
  <c r="V549" i="11"/>
  <c r="Y549" i="11"/>
  <c r="U549" i="11"/>
  <c r="Z558" i="11"/>
  <c r="V558" i="11"/>
  <c r="Y558" i="11"/>
  <c r="U558" i="11"/>
  <c r="X558" i="11"/>
  <c r="W558" i="11"/>
  <c r="W562" i="11"/>
  <c r="Z562" i="11"/>
  <c r="V562" i="11"/>
  <c r="Y562" i="11"/>
  <c r="U562" i="11"/>
  <c r="X562" i="11"/>
  <c r="X566" i="11"/>
  <c r="W566" i="11"/>
  <c r="Z566" i="11"/>
  <c r="V566" i="11"/>
  <c r="Y566" i="11"/>
  <c r="U566" i="11"/>
  <c r="Z574" i="11"/>
  <c r="V574" i="11"/>
  <c r="Y574" i="11"/>
  <c r="U574" i="11"/>
  <c r="X574" i="11"/>
  <c r="W574" i="11"/>
  <c r="W578" i="11"/>
  <c r="Z578" i="11"/>
  <c r="V578" i="11"/>
  <c r="Y578" i="11"/>
  <c r="U578" i="11"/>
  <c r="X578" i="11"/>
  <c r="W587" i="11"/>
  <c r="Z587" i="11"/>
  <c r="V587" i="11"/>
  <c r="Y587" i="11"/>
  <c r="U587" i="11"/>
  <c r="X587" i="11"/>
  <c r="X591" i="11"/>
  <c r="W591" i="11"/>
  <c r="Z591" i="11"/>
  <c r="V591" i="11"/>
  <c r="Y591" i="11"/>
  <c r="U591" i="11"/>
  <c r="Z599" i="11"/>
  <c r="V599" i="11"/>
  <c r="Y599" i="11"/>
  <c r="U599" i="11"/>
  <c r="X599" i="11"/>
  <c r="W599" i="11"/>
  <c r="W603" i="11"/>
  <c r="Z603" i="11"/>
  <c r="V603" i="11"/>
  <c r="Y603" i="11"/>
  <c r="U603" i="11"/>
  <c r="X603" i="11"/>
  <c r="Y611" i="11"/>
  <c r="U611" i="11"/>
  <c r="X611" i="11"/>
  <c r="W611" i="11"/>
  <c r="Z611" i="11"/>
  <c r="V611" i="11"/>
  <c r="Z615" i="11"/>
  <c r="V615" i="11"/>
  <c r="Y615" i="11"/>
  <c r="U615" i="11"/>
  <c r="X615" i="11"/>
  <c r="W615" i="11"/>
  <c r="W625" i="11"/>
  <c r="Z625" i="11"/>
  <c r="V625" i="11"/>
  <c r="Y625" i="11"/>
  <c r="U625" i="11"/>
  <c r="X625" i="11"/>
  <c r="X629" i="11"/>
  <c r="W629" i="11"/>
  <c r="Z629" i="11"/>
  <c r="V629" i="11"/>
  <c r="Y629" i="11"/>
  <c r="U629" i="11"/>
  <c r="Z637" i="11"/>
  <c r="V637" i="11"/>
  <c r="Y637" i="11"/>
  <c r="U637" i="11"/>
  <c r="X637" i="11"/>
  <c r="W637" i="11"/>
  <c r="W10" i="11"/>
  <c r="Z10" i="11"/>
  <c r="V10" i="11"/>
  <c r="Y10" i="11"/>
  <c r="U10" i="11"/>
  <c r="X10" i="11"/>
  <c r="Z18" i="11"/>
  <c r="V18" i="11"/>
  <c r="Y18" i="11"/>
  <c r="U18" i="11"/>
  <c r="X18" i="11"/>
  <c r="W18" i="11"/>
  <c r="Y22" i="11"/>
  <c r="U22" i="11"/>
  <c r="X22" i="11"/>
  <c r="W22" i="11"/>
  <c r="Z22" i="11"/>
  <c r="AA22" i="11" s="1"/>
  <c r="V22" i="11"/>
  <c r="Z30" i="11"/>
  <c r="V30" i="11"/>
  <c r="Y30" i="11"/>
  <c r="U30" i="11"/>
  <c r="X30" i="11"/>
  <c r="W30" i="11"/>
  <c r="Z34" i="11"/>
  <c r="V34" i="11"/>
  <c r="Y34" i="11"/>
  <c r="U34" i="11"/>
  <c r="X34" i="11"/>
  <c r="W34" i="11"/>
  <c r="W42" i="11"/>
  <c r="Z42" i="11"/>
  <c r="V42" i="11"/>
  <c r="Y42" i="11"/>
  <c r="U42" i="11"/>
  <c r="X42" i="11"/>
  <c r="Z46" i="11"/>
  <c r="V46" i="11"/>
  <c r="Y46" i="11"/>
  <c r="U46" i="11"/>
  <c r="X46" i="11"/>
  <c r="W46" i="11"/>
  <c r="Z50" i="11"/>
  <c r="V50" i="11"/>
  <c r="Y50" i="11"/>
  <c r="U50" i="11"/>
  <c r="X50" i="11"/>
  <c r="W50" i="11"/>
  <c r="W58" i="11"/>
  <c r="Z58" i="11"/>
  <c r="V58" i="11"/>
  <c r="Y58" i="11"/>
  <c r="U58" i="11"/>
  <c r="X58" i="11"/>
  <c r="Z62" i="11"/>
  <c r="V62" i="11"/>
  <c r="Y62" i="11"/>
  <c r="U62" i="11"/>
  <c r="X62" i="11"/>
  <c r="W62" i="11"/>
  <c r="Y90" i="11"/>
  <c r="U90" i="11"/>
  <c r="X90" i="11"/>
  <c r="W90" i="11"/>
  <c r="Z90" i="11"/>
  <c r="V90" i="11"/>
  <c r="Y114" i="11"/>
  <c r="U114" i="11"/>
  <c r="X114" i="11"/>
  <c r="W114" i="11"/>
  <c r="V114" i="11"/>
  <c r="Z114" i="11"/>
  <c r="W12" i="11"/>
  <c r="Z12" i="11"/>
  <c r="V12" i="11"/>
  <c r="Y12" i="11"/>
  <c r="U12" i="11"/>
  <c r="X12" i="11"/>
  <c r="Z16" i="11"/>
  <c r="V16" i="11"/>
  <c r="Y16" i="11"/>
  <c r="U16" i="11"/>
  <c r="X16" i="11"/>
  <c r="W16" i="11"/>
  <c r="X56" i="11"/>
  <c r="W56" i="11"/>
  <c r="Z56" i="11"/>
  <c r="V56" i="11"/>
  <c r="Y56" i="11"/>
  <c r="U56" i="11"/>
  <c r="Z68" i="11"/>
  <c r="V68" i="11"/>
  <c r="Y68" i="11"/>
  <c r="U68" i="11"/>
  <c r="X68" i="11"/>
  <c r="W68" i="11"/>
  <c r="X72" i="11"/>
  <c r="W72" i="11"/>
  <c r="Z72" i="11"/>
  <c r="V72" i="11"/>
  <c r="Y72" i="11"/>
  <c r="U72" i="11"/>
  <c r="W76" i="11"/>
  <c r="Z76" i="11"/>
  <c r="V76" i="11"/>
  <c r="Y76" i="11"/>
  <c r="U76" i="11"/>
  <c r="X76" i="11"/>
  <c r="X80" i="11"/>
  <c r="Y80" i="11"/>
  <c r="W80" i="11"/>
  <c r="V80" i="11"/>
  <c r="U80" i="11"/>
  <c r="Z80" i="11"/>
  <c r="Z93" i="11"/>
  <c r="V93" i="11"/>
  <c r="Y93" i="11"/>
  <c r="U93" i="11"/>
  <c r="X93" i="11"/>
  <c r="W93" i="11"/>
  <c r="W97" i="11"/>
  <c r="X97" i="11"/>
  <c r="V97" i="11"/>
  <c r="Z97" i="11"/>
  <c r="U97" i="11"/>
  <c r="Y97" i="11"/>
  <c r="X105" i="11"/>
  <c r="Z105" i="11"/>
  <c r="U105" i="11"/>
  <c r="Y105" i="11"/>
  <c r="W105" i="11"/>
  <c r="V105" i="11"/>
  <c r="W133" i="11"/>
  <c r="X133" i="11"/>
  <c r="V133" i="11"/>
  <c r="Z133" i="11"/>
  <c r="U133" i="11"/>
  <c r="Y133" i="11"/>
  <c r="Z145" i="11"/>
  <c r="V145" i="11"/>
  <c r="U145" i="11"/>
  <c r="Y145" i="11"/>
  <c r="X145" i="11"/>
  <c r="W145" i="11"/>
  <c r="Y149" i="11"/>
  <c r="U149" i="11"/>
  <c r="W149" i="11"/>
  <c r="V149" i="11"/>
  <c r="Z149" i="11"/>
  <c r="AA149" i="11" s="1"/>
  <c r="X149" i="11"/>
  <c r="W153" i="11"/>
  <c r="X153" i="11"/>
  <c r="V153" i="11"/>
  <c r="Z153" i="11"/>
  <c r="U153" i="11"/>
  <c r="Y153" i="11"/>
  <c r="Y163" i="11"/>
  <c r="U163" i="11"/>
  <c r="V163" i="11"/>
  <c r="Z163" i="11"/>
  <c r="X163" i="11"/>
  <c r="W163" i="11"/>
  <c r="X167" i="11"/>
  <c r="W167" i="11"/>
  <c r="V167" i="11"/>
  <c r="Z167" i="11"/>
  <c r="U167" i="11"/>
  <c r="Y167" i="11"/>
  <c r="Y203" i="11"/>
  <c r="U203" i="11"/>
  <c r="X203" i="11"/>
  <c r="W203" i="11"/>
  <c r="Z203" i="11"/>
  <c r="AA203" i="11" s="1"/>
  <c r="V203" i="11"/>
  <c r="Y215" i="11"/>
  <c r="U215" i="11"/>
  <c r="X215" i="11"/>
  <c r="W215" i="11"/>
  <c r="V215" i="11"/>
  <c r="Z215" i="11"/>
  <c r="X219" i="11"/>
  <c r="W219" i="11"/>
  <c r="Z219" i="11"/>
  <c r="V219" i="11"/>
  <c r="Y219" i="11"/>
  <c r="U219" i="11"/>
  <c r="Z223" i="11"/>
  <c r="V223" i="11"/>
  <c r="Y223" i="11"/>
  <c r="U223" i="11"/>
  <c r="X223" i="11"/>
  <c r="W223" i="11"/>
  <c r="X236" i="11"/>
  <c r="W236" i="11"/>
  <c r="Z236" i="11"/>
  <c r="V236" i="11"/>
  <c r="Y236" i="11"/>
  <c r="U236" i="11"/>
  <c r="W240" i="11"/>
  <c r="Z240" i="11"/>
  <c r="V240" i="11"/>
  <c r="Y240" i="11"/>
  <c r="U240" i="11"/>
  <c r="X240" i="11"/>
  <c r="Z276" i="11"/>
  <c r="V276" i="11"/>
  <c r="W276" i="11"/>
  <c r="U276" i="11"/>
  <c r="Y276" i="11"/>
  <c r="AA276" i="11" s="1"/>
  <c r="X276" i="11"/>
  <c r="Z288" i="11"/>
  <c r="V288" i="11"/>
  <c r="U288" i="11"/>
  <c r="Y288" i="11"/>
  <c r="X288" i="11"/>
  <c r="W288" i="11"/>
  <c r="X292" i="11"/>
  <c r="V292" i="11"/>
  <c r="Z292" i="11"/>
  <c r="U292" i="11"/>
  <c r="Y292" i="11"/>
  <c r="W292" i="11"/>
  <c r="Z303" i="11"/>
  <c r="U303" i="11"/>
  <c r="V303" i="11"/>
  <c r="Y303" i="11"/>
  <c r="X303" i="11"/>
  <c r="U307" i="11"/>
  <c r="Y307" i="11"/>
  <c r="Z307" i="11"/>
  <c r="X307" i="11"/>
  <c r="V312" i="11"/>
  <c r="Y312" i="11"/>
  <c r="W312" i="11"/>
  <c r="U312" i="11"/>
  <c r="Z342" i="11"/>
  <c r="V342" i="11"/>
  <c r="Y342" i="11"/>
  <c r="U342" i="11"/>
  <c r="X342" i="11"/>
  <c r="W342" i="11"/>
  <c r="X346" i="11"/>
  <c r="W346" i="11"/>
  <c r="Z346" i="11"/>
  <c r="V346" i="11"/>
  <c r="Y346" i="11"/>
  <c r="U346" i="11"/>
  <c r="Z351" i="11"/>
  <c r="X351" i="11"/>
  <c r="V351" i="11"/>
  <c r="W351" i="11"/>
  <c r="Y351" i="11"/>
  <c r="X355" i="11"/>
  <c r="U355" i="11"/>
  <c r="W355" i="11"/>
  <c r="Y355" i="11"/>
  <c r="Z355" i="11"/>
  <c r="X359" i="11"/>
  <c r="W359" i="11"/>
  <c r="Y359" i="11"/>
  <c r="Z359" i="11"/>
  <c r="Z363" i="11"/>
  <c r="V363" i="11"/>
  <c r="X363" i="11"/>
  <c r="Y363" i="11"/>
  <c r="Y367" i="11"/>
  <c r="U367" i="11"/>
  <c r="Z367" i="11"/>
  <c r="X367" i="11"/>
  <c r="X371" i="11"/>
  <c r="Y371" i="11"/>
  <c r="W371" i="11"/>
  <c r="U371" i="11"/>
  <c r="Z371" i="11"/>
  <c r="Y375" i="11"/>
  <c r="Z375" i="11"/>
  <c r="U375" i="11"/>
  <c r="V375" i="11"/>
  <c r="X375" i="11"/>
  <c r="X379" i="11"/>
  <c r="Y379" i="11"/>
  <c r="W379" i="11"/>
  <c r="U379" i="11"/>
  <c r="Z379" i="11"/>
  <c r="V383" i="11"/>
  <c r="Y383" i="11"/>
  <c r="W383" i="11"/>
  <c r="U383" i="11"/>
  <c r="X387" i="11"/>
  <c r="W387" i="11"/>
  <c r="Y387" i="11"/>
  <c r="V387" i="11"/>
  <c r="Y391" i="11"/>
  <c r="U391" i="11"/>
  <c r="Z391" i="11"/>
  <c r="X391" i="11"/>
  <c r="Y395" i="11"/>
  <c r="Z395" i="11"/>
  <c r="U395" i="11"/>
  <c r="V395" i="11"/>
  <c r="X395" i="11"/>
  <c r="X413" i="11"/>
  <c r="W413" i="11"/>
  <c r="Y413" i="11"/>
  <c r="V413" i="11"/>
  <c r="U413" i="11"/>
  <c r="Z413" i="11"/>
  <c r="X417" i="11"/>
  <c r="Y417" i="11"/>
  <c r="W417" i="11"/>
  <c r="U417" i="11"/>
  <c r="Z417" i="11"/>
  <c r="V417" i="11"/>
  <c r="Y421" i="11"/>
  <c r="U421" i="11"/>
  <c r="Z421" i="11"/>
  <c r="X421" i="11"/>
  <c r="V421" i="11"/>
  <c r="W421" i="11"/>
  <c r="U425" i="11"/>
  <c r="Z425" i="11"/>
  <c r="X425" i="11"/>
  <c r="W425" i="11"/>
  <c r="Z429" i="11"/>
  <c r="X429" i="11"/>
  <c r="V429" i="11"/>
  <c r="U429" i="11"/>
  <c r="Y429" i="11"/>
  <c r="Y433" i="11"/>
  <c r="Z433" i="11"/>
  <c r="U433" i="11"/>
  <c r="V433" i="11"/>
  <c r="X433" i="11"/>
  <c r="W433" i="11"/>
  <c r="W437" i="11"/>
  <c r="U437" i="11"/>
  <c r="Z437" i="11"/>
  <c r="X437" i="11"/>
  <c r="V437" i="11"/>
  <c r="Y441" i="11"/>
  <c r="U441" i="11"/>
  <c r="Z441" i="11"/>
  <c r="X441" i="11"/>
  <c r="V441" i="11"/>
  <c r="W441" i="11"/>
  <c r="Z445" i="11"/>
  <c r="V445" i="11"/>
  <c r="X445" i="11"/>
  <c r="Y445" i="11"/>
  <c r="W449" i="11"/>
  <c r="U449" i="11"/>
  <c r="Z449" i="11"/>
  <c r="X449" i="11"/>
  <c r="V449" i="11"/>
  <c r="Y453" i="11"/>
  <c r="Z453" i="11"/>
  <c r="U453" i="11"/>
  <c r="V453" i="11"/>
  <c r="X453" i="11"/>
  <c r="W453" i="11"/>
  <c r="Z458" i="11"/>
  <c r="X458" i="11"/>
  <c r="V458" i="11"/>
  <c r="W458" i="11"/>
  <c r="Y458" i="11"/>
  <c r="V462" i="11"/>
  <c r="Y462" i="11"/>
  <c r="W462" i="11"/>
  <c r="U462" i="11"/>
  <c r="Y466" i="11"/>
  <c r="U466" i="11"/>
  <c r="Z466" i="11"/>
  <c r="X466" i="11"/>
  <c r="X470" i="11"/>
  <c r="Y470" i="11"/>
  <c r="W470" i="11"/>
  <c r="U470" i="11"/>
  <c r="Z470" i="11"/>
  <c r="W474" i="11"/>
  <c r="U474" i="11"/>
  <c r="Z474" i="11"/>
  <c r="X474" i="11"/>
  <c r="V474" i="11"/>
  <c r="V478" i="11"/>
  <c r="Y478" i="11"/>
  <c r="W478" i="11"/>
  <c r="U478" i="11"/>
  <c r="Y482" i="11"/>
  <c r="U482" i="11"/>
  <c r="Z482" i="11"/>
  <c r="X482" i="11"/>
  <c r="Z486" i="11"/>
  <c r="V486" i="11"/>
  <c r="X486" i="11"/>
  <c r="Y486" i="11"/>
  <c r="W490" i="11"/>
  <c r="U490" i="11"/>
  <c r="Z490" i="11"/>
  <c r="AA490" i="11" s="1"/>
  <c r="X490" i="11"/>
  <c r="V490" i="11"/>
  <c r="Y494" i="11"/>
  <c r="Z494" i="11"/>
  <c r="U494" i="11"/>
  <c r="V494" i="11"/>
  <c r="X494" i="11"/>
  <c r="X503" i="11"/>
  <c r="W503" i="11"/>
  <c r="Z503" i="11"/>
  <c r="V503" i="11"/>
  <c r="Y503" i="11"/>
  <c r="U503" i="11"/>
  <c r="W507" i="11"/>
  <c r="Z507" i="11"/>
  <c r="V507" i="11"/>
  <c r="Y507" i="11"/>
  <c r="U507" i="11"/>
  <c r="X507" i="11"/>
  <c r="Y511" i="11"/>
  <c r="U511" i="11"/>
  <c r="X511" i="11"/>
  <c r="W511" i="11"/>
  <c r="Z511" i="11"/>
  <c r="AA511" i="11" s="1"/>
  <c r="V511" i="11"/>
  <c r="X515" i="11"/>
  <c r="W515" i="11"/>
  <c r="Z515" i="11"/>
  <c r="V515" i="11"/>
  <c r="Y515" i="11"/>
  <c r="U515" i="11"/>
  <c r="Z519" i="11"/>
  <c r="V519" i="11"/>
  <c r="Y519" i="11"/>
  <c r="U519" i="11"/>
  <c r="X519" i="11"/>
  <c r="W519" i="11"/>
  <c r="Y523" i="11"/>
  <c r="U523" i="11"/>
  <c r="X523" i="11"/>
  <c r="W523" i="11"/>
  <c r="Z523" i="11"/>
  <c r="AA523" i="11" s="1"/>
  <c r="V523" i="11"/>
  <c r="X527" i="11"/>
  <c r="W527" i="11"/>
  <c r="Z527" i="11"/>
  <c r="V527" i="11"/>
  <c r="Y527" i="11"/>
  <c r="U527" i="11"/>
  <c r="Z531" i="11"/>
  <c r="V531" i="11"/>
  <c r="W531" i="11"/>
  <c r="Y531" i="11"/>
  <c r="X531" i="11"/>
  <c r="U531" i="11"/>
  <c r="W535" i="11"/>
  <c r="Z535" i="11"/>
  <c r="Y535" i="11"/>
  <c r="X535" i="11"/>
  <c r="V535" i="11"/>
  <c r="U535" i="11"/>
  <c r="X539" i="11"/>
  <c r="W539" i="11"/>
  <c r="Z539" i="11"/>
  <c r="V539" i="11"/>
  <c r="Y539" i="11"/>
  <c r="U539" i="11"/>
  <c r="Y543" i="11"/>
  <c r="U543" i="11"/>
  <c r="X543" i="11"/>
  <c r="W543" i="11"/>
  <c r="Z543" i="11"/>
  <c r="AA543" i="11" s="1"/>
  <c r="V543" i="11"/>
  <c r="Z547" i="11"/>
  <c r="V547" i="11"/>
  <c r="Y547" i="11"/>
  <c r="U547" i="11"/>
  <c r="X547" i="11"/>
  <c r="W547" i="11"/>
  <c r="Y556" i="11"/>
  <c r="U556" i="11"/>
  <c r="X556" i="11"/>
  <c r="W556" i="11"/>
  <c r="Z556" i="11"/>
  <c r="AA556" i="11" s="1"/>
  <c r="V556" i="11"/>
  <c r="Z560" i="11"/>
  <c r="V560" i="11"/>
  <c r="Y560" i="11"/>
  <c r="U560" i="11"/>
  <c r="X560" i="11"/>
  <c r="W560" i="11"/>
  <c r="W564" i="11"/>
  <c r="Z564" i="11"/>
  <c r="V564" i="11"/>
  <c r="Y564" i="11"/>
  <c r="U564" i="11"/>
  <c r="X564" i="11"/>
  <c r="X568" i="11"/>
  <c r="W568" i="11"/>
  <c r="Z568" i="11"/>
  <c r="V568" i="11"/>
  <c r="Y568" i="11"/>
  <c r="U568" i="11"/>
  <c r="Y572" i="11"/>
  <c r="U572" i="11"/>
  <c r="X572" i="11"/>
  <c r="W572" i="11"/>
  <c r="Z572" i="11"/>
  <c r="AA572" i="11" s="1"/>
  <c r="V572" i="11"/>
  <c r="Z576" i="11"/>
  <c r="V576" i="11"/>
  <c r="Y576" i="11"/>
  <c r="U576" i="11"/>
  <c r="X576" i="11"/>
  <c r="W576" i="11"/>
  <c r="W580" i="11"/>
  <c r="Z580" i="11"/>
  <c r="V580" i="11"/>
  <c r="Y580" i="11"/>
  <c r="U580" i="11"/>
  <c r="X580" i="11"/>
  <c r="X585" i="11"/>
  <c r="W585" i="11"/>
  <c r="Z585" i="11"/>
  <c r="V585" i="11"/>
  <c r="Y585" i="11"/>
  <c r="U585" i="11"/>
  <c r="Y589" i="11"/>
  <c r="U589" i="11"/>
  <c r="X589" i="11"/>
  <c r="W589" i="11"/>
  <c r="Z589" i="11"/>
  <c r="AA589" i="11" s="1"/>
  <c r="V589" i="11"/>
  <c r="Z593" i="11"/>
  <c r="V593" i="11"/>
  <c r="Y593" i="11"/>
  <c r="U593" i="11"/>
  <c r="X593" i="11"/>
  <c r="W593" i="11"/>
  <c r="W597" i="11"/>
  <c r="Z597" i="11"/>
  <c r="V597" i="11"/>
  <c r="Y597" i="11"/>
  <c r="U597" i="11"/>
  <c r="X597" i="11"/>
  <c r="X601" i="11"/>
  <c r="W601" i="11"/>
  <c r="Z601" i="11"/>
  <c r="V601" i="11"/>
  <c r="Y601" i="11"/>
  <c r="U601" i="11"/>
  <c r="Y605" i="11"/>
  <c r="U605" i="11"/>
  <c r="X605" i="11"/>
  <c r="W605" i="11"/>
  <c r="Z605" i="11"/>
  <c r="AA605" i="11" s="1"/>
  <c r="V605" i="11"/>
  <c r="Z609" i="11"/>
  <c r="V609" i="11"/>
  <c r="Y609" i="11"/>
  <c r="U609" i="11"/>
  <c r="X609" i="11"/>
  <c r="W609" i="11"/>
  <c r="W613" i="11"/>
  <c r="Z613" i="11"/>
  <c r="V613" i="11"/>
  <c r="Y613" i="11"/>
  <c r="U613" i="11"/>
  <c r="X613" i="11"/>
  <c r="X617" i="11"/>
  <c r="W617" i="11"/>
  <c r="Z617" i="11"/>
  <c r="V617" i="11"/>
  <c r="Y617" i="11"/>
  <c r="U617" i="11"/>
  <c r="X622" i="11"/>
  <c r="W622" i="11"/>
  <c r="Y622" i="11"/>
  <c r="Z622" i="11"/>
  <c r="Z627" i="11"/>
  <c r="V627" i="11"/>
  <c r="Y627" i="11"/>
  <c r="U627" i="11"/>
  <c r="X627" i="11"/>
  <c r="W627" i="11"/>
  <c r="W631" i="11"/>
  <c r="Z631" i="11"/>
  <c r="V631" i="11"/>
  <c r="Y631" i="11"/>
  <c r="U631" i="11"/>
  <c r="X631" i="11"/>
  <c r="X635" i="11"/>
  <c r="W635" i="11"/>
  <c r="Z635" i="11"/>
  <c r="V635" i="11"/>
  <c r="Y635" i="11"/>
  <c r="U635" i="11"/>
  <c r="X8" i="11"/>
  <c r="W8" i="11"/>
  <c r="Z8" i="11"/>
  <c r="V8" i="11"/>
  <c r="Y8" i="11"/>
  <c r="U8" i="11"/>
  <c r="Z20" i="11"/>
  <c r="V20" i="11"/>
  <c r="Y20" i="11"/>
  <c r="U20" i="11"/>
  <c r="X20" i="11"/>
  <c r="W20" i="11"/>
  <c r="X24" i="11"/>
  <c r="W24" i="11"/>
  <c r="Z24" i="11"/>
  <c r="V24" i="11"/>
  <c r="Y24" i="11"/>
  <c r="U24" i="11"/>
  <c r="W28" i="11"/>
  <c r="Z28" i="11"/>
  <c r="V28" i="11"/>
  <c r="Y28" i="11"/>
  <c r="U28" i="11"/>
  <c r="X28" i="11"/>
  <c r="Z32" i="11"/>
  <c r="V32" i="11"/>
  <c r="Y32" i="11"/>
  <c r="U32" i="11"/>
  <c r="X32" i="11"/>
  <c r="W32" i="11"/>
  <c r="Z36" i="11"/>
  <c r="V36" i="11"/>
  <c r="Y36" i="11"/>
  <c r="U36" i="11"/>
  <c r="X36" i="11"/>
  <c r="W36" i="11"/>
  <c r="X40" i="11"/>
  <c r="W40" i="11"/>
  <c r="Z40" i="11"/>
  <c r="V40" i="11"/>
  <c r="Y40" i="11"/>
  <c r="U40" i="11"/>
  <c r="W44" i="11"/>
  <c r="Z44" i="11"/>
  <c r="V44" i="11"/>
  <c r="Y44" i="11"/>
  <c r="U44" i="11"/>
  <c r="X44" i="11"/>
  <c r="Z48" i="11"/>
  <c r="V48" i="11"/>
  <c r="Y48" i="11"/>
  <c r="U48" i="11"/>
  <c r="X48" i="11"/>
  <c r="W48" i="11"/>
  <c r="Z52" i="11"/>
  <c r="V52" i="11"/>
  <c r="Y52" i="11"/>
  <c r="U52" i="11"/>
  <c r="X52" i="11"/>
  <c r="W52" i="11"/>
  <c r="W60" i="11"/>
  <c r="Z60" i="11"/>
  <c r="V60" i="11"/>
  <c r="Y60" i="11"/>
  <c r="U60" i="11"/>
  <c r="X60" i="11"/>
  <c r="Z64" i="11"/>
  <c r="V64" i="11"/>
  <c r="Y64" i="11"/>
  <c r="U64" i="11"/>
  <c r="X64" i="11"/>
  <c r="W64" i="11"/>
  <c r="Z88" i="11"/>
  <c r="V88" i="11"/>
  <c r="W88" i="11"/>
  <c r="Y88" i="11"/>
  <c r="X88" i="11"/>
  <c r="U88" i="11"/>
  <c r="Y100" i="11"/>
  <c r="U100" i="11"/>
  <c r="V100" i="11"/>
  <c r="Z100" i="11"/>
  <c r="X100" i="11"/>
  <c r="W100" i="11"/>
  <c r="W104" i="11"/>
  <c r="V104" i="11"/>
  <c r="Z104" i="11"/>
  <c r="U104" i="11"/>
  <c r="Y104" i="11"/>
  <c r="X104" i="11"/>
  <c r="Z108" i="11"/>
  <c r="V108" i="11"/>
  <c r="X108" i="11"/>
  <c r="W108" i="11"/>
  <c r="U108" i="11"/>
  <c r="Y108" i="11"/>
  <c r="Y112" i="11"/>
  <c r="U112" i="11"/>
  <c r="Z112" i="11"/>
  <c r="X112" i="11"/>
  <c r="W112" i="11"/>
  <c r="V112" i="11"/>
  <c r="Y116" i="11"/>
  <c r="U116" i="11"/>
  <c r="W116" i="11"/>
  <c r="V116" i="11"/>
  <c r="Z116" i="11"/>
  <c r="X116" i="11"/>
  <c r="W120" i="11"/>
  <c r="X120" i="11"/>
  <c r="V120" i="11"/>
  <c r="Z120" i="11"/>
  <c r="U120" i="11"/>
  <c r="Y120" i="11"/>
  <c r="Z124" i="11"/>
  <c r="V124" i="11"/>
  <c r="Y124" i="11"/>
  <c r="X124" i="11"/>
  <c r="W124" i="11"/>
  <c r="U124" i="11"/>
  <c r="Y128" i="11"/>
  <c r="U128" i="11"/>
  <c r="V128" i="11"/>
  <c r="Z128" i="11"/>
  <c r="X128" i="11"/>
  <c r="W128" i="11"/>
  <c r="Y132" i="11"/>
  <c r="U132" i="11"/>
  <c r="X132" i="11"/>
  <c r="W132" i="11"/>
  <c r="V132" i="11"/>
  <c r="Z132" i="11"/>
  <c r="W136" i="11"/>
  <c r="Y136" i="11"/>
  <c r="X136" i="11"/>
  <c r="V136" i="11"/>
  <c r="Z136" i="11"/>
  <c r="U136" i="11"/>
  <c r="U301" i="11"/>
  <c r="V369" i="11"/>
  <c r="W377" i="11"/>
  <c r="Y389" i="11"/>
  <c r="X414" i="11"/>
  <c r="W480" i="11"/>
  <c r="Z488" i="11"/>
  <c r="AA488" i="11" s="1"/>
  <c r="AB488" i="11" s="1"/>
  <c r="U351" i="11"/>
  <c r="Z387" i="11"/>
  <c r="U486" i="11"/>
  <c r="Y425" i="11"/>
  <c r="X312" i="11"/>
  <c r="W378" i="11"/>
  <c r="U411" i="11"/>
  <c r="Y423" i="11"/>
  <c r="U431" i="11"/>
  <c r="U443" i="11"/>
  <c r="U457" i="11"/>
  <c r="V489" i="11"/>
  <c r="V371" i="11"/>
  <c r="U420" i="11"/>
  <c r="Y474" i="11"/>
  <c r="V622" i="11"/>
  <c r="W303" i="11"/>
  <c r="V359" i="11"/>
  <c r="V391" i="11"/>
  <c r="U458" i="11"/>
  <c r="U445" i="11"/>
  <c r="X53" i="11"/>
  <c r="W53" i="11"/>
  <c r="Z53" i="11"/>
  <c r="V53" i="11"/>
  <c r="Y53" i="11"/>
  <c r="U53" i="11"/>
  <c r="Y98" i="11"/>
  <c r="U98" i="11"/>
  <c r="W98" i="11"/>
  <c r="V98" i="11"/>
  <c r="Z98" i="11"/>
  <c r="AA98" i="11" s="1"/>
  <c r="X98" i="11"/>
  <c r="Z150" i="11"/>
  <c r="V150" i="11"/>
  <c r="U150" i="11"/>
  <c r="Y150" i="11"/>
  <c r="X150" i="11"/>
  <c r="W150" i="11"/>
  <c r="W216" i="11"/>
  <c r="Z216" i="11"/>
  <c r="V216" i="11"/>
  <c r="Y216" i="11"/>
  <c r="U216" i="11"/>
  <c r="X216" i="11"/>
  <c r="X224" i="11"/>
  <c r="W224" i="11"/>
  <c r="Z224" i="11"/>
  <c r="V224" i="11"/>
  <c r="Y224" i="11"/>
  <c r="U224" i="11"/>
  <c r="V300" i="11"/>
  <c r="Z300" i="11"/>
  <c r="Y300" i="11"/>
  <c r="X300" i="11"/>
  <c r="U300" i="11"/>
  <c r="U313" i="11"/>
  <c r="Z313" i="11"/>
  <c r="Y313" i="11"/>
  <c r="V313" i="11"/>
  <c r="X313" i="11"/>
  <c r="Y339" i="11"/>
  <c r="U339" i="11"/>
  <c r="X339" i="11"/>
  <c r="W339" i="11"/>
  <c r="Z339" i="11"/>
  <c r="AA339" i="11" s="1"/>
  <c r="V339" i="11"/>
  <c r="Z352" i="11"/>
  <c r="V352" i="11"/>
  <c r="X352" i="11"/>
  <c r="Y352" i="11"/>
  <c r="W352" i="11"/>
  <c r="U352" i="11"/>
  <c r="Z364" i="11"/>
  <c r="X364" i="11"/>
  <c r="V364" i="11"/>
  <c r="W364" i="11"/>
  <c r="Y364" i="11"/>
  <c r="U364" i="11"/>
  <c r="V376" i="11"/>
  <c r="Y376" i="11"/>
  <c r="W376" i="11"/>
  <c r="U376" i="11"/>
  <c r="Z376" i="11"/>
  <c r="X376" i="11"/>
  <c r="Z388" i="11"/>
  <c r="X388" i="11"/>
  <c r="V388" i="11"/>
  <c r="W388" i="11"/>
  <c r="Y388" i="11"/>
  <c r="U388" i="11"/>
  <c r="W422" i="11"/>
  <c r="V422" i="11"/>
  <c r="Z422" i="11"/>
  <c r="Y422" i="11"/>
  <c r="W434" i="11"/>
  <c r="U434" i="11"/>
  <c r="Z434" i="11"/>
  <c r="AA434" i="11" s="1"/>
  <c r="X434" i="11"/>
  <c r="V434" i="11"/>
  <c r="Y446" i="11"/>
  <c r="U446" i="11"/>
  <c r="Z446" i="11"/>
  <c r="X446" i="11"/>
  <c r="V454" i="11"/>
  <c r="Y454" i="11"/>
  <c r="W454" i="11"/>
  <c r="U454" i="11"/>
  <c r="X471" i="11"/>
  <c r="W471" i="11"/>
  <c r="Y471" i="11"/>
  <c r="Z471" i="11"/>
  <c r="U471" i="11"/>
  <c r="V471" i="11"/>
  <c r="W483" i="11"/>
  <c r="U483" i="11"/>
  <c r="Z483" i="11"/>
  <c r="AA483" i="11" s="1"/>
  <c r="X483" i="11"/>
  <c r="V483" i="11"/>
  <c r="X491" i="11"/>
  <c r="Y491" i="11"/>
  <c r="W491" i="11"/>
  <c r="U491" i="11"/>
  <c r="Z491" i="11"/>
  <c r="V491" i="11"/>
  <c r="Y508" i="11"/>
  <c r="U508" i="11"/>
  <c r="X508" i="11"/>
  <c r="W508" i="11"/>
  <c r="Z508" i="11"/>
  <c r="AA508" i="11" s="1"/>
  <c r="V508" i="11"/>
  <c r="X520" i="11"/>
  <c r="W520" i="11"/>
  <c r="Z520" i="11"/>
  <c r="V520" i="11"/>
  <c r="Y520" i="11"/>
  <c r="U520" i="11"/>
  <c r="X532" i="11"/>
  <c r="Y532" i="11"/>
  <c r="U532" i="11"/>
  <c r="Z532" i="11"/>
  <c r="W532" i="11"/>
  <c r="V532" i="11"/>
  <c r="W544" i="11"/>
  <c r="Z544" i="11"/>
  <c r="V544" i="11"/>
  <c r="Y544" i="11"/>
  <c r="U544" i="11"/>
  <c r="X544" i="11"/>
  <c r="Y557" i="11"/>
  <c r="U557" i="11"/>
  <c r="X557" i="11"/>
  <c r="W557" i="11"/>
  <c r="Z557" i="11"/>
  <c r="AA557" i="11" s="1"/>
  <c r="V557" i="11"/>
  <c r="X569" i="11"/>
  <c r="W569" i="11"/>
  <c r="Z569" i="11"/>
  <c r="V569" i="11"/>
  <c r="Y569" i="11"/>
  <c r="U569" i="11"/>
  <c r="W594" i="11"/>
  <c r="Z594" i="11"/>
  <c r="V594" i="11"/>
  <c r="Y594" i="11"/>
  <c r="U594" i="11"/>
  <c r="X594" i="11"/>
  <c r="Z606" i="11"/>
  <c r="V606" i="11"/>
  <c r="Y606" i="11"/>
  <c r="U606" i="11"/>
  <c r="X606" i="11"/>
  <c r="W606" i="11"/>
  <c r="Y632" i="11"/>
  <c r="U632" i="11"/>
  <c r="X632" i="11"/>
  <c r="W632" i="11"/>
  <c r="Z632" i="11"/>
  <c r="AA632" i="11" s="1"/>
  <c r="V632" i="11"/>
  <c r="Y9" i="11"/>
  <c r="U9" i="11"/>
  <c r="X9" i="11"/>
  <c r="W9" i="11"/>
  <c r="Z9" i="11"/>
  <c r="AA9" i="11" s="1"/>
  <c r="V9" i="11"/>
  <c r="X21" i="11"/>
  <c r="W21" i="11"/>
  <c r="Z21" i="11"/>
  <c r="V21" i="11"/>
  <c r="Y21" i="11"/>
  <c r="U21" i="11"/>
  <c r="Y25" i="11"/>
  <c r="U25" i="11"/>
  <c r="X25" i="11"/>
  <c r="W25" i="11"/>
  <c r="Z25" i="11"/>
  <c r="AA25" i="11" s="1"/>
  <c r="V25" i="11"/>
  <c r="X29" i="11"/>
  <c r="W29" i="11"/>
  <c r="Z29" i="11"/>
  <c r="V29" i="11"/>
  <c r="Y29" i="11"/>
  <c r="U29" i="11"/>
  <c r="X33" i="11"/>
  <c r="W33" i="11"/>
  <c r="Z33" i="11"/>
  <c r="V33" i="11"/>
  <c r="Y33" i="11"/>
  <c r="U33" i="11"/>
  <c r="X37" i="11"/>
  <c r="W37" i="11"/>
  <c r="Z37" i="11"/>
  <c r="V37" i="11"/>
  <c r="Y37" i="11"/>
  <c r="U37" i="11"/>
  <c r="Y41" i="11"/>
  <c r="U41" i="11"/>
  <c r="X41" i="11"/>
  <c r="W41" i="11"/>
  <c r="Z41" i="11"/>
  <c r="AA41" i="11" s="1"/>
  <c r="V41" i="11"/>
  <c r="X45" i="11"/>
  <c r="W45" i="11"/>
  <c r="Z45" i="11"/>
  <c r="V45" i="11"/>
  <c r="Y45" i="11"/>
  <c r="U45" i="11"/>
  <c r="X49" i="11"/>
  <c r="W49" i="11"/>
  <c r="Z49" i="11"/>
  <c r="V49" i="11"/>
  <c r="Y49" i="11"/>
  <c r="U49" i="11"/>
  <c r="Y57" i="11"/>
  <c r="U57" i="11"/>
  <c r="X57" i="11"/>
  <c r="W57" i="11"/>
  <c r="Z57" i="11"/>
  <c r="AA57" i="11" s="1"/>
  <c r="AB57" i="11" s="1"/>
  <c r="V57" i="11"/>
  <c r="X61" i="11"/>
  <c r="W61" i="11"/>
  <c r="Z61" i="11"/>
  <c r="V61" i="11"/>
  <c r="Y61" i="11"/>
  <c r="U61" i="11"/>
  <c r="X65" i="11"/>
  <c r="W65" i="11"/>
  <c r="Z65" i="11"/>
  <c r="V65" i="11"/>
  <c r="Y65" i="11"/>
  <c r="U65" i="11"/>
  <c r="Z85" i="11"/>
  <c r="V85" i="11"/>
  <c r="W85" i="11"/>
  <c r="U85" i="11"/>
  <c r="Y85" i="11"/>
  <c r="X85" i="11"/>
  <c r="W89" i="11"/>
  <c r="Z89" i="11"/>
  <c r="V89" i="11"/>
  <c r="Y89" i="11"/>
  <c r="U89" i="11"/>
  <c r="X89" i="11"/>
  <c r="W101" i="11"/>
  <c r="Z101" i="11"/>
  <c r="U101" i="11"/>
  <c r="Y101" i="11"/>
  <c r="X101" i="11"/>
  <c r="V101" i="11"/>
  <c r="W109" i="11"/>
  <c r="V109" i="11"/>
  <c r="Z109" i="11"/>
  <c r="U109" i="11"/>
  <c r="Y109" i="11"/>
  <c r="X109" i="11"/>
  <c r="W113" i="11"/>
  <c r="Y113" i="11"/>
  <c r="X113" i="11"/>
  <c r="V113" i="11"/>
  <c r="Z113" i="11"/>
  <c r="U113" i="11"/>
  <c r="W117" i="11"/>
  <c r="V117" i="11"/>
  <c r="Z117" i="11"/>
  <c r="U117" i="11"/>
  <c r="Y117" i="11"/>
  <c r="X117" i="11"/>
  <c r="X121" i="11"/>
  <c r="V121" i="11"/>
  <c r="Z121" i="11"/>
  <c r="U121" i="11"/>
  <c r="Y121" i="11"/>
  <c r="W121" i="11"/>
  <c r="W125" i="11"/>
  <c r="X125" i="11"/>
  <c r="V125" i="11"/>
  <c r="Z125" i="11"/>
  <c r="U125" i="11"/>
  <c r="Y125" i="11"/>
  <c r="W129" i="11"/>
  <c r="Z129" i="11"/>
  <c r="U129" i="11"/>
  <c r="Y129" i="11"/>
  <c r="X129" i="11"/>
  <c r="V129" i="11"/>
  <c r="X137" i="11"/>
  <c r="W137" i="11"/>
  <c r="V137" i="11"/>
  <c r="Z137" i="11"/>
  <c r="U137" i="11"/>
  <c r="Y137" i="11"/>
  <c r="W141" i="11"/>
  <c r="Y141" i="11"/>
  <c r="X141" i="11"/>
  <c r="V141" i="11"/>
  <c r="Z141" i="11"/>
  <c r="U141" i="11"/>
  <c r="V301" i="11"/>
  <c r="U349" i="11"/>
  <c r="U361" i="11"/>
  <c r="Y381" i="11"/>
  <c r="V393" i="11"/>
  <c r="Z414" i="11"/>
  <c r="Y426" i="11"/>
  <c r="AA426" i="11" s="1"/>
  <c r="AB426" i="11" s="1"/>
  <c r="V438" i="11"/>
  <c r="V446" i="11"/>
  <c r="V460" i="11"/>
  <c r="X472" i="11"/>
  <c r="W367" i="11"/>
  <c r="U387" i="11"/>
  <c r="X462" i="11"/>
  <c r="W486" i="11"/>
  <c r="Y449" i="11"/>
  <c r="U302" i="11"/>
  <c r="Z312" i="11"/>
  <c r="X370" i="11"/>
  <c r="W423" i="11"/>
  <c r="V435" i="11"/>
  <c r="X447" i="11"/>
  <c r="U481" i="11"/>
  <c r="V355" i="11"/>
  <c r="X383" i="11"/>
  <c r="W482" i="11"/>
  <c r="U622" i="11"/>
  <c r="V475" i="11"/>
  <c r="W307" i="11"/>
  <c r="U359" i="11"/>
  <c r="X478" i="11"/>
  <c r="W445" i="11"/>
  <c r="X13" i="11"/>
  <c r="W13" i="11"/>
  <c r="Z13" i="11"/>
  <c r="V13" i="11"/>
  <c r="Y13" i="11"/>
  <c r="U13" i="11"/>
  <c r="X69" i="11"/>
  <c r="W69" i="11"/>
  <c r="Z69" i="11"/>
  <c r="V69" i="11"/>
  <c r="Y69" i="11"/>
  <c r="U69" i="11"/>
  <c r="Z81" i="11"/>
  <c r="V81" i="11"/>
  <c r="W81" i="11"/>
  <c r="Y81" i="11"/>
  <c r="X81" i="11"/>
  <c r="U81" i="11"/>
  <c r="X146" i="11"/>
  <c r="Z146" i="11"/>
  <c r="U146" i="11"/>
  <c r="Y146" i="11"/>
  <c r="W146" i="11"/>
  <c r="V146" i="11"/>
  <c r="Y220" i="11"/>
  <c r="U220" i="11"/>
  <c r="X220" i="11"/>
  <c r="W220" i="11"/>
  <c r="V220" i="11"/>
  <c r="Z220" i="11"/>
  <c r="W233" i="11"/>
  <c r="Z233" i="11"/>
  <c r="V233" i="11"/>
  <c r="Y233" i="11"/>
  <c r="U233" i="11"/>
  <c r="X233" i="11"/>
  <c r="W289" i="11"/>
  <c r="Y289" i="11"/>
  <c r="X289" i="11"/>
  <c r="V289" i="11"/>
  <c r="U289" i="11"/>
  <c r="Z289" i="11"/>
  <c r="AA289" i="11" s="1"/>
  <c r="X304" i="11"/>
  <c r="U304" i="11"/>
  <c r="W304" i="11"/>
  <c r="Y304" i="11"/>
  <c r="V304" i="11"/>
  <c r="Z304" i="11"/>
  <c r="V360" i="11"/>
  <c r="Y360" i="11"/>
  <c r="W360" i="11"/>
  <c r="U360" i="11"/>
  <c r="Z360" i="11"/>
  <c r="X360" i="11"/>
  <c r="Y372" i="11"/>
  <c r="V372" i="11"/>
  <c r="U372" i="11"/>
  <c r="Z372" i="11"/>
  <c r="X372" i="11"/>
  <c r="W372" i="11"/>
  <c r="X384" i="11"/>
  <c r="W384" i="11"/>
  <c r="Y384" i="11"/>
  <c r="Z384" i="11"/>
  <c r="U384" i="11"/>
  <c r="V384" i="11"/>
  <c r="Z392" i="11"/>
  <c r="V392" i="11"/>
  <c r="X392" i="11"/>
  <c r="U392" i="11"/>
  <c r="W392" i="11"/>
  <c r="Y392" i="11"/>
  <c r="Z418" i="11"/>
  <c r="X418" i="11"/>
  <c r="V418" i="11"/>
  <c r="W418" i="11"/>
  <c r="Y418" i="11"/>
  <c r="Z430" i="11"/>
  <c r="V430" i="11"/>
  <c r="X430" i="11"/>
  <c r="Y430" i="11"/>
  <c r="X442" i="11"/>
  <c r="Y442" i="11"/>
  <c r="W442" i="11"/>
  <c r="U442" i="11"/>
  <c r="Z442" i="11"/>
  <c r="V459" i="11"/>
  <c r="Y459" i="11"/>
  <c r="AA459" i="11" s="1"/>
  <c r="W459" i="11"/>
  <c r="U459" i="11"/>
  <c r="V467" i="11"/>
  <c r="Y467" i="11"/>
  <c r="W467" i="11"/>
  <c r="U467" i="11"/>
  <c r="Z479" i="11"/>
  <c r="V479" i="11"/>
  <c r="X479" i="11"/>
  <c r="Y479" i="11"/>
  <c r="Z495" i="11"/>
  <c r="X495" i="11"/>
  <c r="V495" i="11"/>
  <c r="W495" i="11"/>
  <c r="Y495" i="11"/>
  <c r="Z504" i="11"/>
  <c r="V504" i="11"/>
  <c r="Y504" i="11"/>
  <c r="U504" i="11"/>
  <c r="X504" i="11"/>
  <c r="W504" i="11"/>
  <c r="Z516" i="11"/>
  <c r="V516" i="11"/>
  <c r="Y516" i="11"/>
  <c r="U516" i="11"/>
  <c r="X516" i="11"/>
  <c r="W516" i="11"/>
  <c r="Z528" i="11"/>
  <c r="V528" i="11"/>
  <c r="Y528" i="11"/>
  <c r="U528" i="11"/>
  <c r="X528" i="11"/>
  <c r="W528" i="11"/>
  <c r="Z540" i="11"/>
  <c r="V540" i="11"/>
  <c r="Y540" i="11"/>
  <c r="U540" i="11"/>
  <c r="X540" i="11"/>
  <c r="W540" i="11"/>
  <c r="W565" i="11"/>
  <c r="Z565" i="11"/>
  <c r="V565" i="11"/>
  <c r="Y565" i="11"/>
  <c r="U565" i="11"/>
  <c r="X565" i="11"/>
  <c r="Z577" i="11"/>
  <c r="V577" i="11"/>
  <c r="Y577" i="11"/>
  <c r="U577" i="11"/>
  <c r="X577" i="11"/>
  <c r="W577" i="11"/>
  <c r="Y586" i="11"/>
  <c r="U586" i="11"/>
  <c r="X586" i="11"/>
  <c r="W586" i="11"/>
  <c r="Z586" i="11"/>
  <c r="V586" i="11"/>
  <c r="X598" i="11"/>
  <c r="W598" i="11"/>
  <c r="Z598" i="11"/>
  <c r="V598" i="11"/>
  <c r="Y598" i="11"/>
  <c r="U598" i="11"/>
  <c r="W610" i="11"/>
  <c r="Z610" i="11"/>
  <c r="V610" i="11"/>
  <c r="Y610" i="11"/>
  <c r="U610" i="11"/>
  <c r="X610" i="11"/>
  <c r="Y618" i="11"/>
  <c r="U618" i="11"/>
  <c r="X618" i="11"/>
  <c r="W618" i="11"/>
  <c r="Z618" i="11"/>
  <c r="V618" i="11"/>
  <c r="Z636" i="11"/>
  <c r="V636" i="11"/>
  <c r="Y636" i="11"/>
  <c r="U636" i="11"/>
  <c r="X636" i="11"/>
  <c r="W636" i="11"/>
  <c r="Z66" i="11"/>
  <c r="V66" i="11"/>
  <c r="Y66" i="11"/>
  <c r="U66" i="11"/>
  <c r="X66" i="11"/>
  <c r="W66" i="11"/>
  <c r="X82" i="11"/>
  <c r="Y82" i="11"/>
  <c r="U82" i="11"/>
  <c r="Z82" i="11"/>
  <c r="W82" i="11"/>
  <c r="V82" i="11"/>
  <c r="Z95" i="11"/>
  <c r="V95" i="11"/>
  <c r="Y95" i="11"/>
  <c r="U95" i="11"/>
  <c r="X95" i="11"/>
  <c r="W95" i="11"/>
  <c r="Z221" i="11"/>
  <c r="V221" i="11"/>
  <c r="Y221" i="11"/>
  <c r="U221" i="11"/>
  <c r="X221" i="11"/>
  <c r="W221" i="11"/>
  <c r="Z294" i="11"/>
  <c r="V294" i="11"/>
  <c r="X294" i="11"/>
  <c r="W294" i="11"/>
  <c r="U294" i="11"/>
  <c r="Y294" i="11"/>
  <c r="U310" i="11"/>
  <c r="Y310" i="11"/>
  <c r="X310" i="11"/>
  <c r="W310" i="11"/>
  <c r="Z310" i="11"/>
  <c r="V310" i="11"/>
  <c r="W357" i="11"/>
  <c r="U357" i="11"/>
  <c r="Z357" i="11"/>
  <c r="X357" i="11"/>
  <c r="V357" i="11"/>
  <c r="X369" i="11"/>
  <c r="W369" i="11"/>
  <c r="Y369" i="11"/>
  <c r="Z369" i="11"/>
  <c r="Y385" i="11"/>
  <c r="U385" i="11"/>
  <c r="Z385" i="11"/>
  <c r="X385" i="11"/>
  <c r="X397" i="11"/>
  <c r="U397" i="11"/>
  <c r="W397" i="11"/>
  <c r="Y397" i="11"/>
  <c r="Z397" i="11"/>
  <c r="X415" i="11"/>
  <c r="W415" i="11"/>
  <c r="Y415" i="11"/>
  <c r="Z415" i="11"/>
  <c r="X427" i="11"/>
  <c r="Z427" i="11"/>
  <c r="Y427" i="11"/>
  <c r="W427" i="11"/>
  <c r="U427" i="11"/>
  <c r="V439" i="11"/>
  <c r="Y439" i="11"/>
  <c r="AA439" i="11" s="1"/>
  <c r="W439" i="11"/>
  <c r="U439" i="11"/>
  <c r="X468" i="11"/>
  <c r="Y468" i="11"/>
  <c r="W468" i="11"/>
  <c r="U468" i="11"/>
  <c r="Z468" i="11"/>
  <c r="Y480" i="11"/>
  <c r="U480" i="11"/>
  <c r="Z480" i="11"/>
  <c r="X480" i="11"/>
  <c r="Z492" i="11"/>
  <c r="X492" i="11"/>
  <c r="V492" i="11"/>
  <c r="W492" i="11"/>
  <c r="Y492" i="11"/>
  <c r="X505" i="11"/>
  <c r="W505" i="11"/>
  <c r="Z505" i="11"/>
  <c r="V505" i="11"/>
  <c r="Y505" i="11"/>
  <c r="U505" i="11"/>
  <c r="X517" i="11"/>
  <c r="W517" i="11"/>
  <c r="Z517" i="11"/>
  <c r="V517" i="11"/>
  <c r="Y517" i="11"/>
  <c r="U517" i="11"/>
  <c r="Z541" i="11"/>
  <c r="V541" i="11"/>
  <c r="Y541" i="11"/>
  <c r="U541" i="11"/>
  <c r="X541" i="11"/>
  <c r="W541" i="11"/>
  <c r="Y554" i="11"/>
  <c r="U554" i="11"/>
  <c r="X554" i="11"/>
  <c r="W554" i="11"/>
  <c r="Z554" i="11"/>
  <c r="AA554" i="11" s="1"/>
  <c r="V554" i="11"/>
  <c r="Y570" i="11"/>
  <c r="U570" i="11"/>
  <c r="X570" i="11"/>
  <c r="W570" i="11"/>
  <c r="Z570" i="11"/>
  <c r="AA570" i="11" s="1"/>
  <c r="V570" i="11"/>
  <c r="Y595" i="11"/>
  <c r="U595" i="11"/>
  <c r="X595" i="11"/>
  <c r="W595" i="11"/>
  <c r="Z595" i="11"/>
  <c r="AA595" i="11" s="1"/>
  <c r="V595" i="11"/>
  <c r="X607" i="11"/>
  <c r="W607" i="11"/>
  <c r="Z607" i="11"/>
  <c r="V607" i="11"/>
  <c r="Y607" i="11"/>
  <c r="U607" i="11"/>
  <c r="W619" i="11"/>
  <c r="Z619" i="11"/>
  <c r="V619" i="11"/>
  <c r="Y619" i="11"/>
  <c r="U619" i="11"/>
  <c r="X619" i="11"/>
  <c r="Y633" i="11"/>
  <c r="U633" i="11"/>
  <c r="X633" i="11"/>
  <c r="W633" i="11"/>
  <c r="Z633" i="11"/>
  <c r="AA633" i="11" s="1"/>
  <c r="V633" i="11"/>
  <c r="Z14" i="11"/>
  <c r="V14" i="11"/>
  <c r="Y14" i="11"/>
  <c r="U14" i="11"/>
  <c r="X14" i="11"/>
  <c r="W14" i="11"/>
  <c r="W26" i="11"/>
  <c r="Z26" i="11"/>
  <c r="V26" i="11"/>
  <c r="Y26" i="11"/>
  <c r="U26" i="11"/>
  <c r="X26" i="11"/>
  <c r="Y38" i="11"/>
  <c r="U38" i="11"/>
  <c r="X38" i="11"/>
  <c r="W38" i="11"/>
  <c r="Z38" i="11"/>
  <c r="AA38" i="11" s="1"/>
  <c r="V38" i="11"/>
  <c r="Y54" i="11"/>
  <c r="U54" i="11"/>
  <c r="X54" i="11"/>
  <c r="W54" i="11"/>
  <c r="Z54" i="11"/>
  <c r="AA54" i="11" s="1"/>
  <c r="V54" i="11"/>
  <c r="W86" i="11"/>
  <c r="X86" i="11"/>
  <c r="V86" i="11"/>
  <c r="U86" i="11"/>
  <c r="Z86" i="11"/>
  <c r="Y86" i="11"/>
  <c r="X94" i="11"/>
  <c r="W94" i="11"/>
  <c r="Z94" i="11"/>
  <c r="V94" i="11"/>
  <c r="Y94" i="11"/>
  <c r="U94" i="11"/>
  <c r="X102" i="11"/>
  <c r="Y102" i="11"/>
  <c r="W102" i="11"/>
  <c r="V102" i="11"/>
  <c r="Z102" i="11"/>
  <c r="U102" i="11"/>
  <c r="Z106" i="11"/>
  <c r="V106" i="11"/>
  <c r="Y106" i="11"/>
  <c r="X106" i="11"/>
  <c r="W106" i="11"/>
  <c r="U106" i="11"/>
  <c r="Y110" i="11"/>
  <c r="U110" i="11"/>
  <c r="V110" i="11"/>
  <c r="Z110" i="11"/>
  <c r="X110" i="11"/>
  <c r="W110" i="11"/>
  <c r="X118" i="11"/>
  <c r="Z118" i="11"/>
  <c r="U118" i="11"/>
  <c r="Y118" i="11"/>
  <c r="W118" i="11"/>
  <c r="V118" i="11"/>
  <c r="Y126" i="11"/>
  <c r="U126" i="11"/>
  <c r="W126" i="11"/>
  <c r="V126" i="11"/>
  <c r="Z126" i="11"/>
  <c r="AA126" i="11" s="1"/>
  <c r="X126" i="11"/>
  <c r="Y130" i="11"/>
  <c r="U130" i="11"/>
  <c r="Z130" i="11"/>
  <c r="X130" i="11"/>
  <c r="W130" i="11"/>
  <c r="V130" i="11"/>
  <c r="Z138" i="11"/>
  <c r="V138" i="11"/>
  <c r="W138" i="11"/>
  <c r="U138" i="11"/>
  <c r="Y138" i="11"/>
  <c r="X138" i="11"/>
  <c r="Y142" i="11"/>
  <c r="U142" i="11"/>
  <c r="X142" i="11"/>
  <c r="W142" i="11"/>
  <c r="V142" i="11"/>
  <c r="Z142" i="11"/>
  <c r="X160" i="11"/>
  <c r="Y160" i="11"/>
  <c r="W160" i="11"/>
  <c r="V160" i="11"/>
  <c r="Z160" i="11"/>
  <c r="U160" i="11"/>
  <c r="X172" i="11"/>
  <c r="W172" i="11"/>
  <c r="V172" i="11"/>
  <c r="Z172" i="11"/>
  <c r="U172" i="11"/>
  <c r="Y172" i="11"/>
  <c r="Z180" i="11"/>
  <c r="V180" i="11"/>
  <c r="Y180" i="11"/>
  <c r="U180" i="11"/>
  <c r="X180" i="11"/>
  <c r="W180" i="11"/>
  <c r="W188" i="11"/>
  <c r="Z188" i="11"/>
  <c r="V188" i="11"/>
  <c r="Y188" i="11"/>
  <c r="U188" i="11"/>
  <c r="X188" i="11"/>
  <c r="Z192" i="11"/>
  <c r="V192" i="11"/>
  <c r="Y192" i="11"/>
  <c r="U192" i="11"/>
  <c r="X192" i="11"/>
  <c r="W192" i="11"/>
  <c r="X200" i="11"/>
  <c r="W200" i="11"/>
  <c r="Z200" i="11"/>
  <c r="V200" i="11"/>
  <c r="U200" i="11"/>
  <c r="Y200" i="11"/>
  <c r="Y208" i="11"/>
  <c r="U208" i="11"/>
  <c r="X208" i="11"/>
  <c r="W208" i="11"/>
  <c r="Z208" i="11"/>
  <c r="AA208" i="11" s="1"/>
  <c r="AB208" i="11" s="1"/>
  <c r="V208" i="11"/>
  <c r="W246" i="11"/>
  <c r="Y246" i="11"/>
  <c r="X246" i="11"/>
  <c r="V246" i="11"/>
  <c r="Z246" i="11"/>
  <c r="U246" i="11"/>
  <c r="W258" i="11"/>
  <c r="X258" i="11"/>
  <c r="V258" i="11"/>
  <c r="Z258" i="11"/>
  <c r="U258" i="11"/>
  <c r="Y258" i="11"/>
  <c r="W266" i="11"/>
  <c r="Y266" i="11"/>
  <c r="X266" i="11"/>
  <c r="V266" i="11"/>
  <c r="Z266" i="11"/>
  <c r="U266" i="11"/>
  <c r="Z270" i="11"/>
  <c r="V270" i="11"/>
  <c r="U270" i="11"/>
  <c r="Y270" i="11"/>
  <c r="X270" i="11"/>
  <c r="W270" i="11"/>
  <c r="Z274" i="11"/>
  <c r="V274" i="11"/>
  <c r="X274" i="11"/>
  <c r="W274" i="11"/>
  <c r="U274" i="11"/>
  <c r="Y274" i="11"/>
  <c r="W282" i="11"/>
  <c r="Z282" i="11"/>
  <c r="U282" i="11"/>
  <c r="Y282" i="11"/>
  <c r="X282" i="11"/>
  <c r="V282" i="11"/>
  <c r="Z286" i="11"/>
  <c r="V286" i="11"/>
  <c r="W286" i="11"/>
  <c r="U286" i="11"/>
  <c r="Y286" i="11"/>
  <c r="X286" i="11"/>
  <c r="W321" i="11"/>
  <c r="Z321" i="11"/>
  <c r="V321" i="11"/>
  <c r="Y321" i="11"/>
  <c r="U321" i="11"/>
  <c r="X321" i="11"/>
  <c r="Y325" i="11"/>
  <c r="U325" i="11"/>
  <c r="X325" i="11"/>
  <c r="W325" i="11"/>
  <c r="V325" i="11"/>
  <c r="Z325" i="11"/>
  <c r="Z329" i="11"/>
  <c r="V329" i="11"/>
  <c r="Y329" i="11"/>
  <c r="U329" i="11"/>
  <c r="X329" i="11"/>
  <c r="W329" i="11"/>
  <c r="Y333" i="11"/>
  <c r="U333" i="11"/>
  <c r="X333" i="11"/>
  <c r="W333" i="11"/>
  <c r="Z333" i="11"/>
  <c r="AA333" i="11" s="1"/>
  <c r="V333" i="11"/>
  <c r="Y337" i="11"/>
  <c r="U337" i="11"/>
  <c r="X337" i="11"/>
  <c r="W337" i="11"/>
  <c r="Z337" i="11"/>
  <c r="AA337" i="11" s="1"/>
  <c r="V337" i="11"/>
  <c r="Z345" i="11"/>
  <c r="V345" i="11"/>
  <c r="Y345" i="11"/>
  <c r="U345" i="11"/>
  <c r="X345" i="11"/>
  <c r="W345" i="11"/>
  <c r="Y402" i="11"/>
  <c r="U402" i="11"/>
  <c r="X402" i="11"/>
  <c r="W402" i="11"/>
  <c r="Z402" i="11"/>
  <c r="V402" i="11"/>
  <c r="Z406" i="11"/>
  <c r="V406" i="11"/>
  <c r="Y406" i="11"/>
  <c r="U406" i="11"/>
  <c r="X406" i="11"/>
  <c r="W406" i="11"/>
  <c r="Z529" i="11"/>
  <c r="V529" i="11"/>
  <c r="W529" i="11"/>
  <c r="U529" i="11"/>
  <c r="Y529" i="11"/>
  <c r="X529" i="11"/>
  <c r="U305" i="11"/>
  <c r="V353" i="11"/>
  <c r="W361" i="11"/>
  <c r="U373" i="11"/>
  <c r="W385" i="11"/>
  <c r="U393" i="11"/>
  <c r="U418" i="11"/>
  <c r="U430" i="11"/>
  <c r="U438" i="11"/>
  <c r="W450" i="11"/>
  <c r="W464" i="11"/>
  <c r="Z472" i="11"/>
  <c r="AA472" i="11" s="1"/>
  <c r="W484" i="11"/>
  <c r="U496" i="11"/>
  <c r="V367" i="11"/>
  <c r="W395" i="11"/>
  <c r="Z462" i="11"/>
  <c r="W494" i="11"/>
  <c r="X467" i="11"/>
  <c r="U415" i="11"/>
  <c r="V427" i="11"/>
  <c r="X439" i="11"/>
  <c r="Z447" i="11"/>
  <c r="U363" i="11"/>
  <c r="Z383" i="11"/>
  <c r="W466" i="11"/>
  <c r="V482" i="11"/>
  <c r="Y437" i="11"/>
  <c r="V487" i="11"/>
  <c r="V307" i="11"/>
  <c r="W375" i="11"/>
  <c r="Z478" i="11"/>
  <c r="V463" i="11"/>
  <c r="W300" i="11"/>
  <c r="X19" i="11"/>
  <c r="W19" i="11"/>
  <c r="Z19" i="11"/>
  <c r="V19" i="11"/>
  <c r="Y19" i="11"/>
  <c r="U19" i="11"/>
  <c r="X67" i="11"/>
  <c r="W67" i="11"/>
  <c r="Z67" i="11"/>
  <c r="V67" i="11"/>
  <c r="Y67" i="11"/>
  <c r="U67" i="11"/>
  <c r="Z71" i="11"/>
  <c r="V71" i="11"/>
  <c r="Y71" i="11"/>
  <c r="U71" i="11"/>
  <c r="X71" i="11"/>
  <c r="W71" i="11"/>
  <c r="Y75" i="11"/>
  <c r="U75" i="11"/>
  <c r="X75" i="11"/>
  <c r="W75" i="11"/>
  <c r="Z75" i="11"/>
  <c r="AA75" i="11" s="1"/>
  <c r="V75" i="11"/>
  <c r="Z79" i="11"/>
  <c r="V79" i="11"/>
  <c r="X79" i="11"/>
  <c r="W79" i="11"/>
  <c r="U79" i="11"/>
  <c r="Y79" i="11"/>
  <c r="Y92" i="11"/>
  <c r="U92" i="11"/>
  <c r="X92" i="11"/>
  <c r="W92" i="11"/>
  <c r="Z92" i="11"/>
  <c r="V92" i="11"/>
  <c r="Y96" i="11"/>
  <c r="X96" i="11"/>
  <c r="W96" i="11"/>
  <c r="V96" i="11"/>
  <c r="Z96" i="11"/>
  <c r="U96" i="11"/>
  <c r="Y144" i="11"/>
  <c r="U144" i="11"/>
  <c r="W144" i="11"/>
  <c r="V144" i="11"/>
  <c r="Z144" i="11"/>
  <c r="X144" i="11"/>
  <c r="X148" i="11"/>
  <c r="Y148" i="11"/>
  <c r="W148" i="11"/>
  <c r="V148" i="11"/>
  <c r="Z148" i="11"/>
  <c r="U148" i="11"/>
  <c r="Z152" i="11"/>
  <c r="V152" i="11"/>
  <c r="Y152" i="11"/>
  <c r="X152" i="11"/>
  <c r="W152" i="11"/>
  <c r="U152" i="11"/>
  <c r="W162" i="11"/>
  <c r="V162" i="11"/>
  <c r="Z162" i="11"/>
  <c r="U162" i="11"/>
  <c r="Y162" i="11"/>
  <c r="X162" i="11"/>
  <c r="Z166" i="11"/>
  <c r="V166" i="11"/>
  <c r="X166" i="11"/>
  <c r="W166" i="11"/>
  <c r="U166" i="11"/>
  <c r="Y166" i="11"/>
  <c r="W214" i="11"/>
  <c r="Z214" i="11"/>
  <c r="V214" i="11"/>
  <c r="Y214" i="11"/>
  <c r="U214" i="11"/>
  <c r="X214" i="11"/>
  <c r="Z218" i="11"/>
  <c r="V218" i="11"/>
  <c r="Y218" i="11"/>
  <c r="U218" i="11"/>
  <c r="X218" i="11"/>
  <c r="W218" i="11"/>
  <c r="X222" i="11"/>
  <c r="W222" i="11"/>
  <c r="Z222" i="11"/>
  <c r="V222" i="11"/>
  <c r="Y222" i="11"/>
  <c r="U222" i="11"/>
  <c r="W235" i="11"/>
  <c r="Z235" i="11"/>
  <c r="V235" i="11"/>
  <c r="Y235" i="11"/>
  <c r="U235" i="11"/>
  <c r="X235" i="11"/>
  <c r="Y239" i="11"/>
  <c r="U239" i="11"/>
  <c r="X239" i="11"/>
  <c r="W239" i="11"/>
  <c r="Z239" i="11"/>
  <c r="AA239" i="11" s="1"/>
  <c r="V239" i="11"/>
  <c r="X287" i="11"/>
  <c r="V287" i="11"/>
  <c r="Z287" i="11"/>
  <c r="U287" i="11"/>
  <c r="Y287" i="11"/>
  <c r="W287" i="11"/>
  <c r="Z291" i="11"/>
  <c r="V291" i="11"/>
  <c r="W291" i="11"/>
  <c r="U291" i="11"/>
  <c r="Y291" i="11"/>
  <c r="X291" i="11"/>
  <c r="W297" i="11"/>
  <c r="V297" i="11"/>
  <c r="Z297" i="11"/>
  <c r="U297" i="11"/>
  <c r="Y297" i="11"/>
  <c r="X297" i="11"/>
  <c r="Y341" i="11"/>
  <c r="U341" i="11"/>
  <c r="X341" i="11"/>
  <c r="W341" i="11"/>
  <c r="Z341" i="11"/>
  <c r="AA341" i="11" s="1"/>
  <c r="V341" i="11"/>
  <c r="Z403" i="11"/>
  <c r="V403" i="11"/>
  <c r="Y403" i="11"/>
  <c r="U403" i="11"/>
  <c r="X403" i="11"/>
  <c r="W403" i="11"/>
  <c r="W502" i="11"/>
  <c r="Z502" i="11"/>
  <c r="V502" i="11"/>
  <c r="Y502" i="11"/>
  <c r="U502" i="11"/>
  <c r="X502" i="11"/>
  <c r="Z506" i="11"/>
  <c r="V506" i="11"/>
  <c r="Y506" i="11"/>
  <c r="U506" i="11"/>
  <c r="X506" i="11"/>
  <c r="W506" i="11"/>
  <c r="X510" i="11"/>
  <c r="W510" i="11"/>
  <c r="Z510" i="11"/>
  <c r="V510" i="11"/>
  <c r="Y510" i="11"/>
  <c r="U510" i="11"/>
  <c r="W514" i="11"/>
  <c r="Z514" i="11"/>
  <c r="V514" i="11"/>
  <c r="Y514" i="11"/>
  <c r="U514" i="11"/>
  <c r="X514" i="11"/>
  <c r="Y518" i="11"/>
  <c r="U518" i="11"/>
  <c r="X518" i="11"/>
  <c r="W518" i="11"/>
  <c r="Z518" i="11"/>
  <c r="AA518" i="11" s="1"/>
  <c r="V518" i="11"/>
  <c r="X522" i="11"/>
  <c r="W522" i="11"/>
  <c r="Z522" i="11"/>
  <c r="V522" i="11"/>
  <c r="Y522" i="11"/>
  <c r="U522" i="11"/>
  <c r="Z526" i="11"/>
  <c r="V526" i="11"/>
  <c r="Y526" i="11"/>
  <c r="U526" i="11"/>
  <c r="X526" i="11"/>
  <c r="W526" i="11"/>
  <c r="Y534" i="11"/>
  <c r="U534" i="11"/>
  <c r="Z534" i="11"/>
  <c r="V534" i="11"/>
  <c r="X534" i="11"/>
  <c r="W534" i="11"/>
  <c r="Z538" i="11"/>
  <c r="V538" i="11"/>
  <c r="Y538" i="11"/>
  <c r="U538" i="11"/>
  <c r="X538" i="11"/>
  <c r="W538" i="11"/>
  <c r="W542" i="11"/>
  <c r="Z542" i="11"/>
  <c r="V542" i="11"/>
  <c r="Y542" i="11"/>
  <c r="U542" i="11"/>
  <c r="X542" i="11"/>
  <c r="X546" i="11"/>
  <c r="W546" i="11"/>
  <c r="Z546" i="11"/>
  <c r="V546" i="11"/>
  <c r="Y546" i="11"/>
  <c r="U546" i="11"/>
  <c r="Y550" i="11"/>
  <c r="U550" i="11"/>
  <c r="X550" i="11"/>
  <c r="W550" i="11"/>
  <c r="Z550" i="11"/>
  <c r="AA550" i="11" s="1"/>
  <c r="V550" i="11"/>
  <c r="W555" i="11"/>
  <c r="Z555" i="11"/>
  <c r="V555" i="11"/>
  <c r="Y555" i="11"/>
  <c r="U555" i="11"/>
  <c r="X555" i="11"/>
  <c r="X559" i="11"/>
  <c r="W559" i="11"/>
  <c r="Z559" i="11"/>
  <c r="V559" i="11"/>
  <c r="Y559" i="11"/>
  <c r="U559" i="11"/>
  <c r="Y563" i="11"/>
  <c r="U563" i="11"/>
  <c r="X563" i="11"/>
  <c r="W563" i="11"/>
  <c r="Z563" i="11"/>
  <c r="AA563" i="11" s="1"/>
  <c r="V563" i="11"/>
  <c r="Z567" i="11"/>
  <c r="V567" i="11"/>
  <c r="Y567" i="11"/>
  <c r="U567" i="11"/>
  <c r="X567" i="11"/>
  <c r="W567" i="11"/>
  <c r="W571" i="11"/>
  <c r="Z571" i="11"/>
  <c r="V571" i="11"/>
  <c r="Y571" i="11"/>
  <c r="U571" i="11"/>
  <c r="X571" i="11"/>
  <c r="X575" i="11"/>
  <c r="W575" i="11"/>
  <c r="Z575" i="11"/>
  <c r="V575" i="11"/>
  <c r="Y575" i="11"/>
  <c r="U575" i="11"/>
  <c r="Y579" i="11"/>
  <c r="U579" i="11"/>
  <c r="X579" i="11"/>
  <c r="W579" i="11"/>
  <c r="Z579" i="11"/>
  <c r="AA579" i="11" s="1"/>
  <c r="V579" i="11"/>
  <c r="Y588" i="11"/>
  <c r="U588" i="11"/>
  <c r="X588" i="11"/>
  <c r="W588" i="11"/>
  <c r="Z588" i="11"/>
  <c r="AA588" i="11" s="1"/>
  <c r="V588" i="11"/>
  <c r="Z592" i="11"/>
  <c r="V592" i="11"/>
  <c r="Y592" i="11"/>
  <c r="U592" i="11"/>
  <c r="X592" i="11"/>
  <c r="W592" i="11"/>
  <c r="W596" i="11"/>
  <c r="Z596" i="11"/>
  <c r="V596" i="11"/>
  <c r="Y596" i="11"/>
  <c r="U596" i="11"/>
  <c r="X596" i="11"/>
  <c r="X600" i="11"/>
  <c r="W600" i="11"/>
  <c r="Z600" i="11"/>
  <c r="V600" i="11"/>
  <c r="Y600" i="11"/>
  <c r="U600" i="11"/>
  <c r="Y604" i="11"/>
  <c r="U604" i="11"/>
  <c r="X604" i="11"/>
  <c r="W604" i="11"/>
  <c r="Z604" i="11"/>
  <c r="AA604" i="11" s="1"/>
  <c r="V604" i="11"/>
  <c r="Z608" i="11"/>
  <c r="V608" i="11"/>
  <c r="Y608" i="11"/>
  <c r="U608" i="11"/>
  <c r="X608" i="11"/>
  <c r="W608" i="11"/>
  <c r="W612" i="11"/>
  <c r="Z612" i="11"/>
  <c r="V612" i="11"/>
  <c r="Y612" i="11"/>
  <c r="U612" i="11"/>
  <c r="X612" i="11"/>
  <c r="X616" i="11"/>
  <c r="W616" i="11"/>
  <c r="Z616" i="11"/>
  <c r="V616" i="11"/>
  <c r="Y616" i="11"/>
  <c r="U616" i="11"/>
  <c r="X626" i="11"/>
  <c r="W626" i="11"/>
  <c r="Z626" i="11"/>
  <c r="V626" i="11"/>
  <c r="Y626" i="11"/>
  <c r="U626" i="11"/>
  <c r="Y630" i="11"/>
  <c r="U630" i="11"/>
  <c r="X630" i="11"/>
  <c r="W630" i="11"/>
  <c r="Z630" i="11"/>
  <c r="AA630" i="11" s="1"/>
  <c r="V630" i="11"/>
  <c r="Z634" i="11"/>
  <c r="V634" i="11"/>
  <c r="Y634" i="11"/>
  <c r="U634" i="11"/>
  <c r="X634" i="11"/>
  <c r="W634" i="11"/>
  <c r="Z7" i="11"/>
  <c r="V7" i="11"/>
  <c r="Y7" i="11"/>
  <c r="U7" i="11"/>
  <c r="X7" i="11"/>
  <c r="W7" i="11"/>
  <c r="Y11" i="11"/>
  <c r="U11" i="11"/>
  <c r="X11" i="11"/>
  <c r="W11" i="11"/>
  <c r="Z11" i="11"/>
  <c r="AA11" i="11" s="1"/>
  <c r="V11" i="11"/>
  <c r="X15" i="11"/>
  <c r="W15" i="11"/>
  <c r="Z15" i="11"/>
  <c r="V15" i="11"/>
  <c r="Y15" i="11"/>
  <c r="U15" i="11"/>
  <c r="Z23" i="11"/>
  <c r="V23" i="11"/>
  <c r="Y23" i="11"/>
  <c r="U23" i="11"/>
  <c r="X23" i="11"/>
  <c r="W23" i="11"/>
  <c r="Y27" i="11"/>
  <c r="U27" i="11"/>
  <c r="X27" i="11"/>
  <c r="W27" i="11"/>
  <c r="Z27" i="11"/>
  <c r="V27" i="11"/>
  <c r="X31" i="11"/>
  <c r="W31" i="11"/>
  <c r="Z31" i="11"/>
  <c r="V31" i="11"/>
  <c r="Y31" i="11"/>
  <c r="U31" i="11"/>
  <c r="X35" i="11"/>
  <c r="W35" i="11"/>
  <c r="Z35" i="11"/>
  <c r="V35" i="11"/>
  <c r="Y35" i="11"/>
  <c r="U35" i="11"/>
  <c r="Z39" i="11"/>
  <c r="V39" i="11"/>
  <c r="Y39" i="11"/>
  <c r="U39" i="11"/>
  <c r="X39" i="11"/>
  <c r="W39" i="11"/>
  <c r="Y43" i="11"/>
  <c r="U43" i="11"/>
  <c r="X43" i="11"/>
  <c r="W43" i="11"/>
  <c r="Z43" i="11"/>
  <c r="V43" i="11"/>
  <c r="X47" i="11"/>
  <c r="W47" i="11"/>
  <c r="Z47" i="11"/>
  <c r="V47" i="11"/>
  <c r="Y47" i="11"/>
  <c r="U47" i="11"/>
  <c r="X51" i="11"/>
  <c r="W51" i="11"/>
  <c r="Z51" i="11"/>
  <c r="V51" i="11"/>
  <c r="Y51" i="11"/>
  <c r="U51" i="11"/>
  <c r="Z55" i="11"/>
  <c r="V55" i="11"/>
  <c r="Y55" i="11"/>
  <c r="U55" i="11"/>
  <c r="X55" i="11"/>
  <c r="W55" i="11"/>
  <c r="Y59" i="11"/>
  <c r="U59" i="11"/>
  <c r="X59" i="11"/>
  <c r="W59" i="11"/>
  <c r="Z59" i="11"/>
  <c r="AA59" i="11" s="1"/>
  <c r="V59" i="11"/>
  <c r="X63" i="11"/>
  <c r="W63" i="11"/>
  <c r="Z63" i="11"/>
  <c r="V63" i="11"/>
  <c r="Y63" i="11"/>
  <c r="U63" i="11"/>
  <c r="W91" i="11"/>
  <c r="Z91" i="11"/>
  <c r="V91" i="11"/>
  <c r="Y91" i="11"/>
  <c r="U91" i="11"/>
  <c r="X91" i="11"/>
  <c r="Y103" i="11"/>
  <c r="U103" i="11"/>
  <c r="W103" i="11"/>
  <c r="V103" i="11"/>
  <c r="Z103" i="11"/>
  <c r="AA103" i="11" s="1"/>
  <c r="AB103" i="11" s="1"/>
  <c r="X103" i="11"/>
  <c r="X107" i="11"/>
  <c r="Y107" i="11"/>
  <c r="W107" i="11"/>
  <c r="V107" i="11"/>
  <c r="Z107" i="11"/>
  <c r="U107" i="11"/>
  <c r="W111" i="11"/>
  <c r="Z111" i="11"/>
  <c r="U111" i="11"/>
  <c r="Y111" i="11"/>
  <c r="X111" i="11"/>
  <c r="V111" i="11"/>
  <c r="W115" i="11"/>
  <c r="X115" i="11"/>
  <c r="V115" i="11"/>
  <c r="Z115" i="11"/>
  <c r="U115" i="11"/>
  <c r="Y115" i="11"/>
  <c r="Y119" i="11"/>
  <c r="U119" i="11"/>
  <c r="X119" i="11"/>
  <c r="W119" i="11"/>
  <c r="V119" i="11"/>
  <c r="Z119" i="11"/>
  <c r="X123" i="11"/>
  <c r="Z123" i="11"/>
  <c r="U123" i="11"/>
  <c r="Y123" i="11"/>
  <c r="W123" i="11"/>
  <c r="V123" i="11"/>
  <c r="W127" i="11"/>
  <c r="V127" i="11"/>
  <c r="Z127" i="11"/>
  <c r="U127" i="11"/>
  <c r="Y127" i="11"/>
  <c r="X127" i="11"/>
  <c r="W131" i="11"/>
  <c r="Y131" i="11"/>
  <c r="X131" i="11"/>
  <c r="V131" i="11"/>
  <c r="Z131" i="11"/>
  <c r="U131" i="11"/>
  <c r="Y135" i="11"/>
  <c r="U135" i="11"/>
  <c r="Z135" i="11"/>
  <c r="X135" i="11"/>
  <c r="W135" i="11"/>
  <c r="V135" i="11"/>
  <c r="X139" i="11"/>
  <c r="V139" i="11"/>
  <c r="Z139" i="11"/>
  <c r="U139" i="11"/>
  <c r="Y139" i="11"/>
  <c r="W139" i="11"/>
  <c r="W143" i="11"/>
  <c r="X143" i="11"/>
  <c r="V143" i="11"/>
  <c r="Z143" i="11"/>
  <c r="U143" i="11"/>
  <c r="Y143" i="11"/>
  <c r="Z157" i="11"/>
  <c r="V157" i="11"/>
  <c r="U157" i="11"/>
  <c r="Y157" i="11"/>
  <c r="X157" i="11"/>
  <c r="W157" i="11"/>
  <c r="Y161" i="11"/>
  <c r="U161" i="11"/>
  <c r="W161" i="11"/>
  <c r="V161" i="11"/>
  <c r="Z161" i="11"/>
  <c r="AA161" i="11" s="1"/>
  <c r="AB161" i="11" s="1"/>
  <c r="X161" i="11"/>
  <c r="X165" i="11"/>
  <c r="Y165" i="11"/>
  <c r="W165" i="11"/>
  <c r="V165" i="11"/>
  <c r="Z165" i="11"/>
  <c r="U165" i="11"/>
  <c r="Y173" i="11"/>
  <c r="U173" i="11"/>
  <c r="V173" i="11"/>
  <c r="Z173" i="11"/>
  <c r="X173" i="11"/>
  <c r="W173" i="11"/>
  <c r="X177" i="11"/>
  <c r="W177" i="11"/>
  <c r="V177" i="11"/>
  <c r="Z177" i="11"/>
  <c r="U177" i="11"/>
  <c r="Y177" i="11"/>
  <c r="W181" i="11"/>
  <c r="Z181" i="11"/>
  <c r="V181" i="11"/>
  <c r="Y181" i="11"/>
  <c r="U181" i="11"/>
  <c r="X181" i="11"/>
  <c r="Z185" i="11"/>
  <c r="V185" i="11"/>
  <c r="Y185" i="11"/>
  <c r="U185" i="11"/>
  <c r="X185" i="11"/>
  <c r="W185" i="11"/>
  <c r="X189" i="11"/>
  <c r="W189" i="11"/>
  <c r="Z189" i="11"/>
  <c r="V189" i="11"/>
  <c r="Y189" i="11"/>
  <c r="U189" i="11"/>
  <c r="W193" i="11"/>
  <c r="Z193" i="11"/>
  <c r="V193" i="11"/>
  <c r="Y193" i="11"/>
  <c r="U193" i="11"/>
  <c r="X193" i="11"/>
  <c r="Z197" i="11"/>
  <c r="V197" i="11"/>
  <c r="Y197" i="11"/>
  <c r="U197" i="11"/>
  <c r="X197" i="11"/>
  <c r="W197" i="11"/>
  <c r="Y201" i="11"/>
  <c r="U201" i="11"/>
  <c r="X201" i="11"/>
  <c r="W201" i="11"/>
  <c r="Z201" i="11"/>
  <c r="V201" i="11"/>
  <c r="W205" i="11"/>
  <c r="Z205" i="11"/>
  <c r="V205" i="11"/>
  <c r="Y205" i="11"/>
  <c r="U205" i="11"/>
  <c r="X205" i="11"/>
  <c r="Z209" i="11"/>
  <c r="V209" i="11"/>
  <c r="Y209" i="11"/>
  <c r="U209" i="11"/>
  <c r="X209" i="11"/>
  <c r="W209" i="11"/>
  <c r="Y213" i="11"/>
  <c r="U213" i="11"/>
  <c r="X213" i="11"/>
  <c r="W213" i="11"/>
  <c r="Z213" i="11"/>
  <c r="AA213" i="11" s="1"/>
  <c r="V213" i="11"/>
  <c r="X231" i="11"/>
  <c r="W231" i="11"/>
  <c r="Z231" i="11"/>
  <c r="V231" i="11"/>
  <c r="Y231" i="11"/>
  <c r="U231" i="11"/>
  <c r="X243" i="11"/>
  <c r="W243" i="11"/>
  <c r="Z243" i="11"/>
  <c r="V243" i="11"/>
  <c r="Y243" i="11"/>
  <c r="U243" i="11"/>
  <c r="Y247" i="11"/>
  <c r="U247" i="11"/>
  <c r="X247" i="11"/>
  <c r="W247" i="11"/>
  <c r="V247" i="11"/>
  <c r="Z247" i="11"/>
  <c r="X251" i="11"/>
  <c r="Z251" i="11"/>
  <c r="U251" i="11"/>
  <c r="Y251" i="11"/>
  <c r="W251" i="11"/>
  <c r="V251" i="11"/>
  <c r="Z255" i="11"/>
  <c r="V255" i="11"/>
  <c r="U255" i="11"/>
  <c r="Y255" i="11"/>
  <c r="X255" i="11"/>
  <c r="W255" i="11"/>
  <c r="Y259" i="11"/>
  <c r="U259" i="11"/>
  <c r="W259" i="11"/>
  <c r="V259" i="11"/>
  <c r="Z259" i="11"/>
  <c r="AA259" i="11" s="1"/>
  <c r="AB259" i="11" s="1"/>
  <c r="X259" i="11"/>
  <c r="Z263" i="11"/>
  <c r="V263" i="11"/>
  <c r="W263" i="11"/>
  <c r="U263" i="11"/>
  <c r="Y263" i="11"/>
  <c r="X263" i="11"/>
  <c r="Y267" i="11"/>
  <c r="U267" i="11"/>
  <c r="X267" i="11"/>
  <c r="W267" i="11"/>
  <c r="V267" i="11"/>
  <c r="Z267" i="11"/>
  <c r="X271" i="11"/>
  <c r="Z271" i="11"/>
  <c r="U271" i="11"/>
  <c r="Y271" i="11"/>
  <c r="W271" i="11"/>
  <c r="V271" i="11"/>
  <c r="X275" i="11"/>
  <c r="W275" i="11"/>
  <c r="V275" i="11"/>
  <c r="Z275" i="11"/>
  <c r="U275" i="11"/>
  <c r="Y275" i="11"/>
  <c r="Z279" i="11"/>
  <c r="V279" i="11"/>
  <c r="X279" i="11"/>
  <c r="W279" i="11"/>
  <c r="U279" i="11"/>
  <c r="Y279" i="11"/>
  <c r="Y283" i="11"/>
  <c r="U283" i="11"/>
  <c r="Z283" i="11"/>
  <c r="X283" i="11"/>
  <c r="W283" i="11"/>
  <c r="V283" i="11"/>
  <c r="X322" i="11"/>
  <c r="W322" i="11"/>
  <c r="Z322" i="11"/>
  <c r="V322" i="11"/>
  <c r="Y322" i="11"/>
  <c r="U322" i="11"/>
  <c r="Z326" i="11"/>
  <c r="V326" i="11"/>
  <c r="Y326" i="11"/>
  <c r="U326" i="11"/>
  <c r="X326" i="11"/>
  <c r="W326" i="11"/>
  <c r="X330" i="11"/>
  <c r="W330" i="11"/>
  <c r="Z330" i="11"/>
  <c r="V330" i="11"/>
  <c r="U330" i="11"/>
  <c r="Y330" i="11"/>
  <c r="W334" i="11"/>
  <c r="Z334" i="11"/>
  <c r="V334" i="11"/>
  <c r="Y334" i="11"/>
  <c r="U334" i="11"/>
  <c r="X334" i="11"/>
  <c r="W338" i="11"/>
  <c r="Z338" i="11"/>
  <c r="V338" i="11"/>
  <c r="Y338" i="11"/>
  <c r="U338" i="11"/>
  <c r="X338" i="11"/>
  <c r="W407" i="11"/>
  <c r="Z407" i="11"/>
  <c r="V407" i="11"/>
  <c r="Y407" i="11"/>
  <c r="U407" i="11"/>
  <c r="X407" i="11"/>
  <c r="X530" i="11"/>
  <c r="Y530" i="11"/>
  <c r="U530" i="11"/>
  <c r="W530" i="11"/>
  <c r="V530" i="11"/>
  <c r="Z530" i="11"/>
  <c r="AA530" i="11" s="1"/>
  <c r="W638" i="11"/>
  <c r="Z638" i="11"/>
  <c r="V638" i="11"/>
  <c r="Y638" i="11"/>
  <c r="U638" i="11"/>
  <c r="X638" i="11"/>
  <c r="V311" i="11"/>
  <c r="Y311" i="11"/>
  <c r="U416" i="11"/>
  <c r="W416" i="11"/>
  <c r="Z428" i="11"/>
  <c r="Z440" i="11"/>
  <c r="Y440" i="11"/>
  <c r="V452" i="11"/>
  <c r="Z302" i="11"/>
  <c r="X302" i="11"/>
  <c r="Z306" i="11"/>
  <c r="Z350" i="11"/>
  <c r="X354" i="11"/>
  <c r="Z354" i="11"/>
  <c r="Z358" i="11"/>
  <c r="X362" i="11"/>
  <c r="Z362" i="11"/>
  <c r="X366" i="11"/>
  <c r="U370" i="11"/>
  <c r="W370" i="11"/>
  <c r="Z374" i="11"/>
  <c r="X378" i="11"/>
  <c r="Z378" i="11"/>
  <c r="X382" i="11"/>
  <c r="Y386" i="11"/>
  <c r="X386" i="11"/>
  <c r="X390" i="11"/>
  <c r="U394" i="11"/>
  <c r="W394" i="11"/>
  <c r="Y457" i="11"/>
  <c r="X457" i="11"/>
  <c r="X461" i="11"/>
  <c r="Y465" i="11"/>
  <c r="X465" i="11"/>
  <c r="Y469" i="11"/>
  <c r="Z473" i="11"/>
  <c r="Y473" i="11"/>
  <c r="Y477" i="11"/>
  <c r="Y481" i="11"/>
  <c r="X481" i="11"/>
  <c r="V485" i="11"/>
  <c r="Z489" i="11"/>
  <c r="Y489" i="11"/>
  <c r="Z493" i="11"/>
  <c r="X497" i="11"/>
  <c r="Z497" i="11"/>
  <c r="Z412" i="11"/>
  <c r="Y420" i="11"/>
  <c r="AA420" i="11" s="1"/>
  <c r="X420" i="11"/>
  <c r="V432" i="11"/>
  <c r="Z436" i="11"/>
  <c r="Y436" i="11"/>
  <c r="X448" i="11"/>
  <c r="W424" i="11"/>
  <c r="U444" i="11"/>
  <c r="W444" i="11"/>
  <c r="V316" i="11"/>
  <c r="Z140" i="11"/>
  <c r="V140" i="11"/>
  <c r="U140" i="11"/>
  <c r="Y140" i="11"/>
  <c r="X140" i="11"/>
  <c r="W140" i="11"/>
  <c r="X158" i="11"/>
  <c r="Z158" i="11"/>
  <c r="U158" i="11"/>
  <c r="Y158" i="11"/>
  <c r="W158" i="11"/>
  <c r="V158" i="11"/>
  <c r="Y170" i="11"/>
  <c r="U170" i="11"/>
  <c r="Z170" i="11"/>
  <c r="X170" i="11"/>
  <c r="W170" i="11"/>
  <c r="V170" i="11"/>
  <c r="W174" i="11"/>
  <c r="Z174" i="11"/>
  <c r="U174" i="11"/>
  <c r="Y174" i="11"/>
  <c r="X174" i="11"/>
  <c r="V174" i="11"/>
  <c r="Z178" i="11"/>
  <c r="V178" i="11"/>
  <c r="W178" i="11"/>
  <c r="U178" i="11"/>
  <c r="Y178" i="11"/>
  <c r="X178" i="11"/>
  <c r="Y182" i="11"/>
  <c r="U182" i="11"/>
  <c r="X182" i="11"/>
  <c r="W182" i="11"/>
  <c r="V182" i="11"/>
  <c r="Z182" i="11"/>
  <c r="X186" i="11"/>
  <c r="W186" i="11"/>
  <c r="Z186" i="11"/>
  <c r="V186" i="11"/>
  <c r="Y186" i="11"/>
  <c r="U186" i="11"/>
  <c r="Z190" i="11"/>
  <c r="V190" i="11"/>
  <c r="Y190" i="11"/>
  <c r="U190" i="11"/>
  <c r="X190" i="11"/>
  <c r="W190" i="11"/>
  <c r="Y194" i="11"/>
  <c r="U194" i="11"/>
  <c r="X194" i="11"/>
  <c r="W194" i="11"/>
  <c r="Z194" i="11"/>
  <c r="V194" i="11"/>
  <c r="X198" i="11"/>
  <c r="W198" i="11"/>
  <c r="Z198" i="11"/>
  <c r="V198" i="11"/>
  <c r="Y198" i="11"/>
  <c r="U198" i="11"/>
  <c r="W202" i="11"/>
  <c r="Z202" i="11"/>
  <c r="V202" i="11"/>
  <c r="Y202" i="11"/>
  <c r="U202" i="11"/>
  <c r="X202" i="11"/>
  <c r="Y206" i="11"/>
  <c r="U206" i="11"/>
  <c r="X206" i="11"/>
  <c r="W206" i="11"/>
  <c r="Z206" i="11"/>
  <c r="V206" i="11"/>
  <c r="X210" i="11"/>
  <c r="W210" i="11"/>
  <c r="Z210" i="11"/>
  <c r="V210" i="11"/>
  <c r="U210" i="11"/>
  <c r="Y210" i="11"/>
  <c r="W228" i="11"/>
  <c r="Z228" i="11"/>
  <c r="V228" i="11"/>
  <c r="Y228" i="11"/>
  <c r="U228" i="11"/>
  <c r="X228" i="11"/>
  <c r="Z232" i="11"/>
  <c r="V232" i="11"/>
  <c r="Y232" i="11"/>
  <c r="U232" i="11"/>
  <c r="X232" i="11"/>
  <c r="W232" i="11"/>
  <c r="X244" i="11"/>
  <c r="V244" i="11"/>
  <c r="Z244" i="11"/>
  <c r="U244" i="11"/>
  <c r="Y244" i="11"/>
  <c r="W244" i="11"/>
  <c r="W248" i="11"/>
  <c r="X248" i="11"/>
  <c r="V248" i="11"/>
  <c r="Z248" i="11"/>
  <c r="U248" i="11"/>
  <c r="Y248" i="11"/>
  <c r="Y252" i="11"/>
  <c r="U252" i="11"/>
  <c r="X252" i="11"/>
  <c r="W252" i="11"/>
  <c r="V252" i="11"/>
  <c r="Z252" i="11"/>
  <c r="X256" i="11"/>
  <c r="Z256" i="11"/>
  <c r="U256" i="11"/>
  <c r="Y256" i="11"/>
  <c r="W256" i="11"/>
  <c r="V256" i="11"/>
  <c r="W260" i="11"/>
  <c r="V260" i="11"/>
  <c r="Z260" i="11"/>
  <c r="U260" i="11"/>
  <c r="Y260" i="11"/>
  <c r="X260" i="11"/>
  <c r="X264" i="11"/>
  <c r="V264" i="11"/>
  <c r="Z264" i="11"/>
  <c r="U264" i="11"/>
  <c r="Y264" i="11"/>
  <c r="W264" i="11"/>
  <c r="W268" i="11"/>
  <c r="X268" i="11"/>
  <c r="V268" i="11"/>
  <c r="Z268" i="11"/>
  <c r="U268" i="11"/>
  <c r="Y268" i="11"/>
  <c r="Z272" i="11"/>
  <c r="V272" i="11"/>
  <c r="Y272" i="11"/>
  <c r="X272" i="11"/>
  <c r="W272" i="11"/>
  <c r="U272" i="11"/>
  <c r="X280" i="11"/>
  <c r="W280" i="11"/>
  <c r="V280" i="11"/>
  <c r="Z280" i="11"/>
  <c r="U280" i="11"/>
  <c r="Y280" i="11"/>
  <c r="W284" i="11"/>
  <c r="Y284" i="11"/>
  <c r="X284" i="11"/>
  <c r="V284" i="11"/>
  <c r="Z284" i="11"/>
  <c r="U284" i="11"/>
  <c r="X319" i="11"/>
  <c r="W319" i="11"/>
  <c r="Z319" i="11"/>
  <c r="V319" i="11"/>
  <c r="Y319" i="11"/>
  <c r="U319" i="11"/>
  <c r="Z323" i="11"/>
  <c r="V323" i="11"/>
  <c r="Y323" i="11"/>
  <c r="U323" i="11"/>
  <c r="X323" i="11"/>
  <c r="W323" i="11"/>
  <c r="W327" i="11"/>
  <c r="Z327" i="11"/>
  <c r="V327" i="11"/>
  <c r="Y327" i="11"/>
  <c r="U327" i="11"/>
  <c r="X327" i="11"/>
  <c r="Z331" i="11"/>
  <c r="V331" i="11"/>
  <c r="Y331" i="11"/>
  <c r="U331" i="11"/>
  <c r="X331" i="11"/>
  <c r="W331" i="11"/>
  <c r="Y335" i="11"/>
  <c r="U335" i="11"/>
  <c r="X335" i="11"/>
  <c r="W335" i="11"/>
  <c r="V335" i="11"/>
  <c r="Z335" i="11"/>
  <c r="Z400" i="11"/>
  <c r="V400" i="11"/>
  <c r="Y400" i="11"/>
  <c r="U400" i="11"/>
  <c r="X400" i="11"/>
  <c r="W400" i="11"/>
  <c r="W404" i="11"/>
  <c r="Z404" i="11"/>
  <c r="V404" i="11"/>
  <c r="Y404" i="11"/>
  <c r="U404" i="11"/>
  <c r="X404" i="11"/>
  <c r="Y408" i="11"/>
  <c r="U408" i="11"/>
  <c r="X408" i="11"/>
  <c r="W408" i="11"/>
  <c r="Z408" i="11"/>
  <c r="V408" i="11"/>
  <c r="W551" i="11"/>
  <c r="Z551" i="11"/>
  <c r="V551" i="11"/>
  <c r="Y551" i="11"/>
  <c r="U551" i="11"/>
  <c r="X551" i="11"/>
  <c r="W581" i="11"/>
  <c r="Z581" i="11"/>
  <c r="V581" i="11"/>
  <c r="Y581" i="11"/>
  <c r="U581" i="11"/>
  <c r="X581" i="11"/>
  <c r="W311" i="11"/>
  <c r="Y416" i="11"/>
  <c r="X428" i="11"/>
  <c r="U428" i="11"/>
  <c r="W440" i="11"/>
  <c r="X452" i="11"/>
  <c r="Z452" i="11"/>
  <c r="V302" i="11"/>
  <c r="W306" i="11"/>
  <c r="V306" i="11"/>
  <c r="Y350" i="11"/>
  <c r="W350" i="11"/>
  <c r="U354" i="11"/>
  <c r="U358" i="11"/>
  <c r="W358" i="11"/>
  <c r="U362" i="11"/>
  <c r="V366" i="11"/>
  <c r="U366" i="11"/>
  <c r="Y370" i="11"/>
  <c r="AA370" i="11" s="1"/>
  <c r="U374" i="11"/>
  <c r="W374" i="11"/>
  <c r="U378" i="11"/>
  <c r="Z382" i="11"/>
  <c r="U382" i="11"/>
  <c r="V386" i="11"/>
  <c r="V390" i="11"/>
  <c r="U390" i="11"/>
  <c r="Y394" i="11"/>
  <c r="AA394" i="11" s="1"/>
  <c r="AB394" i="11" s="1"/>
  <c r="V457" i="11"/>
  <c r="V461" i="11"/>
  <c r="U461" i="11"/>
  <c r="V465" i="11"/>
  <c r="W469" i="11"/>
  <c r="V469" i="11"/>
  <c r="W473" i="11"/>
  <c r="W477" i="11"/>
  <c r="V477" i="11"/>
  <c r="V481" i="11"/>
  <c r="X485" i="11"/>
  <c r="Z485" i="11"/>
  <c r="AA485" i="11" s="1"/>
  <c r="AB485" i="11" s="1"/>
  <c r="W489" i="11"/>
  <c r="U493" i="11"/>
  <c r="W493" i="11"/>
  <c r="U497" i="11"/>
  <c r="U412" i="11"/>
  <c r="W412" i="11"/>
  <c r="V420" i="11"/>
  <c r="X432" i="11"/>
  <c r="Z432" i="11"/>
  <c r="W436" i="11"/>
  <c r="V448" i="11"/>
  <c r="U448" i="11"/>
  <c r="Y424" i="11"/>
  <c r="V424" i="11"/>
  <c r="Y444" i="11"/>
  <c r="X316" i="11"/>
  <c r="Z316" i="11"/>
  <c r="AA316" i="11" s="1"/>
  <c r="Z159" i="11"/>
  <c r="V159" i="11"/>
  <c r="Y159" i="11"/>
  <c r="X159" i="11"/>
  <c r="W159" i="11"/>
  <c r="U159" i="11"/>
  <c r="W171" i="11"/>
  <c r="Y171" i="11"/>
  <c r="X171" i="11"/>
  <c r="V171" i="11"/>
  <c r="Z171" i="11"/>
  <c r="U171" i="11"/>
  <c r="Y175" i="11"/>
  <c r="U175" i="11"/>
  <c r="Z175" i="11"/>
  <c r="X175" i="11"/>
  <c r="W175" i="11"/>
  <c r="V175" i="11"/>
  <c r="X179" i="11"/>
  <c r="W179" i="11"/>
  <c r="Z179" i="11"/>
  <c r="V179" i="11"/>
  <c r="Y179" i="11"/>
  <c r="U179" i="11"/>
  <c r="W183" i="11"/>
  <c r="Z183" i="11"/>
  <c r="V183" i="11"/>
  <c r="Y183" i="11"/>
  <c r="U183" i="11"/>
  <c r="X183" i="11"/>
  <c r="Z187" i="11"/>
  <c r="V187" i="11"/>
  <c r="Y187" i="11"/>
  <c r="U187" i="11"/>
  <c r="X187" i="11"/>
  <c r="W187" i="11"/>
  <c r="X191" i="11"/>
  <c r="W191" i="11"/>
  <c r="Z191" i="11"/>
  <c r="V191" i="11"/>
  <c r="Y191" i="11"/>
  <c r="U191" i="11"/>
  <c r="W195" i="11"/>
  <c r="Z195" i="11"/>
  <c r="V195" i="11"/>
  <c r="Y195" i="11"/>
  <c r="U195" i="11"/>
  <c r="X195" i="11"/>
  <c r="Z199" i="11"/>
  <c r="V199" i="11"/>
  <c r="Y199" i="11"/>
  <c r="U199" i="11"/>
  <c r="X199" i="11"/>
  <c r="W199" i="11"/>
  <c r="W207" i="11"/>
  <c r="Z207" i="11"/>
  <c r="V207" i="11"/>
  <c r="Y207" i="11"/>
  <c r="U207" i="11"/>
  <c r="X207" i="11"/>
  <c r="Z211" i="11"/>
  <c r="V211" i="11"/>
  <c r="Y211" i="11"/>
  <c r="U211" i="11"/>
  <c r="X211" i="11"/>
  <c r="W211" i="11"/>
  <c r="X229" i="11"/>
  <c r="W229" i="11"/>
  <c r="Z229" i="11"/>
  <c r="V229" i="11"/>
  <c r="Y229" i="11"/>
  <c r="U229" i="11"/>
  <c r="Y237" i="11"/>
  <c r="U237" i="11"/>
  <c r="X237" i="11"/>
  <c r="W237" i="11"/>
  <c r="V237" i="11"/>
  <c r="Z237" i="11"/>
  <c r="X241" i="11"/>
  <c r="W241" i="11"/>
  <c r="Z241" i="11"/>
  <c r="V241" i="11"/>
  <c r="Y241" i="11"/>
  <c r="U241" i="11"/>
  <c r="Y245" i="11"/>
  <c r="U245" i="11"/>
  <c r="Z245" i="11"/>
  <c r="X245" i="11"/>
  <c r="W245" i="11"/>
  <c r="V245" i="11"/>
  <c r="X249" i="11"/>
  <c r="V249" i="11"/>
  <c r="Z249" i="11"/>
  <c r="U249" i="11"/>
  <c r="Y249" i="11"/>
  <c r="W249" i="11"/>
  <c r="Z253" i="11"/>
  <c r="V253" i="11"/>
  <c r="W253" i="11"/>
  <c r="U253" i="11"/>
  <c r="Y253" i="11"/>
  <c r="X253" i="11"/>
  <c r="Y257" i="11"/>
  <c r="U257" i="11"/>
  <c r="X257" i="11"/>
  <c r="W257" i="11"/>
  <c r="V257" i="11"/>
  <c r="Z257" i="11"/>
  <c r="X261" i="11"/>
  <c r="Z261" i="11"/>
  <c r="U261" i="11"/>
  <c r="Y261" i="11"/>
  <c r="W261" i="11"/>
  <c r="V261" i="11"/>
  <c r="Y265" i="11"/>
  <c r="U265" i="11"/>
  <c r="Z265" i="11"/>
  <c r="X265" i="11"/>
  <c r="W265" i="11"/>
  <c r="V265" i="11"/>
  <c r="X269" i="11"/>
  <c r="V269" i="11"/>
  <c r="Z269" i="11"/>
  <c r="U269" i="11"/>
  <c r="Y269" i="11"/>
  <c r="W269" i="11"/>
  <c r="X273" i="11"/>
  <c r="Y273" i="11"/>
  <c r="W273" i="11"/>
  <c r="V273" i="11"/>
  <c r="Z273" i="11"/>
  <c r="U273" i="11"/>
  <c r="X277" i="11"/>
  <c r="V277" i="11"/>
  <c r="Z277" i="11"/>
  <c r="U277" i="11"/>
  <c r="Y277" i="11"/>
  <c r="W277" i="11"/>
  <c r="Y281" i="11"/>
  <c r="U281" i="11"/>
  <c r="V281" i="11"/>
  <c r="Z281" i="11"/>
  <c r="X281" i="11"/>
  <c r="W281" i="11"/>
  <c r="X285" i="11"/>
  <c r="W285" i="11"/>
  <c r="V285" i="11"/>
  <c r="Z285" i="11"/>
  <c r="U285" i="11"/>
  <c r="Y285" i="11"/>
  <c r="Z320" i="11"/>
  <c r="V320" i="11"/>
  <c r="Y320" i="11"/>
  <c r="U320" i="11"/>
  <c r="X320" i="11"/>
  <c r="W320" i="11"/>
  <c r="X324" i="11"/>
  <c r="W324" i="11"/>
  <c r="Z324" i="11"/>
  <c r="V324" i="11"/>
  <c r="Y324" i="11"/>
  <c r="U324" i="11"/>
  <c r="Y328" i="11"/>
  <c r="U328" i="11"/>
  <c r="X328" i="11"/>
  <c r="W328" i="11"/>
  <c r="Z328" i="11"/>
  <c r="AA328" i="11" s="1"/>
  <c r="V328" i="11"/>
  <c r="X332" i="11"/>
  <c r="W332" i="11"/>
  <c r="Z332" i="11"/>
  <c r="V332" i="11"/>
  <c r="Y332" i="11"/>
  <c r="U332" i="11"/>
  <c r="W336" i="11"/>
  <c r="Z336" i="11"/>
  <c r="V336" i="11"/>
  <c r="Y336" i="11"/>
  <c r="U336" i="11"/>
  <c r="X336" i="11"/>
  <c r="Y344" i="11"/>
  <c r="U344" i="11"/>
  <c r="X344" i="11"/>
  <c r="W344" i="11"/>
  <c r="Z344" i="11"/>
  <c r="V344" i="11"/>
  <c r="W401" i="11"/>
  <c r="Z401" i="11"/>
  <c r="V401" i="11"/>
  <c r="Y401" i="11"/>
  <c r="U401" i="11"/>
  <c r="X401" i="11"/>
  <c r="X405" i="11"/>
  <c r="W405" i="11"/>
  <c r="Z405" i="11"/>
  <c r="V405" i="11"/>
  <c r="Y405" i="11"/>
  <c r="U405" i="11"/>
  <c r="Z582" i="11"/>
  <c r="Y582" i="11"/>
  <c r="X582" i="11"/>
  <c r="W582" i="11"/>
  <c r="V582" i="11"/>
  <c r="U582" i="11"/>
  <c r="W428" i="11"/>
  <c r="U452" i="11"/>
  <c r="Y306" i="11"/>
  <c r="U350" i="11"/>
  <c r="Y358" i="11"/>
  <c r="Z366" i="11"/>
  <c r="Y374" i="11"/>
  <c r="V382" i="11"/>
  <c r="Z390" i="11"/>
  <c r="Z461" i="11"/>
  <c r="X469" i="11"/>
  <c r="X477" i="11"/>
  <c r="U485" i="11"/>
  <c r="Y493" i="11"/>
  <c r="Y412" i="11"/>
  <c r="U432" i="11"/>
  <c r="Z448" i="11"/>
  <c r="U424" i="11"/>
  <c r="U316" i="11"/>
  <c r="X6" i="11"/>
  <c r="U6" i="11"/>
  <c r="W6" i="11"/>
  <c r="Y6" i="11"/>
  <c r="Z6" i="11"/>
  <c r="V6" i="11"/>
  <c r="AA201" i="11" l="1"/>
  <c r="AB59" i="11"/>
  <c r="AB579" i="11"/>
  <c r="AB341" i="11"/>
  <c r="AB201" i="11"/>
  <c r="AB630" i="11"/>
  <c r="AB563" i="11"/>
  <c r="AB518" i="11"/>
  <c r="AB239" i="11"/>
  <c r="AB316" i="11"/>
  <c r="AB276" i="11"/>
  <c r="AB203" i="11"/>
  <c r="AB149" i="11"/>
  <c r="AB439" i="11"/>
  <c r="AB537" i="11"/>
  <c r="AB525" i="11"/>
  <c r="AB573" i="11"/>
  <c r="AB490" i="11"/>
  <c r="AB459" i="11"/>
  <c r="AB483" i="11"/>
  <c r="AB434" i="11"/>
  <c r="AB420" i="11"/>
  <c r="AB356" i="11"/>
  <c r="AB377" i="11"/>
  <c r="AB213" i="11"/>
  <c r="AB11" i="11"/>
  <c r="AB604" i="11"/>
  <c r="AB588" i="11"/>
  <c r="AB550" i="11"/>
  <c r="AB333" i="11"/>
  <c r="AB54" i="11"/>
  <c r="AB633" i="11"/>
  <c r="AB570" i="11"/>
  <c r="AB41" i="11"/>
  <c r="AB25" i="11"/>
  <c r="AB98" i="11"/>
  <c r="AB523" i="11"/>
  <c r="AB184" i="11"/>
  <c r="AB536" i="11"/>
  <c r="AB370" i="11"/>
  <c r="AB472" i="11"/>
  <c r="AB289" i="11"/>
  <c r="AC289" i="11" s="1"/>
  <c r="AB513" i="11"/>
  <c r="AB70" i="11"/>
  <c r="AB126" i="11"/>
  <c r="AB595" i="11"/>
  <c r="AB554" i="11"/>
  <c r="AB632" i="11"/>
  <c r="AB557" i="11"/>
  <c r="AB508" i="11"/>
  <c r="AB339" i="11"/>
  <c r="AB605" i="11"/>
  <c r="AB589" i="11"/>
  <c r="AB572" i="11"/>
  <c r="AB556" i="11"/>
  <c r="AB543" i="11"/>
  <c r="AB511" i="11"/>
  <c r="AB337" i="11"/>
  <c r="AB328" i="11"/>
  <c r="AB9" i="11"/>
  <c r="AB196" i="11"/>
  <c r="AB530" i="11"/>
  <c r="AB38" i="11"/>
  <c r="AB22" i="11"/>
  <c r="AA416" i="11"/>
  <c r="AB416" i="11" s="1"/>
  <c r="AA428" i="11"/>
  <c r="AB428" i="11" s="1"/>
  <c r="AC428" i="11" s="1"/>
  <c r="AA302" i="11"/>
  <c r="AB302" i="11" s="1"/>
  <c r="AA43" i="11"/>
  <c r="AA432" i="11"/>
  <c r="AB432" i="11" s="1"/>
  <c r="AA144" i="11"/>
  <c r="AB144" i="11" s="1"/>
  <c r="AA92" i="11"/>
  <c r="AB92" i="11" s="1"/>
  <c r="AA461" i="11"/>
  <c r="AB461" i="11" s="1"/>
  <c r="AC461" i="11" s="1"/>
  <c r="AA366" i="11"/>
  <c r="AB366" i="11" s="1"/>
  <c r="AA447" i="11"/>
  <c r="AB447" i="11" s="1"/>
  <c r="AC447" i="11" s="1"/>
  <c r="AA419" i="11"/>
  <c r="AB419" i="11" s="1"/>
  <c r="AA365" i="11"/>
  <c r="AB365" i="11" s="1"/>
  <c r="AA344" i="11"/>
  <c r="AA611" i="11"/>
  <c r="AB611" i="11" s="1"/>
  <c r="AA206" i="11"/>
  <c r="AB206" i="11" s="1"/>
  <c r="AA27" i="11"/>
  <c r="AB27" i="11" s="1"/>
  <c r="AC394" i="11"/>
  <c r="AA408" i="11"/>
  <c r="AB408" i="11" s="1"/>
  <c r="AA618" i="11"/>
  <c r="AB618" i="11" s="1"/>
  <c r="AA362" i="11"/>
  <c r="AA357" i="11"/>
  <c r="AB357" i="11" s="1"/>
  <c r="AA467" i="11"/>
  <c r="AB467" i="11" s="1"/>
  <c r="AA462" i="11"/>
  <c r="AC488" i="11"/>
  <c r="AC87" i="11"/>
  <c r="AA250" i="11"/>
  <c r="AA122" i="11"/>
  <c r="AB122" i="11" s="1"/>
  <c r="AA374" i="11"/>
  <c r="AA330" i="11"/>
  <c r="AA383" i="11"/>
  <c r="AB383" i="11" s="1"/>
  <c r="AA431" i="11"/>
  <c r="AA225" i="11"/>
  <c r="AA586" i="11"/>
  <c r="AB586" i="11" s="1"/>
  <c r="AA90" i="11"/>
  <c r="AB90" i="11" s="1"/>
  <c r="AA454" i="11"/>
  <c r="AB454" i="11" s="1"/>
  <c r="AA413" i="11"/>
  <c r="AB413" i="11" s="1"/>
  <c r="AA535" i="11"/>
  <c r="AB535" i="11" s="1"/>
  <c r="AA145" i="11"/>
  <c r="AA273" i="11"/>
  <c r="AB273" i="11" s="1"/>
  <c r="AA166" i="11"/>
  <c r="AB75" i="11"/>
  <c r="AA274" i="11"/>
  <c r="AA266" i="11"/>
  <c r="AB266" i="11" s="1"/>
  <c r="AA246" i="11"/>
  <c r="AB246" i="11" s="1"/>
  <c r="AA392" i="11"/>
  <c r="AB392" i="11" s="1"/>
  <c r="AC426" i="11"/>
  <c r="AA141" i="11"/>
  <c r="AA113" i="11"/>
  <c r="AA491" i="11"/>
  <c r="AA376" i="11"/>
  <c r="AB376" i="11" s="1"/>
  <c r="AC376" i="11" s="1"/>
  <c r="AA136" i="11"/>
  <c r="AB136" i="11" s="1"/>
  <c r="AA582" i="11"/>
  <c r="AB582" i="11" s="1"/>
  <c r="AA336" i="11"/>
  <c r="AA281" i="11"/>
  <c r="AB281" i="11" s="1"/>
  <c r="AA183" i="11"/>
  <c r="AA323" i="11"/>
  <c r="AA244" i="11"/>
  <c r="AB244" i="11" s="1"/>
  <c r="AA354" i="11"/>
  <c r="AB354" i="11" s="1"/>
  <c r="AA338" i="11"/>
  <c r="AA193" i="11"/>
  <c r="AB193" i="11" s="1"/>
  <c r="AA143" i="11"/>
  <c r="AB143" i="11" s="1"/>
  <c r="AA91" i="11"/>
  <c r="AB91" i="11" s="1"/>
  <c r="AA214" i="11"/>
  <c r="AA478" i="11"/>
  <c r="AB478" i="11" s="1"/>
  <c r="AA321" i="11"/>
  <c r="AA282" i="11"/>
  <c r="AB282" i="11" s="1"/>
  <c r="AA172" i="11"/>
  <c r="AB172" i="11" s="1"/>
  <c r="AA294" i="11"/>
  <c r="AB294" i="11" s="1"/>
  <c r="AC294" i="11" s="1"/>
  <c r="AA95" i="11"/>
  <c r="AA66" i="11"/>
  <c r="AA577" i="11"/>
  <c r="AA540" i="11"/>
  <c r="AA516" i="11"/>
  <c r="AB516" i="11" s="1"/>
  <c r="AA304" i="11"/>
  <c r="AB304" i="11" s="1"/>
  <c r="AA312" i="11"/>
  <c r="AB312" i="11" s="1"/>
  <c r="AA89" i="11"/>
  <c r="AB89" i="11" s="1"/>
  <c r="AA594" i="11"/>
  <c r="AA446" i="11"/>
  <c r="AA474" i="11"/>
  <c r="AB474" i="11" s="1"/>
  <c r="AA458" i="11"/>
  <c r="AB458" i="11" s="1"/>
  <c r="AA171" i="11"/>
  <c r="AB171" i="11" s="1"/>
  <c r="AC366" i="11"/>
  <c r="AA261" i="11"/>
  <c r="AB261" i="11" s="1"/>
  <c r="AA452" i="11"/>
  <c r="AA400" i="11"/>
  <c r="AA331" i="11"/>
  <c r="AA319" i="11"/>
  <c r="AA284" i="11"/>
  <c r="AA232" i="11"/>
  <c r="AB232" i="11" s="1"/>
  <c r="AA198" i="11"/>
  <c r="AA194" i="11"/>
  <c r="AB194" i="11" s="1"/>
  <c r="AA497" i="11"/>
  <c r="AB497" i="11" s="1"/>
  <c r="AA275" i="11"/>
  <c r="AA271" i="11"/>
  <c r="AB271" i="11" s="1"/>
  <c r="AA123" i="11"/>
  <c r="AB123" i="11" s="1"/>
  <c r="AA571" i="11"/>
  <c r="AA555" i="11"/>
  <c r="AB555" i="11" s="1"/>
  <c r="AA502" i="11"/>
  <c r="AA448" i="11"/>
  <c r="AB448" i="11" s="1"/>
  <c r="AA324" i="11"/>
  <c r="AB324" i="11" s="1"/>
  <c r="AA320" i="11"/>
  <c r="AB320" i="11" s="1"/>
  <c r="AA265" i="11"/>
  <c r="AB265" i="11" s="1"/>
  <c r="AA249" i="11"/>
  <c r="AB249" i="11" s="1"/>
  <c r="AA241" i="11"/>
  <c r="AB241" i="11" s="1"/>
  <c r="AA229" i="11"/>
  <c r="AB229" i="11" s="1"/>
  <c r="AA211" i="11"/>
  <c r="AB211" i="11" s="1"/>
  <c r="AA199" i="11"/>
  <c r="AB199" i="11" s="1"/>
  <c r="AA179" i="11"/>
  <c r="AB179" i="11" s="1"/>
  <c r="AA159" i="11"/>
  <c r="AB159" i="11" s="1"/>
  <c r="AA551" i="11"/>
  <c r="AB551" i="11" s="1"/>
  <c r="AA404" i="11"/>
  <c r="AB404" i="11" s="1"/>
  <c r="AA335" i="11"/>
  <c r="AB335" i="11" s="1"/>
  <c r="AA327" i="11"/>
  <c r="AB327" i="11" s="1"/>
  <c r="AA252" i="11"/>
  <c r="AB252" i="11" s="1"/>
  <c r="AA248" i="11"/>
  <c r="AB248" i="11" s="1"/>
  <c r="AA228" i="11"/>
  <c r="AB228" i="11" s="1"/>
  <c r="AA182" i="11"/>
  <c r="AB182" i="11" s="1"/>
  <c r="AA174" i="11"/>
  <c r="AB174" i="11" s="1"/>
  <c r="AA158" i="11"/>
  <c r="AB158" i="11" s="1"/>
  <c r="AA386" i="11"/>
  <c r="AB386" i="11" s="1"/>
  <c r="AA283" i="11"/>
  <c r="AB283" i="11" s="1"/>
  <c r="AA279" i="11"/>
  <c r="AB279" i="11" s="1"/>
  <c r="AA255" i="11"/>
  <c r="AB255" i="11" s="1"/>
  <c r="AA243" i="11"/>
  <c r="AB243" i="11" s="1"/>
  <c r="AA209" i="11"/>
  <c r="AB209" i="11" s="1"/>
  <c r="AA189" i="11"/>
  <c r="AB189" i="11" s="1"/>
  <c r="AA185" i="11"/>
  <c r="AB185" i="11" s="1"/>
  <c r="AA165" i="11"/>
  <c r="AB165" i="11" s="1"/>
  <c r="AA157" i="11"/>
  <c r="AB157" i="11" s="1"/>
  <c r="AA135" i="11"/>
  <c r="AB135" i="11" s="1"/>
  <c r="AA131" i="11"/>
  <c r="AB131" i="11" s="1"/>
  <c r="AA127" i="11"/>
  <c r="AB127" i="11" s="1"/>
  <c r="AA107" i="11"/>
  <c r="AB107" i="11" s="1"/>
  <c r="AA63" i="11"/>
  <c r="AB63" i="11" s="1"/>
  <c r="AA47" i="11"/>
  <c r="AB47" i="11" s="1"/>
  <c r="AA31" i="11"/>
  <c r="AB31" i="11" s="1"/>
  <c r="AA7" i="11"/>
  <c r="AB7" i="11" s="1"/>
  <c r="AA626" i="11"/>
  <c r="AB626" i="11" s="1"/>
  <c r="AA608" i="11"/>
  <c r="AB608" i="11" s="1"/>
  <c r="AA592" i="11"/>
  <c r="AB592" i="11" s="1"/>
  <c r="AA575" i="11"/>
  <c r="AB575" i="11" s="1"/>
  <c r="AA559" i="11"/>
  <c r="AB559" i="11" s="1"/>
  <c r="AA538" i="11"/>
  <c r="AB538" i="11" s="1"/>
  <c r="AA534" i="11"/>
  <c r="AB534" i="11" s="1"/>
  <c r="AA526" i="11"/>
  <c r="AB526" i="11" s="1"/>
  <c r="AA522" i="11"/>
  <c r="AB522" i="11" s="1"/>
  <c r="AA297" i="11"/>
  <c r="AB297" i="11" s="1"/>
  <c r="AA287" i="11"/>
  <c r="AB287" i="11" s="1"/>
  <c r="AA148" i="11"/>
  <c r="AB148" i="11" s="1"/>
  <c r="AA79" i="11"/>
  <c r="AB79" i="11" s="1"/>
  <c r="AC79" i="11" s="1"/>
  <c r="AA71" i="11"/>
  <c r="AB71" i="11" s="1"/>
  <c r="AA67" i="11"/>
  <c r="AB67" i="11" s="1"/>
  <c r="AA406" i="11"/>
  <c r="AB406" i="11" s="1"/>
  <c r="AA329" i="11"/>
  <c r="AA270" i="11"/>
  <c r="AB270" i="11" s="1"/>
  <c r="AA200" i="11"/>
  <c r="AB200" i="11" s="1"/>
  <c r="AA192" i="11"/>
  <c r="AB192" i="11" s="1"/>
  <c r="AA180" i="11"/>
  <c r="AB180" i="11" s="1"/>
  <c r="AA160" i="11"/>
  <c r="AB160" i="11" s="1"/>
  <c r="AA130" i="11"/>
  <c r="AB130" i="11" s="1"/>
  <c r="AA417" i="11"/>
  <c r="AB417" i="11" s="1"/>
  <c r="AA379" i="11"/>
  <c r="AA163" i="11"/>
  <c r="AB163" i="11" s="1"/>
  <c r="AA460" i="11"/>
  <c r="AB460" i="11" s="1"/>
  <c r="AA463" i="11"/>
  <c r="AB463" i="11" s="1"/>
  <c r="AA120" i="11"/>
  <c r="AA44" i="11"/>
  <c r="AB44" i="11" s="1"/>
  <c r="AA28" i="11"/>
  <c r="AB28" i="11" s="1"/>
  <c r="AA613" i="11"/>
  <c r="AA597" i="11"/>
  <c r="AA580" i="11"/>
  <c r="AB580" i="11" s="1"/>
  <c r="AC580" i="11" s="1"/>
  <c r="AA564" i="11"/>
  <c r="AA391" i="11"/>
  <c r="AA236" i="11"/>
  <c r="AB236" i="11" s="1"/>
  <c r="AA223" i="11"/>
  <c r="AB223" i="11" s="1"/>
  <c r="AA219" i="11"/>
  <c r="AB219" i="11" s="1"/>
  <c r="AA93" i="11"/>
  <c r="AB93" i="11" s="1"/>
  <c r="AC93" i="11" s="1"/>
  <c r="AA72" i="11"/>
  <c r="AA56" i="11"/>
  <c r="AA62" i="11"/>
  <c r="AA50" i="11"/>
  <c r="AA30" i="11"/>
  <c r="AB30" i="11" s="1"/>
  <c r="AA18" i="11"/>
  <c r="AA637" i="11"/>
  <c r="AB637" i="11" s="1"/>
  <c r="AA629" i="11"/>
  <c r="AB629" i="11" s="1"/>
  <c r="AA599" i="11"/>
  <c r="AB599" i="11" s="1"/>
  <c r="AA591" i="11"/>
  <c r="AB591" i="11" s="1"/>
  <c r="AA574" i="11"/>
  <c r="AB574" i="11" s="1"/>
  <c r="AA566" i="11"/>
  <c r="AB566" i="11" s="1"/>
  <c r="AA501" i="11"/>
  <c r="AB501" i="11" s="1"/>
  <c r="AA464" i="11"/>
  <c r="AB464" i="11" s="1"/>
  <c r="AA340" i="11"/>
  <c r="AB340" i="11" s="1"/>
  <c r="AA242" i="11"/>
  <c r="AB242" i="11" s="1"/>
  <c r="AA217" i="11"/>
  <c r="AB217" i="11" s="1"/>
  <c r="AA147" i="11"/>
  <c r="AB147" i="11" s="1"/>
  <c r="AA99" i="11"/>
  <c r="AB99" i="11" s="1"/>
  <c r="AA164" i="11"/>
  <c r="AA524" i="11"/>
  <c r="AA102" i="11"/>
  <c r="AB102" i="11" s="1"/>
  <c r="AA94" i="11"/>
  <c r="AB94" i="11" s="1"/>
  <c r="AA86" i="11"/>
  <c r="AB86" i="11" s="1"/>
  <c r="AA14" i="11"/>
  <c r="AB14" i="11" s="1"/>
  <c r="AA607" i="11"/>
  <c r="AB607" i="11" s="1"/>
  <c r="AA505" i="11"/>
  <c r="AB505" i="11" s="1"/>
  <c r="AA427" i="11"/>
  <c r="AA385" i="11"/>
  <c r="AB385" i="11" s="1"/>
  <c r="AA610" i="11"/>
  <c r="AB610" i="11" s="1"/>
  <c r="AA565" i="11"/>
  <c r="AB565" i="11" s="1"/>
  <c r="AA360" i="11"/>
  <c r="AB360" i="11" s="1"/>
  <c r="AA81" i="11"/>
  <c r="AB81" i="11" s="1"/>
  <c r="AA69" i="11"/>
  <c r="AB69" i="11" s="1"/>
  <c r="AA121" i="11"/>
  <c r="AB121" i="11" s="1"/>
  <c r="AA61" i="11"/>
  <c r="AB61" i="11" s="1"/>
  <c r="AA49" i="11"/>
  <c r="AB49" i="11" s="1"/>
  <c r="AA33" i="11"/>
  <c r="AB33" i="11" s="1"/>
  <c r="AA569" i="11"/>
  <c r="AB569" i="11" s="1"/>
  <c r="AA520" i="11"/>
  <c r="AB520" i="11" s="1"/>
  <c r="AA313" i="11"/>
  <c r="AB313" i="11" s="1"/>
  <c r="AA150" i="11"/>
  <c r="AB150" i="11" s="1"/>
  <c r="AA387" i="11"/>
  <c r="AA132" i="11"/>
  <c r="AA124" i="11"/>
  <c r="AB124" i="11" s="1"/>
  <c r="AA108" i="11"/>
  <c r="AA104" i="11"/>
  <c r="AB104" i="11" s="1"/>
  <c r="AA100" i="11"/>
  <c r="AB100" i="11" s="1"/>
  <c r="AA48" i="11"/>
  <c r="AB48" i="11" s="1"/>
  <c r="AA40" i="11"/>
  <c r="AB40" i="11" s="1"/>
  <c r="AA32" i="11"/>
  <c r="AB32" i="11" s="1"/>
  <c r="AA24" i="11"/>
  <c r="AB24" i="11" s="1"/>
  <c r="AA8" i="11"/>
  <c r="AB8" i="11" s="1"/>
  <c r="AA627" i="11"/>
  <c r="AB627" i="11" s="1"/>
  <c r="AA617" i="11"/>
  <c r="AB617" i="11" s="1"/>
  <c r="AA601" i="11"/>
  <c r="AB601" i="11" s="1"/>
  <c r="AA585" i="11"/>
  <c r="AB585" i="11" s="1"/>
  <c r="AA568" i="11"/>
  <c r="AB568" i="11" s="1"/>
  <c r="AA539" i="11"/>
  <c r="AB539" i="11" s="1"/>
  <c r="AA519" i="11"/>
  <c r="AB519" i="11" s="1"/>
  <c r="AA515" i="11"/>
  <c r="AB515" i="11" s="1"/>
  <c r="AA494" i="11"/>
  <c r="AB494" i="11" s="1"/>
  <c r="AA482" i="11"/>
  <c r="AA445" i="11"/>
  <c r="AA441" i="11"/>
  <c r="AB441" i="11" s="1"/>
  <c r="AA433" i="11"/>
  <c r="AA395" i="11"/>
  <c r="AB395" i="11" s="1"/>
  <c r="AA307" i="11"/>
  <c r="AB307" i="11" s="1"/>
  <c r="AA167" i="11"/>
  <c r="AA153" i="11"/>
  <c r="AA12" i="11"/>
  <c r="AB12" i="11" s="1"/>
  <c r="AA58" i="11"/>
  <c r="AB58" i="11" s="1"/>
  <c r="AA10" i="11"/>
  <c r="AB10" i="11" s="1"/>
  <c r="AA603" i="11"/>
  <c r="AB603" i="11" s="1"/>
  <c r="AA578" i="11"/>
  <c r="AB578" i="11" s="1"/>
  <c r="AA545" i="11"/>
  <c r="AB545" i="11" s="1"/>
  <c r="AA509" i="11"/>
  <c r="AB509" i="11" s="1"/>
  <c r="AA476" i="11"/>
  <c r="AB476" i="11" s="1"/>
  <c r="AA393" i="11"/>
  <c r="AA353" i="11"/>
  <c r="AA238" i="11"/>
  <c r="AB238" i="11" s="1"/>
  <c r="AA151" i="11"/>
  <c r="AB151" i="11" s="1"/>
  <c r="AA176" i="11"/>
  <c r="AB176" i="11" s="1"/>
  <c r="AA614" i="11"/>
  <c r="AB614" i="11" s="1"/>
  <c r="AA396" i="11"/>
  <c r="AB396" i="11" s="1"/>
  <c r="AA372" i="11"/>
  <c r="AA352" i="11"/>
  <c r="AB352" i="11" s="1"/>
  <c r="AA303" i="11"/>
  <c r="AB303" i="11" s="1"/>
  <c r="AA363" i="11"/>
  <c r="AA253" i="11"/>
  <c r="AB253" i="11" s="1"/>
  <c r="AA405" i="11"/>
  <c r="AB405" i="11" s="1"/>
  <c r="AA332" i="11"/>
  <c r="AB332" i="11" s="1"/>
  <c r="AA277" i="11"/>
  <c r="AB277" i="11" s="1"/>
  <c r="AA269" i="11"/>
  <c r="AB269" i="11" s="1"/>
  <c r="AA245" i="11"/>
  <c r="AB245" i="11" s="1"/>
  <c r="AA191" i="11"/>
  <c r="AB191" i="11" s="1"/>
  <c r="AA187" i="11"/>
  <c r="AB187" i="11" s="1"/>
  <c r="AA175" i="11"/>
  <c r="AB175" i="11" s="1"/>
  <c r="AA581" i="11"/>
  <c r="AB581" i="11" s="1"/>
  <c r="AA280" i="11"/>
  <c r="AB280" i="11" s="1"/>
  <c r="AA268" i="11"/>
  <c r="AB268" i="11" s="1"/>
  <c r="AA256" i="11"/>
  <c r="AB256" i="11" s="1"/>
  <c r="AA202" i="11"/>
  <c r="AB202" i="11" s="1"/>
  <c r="AA412" i="11"/>
  <c r="AB412" i="11" s="1"/>
  <c r="AA358" i="11"/>
  <c r="AB358" i="11" s="1"/>
  <c r="AA306" i="11"/>
  <c r="AB306" i="11" s="1"/>
  <c r="AA326" i="11"/>
  <c r="AB326" i="11" s="1"/>
  <c r="AA322" i="11"/>
  <c r="AB322" i="11" s="1"/>
  <c r="AA231" i="11"/>
  <c r="AB231" i="11" s="1"/>
  <c r="AA197" i="11"/>
  <c r="AB197" i="11" s="1"/>
  <c r="AA139" i="11"/>
  <c r="AB139" i="11" s="1"/>
  <c r="AA55" i="11"/>
  <c r="AB55" i="11" s="1"/>
  <c r="AA51" i="11"/>
  <c r="AB51" i="11" s="1"/>
  <c r="AA39" i="11"/>
  <c r="AB39" i="11" s="1"/>
  <c r="AA35" i="11"/>
  <c r="AB35" i="11" s="1"/>
  <c r="AA23" i="11"/>
  <c r="AB23" i="11" s="1"/>
  <c r="AA15" i="11"/>
  <c r="AB15" i="11" s="1"/>
  <c r="AA634" i="11"/>
  <c r="AB634" i="11" s="1"/>
  <c r="AA616" i="11"/>
  <c r="AB616" i="11" s="1"/>
  <c r="AA600" i="11"/>
  <c r="AB600" i="11" s="1"/>
  <c r="AA567" i="11"/>
  <c r="AB567" i="11" s="1"/>
  <c r="AA546" i="11"/>
  <c r="AB546" i="11" s="1"/>
  <c r="AA510" i="11"/>
  <c r="AB510" i="11" s="1"/>
  <c r="AA506" i="11"/>
  <c r="AB506" i="11" s="1"/>
  <c r="AA403" i="11"/>
  <c r="AB403" i="11" s="1"/>
  <c r="AA222" i="11"/>
  <c r="AB222" i="11" s="1"/>
  <c r="AA218" i="11"/>
  <c r="AB218" i="11" s="1"/>
  <c r="AA162" i="11"/>
  <c r="AB162" i="11" s="1"/>
  <c r="AA152" i="11"/>
  <c r="AB152" i="11" s="1"/>
  <c r="AA19" i="11"/>
  <c r="AB19" i="11" s="1"/>
  <c r="AA345" i="11"/>
  <c r="AB345" i="11" s="1"/>
  <c r="AA286" i="11"/>
  <c r="AB286" i="11" s="1"/>
  <c r="AA106" i="11"/>
  <c r="AB106" i="11" s="1"/>
  <c r="AA541" i="11"/>
  <c r="AB541" i="11" s="1"/>
  <c r="AA517" i="11"/>
  <c r="AB517" i="11" s="1"/>
  <c r="AA415" i="11"/>
  <c r="AB415" i="11" s="1"/>
  <c r="AA397" i="11"/>
  <c r="AB397" i="11" s="1"/>
  <c r="AA82" i="11"/>
  <c r="AB82" i="11" s="1"/>
  <c r="AA495" i="11"/>
  <c r="AB495" i="11" s="1"/>
  <c r="AA479" i="11"/>
  <c r="AB479" i="11" s="1"/>
  <c r="AA442" i="11"/>
  <c r="AB442" i="11" s="1"/>
  <c r="AA13" i="11"/>
  <c r="AB13" i="11" s="1"/>
  <c r="AA117" i="11"/>
  <c r="AB117" i="11" s="1"/>
  <c r="AA109" i="11"/>
  <c r="AB109" i="11" s="1"/>
  <c r="AA85" i="11"/>
  <c r="AB85" i="11" s="1"/>
  <c r="AA65" i="11"/>
  <c r="AB65" i="11" s="1"/>
  <c r="AA45" i="11"/>
  <c r="AB45" i="11" s="1"/>
  <c r="AA37" i="11"/>
  <c r="AB37" i="11" s="1"/>
  <c r="AA29" i="11"/>
  <c r="AB29" i="11" s="1"/>
  <c r="AA21" i="11"/>
  <c r="AB21" i="11" s="1"/>
  <c r="AA606" i="11"/>
  <c r="AB606" i="11" s="1"/>
  <c r="AA471" i="11"/>
  <c r="AB471" i="11" s="1"/>
  <c r="AA224" i="11"/>
  <c r="AB224" i="11" s="1"/>
  <c r="AA53" i="11"/>
  <c r="AB53" i="11" s="1"/>
  <c r="AA128" i="11"/>
  <c r="AB128" i="11" s="1"/>
  <c r="AA112" i="11"/>
  <c r="AB112" i="11" s="1"/>
  <c r="AA88" i="11"/>
  <c r="AB88" i="11" s="1"/>
  <c r="AA64" i="11"/>
  <c r="AB64" i="11" s="1"/>
  <c r="AA52" i="11"/>
  <c r="AB52" i="11" s="1"/>
  <c r="AA36" i="11"/>
  <c r="AB36" i="11" s="1"/>
  <c r="AA20" i="11"/>
  <c r="AB20" i="11" s="1"/>
  <c r="AA635" i="11"/>
  <c r="AB635" i="11" s="1"/>
  <c r="AA609" i="11"/>
  <c r="AB609" i="11" s="1"/>
  <c r="AA593" i="11"/>
  <c r="AB593" i="11" s="1"/>
  <c r="AA576" i="11"/>
  <c r="AB576" i="11" s="1"/>
  <c r="AA560" i="11"/>
  <c r="AB560" i="11" s="1"/>
  <c r="AA547" i="11"/>
  <c r="AB547" i="11" s="1"/>
  <c r="AA531" i="11"/>
  <c r="AB531" i="11" s="1"/>
  <c r="AA527" i="11"/>
  <c r="AB527" i="11" s="1"/>
  <c r="AA503" i="11"/>
  <c r="AB503" i="11" s="1"/>
  <c r="AA486" i="11"/>
  <c r="AB486" i="11" s="1"/>
  <c r="AA466" i="11"/>
  <c r="AB466" i="11" s="1"/>
  <c r="AA453" i="11"/>
  <c r="AB453" i="11" s="1"/>
  <c r="AA449" i="11"/>
  <c r="AB449" i="11" s="1"/>
  <c r="AA429" i="11"/>
  <c r="AB429" i="11" s="1"/>
  <c r="AA421" i="11"/>
  <c r="AB421" i="11" s="1"/>
  <c r="AC417" i="11"/>
  <c r="AA375" i="11"/>
  <c r="AB375" i="11" s="1"/>
  <c r="AA367" i="11"/>
  <c r="AB367" i="11" s="1"/>
  <c r="AA351" i="11"/>
  <c r="AB351" i="11" s="1"/>
  <c r="AA346" i="11"/>
  <c r="AB346" i="11" s="1"/>
  <c r="AA342" i="11"/>
  <c r="AB342" i="11" s="1"/>
  <c r="AA240" i="11"/>
  <c r="AB240" i="11" s="1"/>
  <c r="AA215" i="11"/>
  <c r="AB215" i="11" s="1"/>
  <c r="AA133" i="11"/>
  <c r="AB133" i="11" s="1"/>
  <c r="AA105" i="11"/>
  <c r="AB105" i="11" s="1"/>
  <c r="AA97" i="11"/>
  <c r="AB97" i="11" s="1"/>
  <c r="AA76" i="11"/>
  <c r="AB76" i="11" s="1"/>
  <c r="AA114" i="11"/>
  <c r="AB114" i="11" s="1"/>
  <c r="AA42" i="11"/>
  <c r="AB42" i="11" s="1"/>
  <c r="AA625" i="11"/>
  <c r="AB625" i="11" s="1"/>
  <c r="AA587" i="11"/>
  <c r="AB587" i="11" s="1"/>
  <c r="AA562" i="11"/>
  <c r="AB562" i="11" s="1"/>
  <c r="AA533" i="11"/>
  <c r="AB533" i="11" s="1"/>
  <c r="AA389" i="11"/>
  <c r="AB389" i="11" s="1"/>
  <c r="AA373" i="11"/>
  <c r="AB373" i="11" s="1"/>
  <c r="AA290" i="11"/>
  <c r="AB290" i="11" s="1"/>
  <c r="AA169" i="11"/>
  <c r="AB169" i="11" s="1"/>
  <c r="AA477" i="11"/>
  <c r="AB477" i="11" s="1"/>
  <c r="AA382" i="11"/>
  <c r="AB382" i="11" s="1"/>
  <c r="AA278" i="11"/>
  <c r="AB278" i="11" s="1"/>
  <c r="AA254" i="11"/>
  <c r="AB254" i="11" s="1"/>
  <c r="AA230" i="11"/>
  <c r="AB230" i="11" s="1"/>
  <c r="AA212" i="11"/>
  <c r="AB212" i="11" s="1"/>
  <c r="AA204" i="11"/>
  <c r="AB204" i="11" s="1"/>
  <c r="AA168" i="11"/>
  <c r="AB168" i="11" s="1"/>
  <c r="AA134" i="11"/>
  <c r="AB134" i="11" s="1"/>
  <c r="AA628" i="11"/>
  <c r="AB628" i="11" s="1"/>
  <c r="AA590" i="11"/>
  <c r="AB590" i="11" s="1"/>
  <c r="AA561" i="11"/>
  <c r="AB561" i="11" s="1"/>
  <c r="AA548" i="11"/>
  <c r="AB548" i="11" s="1"/>
  <c r="AA500" i="11"/>
  <c r="AB500" i="11" s="1"/>
  <c r="AA450" i="11"/>
  <c r="AB450" i="11" s="1"/>
  <c r="AA368" i="11"/>
  <c r="AB368" i="11" s="1"/>
  <c r="AA293" i="11"/>
  <c r="AB293" i="11" s="1"/>
  <c r="AA77" i="11"/>
  <c r="AB77" i="11" s="1"/>
  <c r="AA17" i="11"/>
  <c r="AB17" i="11" s="1"/>
  <c r="AA237" i="11"/>
  <c r="AB237" i="11" s="1"/>
  <c r="AA178" i="11"/>
  <c r="AB178" i="11" s="1"/>
  <c r="AA140" i="11"/>
  <c r="AB140" i="11" s="1"/>
  <c r="AA489" i="11"/>
  <c r="AB489" i="11" s="1"/>
  <c r="AA440" i="11"/>
  <c r="AB440" i="11" s="1"/>
  <c r="AA247" i="11"/>
  <c r="AB247" i="11" s="1"/>
  <c r="AA173" i="11"/>
  <c r="AB173" i="11" s="1"/>
  <c r="AC555" i="11"/>
  <c r="AA492" i="11"/>
  <c r="AB492" i="11" s="1"/>
  <c r="AA468" i="11"/>
  <c r="AB468" i="11" s="1"/>
  <c r="AA369" i="11"/>
  <c r="AB369" i="11" s="1"/>
  <c r="AC516" i="11"/>
  <c r="AA430" i="11"/>
  <c r="AB430" i="11" s="1"/>
  <c r="AA220" i="11"/>
  <c r="AB220" i="11" s="1"/>
  <c r="AA422" i="11"/>
  <c r="AB422" i="11" s="1"/>
  <c r="AA470" i="11"/>
  <c r="AB470" i="11" s="1"/>
  <c r="AA496" i="11"/>
  <c r="AB496" i="11" s="1"/>
  <c r="AA484" i="11"/>
  <c r="AB484" i="11" s="1"/>
  <c r="AA451" i="11"/>
  <c r="AB451" i="11" s="1"/>
  <c r="AA411" i="11"/>
  <c r="AB411" i="11" s="1"/>
  <c r="AA381" i="11"/>
  <c r="AB381" i="11" s="1"/>
  <c r="AA361" i="11"/>
  <c r="AB361" i="11" s="1"/>
  <c r="AA305" i="11"/>
  <c r="AB305" i="11" s="1"/>
  <c r="AA457" i="11"/>
  <c r="AB457" i="11" s="1"/>
  <c r="AA424" i="11"/>
  <c r="AB424" i="11" s="1"/>
  <c r="AA378" i="11"/>
  <c r="AB378" i="11" s="1"/>
  <c r="AA414" i="11"/>
  <c r="AB414" i="11" s="1"/>
  <c r="AA263" i="11"/>
  <c r="AB263" i="11" s="1"/>
  <c r="AA291" i="11"/>
  <c r="AB291" i="11" s="1"/>
  <c r="AA96" i="11"/>
  <c r="AB96" i="11" s="1"/>
  <c r="AA529" i="11"/>
  <c r="AB529" i="11" s="1"/>
  <c r="AA402" i="11"/>
  <c r="AB402" i="11" s="1"/>
  <c r="AA138" i="11"/>
  <c r="AB138" i="11" s="1"/>
  <c r="AA418" i="11"/>
  <c r="AB418" i="11" s="1"/>
  <c r="AA388" i="11"/>
  <c r="AB388" i="11" s="1"/>
  <c r="AA364" i="11"/>
  <c r="AB364" i="11" s="1"/>
  <c r="AA116" i="11"/>
  <c r="AB116" i="11" s="1"/>
  <c r="AA371" i="11"/>
  <c r="AB371" i="11" s="1"/>
  <c r="AA288" i="11"/>
  <c r="AB288" i="11" s="1"/>
  <c r="AA80" i="11"/>
  <c r="AB80" i="11" s="1"/>
  <c r="AA443" i="11"/>
  <c r="AB443" i="11" s="1"/>
  <c r="AA423" i="11"/>
  <c r="AB423" i="11" s="1"/>
  <c r="AA349" i="11"/>
  <c r="AB349" i="11" s="1"/>
  <c r="AA311" i="11"/>
  <c r="AB311" i="11" s="1"/>
  <c r="AA469" i="11"/>
  <c r="AB469" i="11" s="1"/>
  <c r="AA390" i="11"/>
  <c r="AB390" i="11" s="1"/>
  <c r="AA380" i="11"/>
  <c r="AB380" i="11" s="1"/>
  <c r="AA401" i="11"/>
  <c r="AB401" i="11" s="1"/>
  <c r="AA285" i="11"/>
  <c r="AB285" i="11" s="1"/>
  <c r="AA257" i="11"/>
  <c r="AB257" i="11" s="1"/>
  <c r="AA207" i="11"/>
  <c r="AB207" i="11" s="1"/>
  <c r="AA195" i="11"/>
  <c r="AB195" i="11" s="1"/>
  <c r="AA272" i="11"/>
  <c r="AB272" i="11" s="1"/>
  <c r="AA264" i="11"/>
  <c r="AB264" i="11" s="1"/>
  <c r="AA260" i="11"/>
  <c r="AB260" i="11" s="1"/>
  <c r="AA210" i="11"/>
  <c r="AB210" i="11" s="1"/>
  <c r="AA190" i="11"/>
  <c r="AB190" i="11" s="1"/>
  <c r="AA186" i="11"/>
  <c r="AB186" i="11" s="1"/>
  <c r="AA170" i="11"/>
  <c r="AB170" i="11" s="1"/>
  <c r="AA436" i="11"/>
  <c r="AB436" i="11" s="1"/>
  <c r="AA493" i="11"/>
  <c r="AB493" i="11" s="1"/>
  <c r="AA473" i="11"/>
  <c r="AB473" i="11" s="1"/>
  <c r="AA350" i="11"/>
  <c r="AB350" i="11" s="1"/>
  <c r="AA638" i="11"/>
  <c r="AB638" i="11" s="1"/>
  <c r="AA407" i="11"/>
  <c r="AB407" i="11" s="1"/>
  <c r="AA334" i="11"/>
  <c r="AB334" i="11" s="1"/>
  <c r="AA267" i="11"/>
  <c r="AB267" i="11" s="1"/>
  <c r="AA251" i="11"/>
  <c r="AB251" i="11" s="1"/>
  <c r="AA205" i="11"/>
  <c r="AB205" i="11" s="1"/>
  <c r="AA181" i="11"/>
  <c r="AB181" i="11" s="1"/>
  <c r="AA177" i="11"/>
  <c r="AB177" i="11" s="1"/>
  <c r="AA119" i="11"/>
  <c r="AB119" i="11" s="1"/>
  <c r="AA115" i="11"/>
  <c r="AB115" i="11" s="1"/>
  <c r="AA111" i="11"/>
  <c r="AB111" i="11" s="1"/>
  <c r="AA612" i="11"/>
  <c r="AB612" i="11" s="1"/>
  <c r="AA596" i="11"/>
  <c r="AB596" i="11" s="1"/>
  <c r="AA542" i="11"/>
  <c r="AB542" i="11" s="1"/>
  <c r="AA514" i="11"/>
  <c r="AB514" i="11" s="1"/>
  <c r="AA235" i="11"/>
  <c r="AB235" i="11" s="1"/>
  <c r="AA325" i="11"/>
  <c r="AB325" i="11" s="1"/>
  <c r="AA258" i="11"/>
  <c r="AB258" i="11" s="1"/>
  <c r="AA188" i="11"/>
  <c r="AB188" i="11" s="1"/>
  <c r="AA142" i="11"/>
  <c r="AB142" i="11" s="1"/>
  <c r="AA118" i="11"/>
  <c r="AB118" i="11" s="1"/>
  <c r="AA110" i="11"/>
  <c r="AB110" i="11" s="1"/>
  <c r="AA26" i="11"/>
  <c r="AB26" i="11" s="1"/>
  <c r="AA619" i="11"/>
  <c r="AB619" i="11" s="1"/>
  <c r="AA480" i="11"/>
  <c r="AB480" i="11" s="1"/>
  <c r="AA310" i="11"/>
  <c r="AB310" i="11" s="1"/>
  <c r="AA221" i="11"/>
  <c r="AB221" i="11" s="1"/>
  <c r="AA636" i="11"/>
  <c r="AB636" i="11" s="1"/>
  <c r="AA598" i="11"/>
  <c r="AB598" i="11" s="1"/>
  <c r="AA528" i="11"/>
  <c r="AB528" i="11" s="1"/>
  <c r="AA504" i="11"/>
  <c r="AB504" i="11" s="1"/>
  <c r="AA384" i="11"/>
  <c r="AB384" i="11" s="1"/>
  <c r="AA233" i="11"/>
  <c r="AB233" i="11" s="1"/>
  <c r="AA146" i="11"/>
  <c r="AB146" i="11" s="1"/>
  <c r="AA137" i="11"/>
  <c r="AB137" i="11" s="1"/>
  <c r="AA129" i="11"/>
  <c r="AB129" i="11" s="1"/>
  <c r="AA125" i="11"/>
  <c r="AB125" i="11" s="1"/>
  <c r="AA101" i="11"/>
  <c r="AB101" i="11" s="1"/>
  <c r="AA544" i="11"/>
  <c r="AB544" i="11" s="1"/>
  <c r="AA532" i="11"/>
  <c r="AB532" i="11" s="1"/>
  <c r="AA300" i="11"/>
  <c r="AB300" i="11" s="1"/>
  <c r="AA216" i="11"/>
  <c r="AB216" i="11" s="1"/>
  <c r="AA60" i="11"/>
  <c r="AB60" i="11" s="1"/>
  <c r="AA631" i="11"/>
  <c r="AB631" i="11" s="1"/>
  <c r="AA622" i="11"/>
  <c r="AB622" i="11" s="1"/>
  <c r="AA507" i="11"/>
  <c r="AB507" i="11" s="1"/>
  <c r="AA437" i="11"/>
  <c r="AB437" i="11" s="1"/>
  <c r="AA425" i="11"/>
  <c r="AB425" i="11" s="1"/>
  <c r="AA359" i="11"/>
  <c r="AB359" i="11" s="1"/>
  <c r="AA355" i="11"/>
  <c r="AB355" i="11" s="1"/>
  <c r="AA292" i="11"/>
  <c r="AB292" i="11" s="1"/>
  <c r="AA68" i="11"/>
  <c r="AB68" i="11" s="1"/>
  <c r="AA16" i="11"/>
  <c r="AB16" i="11" s="1"/>
  <c r="AA46" i="11"/>
  <c r="AB46" i="11" s="1"/>
  <c r="AA34" i="11"/>
  <c r="AB34" i="11" s="1"/>
  <c r="AA615" i="11"/>
  <c r="AB615" i="11" s="1"/>
  <c r="AA558" i="11"/>
  <c r="AB558" i="11" s="1"/>
  <c r="AA549" i="11"/>
  <c r="AB549" i="11" s="1"/>
  <c r="AA521" i="11"/>
  <c r="AB521" i="11" s="1"/>
  <c r="AA435" i="11"/>
  <c r="AB435" i="11" s="1"/>
  <c r="AA301" i="11"/>
  <c r="AB301" i="11" s="1"/>
  <c r="AA78" i="11"/>
  <c r="AB78" i="11" s="1"/>
  <c r="AA444" i="11"/>
  <c r="AB444" i="11" s="1"/>
  <c r="AA481" i="11"/>
  <c r="AB481" i="11" s="1"/>
  <c r="AA465" i="11"/>
  <c r="AB465" i="11" s="1"/>
  <c r="AA262" i="11"/>
  <c r="AB262" i="11" s="1"/>
  <c r="AA512" i="11"/>
  <c r="AB512" i="11" s="1"/>
  <c r="AA487" i="11"/>
  <c r="AB487" i="11" s="1"/>
  <c r="AA475" i="11"/>
  <c r="AB475" i="11" s="1"/>
  <c r="AA438" i="11"/>
  <c r="AB438" i="11" s="1"/>
  <c r="AA343" i="11"/>
  <c r="AB343" i="11" s="1"/>
  <c r="AA6" i="11"/>
  <c r="AB6" i="11" s="1"/>
  <c r="AC38" i="11" l="1"/>
  <c r="AB153" i="11"/>
  <c r="AC153" i="11" s="1"/>
  <c r="AB564" i="11"/>
  <c r="AC564" i="11" s="1"/>
  <c r="AB166" i="11"/>
  <c r="AC166" i="11" s="1"/>
  <c r="AB353" i="11"/>
  <c r="AC353" i="11" s="1"/>
  <c r="AB445" i="11"/>
  <c r="AC445" i="11" s="1"/>
  <c r="AB427" i="11"/>
  <c r="AC427" i="11" s="1"/>
  <c r="AB524" i="11"/>
  <c r="AC524" i="11" s="1"/>
  <c r="AB72" i="11"/>
  <c r="AC72" i="11" s="1"/>
  <c r="AB597" i="11"/>
  <c r="AC597" i="11" s="1"/>
  <c r="AB594" i="11"/>
  <c r="AC594" i="11" s="1"/>
  <c r="AB66" i="11"/>
  <c r="AC66" i="11" s="1"/>
  <c r="AB462" i="11"/>
  <c r="AC462" i="11" s="1"/>
  <c r="AB362" i="11"/>
  <c r="AC362" i="11" s="1"/>
  <c r="AB372" i="11"/>
  <c r="AC372" i="11" s="1"/>
  <c r="AB433" i="11"/>
  <c r="AC433" i="11" s="1"/>
  <c r="AB393" i="11"/>
  <c r="AC393" i="11" s="1"/>
  <c r="AB482" i="11"/>
  <c r="AC482" i="11" s="1"/>
  <c r="AB387" i="11"/>
  <c r="AC387" i="11" s="1"/>
  <c r="AB391" i="11"/>
  <c r="AC391" i="11" s="1"/>
  <c r="AB613" i="11"/>
  <c r="AC613" i="11" s="1"/>
  <c r="AB379" i="11"/>
  <c r="AC379" i="11" s="1"/>
  <c r="AB502" i="11"/>
  <c r="AC502" i="11" s="1"/>
  <c r="AB452" i="11"/>
  <c r="AC452" i="11" s="1"/>
  <c r="AB95" i="11"/>
  <c r="AC95" i="11" s="1"/>
  <c r="AB491" i="11"/>
  <c r="AC491" i="11" s="1"/>
  <c r="AB145" i="11"/>
  <c r="AC145" i="11" s="1"/>
  <c r="AB225" i="11"/>
  <c r="AC225" i="11" s="1"/>
  <c r="AB540" i="11"/>
  <c r="AC540" i="11" s="1"/>
  <c r="AB431" i="11"/>
  <c r="AC431" i="11" s="1"/>
  <c r="AB374" i="11"/>
  <c r="AC374" i="11" s="1"/>
  <c r="AB363" i="11"/>
  <c r="AC363" i="11" s="1"/>
  <c r="AB167" i="11"/>
  <c r="AC167" i="11" s="1"/>
  <c r="AB56" i="11"/>
  <c r="AC56" i="11" s="1"/>
  <c r="AB571" i="11"/>
  <c r="AC571" i="11" s="1"/>
  <c r="AB446" i="11"/>
  <c r="AC446" i="11" s="1"/>
  <c r="AB577" i="11"/>
  <c r="AC577" i="11" s="1"/>
  <c r="AB214" i="11"/>
  <c r="AC214" i="11" s="1"/>
  <c r="AB274" i="11"/>
  <c r="AC196" i="11"/>
  <c r="AB164" i="11"/>
  <c r="AB50" i="11"/>
  <c r="AB329" i="11"/>
  <c r="AB275" i="11"/>
  <c r="AC275" i="11" s="1"/>
  <c r="AB198" i="11"/>
  <c r="AC198" i="11" s="1"/>
  <c r="AB331" i="11"/>
  <c r="AC331" i="11" s="1"/>
  <c r="AB323" i="11"/>
  <c r="AB113" i="11"/>
  <c r="AC113" i="11" s="1"/>
  <c r="AB18" i="11"/>
  <c r="AB284" i="11"/>
  <c r="AC284" i="11" s="1"/>
  <c r="AB43" i="11"/>
  <c r="AC43" i="11" s="1"/>
  <c r="AB108" i="11"/>
  <c r="AB62" i="11"/>
  <c r="AC337" i="11"/>
  <c r="AB400" i="11"/>
  <c r="AB338" i="11"/>
  <c r="AB183" i="11"/>
  <c r="AB141" i="11"/>
  <c r="AB344" i="11"/>
  <c r="AC344" i="11" s="1"/>
  <c r="AB132" i="11"/>
  <c r="AB120" i="11"/>
  <c r="AC120" i="11" s="1"/>
  <c r="AB319" i="11"/>
  <c r="AC319" i="11" s="1"/>
  <c r="AB321" i="11"/>
  <c r="AB336" i="11"/>
  <c r="AB330" i="11"/>
  <c r="AC330" i="11" s="1"/>
  <c r="AB250" i="11"/>
  <c r="AC250" i="11" s="1"/>
  <c r="AC108" i="11"/>
  <c r="AC408" i="11"/>
  <c r="AC274" i="11"/>
  <c r="AC161" i="11"/>
  <c r="AC329" i="11"/>
  <c r="AC122" i="11"/>
  <c r="AC156" i="11"/>
  <c r="AC11" i="11"/>
  <c r="AC164" i="11"/>
  <c r="AC530" i="11"/>
  <c r="AC141" i="11"/>
  <c r="AC438" i="11"/>
  <c r="AC262" i="11"/>
  <c r="AC78" i="11"/>
  <c r="AC435" i="11"/>
  <c r="AC615" i="11"/>
  <c r="AC90" i="11"/>
  <c r="AC203" i="11"/>
  <c r="AC359" i="11"/>
  <c r="AC466" i="11"/>
  <c r="AC60" i="11"/>
  <c r="AC532" i="11"/>
  <c r="AC129" i="11"/>
  <c r="AC384" i="11"/>
  <c r="AC598" i="11"/>
  <c r="AC357" i="11"/>
  <c r="AC110" i="11"/>
  <c r="AC258" i="11"/>
  <c r="AC542" i="11"/>
  <c r="AC115" i="11"/>
  <c r="AC205" i="11"/>
  <c r="AC407" i="11"/>
  <c r="AC493" i="11"/>
  <c r="AC186" i="11"/>
  <c r="AC260" i="11"/>
  <c r="AC316" i="11"/>
  <c r="AC285" i="11"/>
  <c r="AC469" i="11"/>
  <c r="AC80" i="11"/>
  <c r="AC307" i="11"/>
  <c r="AC124" i="11"/>
  <c r="AC388" i="11"/>
  <c r="AC138" i="11"/>
  <c r="AC402" i="11"/>
  <c r="AC291" i="11"/>
  <c r="AC457" i="11"/>
  <c r="AC217" i="11"/>
  <c r="AC361" i="11"/>
  <c r="AC464" i="11"/>
  <c r="AC513" i="11"/>
  <c r="AC574" i="11"/>
  <c r="AC629" i="11"/>
  <c r="AC28" i="11"/>
  <c r="AC422" i="11"/>
  <c r="AC89" i="11"/>
  <c r="AC430" i="11"/>
  <c r="AC468" i="11"/>
  <c r="AC173" i="11"/>
  <c r="AC354" i="11"/>
  <c r="AC178" i="11"/>
  <c r="AC244" i="11"/>
  <c r="AC237" i="11"/>
  <c r="AC293" i="11"/>
  <c r="AC548" i="11"/>
  <c r="AC212" i="11"/>
  <c r="AC278" i="11"/>
  <c r="AC290" i="11"/>
  <c r="AC533" i="11"/>
  <c r="AC42" i="11"/>
  <c r="AC105" i="11"/>
  <c r="AC240" i="11"/>
  <c r="AC367" i="11"/>
  <c r="AC421" i="11"/>
  <c r="AC531" i="11"/>
  <c r="AC593" i="11"/>
  <c r="AC36" i="11"/>
  <c r="AC112" i="11"/>
  <c r="AC98" i="11"/>
  <c r="AC25" i="11"/>
  <c r="AC45" i="11"/>
  <c r="AC392" i="11"/>
  <c r="AC82" i="11"/>
  <c r="AC541" i="11"/>
  <c r="AC266" i="11"/>
  <c r="AC19" i="11"/>
  <c r="AC506" i="11"/>
  <c r="AC600" i="11"/>
  <c r="AC23" i="11"/>
  <c r="AC55" i="11"/>
  <c r="AC197" i="11"/>
  <c r="AC326" i="11"/>
  <c r="AC412" i="11"/>
  <c r="AC280" i="11"/>
  <c r="AC175" i="11"/>
  <c r="AC269" i="11"/>
  <c r="AC405" i="11"/>
  <c r="AC395" i="11"/>
  <c r="AC303" i="11"/>
  <c r="AC304" i="11"/>
  <c r="AC463" i="11"/>
  <c r="AC396" i="11"/>
  <c r="AC176" i="11"/>
  <c r="AC238" i="11"/>
  <c r="AC603" i="11"/>
  <c r="AC490" i="11"/>
  <c r="AC519" i="11"/>
  <c r="AC568" i="11"/>
  <c r="AC601" i="11"/>
  <c r="AC8" i="11"/>
  <c r="AC48" i="11"/>
  <c r="AC313" i="11"/>
  <c r="AC520" i="11"/>
  <c r="AC33" i="11"/>
  <c r="AC121" i="11"/>
  <c r="AC565" i="11"/>
  <c r="AC505" i="11"/>
  <c r="AC102" i="11"/>
  <c r="AC219" i="11"/>
  <c r="AC413" i="11"/>
  <c r="AC184" i="11"/>
  <c r="AC523" i="11"/>
  <c r="AC67" i="11"/>
  <c r="AC239" i="11"/>
  <c r="AC518" i="11"/>
  <c r="AC538" i="11"/>
  <c r="AC579" i="11"/>
  <c r="AC630" i="11"/>
  <c r="AC107" i="11"/>
  <c r="AC157" i="11"/>
  <c r="AC201" i="11"/>
  <c r="AC279" i="11"/>
  <c r="AC174" i="11"/>
  <c r="AC252" i="11"/>
  <c r="AC551" i="11"/>
  <c r="AC199" i="11"/>
  <c r="AC249" i="11"/>
  <c r="AC474" i="11"/>
  <c r="AC312" i="11"/>
  <c r="AC633" i="11"/>
  <c r="AC333" i="11"/>
  <c r="AC92" i="11"/>
  <c r="AC604" i="11"/>
  <c r="AC475" i="11"/>
  <c r="AC301" i="11"/>
  <c r="AC521" i="11"/>
  <c r="AC22" i="11"/>
  <c r="AC16" i="11"/>
  <c r="AC276" i="11"/>
  <c r="AC425" i="11"/>
  <c r="AC507" i="11"/>
  <c r="AC216" i="11"/>
  <c r="AC544" i="11"/>
  <c r="AC137" i="11"/>
  <c r="AC504" i="11"/>
  <c r="AC636" i="11"/>
  <c r="AC480" i="11"/>
  <c r="AC118" i="11"/>
  <c r="AC325" i="11"/>
  <c r="AC596" i="11"/>
  <c r="AC119" i="11"/>
  <c r="AC251" i="11"/>
  <c r="AC638" i="11"/>
  <c r="AC420" i="11"/>
  <c r="AC190" i="11"/>
  <c r="AC264" i="11"/>
  <c r="AC195" i="11"/>
  <c r="AC401" i="11"/>
  <c r="AC311" i="11"/>
  <c r="AC418" i="11"/>
  <c r="AC180" i="11"/>
  <c r="AC529" i="11"/>
  <c r="AC263" i="11"/>
  <c r="AC70" i="11"/>
  <c r="AC242" i="11"/>
  <c r="AC381" i="11"/>
  <c r="AC484" i="11"/>
  <c r="AC525" i="11"/>
  <c r="AC591" i="11"/>
  <c r="AC637" i="11"/>
  <c r="AC44" i="11"/>
  <c r="AC434" i="11"/>
  <c r="AC220" i="11"/>
  <c r="AC492" i="11"/>
  <c r="AC91" i="11"/>
  <c r="AC193" i="11"/>
  <c r="AC489" i="11"/>
  <c r="AC194" i="11"/>
  <c r="AC261" i="11"/>
  <c r="AC368" i="11"/>
  <c r="AC561" i="11"/>
  <c r="AC134" i="11"/>
  <c r="AC230" i="11"/>
  <c r="AC382" i="11"/>
  <c r="AC373" i="11"/>
  <c r="AC562" i="11"/>
  <c r="AC114" i="11"/>
  <c r="AC133" i="11"/>
  <c r="AC342" i="11"/>
  <c r="AC375" i="11"/>
  <c r="AC429" i="11"/>
  <c r="AC486" i="11"/>
  <c r="AC547" i="11"/>
  <c r="AC609" i="11"/>
  <c r="AC52" i="11"/>
  <c r="AC128" i="11"/>
  <c r="AC224" i="11"/>
  <c r="AC606" i="11"/>
  <c r="AC29" i="11"/>
  <c r="AC65" i="11"/>
  <c r="AC117" i="11"/>
  <c r="AC442" i="11"/>
  <c r="AC397" i="11"/>
  <c r="AC54" i="11"/>
  <c r="AC144" i="11"/>
  <c r="AC218" i="11"/>
  <c r="AC510" i="11"/>
  <c r="AC616" i="11"/>
  <c r="AC35" i="11"/>
  <c r="AC103" i="11"/>
  <c r="AC231" i="11"/>
  <c r="AC202" i="11"/>
  <c r="AC581" i="11"/>
  <c r="AC187" i="11"/>
  <c r="AC273" i="11"/>
  <c r="AC582" i="11"/>
  <c r="AC302" i="11"/>
  <c r="AC460" i="11"/>
  <c r="AC573" i="11"/>
  <c r="AC509" i="11"/>
  <c r="AC10" i="11"/>
  <c r="AC441" i="11"/>
  <c r="AC494" i="11"/>
  <c r="AC539" i="11"/>
  <c r="AC572" i="11"/>
  <c r="AC605" i="11"/>
  <c r="AC24" i="11"/>
  <c r="AC100" i="11"/>
  <c r="AC339" i="11"/>
  <c r="AC557" i="11"/>
  <c r="AC49" i="11"/>
  <c r="AC69" i="11"/>
  <c r="AC610" i="11"/>
  <c r="AC554" i="11"/>
  <c r="AC223" i="11"/>
  <c r="AC536" i="11"/>
  <c r="AC126" i="11"/>
  <c r="AC192" i="11"/>
  <c r="AC71" i="11"/>
  <c r="AC287" i="11"/>
  <c r="AC522" i="11"/>
  <c r="AC559" i="11"/>
  <c r="AC592" i="11"/>
  <c r="AC7" i="11"/>
  <c r="AC47" i="11"/>
  <c r="AC127" i="11"/>
  <c r="AC165" i="11"/>
  <c r="AC209" i="11"/>
  <c r="AC283" i="11"/>
  <c r="AC182" i="11"/>
  <c r="AC327" i="11"/>
  <c r="AC416" i="11"/>
  <c r="AC211" i="11"/>
  <c r="AC265" i="11"/>
  <c r="AC448" i="11"/>
  <c r="AC472" i="11"/>
  <c r="AC465" i="11"/>
  <c r="AC487" i="11"/>
  <c r="AC365" i="11"/>
  <c r="AC549" i="11"/>
  <c r="AC34" i="11"/>
  <c r="AC68" i="11"/>
  <c r="AC292" i="11"/>
  <c r="AC437" i="11"/>
  <c r="AC622" i="11"/>
  <c r="AC300" i="11"/>
  <c r="AC101" i="11"/>
  <c r="AC146" i="11"/>
  <c r="AC528" i="11"/>
  <c r="AC221" i="11"/>
  <c r="AC619" i="11"/>
  <c r="AC142" i="11"/>
  <c r="AC235" i="11"/>
  <c r="AC612" i="11"/>
  <c r="AC177" i="11"/>
  <c r="AC267" i="11"/>
  <c r="AC350" i="11"/>
  <c r="AC436" i="11"/>
  <c r="AC206" i="11"/>
  <c r="AC272" i="11"/>
  <c r="AC207" i="11"/>
  <c r="AC380" i="11"/>
  <c r="AC151" i="11"/>
  <c r="AC423" i="11"/>
  <c r="AC371" i="11"/>
  <c r="AC270" i="11"/>
  <c r="AC414" i="11"/>
  <c r="AC378" i="11"/>
  <c r="AC99" i="11"/>
  <c r="AC305" i="11"/>
  <c r="AC411" i="11"/>
  <c r="AC496" i="11"/>
  <c r="AC537" i="11"/>
  <c r="AC599" i="11"/>
  <c r="AC470" i="11"/>
  <c r="AC172" i="11"/>
  <c r="AC123" i="11"/>
  <c r="AC247" i="11"/>
  <c r="AC497" i="11"/>
  <c r="AC281" i="11"/>
  <c r="AC17" i="11"/>
  <c r="AC590" i="11"/>
  <c r="AC168" i="11"/>
  <c r="AC477" i="11"/>
  <c r="AC389" i="11"/>
  <c r="AC587" i="11"/>
  <c r="AC76" i="11"/>
  <c r="AC163" i="11"/>
  <c r="AC346" i="11"/>
  <c r="AC449" i="11"/>
  <c r="AC503" i="11"/>
  <c r="AC560" i="11"/>
  <c r="AC635" i="11"/>
  <c r="AC64" i="11"/>
  <c r="AC136" i="11"/>
  <c r="AC9" i="11"/>
  <c r="AC37" i="11"/>
  <c r="AC85" i="11"/>
  <c r="AC479" i="11"/>
  <c r="AC415" i="11"/>
  <c r="AC106" i="11"/>
  <c r="AC286" i="11"/>
  <c r="AC152" i="11"/>
  <c r="AC222" i="11"/>
  <c r="AC546" i="11"/>
  <c r="AC634" i="11"/>
  <c r="AC39" i="11"/>
  <c r="AC139" i="11"/>
  <c r="AC259" i="11"/>
  <c r="AC306" i="11"/>
  <c r="AC256" i="11"/>
  <c r="AC485" i="11"/>
  <c r="AC191" i="11"/>
  <c r="AC277" i="11"/>
  <c r="AC253" i="11"/>
  <c r="AC476" i="11"/>
  <c r="AC439" i="11"/>
  <c r="AC459" i="11"/>
  <c r="AC602" i="11"/>
  <c r="AC234" i="11"/>
  <c r="AC545" i="11"/>
  <c r="AC58" i="11"/>
  <c r="AC511" i="11"/>
  <c r="AC543" i="11"/>
  <c r="AC585" i="11"/>
  <c r="AC617" i="11"/>
  <c r="AC32" i="11"/>
  <c r="AC104" i="11"/>
  <c r="AC454" i="11"/>
  <c r="AC569" i="11"/>
  <c r="AC57" i="11"/>
  <c r="AC81" i="11"/>
  <c r="AC385" i="11"/>
  <c r="AC595" i="11"/>
  <c r="AC86" i="11"/>
  <c r="AC236" i="11"/>
  <c r="AC130" i="11"/>
  <c r="AC200" i="11"/>
  <c r="AC297" i="11"/>
  <c r="AC526" i="11"/>
  <c r="AC563" i="11"/>
  <c r="AC608" i="11"/>
  <c r="AC27" i="11"/>
  <c r="AC59" i="11"/>
  <c r="AC131" i="11"/>
  <c r="AC185" i="11"/>
  <c r="AC243" i="11"/>
  <c r="AC228" i="11"/>
  <c r="AC335" i="11"/>
  <c r="AC159" i="11"/>
  <c r="AC229" i="11"/>
  <c r="AC320" i="11"/>
  <c r="AC328" i="11"/>
  <c r="AC618" i="11"/>
  <c r="AC478" i="11"/>
  <c r="AC383" i="11"/>
  <c r="AC550" i="11"/>
  <c r="AC481" i="11"/>
  <c r="AC343" i="11"/>
  <c r="AC512" i="11"/>
  <c r="AC444" i="11"/>
  <c r="AC377" i="11"/>
  <c r="AC558" i="11"/>
  <c r="AC46" i="11"/>
  <c r="AC149" i="11"/>
  <c r="AC355" i="11"/>
  <c r="AC458" i="11"/>
  <c r="AC631" i="11"/>
  <c r="AC483" i="11"/>
  <c r="AC125" i="11"/>
  <c r="AC233" i="11"/>
  <c r="AC586" i="11"/>
  <c r="AC310" i="11"/>
  <c r="AC26" i="11"/>
  <c r="AC188" i="11"/>
  <c r="AC514" i="11"/>
  <c r="AC111" i="11"/>
  <c r="AC181" i="11"/>
  <c r="AC334" i="11"/>
  <c r="AC473" i="11"/>
  <c r="AC170" i="11"/>
  <c r="AC210" i="11"/>
  <c r="AC432" i="11"/>
  <c r="AC257" i="11"/>
  <c r="AC390" i="11"/>
  <c r="AC349" i="11"/>
  <c r="AC443" i="11"/>
  <c r="AC288" i="11"/>
  <c r="AC116" i="11"/>
  <c r="AC364" i="11"/>
  <c r="AC14" i="11"/>
  <c r="AC96" i="11"/>
  <c r="AC450" i="11"/>
  <c r="AC424" i="11"/>
  <c r="AC147" i="11"/>
  <c r="AC340" i="11"/>
  <c r="AC451" i="11"/>
  <c r="AC501" i="11"/>
  <c r="AC566" i="11"/>
  <c r="AC611" i="11"/>
  <c r="AC30" i="11"/>
  <c r="AC535" i="11"/>
  <c r="AC352" i="11"/>
  <c r="AC369" i="11"/>
  <c r="AC282" i="11"/>
  <c r="AC143" i="11"/>
  <c r="AC271" i="11"/>
  <c r="AC440" i="11"/>
  <c r="AC140" i="11"/>
  <c r="AC232" i="11"/>
  <c r="AC77" i="11"/>
  <c r="AC500" i="11"/>
  <c r="AC628" i="11"/>
  <c r="AC204" i="11"/>
  <c r="AC254" i="11"/>
  <c r="AC169" i="11"/>
  <c r="AC625" i="11"/>
  <c r="AC97" i="11"/>
  <c r="AC215" i="11"/>
  <c r="AC351" i="11"/>
  <c r="AC453" i="11"/>
  <c r="AC527" i="11"/>
  <c r="AC576" i="11"/>
  <c r="AC20" i="11"/>
  <c r="AC88" i="11"/>
  <c r="AC53" i="11"/>
  <c r="AC471" i="11"/>
  <c r="AC21" i="11"/>
  <c r="AC41" i="11"/>
  <c r="AC109" i="11"/>
  <c r="AC13" i="11"/>
  <c r="AC495" i="11"/>
  <c r="AC517" i="11"/>
  <c r="AC246" i="11"/>
  <c r="AC345" i="11"/>
  <c r="AC162" i="11"/>
  <c r="AC403" i="11"/>
  <c r="AC567" i="11"/>
  <c r="AC15" i="11"/>
  <c r="AC51" i="11"/>
  <c r="AC322" i="11"/>
  <c r="AC358" i="11"/>
  <c r="AC268" i="11"/>
  <c r="AC171" i="11"/>
  <c r="AC245" i="11"/>
  <c r="AC332" i="11"/>
  <c r="AC356" i="11"/>
  <c r="AC386" i="11"/>
  <c r="AC467" i="11"/>
  <c r="AC614" i="11"/>
  <c r="AC419" i="11"/>
  <c r="AC578" i="11"/>
  <c r="AC12" i="11"/>
  <c r="AC515" i="11"/>
  <c r="AC556" i="11"/>
  <c r="AC589" i="11"/>
  <c r="AC627" i="11"/>
  <c r="AC40" i="11"/>
  <c r="AC150" i="11"/>
  <c r="AC508" i="11"/>
  <c r="AC632" i="11"/>
  <c r="AC61" i="11"/>
  <c r="AC360" i="11"/>
  <c r="AC607" i="11"/>
  <c r="AC94" i="11"/>
  <c r="AC160" i="11"/>
  <c r="AC208" i="11"/>
  <c r="AC406" i="11"/>
  <c r="AC148" i="11"/>
  <c r="AC341" i="11"/>
  <c r="AC534" i="11"/>
  <c r="AC575" i="11"/>
  <c r="AC626" i="11"/>
  <c r="AC31" i="11"/>
  <c r="AC63" i="11"/>
  <c r="AC135" i="11"/>
  <c r="AC189" i="11"/>
  <c r="AC255" i="11"/>
  <c r="AC158" i="11"/>
  <c r="AC248" i="11"/>
  <c r="AC404" i="11"/>
  <c r="AC179" i="11"/>
  <c r="AC241" i="11"/>
  <c r="AC324" i="11"/>
  <c r="AC370" i="11"/>
  <c r="AC570" i="11"/>
  <c r="AC75" i="11"/>
  <c r="AC588" i="11"/>
  <c r="AC213" i="11"/>
  <c r="AC50" i="11" l="1"/>
  <c r="AC62" i="11"/>
  <c r="AC336" i="11"/>
  <c r="AC323" i="11"/>
  <c r="AC18" i="11"/>
  <c r="AC338" i="11"/>
  <c r="AC400" i="11"/>
  <c r="AC321" i="11"/>
  <c r="AC132" i="11"/>
  <c r="AC183" i="11"/>
  <c r="AC6"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AA05. Damaris Garcerant Jimenez</author>
    <author>Autor</author>
    <author>EMIRO NEL PALACIOS D</author>
  </authors>
  <commentList>
    <comment ref="I159" authorId="0" shapeId="0" xr:uid="{00000000-0006-0000-0100-000001000000}">
      <text>
        <r>
          <rPr>
            <b/>
            <sz val="9"/>
            <rFont val="Tahoma"/>
            <family val="2"/>
          </rPr>
          <t>AA05. Damaris Garcerant Jimenez:</t>
        </r>
        <r>
          <rPr>
            <sz val="9"/>
            <rFont val="Tahoma"/>
            <family val="2"/>
          </rPr>
          <t xml:space="preserve">
640,844,149</t>
        </r>
      </text>
    </comment>
    <comment ref="F191" authorId="1" shapeId="0" xr:uid="{00000000-0006-0000-0100-000002000000}">
      <text>
        <r>
          <rPr>
            <b/>
            <sz val="9"/>
            <rFont val="Tahoma"/>
            <family val="2"/>
          </rPr>
          <t>Autor:</t>
        </r>
        <r>
          <rPr>
            <sz val="9"/>
            <rFont val="Tahoma"/>
            <family val="2"/>
          </rPr>
          <t xml:space="preserve">
PRECIO COMBUSTIBLE MARZO  8.639</t>
        </r>
      </text>
    </comment>
    <comment ref="G191" authorId="1" shapeId="0" xr:uid="{00000000-0006-0000-0100-000003000000}">
      <text>
        <r>
          <rPr>
            <b/>
            <sz val="9"/>
            <rFont val="Tahoma"/>
            <family val="2"/>
          </rPr>
          <t>Autor:</t>
        </r>
        <r>
          <rPr>
            <sz val="9"/>
            <rFont val="Tahoma"/>
            <family val="2"/>
          </rPr>
          <t xml:space="preserve">
PRECIO COMBUSTIBLE MARZO  8.639</t>
        </r>
      </text>
    </comment>
    <comment ref="F196" authorId="1" shapeId="0" xr:uid="{00000000-0006-0000-0100-000004000000}">
      <text>
        <r>
          <rPr>
            <b/>
            <sz val="9"/>
            <rFont val="Tahoma"/>
            <family val="2"/>
          </rPr>
          <t>Autor:</t>
        </r>
        <r>
          <rPr>
            <sz val="9"/>
            <rFont val="Tahoma"/>
            <family val="2"/>
          </rPr>
          <t xml:space="preserve">
PRECIO COMBUSTIBLE ACPM MARZO 8.485</t>
        </r>
      </text>
    </comment>
    <comment ref="F206" authorId="1" shapeId="0" xr:uid="{00000000-0006-0000-0100-000005000000}">
      <text>
        <r>
          <rPr>
            <b/>
            <sz val="9"/>
            <rFont val="Tahoma"/>
            <family val="2"/>
          </rPr>
          <t>Autor:</t>
        </r>
        <r>
          <rPr>
            <sz val="9"/>
            <rFont val="Tahoma"/>
            <family val="2"/>
          </rPr>
          <t xml:space="preserve">
PRECIO COMBUSTIBLE MARZO  8.639</t>
        </r>
      </text>
    </comment>
    <comment ref="G206" authorId="1" shapeId="0" xr:uid="{00000000-0006-0000-0100-000006000000}">
      <text>
        <r>
          <rPr>
            <b/>
            <sz val="9"/>
            <rFont val="Tahoma"/>
            <family val="2"/>
          </rPr>
          <t>Autor:</t>
        </r>
        <r>
          <rPr>
            <sz val="9"/>
            <rFont val="Tahoma"/>
            <family val="2"/>
          </rPr>
          <t xml:space="preserve">
PRECIO COMBUSTIBLE MARZO  8.639</t>
        </r>
      </text>
    </comment>
    <comment ref="B268" authorId="2" shapeId="0" xr:uid="{00000000-0006-0000-0100-000007000000}">
      <text>
        <r>
          <rPr>
            <b/>
            <sz val="9"/>
            <rFont val="Tahoma"/>
            <family val="2"/>
          </rPr>
          <t>EMIRO NEL PALACIOS D:</t>
        </r>
        <r>
          <rPr>
            <sz val="9"/>
            <rFont val="Tahoma"/>
            <family val="2"/>
          </rPr>
          <t xml:space="preserve">
02-02-01-003-004-07
Plásticos en formas primarias</t>
        </r>
      </text>
    </comment>
    <comment ref="C276" authorId="2" shapeId="0" xr:uid="{00000000-0006-0000-0100-000008000000}">
      <text>
        <r>
          <rPr>
            <b/>
            <sz val="9"/>
            <rFont val="Tahoma"/>
            <family val="2"/>
          </rPr>
          <t>EMIRO NEL PALACIOS D:</t>
        </r>
        <r>
          <rPr>
            <sz val="9"/>
            <rFont val="Tahoma"/>
            <family val="2"/>
          </rPr>
          <t xml:space="preserve">
QUE  COLOR</t>
        </r>
      </text>
    </comment>
    <comment ref="B287" authorId="2" shapeId="0" xr:uid="{00000000-0006-0000-0100-000009000000}">
      <text>
        <r>
          <rPr>
            <b/>
            <sz val="9"/>
            <rFont val="Tahoma"/>
            <family val="2"/>
          </rPr>
          <t>EMIRO NEL PALACIOS D:</t>
        </r>
        <r>
          <rPr>
            <sz val="9"/>
            <rFont val="Tahoma"/>
            <family val="2"/>
          </rPr>
          <t xml:space="preserve">
02-02-01-003-006-09
Otros productos plásticos</t>
        </r>
      </text>
    </comment>
  </commentList>
</comments>
</file>

<file path=xl/sharedStrings.xml><?xml version="1.0" encoding="utf-8"?>
<sst xmlns="http://schemas.openxmlformats.org/spreadsheetml/2006/main" count="6237" uniqueCount="1956">
  <si>
    <t>FUERZAS MILITARES DE COLOMBIA</t>
  </si>
  <si>
    <t>EJERCITO NACIONAL</t>
  </si>
  <si>
    <t xml:space="preserve">PRIMERA DIVISIÓN </t>
  </si>
  <si>
    <t xml:space="preserve">SEGUNDA BRIGADA </t>
  </si>
  <si>
    <t xml:space="preserve">BATALLÓN DE ALTA MONTAÑA No. 6 </t>
  </si>
  <si>
    <t xml:space="preserve">Ciudad: Cienaga </t>
  </si>
  <si>
    <t xml:space="preserve">Departamento: Magdalena </t>
  </si>
  <si>
    <t>Fecha :29 de Marzo de 2021</t>
  </si>
  <si>
    <t>PLAN DE NECESIDADES No .                         QUE EMITE EL COMANDO DEL BATALLÓN DE ALTA MONTAÑA No. 6, PARA LA EJECUCIÓN DEL APORTE EN ESPECIE OTORGADO MEDIANTE EL CONVENIO DE COLABORACIÓN CON LA EMPRESA DRUMMOND LTD.   PARA EL COMANDO DE LA PRIMERA DIVISIÓN, BRIGADAS TERRITORIALES  Y SUS UNIDADES TACTICAS  CELEBRADO ENTRE EL MINISTERIO DE DEFENSA NACIONAL - EJÉRCITO NACIONAL Y LA EMPRESA DRUMMOND LTD. PARA LA VIGENCIA DEL 2021</t>
  </si>
  <si>
    <t>1. SITUACIÓN:</t>
  </si>
  <si>
    <r>
      <rPr>
        <sz val="10.5"/>
        <rFont val="Arial"/>
        <family val="2"/>
      </rPr>
      <t>El convenio de colaboración celebrado entre el Ministerio de Defensa Nacional y la empresa Drummond Ltd., establece apoyos que se deben emplear de acuerdo a las necesidades destinadas a mantener las condiciones de protección, bienestar, entrenamiento y capacitación al personal militar, destinado para la protección de las áreas de infraestructura crítica y de activos estratégicos del Estado.
La empresa Drummond Ltd. suscribió el convenio de colaboración</t>
    </r>
    <r>
      <rPr>
        <b/>
        <sz val="10.5"/>
        <rFont val="Arial"/>
        <family val="2"/>
      </rPr>
      <t>,</t>
    </r>
    <r>
      <rPr>
        <sz val="10.5"/>
        <rFont val="Arial"/>
        <family val="2"/>
      </rPr>
      <t xml:space="preserve"> con el propósito de otorgar recursos en dinero para ser ejecutados de acuerdo con  el plan de necesidades; estos recursos son en especie.</t>
    </r>
  </si>
  <si>
    <t>2. MISIÓN:</t>
  </si>
  <si>
    <t>El Batallón de Alta Montaña No 6 ¨MY Robinson Daniel Ruiz Garzón¨, desarrolla operaciones militares de combate irregular de manera conjunta , coordinada e interagencial en el actual campo de combate que se presenta bajo los preceptos de volátil, incierto, complejo y ambiguo (VICA), de forma articulada y diferencial , para neutralizar el grupo delictivo organizado (GDO) Los Pachenca y los demás grupos delincuenciales comunes organizados (GDCO) que se encuentren en la jurisdicción asignada; así como también,  los demás factores de inestabilidad, en asistencia a la policía nacional bajo los preceptos del respeto ,  promoción y aplicación del DIH y los DDHH  en la jurisdicción asignada que permita seguir construyendo un Magdalena prospero, seguro y en paz.</t>
  </si>
  <si>
    <t xml:space="preserve">3. EJECUCIÓN: </t>
  </si>
  <si>
    <t>3.1. CONCEPTOS GENERALES</t>
  </si>
  <si>
    <t>Planear con cargo a los aportes en dinero asignados mediante convenios las necesidades presentadas por el Batallón de Alta Montaña No. 6,   utilizando correctamente los rubros del Catalogo Rubros Presupuestales Gastos Generales del Ministerio de Defensa Nacional.</t>
  </si>
  <si>
    <t>3.2. JUSTIFICACIÓN DE LA NECESIDAD</t>
  </si>
  <si>
    <t xml:space="preserve">Teniendo en cuenta la misionalidad del Batallón y que la asignación de recursos fiscales por parte del Estado no es la suficiente para mitigar las necesidades de la Unidad, esta Unidad planteo adquirir estos recursos a traves del Convenio de Colaboración entre el Ministerio de Defensa Nacional - Ejercito Nacional - Batallón de Alta Montaña No. 6  la empresa DRUMMOND LTD., así: </t>
  </si>
  <si>
    <r>
      <rPr>
        <b/>
        <sz val="10.5"/>
        <color theme="1"/>
        <rFont val="Arial"/>
        <family val="2"/>
      </rPr>
      <t>COMBUSTIBLE - LLANTAS - REPUESTOS Y MANTENIMIENTO DE VEHÍCULOS (orientado a los vehículos tipo motocicleta)</t>
    </r>
    <r>
      <rPr>
        <sz val="10.5"/>
        <color theme="1"/>
        <rFont val="Arial"/>
        <family val="2"/>
      </rPr>
      <t xml:space="preserve">: Los procesos misionales del Batallón, enmarcados en el sector de Seguridad y Defensa del Gobierno Nacional están orientados hacia operaciones Terrestres, cuyo propósito principal es el control territorial. Por otro lado, el consolidado de la información estadística delincuencial y de violencia del Departamento de Magdalena, demuestra la necesidad de fortalecer la capacidad de movilidad para la Fuerza Pública mejorando la operatividad y efectividad de la misma. por lo cual se hace necesario e indispensable el apoyo con el suministro de combustible para garantizar el cumplimiento de la Misión. </t>
    </r>
  </si>
  <si>
    <r>
      <rPr>
        <b/>
        <sz val="10.5"/>
        <color theme="1"/>
        <rFont val="Arial"/>
        <family val="2"/>
      </rPr>
      <t xml:space="preserve">PASAJES AEREOS Y TERRESTRES : </t>
    </r>
    <r>
      <rPr>
        <sz val="10.5"/>
        <color theme="1"/>
        <rFont val="Arial"/>
        <family val="2"/>
      </rPr>
      <t xml:space="preserve">El Batallón de Alta Montaña No. 6, pretende brindar moral y bienestar al personal organico de la Unidad adquiriendo pasajes aereos y terrestres para aquellos que se encuentran velando por la seguridad de la poblaciòn,  de igual  para los que estan en cumplimiento tareas administrativas demostrando un  excelente desempeño en su cargo que siendo esto una recompensa a la labor desarrollada. </t>
    </r>
  </si>
  <si>
    <r>
      <rPr>
        <b/>
        <sz val="10.5"/>
        <color theme="1"/>
        <rFont val="Arial"/>
        <family val="2"/>
      </rPr>
      <t xml:space="preserve">VALLAS: </t>
    </r>
    <r>
      <rPr>
        <sz val="10.5"/>
        <color theme="1"/>
        <rFont val="Arial"/>
        <family val="2"/>
      </rPr>
      <t xml:space="preserve">De acuerdo a las ordenes emitidas por el presidente de la Republica y lineaminetos de las politicas de Comando General referente al tema en Derechos Humanos y Proteccion al medio ambiente de da cumplimiento adquiriendo vallas con temas alusivos a los derechos humanos. </t>
    </r>
  </si>
  <si>
    <r>
      <rPr>
        <b/>
        <sz val="10.5"/>
        <color theme="1"/>
        <rFont val="Arial"/>
        <family val="2"/>
      </rPr>
      <t xml:space="preserve">MATERIALES DE CONSTRUCCIÓN: </t>
    </r>
    <r>
      <rPr>
        <sz val="10.5"/>
        <color theme="1"/>
        <rFont val="Arial"/>
        <family val="2"/>
      </rPr>
      <t>El Batallón de Alta Montaña No. 6, necesita adquirir unos Materiales de construcción los cuales serean utilizados en el mantenimiento de las instalaciones de las Bases asignadas al Batallón de Alta Montaña No. 6, tales como: Base Militar de Papare, Base Militar de costa Verde, Base Militar de Tucurinca y  Base Militar de Santa Clara. Actualmente en las diferentes Bases del Batallón se puede evidenciar que las instalaciones se encuentran en mal estado dentro de lo cual podemos mencionar  los más importantes:
• Cubiertas de eternit dañadas o destruidas.
• Estructuras de madera en mal estado
• Instalaciones eléctricas en mal estado
• Instalaciones sanitarias obstruidas
• Puertas y ventanas de madera dañadas
• Fachadas interiores y exteriores con pintura envejecida
• Sistemas de aguas servidas dañadas o destruidas
• Pisos dañados 
• Baterías sanitarias inservibles y antihigiénicas
• Vías de acceso y vías internas en mal estado.  Con estos antecedentes podemos concluir que si no se tiene infraestructura adecuada para el desarrollo de las diferentes actividades que se realizan todas y cada una de ellas encaminadas a la Defensa y Seguridad de la Población, El Batallón no estarían en capacidad de cumplir su misión al 100% por lo cual se solicita y teniente en cuenta que la mano de obra será responsabilidad de la Unidad con la escuadra de mantenimiento</t>
    </r>
  </si>
  <si>
    <r>
      <rPr>
        <b/>
        <sz val="10.5"/>
        <color theme="1"/>
        <rFont val="Arial"/>
        <family val="2"/>
      </rPr>
      <t xml:space="preserve">HERRAMIENTAS: </t>
    </r>
    <r>
      <rPr>
        <sz val="10.5"/>
        <color theme="1"/>
        <rFont val="Arial"/>
        <family val="2"/>
      </rPr>
      <t xml:space="preserve">La Unidad cuenta con una escuadra de mantenimiento, encargada del mantenimiento de las instalaciones de la Unidad, pero actualmente la Escuadra no cuenta con los elementos, en cuanto a herramientas, necesarios para poder adelantar su labor a un 100%, siendo esto una falencia debido a que muchos de los mantenimientos a pesar de que se cuenta con el personal idoneo no se tiene la herramienta para concluirlo. </t>
    </r>
  </si>
  <si>
    <r>
      <rPr>
        <b/>
        <sz val="10.5"/>
        <color theme="1"/>
        <rFont val="Arial"/>
        <family val="2"/>
      </rPr>
      <t xml:space="preserve">GUADAÑAS: </t>
    </r>
    <r>
      <rPr>
        <sz val="10.5"/>
        <color theme="1"/>
        <rFont val="Arial"/>
        <family val="2"/>
      </rPr>
      <t xml:space="preserve">Teniendo en cuenta la ubicación geografica de la diferentes bases militares asignadas a la Unidad es necesario este tipo de elementos con el fin de sesgar hierba Y y obtener como beneficio que los alrededores de las instalaciones de la Unidadestén libres de maleza. </t>
    </r>
  </si>
  <si>
    <r>
      <rPr>
        <b/>
        <sz val="10.5"/>
        <color theme="1"/>
        <rFont val="Arial"/>
        <family val="2"/>
      </rPr>
      <t xml:space="preserve">EQUIPOS DE COMPUTO - IMPRESORAS - ESCANNER: </t>
    </r>
    <r>
      <rPr>
        <sz val="10.5"/>
        <color theme="1"/>
        <rFont val="Arial"/>
        <family val="2"/>
      </rPr>
      <t xml:space="preserve">Requiere  elementos de Equipos y maquinas para oficina para la unidad para el correcto planemiento, organizacion y ejecucion de las operaciones al igual que la administracion y logistica que requieren nuestros oficiales, suboficiales y soldados para el cumplimineto de la mision, teniendo en cuenta que a la fecha solo cuenta con seis computadores en cargos y 3 impresoras para el area administrativa de la Unidad. </t>
    </r>
  </si>
  <si>
    <r>
      <rPr>
        <b/>
        <sz val="10.5"/>
        <color theme="1"/>
        <rFont val="Arial"/>
        <family val="2"/>
      </rPr>
      <t xml:space="preserve">MEDICAMENTOS: </t>
    </r>
    <r>
      <rPr>
        <sz val="10.5"/>
        <color theme="1"/>
        <rFont val="Arial"/>
        <family val="2"/>
      </rPr>
      <t xml:space="preserve">Se Requiere elementos y medicamentos que componen el Botiquin de primeros auxilios teniendo la importancia de este, para poder atender aquellas novedades  que suceden en cualquier momento y lugar. Es indispensable que esté correctamente equipado con elementos que puedan ayudar en una situación de emergencia. Y teniendo en cuenta el ajuste de austeridad que tienen todas las entidades el suministro de medicamentos para estos botiquines se ha visto afectado, por lo cual se solicita este apoyo para poder tener unos botiquines que cumplan con las normas establecidas y ser enviados al personal que se encuentra en el area de operaciones en el cumplimiento de la Misión. </t>
    </r>
  </si>
  <si>
    <r>
      <rPr>
        <b/>
        <sz val="10.5"/>
        <color theme="1"/>
        <rFont val="Arial"/>
        <family val="2"/>
      </rPr>
      <t xml:space="preserve">AIRES ACONDICIONADOS: </t>
    </r>
    <r>
      <rPr>
        <sz val="10.5"/>
        <color theme="1"/>
        <rFont val="Arial"/>
        <family val="2"/>
      </rPr>
      <t xml:space="preserve">Debido a la ubicación geografica de las instalaciones del Batallón donde las temperaturas son por encima de los 30°C, y con el fin de mantener el espacio de trabajo y descanso cómodo y agradable permitiendo a los miembors organicos de la Unidad realizar sus labores con mayor productividad y eficacia. Uno de los factores más importantes para lograrlo y que en ocasiones no es considerado como prioridad es la climatización de las oficinas, rancho de tropa, casino del soldado y alojamiento.  Es por ello que la climatización juega un rol muy importante para mantener la productividad del personal, ya que ésta nos permitirá crear condiciones de temperatura, humedad y limpieza del aire adecuadas para la comodidad dentro de los espacios de trabajo y descanso. </t>
    </r>
  </si>
  <si>
    <t>3.3. TIEMPO DE EJECUCIÓN</t>
  </si>
  <si>
    <t>El plazo de ejecución para los aportes en dinero será contado desde el perfeccionamiento del contrato hasta la entrega de los bienes y/o servicios.</t>
  </si>
  <si>
    <t>3.4. LUGAR DE ENTREGA Y/O EJECUCIÓN</t>
  </si>
  <si>
    <t>* Los elementos objeto del proceso de contratacion deberan entregarse en los siguentes almacenes, con su respectiva factura comercial y los demas documentos requereridos.</t>
  </si>
  <si>
    <t xml:space="preserve">CENTRO LOGISTICO: Almacen de intendencia Batallon de Infanteria Mecanizado No. 5 Cordova, ubicado en la calle Carrera 4 No.35-00 via al  Rodadero, Santa Marta Magdalena, Centro de Costos  3M1H218333.  </t>
  </si>
  <si>
    <t>UNIDAD</t>
  </si>
  <si>
    <t>SIGLA UNIDAD</t>
  </si>
  <si>
    <t xml:space="preserve">BATALLON DE ALTA MONTAÑA No. 6 </t>
  </si>
  <si>
    <t>BAMRU</t>
  </si>
  <si>
    <t>3.5. MISIONES PARTICULARES</t>
  </si>
  <si>
    <t>3.5.1  CEDE4</t>
  </si>
  <si>
    <t>Para la adquisición del material de acuerdo al presente plan de necesidades, la Unidad debe velar por el control y seguimiento de la contratación que se va a establecer teniendo</t>
  </si>
  <si>
    <t xml:space="preserve">en cuenta la ficha técnica de planeamiento logístico  (entrega)  de acuerdo a la Directiva Permanente No.  01034-8 y la ficha técnica de planeamiento logístico  </t>
  </si>
  <si>
    <t>(abastecimiento) de acuerdo a la Directiva Permanente  01034-4 para la recepción y entrega del material  a contratar por parte del Comando de adquisiciones a la Div01</t>
  </si>
  <si>
    <t xml:space="preserve">3.5.2 Jefe de Estado Mayor de La Primera División </t>
  </si>
  <si>
    <t xml:space="preserve"> - Supervisa la elaboración del plan con las necesidades presentadas por sus Brigadas Territoriales y las suyas propias.</t>
  </si>
  <si>
    <t xml:space="preserve"> - Aprueba el plan de necesidadespara ser enviado a la Dirección de Convenios.</t>
  </si>
  <si>
    <t xml:space="preserve"> - Verifica el cumplimiento del presente plan de necesidades.</t>
  </si>
  <si>
    <t xml:space="preserve">3.5.3 Jefe de Estado Mayor de La Segunda Brigada  </t>
  </si>
  <si>
    <t xml:space="preserve"> - Supervisa la elaboración del plan con las necesidades presentadas por sus Unidades Tacticas y las suyas propias.</t>
  </si>
  <si>
    <t xml:space="preserve"> - Aprueba el plan de necesidadespara ser enviado a la Primera División.  </t>
  </si>
  <si>
    <t xml:space="preserve">3.5.4 Ejecutivo y Segundo Comandante </t>
  </si>
  <si>
    <t xml:space="preserve"> - Supervisa la elaboración del plan con las necesidades que tiene la Unidad </t>
  </si>
  <si>
    <t xml:space="preserve"> - Aprueba el plan de necesidadespara ser enviado a la Segunda Brigada </t>
  </si>
  <si>
    <t>3.6. EJECUCIÓN APORTES</t>
  </si>
  <si>
    <t>Los aportes en  especie asignados serán exclusivamente para cubrir la necesidad de los bienes y/o servicios a adquirir para el año 2021 y hasta agotar presupuesto.</t>
  </si>
  <si>
    <t>4. UNIDAD, ARTICULO PRESUPUESTAL, RUBRO, RECURSO Y VALOR</t>
  </si>
  <si>
    <t>APORTE EN DINERO</t>
  </si>
  <si>
    <t>APORTE EN ESPECIE</t>
  </si>
  <si>
    <t>TOTAL APORTES</t>
  </si>
  <si>
    <t>CAPITULOS</t>
  </si>
  <si>
    <t>DINERO</t>
  </si>
  <si>
    <t>ESPECIE</t>
  </si>
  <si>
    <t>VALOR TOTAL</t>
  </si>
  <si>
    <t>1. APOYO SEGURIDAD INFRAESTRUCTURA</t>
  </si>
  <si>
    <t>2. BIENESTAR DE PERSONAL</t>
  </si>
  <si>
    <t xml:space="preserve">3. DERECHOS HUMANOS Y PROTECCION AL MEDIO AMBIENTE </t>
  </si>
  <si>
    <t xml:space="preserve">4. FORTALECIMIENTO INSTITUCIONAL Y GASTOS DE FUNCIONAMIENTO </t>
  </si>
  <si>
    <t xml:space="preserve">5. PROYECTOS ESTRATEGICOS </t>
  </si>
  <si>
    <t xml:space="preserve">6. CIENCIA Y TECNOLOGIA </t>
  </si>
  <si>
    <t>TOTAL</t>
  </si>
  <si>
    <t>RESUMEN RUBROS PRESUPUESTALES</t>
  </si>
  <si>
    <t>APORTES EN ESPECIE</t>
  </si>
  <si>
    <t>ARTICULO PRESUPUESTAL</t>
  </si>
  <si>
    <t xml:space="preserve">RUBRO PRESUPUESTAL (Denominación) </t>
  </si>
  <si>
    <t>RECURSO</t>
  </si>
  <si>
    <t>VALOR APROPIADO</t>
  </si>
  <si>
    <t xml:space="preserve">ACPM </t>
  </si>
  <si>
    <t xml:space="preserve">GASOLINA </t>
  </si>
  <si>
    <t>ACEITE  15 W 40</t>
  </si>
  <si>
    <t xml:space="preserve">ACEITE 20 W 50 </t>
  </si>
  <si>
    <t xml:space="preserve">BAMRU </t>
  </si>
  <si>
    <t>A-02-02-01-003-003</t>
  </si>
  <si>
    <t>PRODUCTOS DE HORNOS DE COQUE; PRODUCTOS DE REFINACIÓN DE PETRÓLEO Y COMBUSTIBLE NUCLEAR</t>
  </si>
  <si>
    <t>combustible Acpm-gasolina-aceite</t>
  </si>
  <si>
    <t>A-02-02-01-003-006</t>
  </si>
  <si>
    <t>PRODUCTOS DE CAUCHO Y PLÁSTICO</t>
  </si>
  <si>
    <t>llantas</t>
  </si>
  <si>
    <t>A-02-02-01-004-009</t>
  </si>
  <si>
    <t>EQUIPO DE TRANSPORTE</t>
  </si>
  <si>
    <t>repuestos</t>
  </si>
  <si>
    <t>A-02-02-01-004-003</t>
  </si>
  <si>
    <t>MAQUINARIA PARA USO GENERAL</t>
  </si>
  <si>
    <t>A-02-02-02-008-007</t>
  </si>
  <si>
    <t>SERVICIOS DE MANTENIMIENTO, REPARACIÓN E INSTALACIÓN (EXCEPTO SERVICIOS DE CONSTRUCCIÓN)</t>
  </si>
  <si>
    <t>mantenimiento</t>
  </si>
  <si>
    <t>A-02-02-02-006-004</t>
  </si>
  <si>
    <t>SERVICIOS DE TRANSPORTE DE PASAJEROS</t>
  </si>
  <si>
    <t>pasajes aereos</t>
  </si>
  <si>
    <t>pasajes terrestres</t>
  </si>
  <si>
    <t>A-02-02-02-008-009</t>
  </si>
  <si>
    <t xml:space="preserve">OTROS SERVICIOS DE FABRICACIÓN; SERVICIOS DE EDICIÓN, IMPRESIÓN Y REPRODUCCIÓN; SERVICIOS DE RECUPERACIÓN DE MATERIALES </t>
  </si>
  <si>
    <t>Vallas DD.HH</t>
  </si>
  <si>
    <t>A-02-02-01-003-001</t>
  </si>
  <si>
    <t>PRODUCTOS DE MADERA, CORCHO, CESTERÍA Y ESPARTERÍA</t>
  </si>
  <si>
    <t>A-02-02-01-003-004</t>
  </si>
  <si>
    <t>QUÍMICOS BÁSICOS</t>
  </si>
  <si>
    <t>A-02-02-01-003-005</t>
  </si>
  <si>
    <t>OTROS PRODUCTOS QUÍMICOS; FIBRAS ARTIFICIALES (O FIBRAS INDUSTRIALES HECHAS POR EL HOMBRE)</t>
  </si>
  <si>
    <t>A-02-02-01-003-007</t>
  </si>
  <si>
    <t>VIDRIO Y PRODUCTOS DE VIDRIO Y OTROS PRODUCTOS NO METÁLICOS N.C.P.PRODUCTOS DE CAUCHO Y PLÁSTICO</t>
  </si>
  <si>
    <t>A-02-02-01-003-008</t>
  </si>
  <si>
    <t>OTROS BIENES TRANSPORTABLES N.C.P.</t>
  </si>
  <si>
    <t>A-02-02-01-004-001</t>
  </si>
  <si>
    <t>METALES BÁSICOS</t>
  </si>
  <si>
    <t>A-02-02-01-004-002</t>
  </si>
  <si>
    <t>PRODUCTOS METÁLICOS ELABORADOS (EXCEPTO MAQUINARIA Y EQUIPO)</t>
  </si>
  <si>
    <t>A-02-02-01-004-006</t>
  </si>
  <si>
    <t>MAQUINARIA Y APARATOS ELÉCTRICOS</t>
  </si>
  <si>
    <t xml:space="preserve">HERAMMIENTAS </t>
  </si>
  <si>
    <t>A-02-02-01-004-004</t>
  </si>
  <si>
    <t>MAQUINARIA PARA USOS ESPECIALES</t>
  </si>
  <si>
    <t>A-02-02-01-004-008</t>
  </si>
  <si>
    <t>APARATOS MÉDICOS, INSTRUMENTOS ÓPTICOS Y DE PRECISIÓN, RELOJES</t>
  </si>
  <si>
    <t>VIDRIO Y PRODUCTOS DE VIDRIO Y OTROS PRODUCTOS NO METÁLICOS N.C.P.</t>
  </si>
  <si>
    <t xml:space="preserve">GUADAÑAS </t>
  </si>
  <si>
    <t>A-02-02-01-004-005</t>
  </si>
  <si>
    <t>MAQUINARIA DE OFICINA, CONTABILIDAD E INFORMÁTICA</t>
  </si>
  <si>
    <t>Equipo Computo</t>
  </si>
  <si>
    <t>A-02-02-01-004-007</t>
  </si>
  <si>
    <t>EQUIPO Y APARATOS DE RADIO, TELEVISIÓN Y COMUNICACIONES</t>
  </si>
  <si>
    <t xml:space="preserve">LICENCIAS </t>
  </si>
  <si>
    <t xml:space="preserve">impresoras </t>
  </si>
  <si>
    <t xml:space="preserve">SCANNER </t>
  </si>
  <si>
    <t xml:space="preserve">Mantenimiento de Equipo de computo </t>
  </si>
  <si>
    <t xml:space="preserve">MEDICAMENTOS </t>
  </si>
  <si>
    <t>AIRES ACONDICIONAC</t>
  </si>
  <si>
    <t>5. RELACION DE BIENES Y/O SERVICIOS ADQUIRIR</t>
  </si>
  <si>
    <t xml:space="preserve">APOYOS EN ESPECIE </t>
  </si>
  <si>
    <t>OTROS BIENES TRANSPORTABLES (EXCEPTO PRODUCTOS METÁLICOS, MAQUINARIA Y EQUIPO)</t>
  </si>
  <si>
    <t>A-02-02-01-003</t>
  </si>
  <si>
    <t xml:space="preserve">CLASIFICADOR POR OBJETO DEL GASTO </t>
  </si>
  <si>
    <t>NOMBRE CUENTA</t>
  </si>
  <si>
    <t>VALOR</t>
  </si>
  <si>
    <t>ITEM</t>
  </si>
  <si>
    <t>CÓDIGO DANE</t>
  </si>
  <si>
    <t xml:space="preserve">DESCRIPCIÓN DEL BIEN Y/O SERVICIO </t>
  </si>
  <si>
    <t>UNIDAD MEDIDA</t>
  </si>
  <si>
    <t>EXISTENCIAS (STOCK - INVENTARIOS)</t>
  </si>
  <si>
    <t xml:space="preserve">NECESIDAD </t>
  </si>
  <si>
    <t>NECESIDAD TOTAL</t>
  </si>
  <si>
    <t>UNSPSC (CCE)</t>
  </si>
  <si>
    <t>CÓDIGO MATERIAL SAP (OPCIONAL)</t>
  </si>
  <si>
    <t>CÓDIGO OTAN - NOC (OPCIONAL)</t>
  </si>
  <si>
    <t>GASOLINA MOTOR CORRIENTE</t>
  </si>
  <si>
    <t xml:space="preserve">GALONES </t>
  </si>
  <si>
    <t xml:space="preserve">DIESEL </t>
  </si>
  <si>
    <t xml:space="preserve">ACEITE 15W40 en Caneca de 55 galones </t>
  </si>
  <si>
    <t xml:space="preserve">Caneca </t>
  </si>
  <si>
    <t xml:space="preserve">ACEITE 20W50 en Caneca de 55 galones </t>
  </si>
  <si>
    <t>Llantas de caucho para buses y
camiones. Llantas para vehículo NPR REF. 750 R16</t>
  </si>
  <si>
    <t xml:space="preserve">UNIDAD    </t>
  </si>
  <si>
    <t>Llantas de caucho para automóviles. Llantas para vehículo CAMIONETA NISSAN REF 255/70 R 16</t>
  </si>
  <si>
    <t>Llantas de caucho para automóviles. Llantas para vehículo CAMIONETA CHEVROLET DIMAX REF 245/75 R 16</t>
  </si>
  <si>
    <t>A-02-02-01-004</t>
  </si>
  <si>
    <t>KIT DE ARRASTRE PARA MOTOCICLETA SUZUKI DR 200</t>
  </si>
  <si>
    <t>KIT DE ARRASTRE PARA MOTOCICLETA SUZUKI DR 650</t>
  </si>
  <si>
    <t>KIT DE ARRASTRE PARA MOTOCICLETA YAMAHA XTZ 250</t>
  </si>
  <si>
    <t>FILTRO DE ACEITE PARA MOTOCICLETA SUSUKI DR 200</t>
  </si>
  <si>
    <t xml:space="preserve">UNIDAD </t>
  </si>
  <si>
    <t>FILTRO DE ACEITE PARA MOTOCICLETA SUSUKI DR 650</t>
  </si>
  <si>
    <t>FILTRO DE AIRE PARA MOTOCICLETA SUSUKI DR 200</t>
  </si>
  <si>
    <t>FILTRO DE AIRE PARA MOTOCICLETA SUSUKI DR 650</t>
  </si>
  <si>
    <t xml:space="preserve">PASTILLA DE FRENOS PARA VEHÍCULOS CHEVROLET NPR </t>
  </si>
  <si>
    <t xml:space="preserve">JUEGO </t>
  </si>
  <si>
    <t xml:space="preserve">PASTILLA DE FRENOS PARA VEHÍCULOS CHEVROLET DIMAX </t>
  </si>
  <si>
    <t>PASTILLA DE FRENOS PARA VEHÍCULOS NISSAN FRONTIER</t>
  </si>
  <si>
    <t xml:space="preserve">BANDAS DE FRENOS PARA VEHÍCULOS CHEVROLET NPR </t>
  </si>
  <si>
    <t xml:space="preserve">BANDAS DE FRENOS PARA VEHÍCULOS NISSAN FRONTIER </t>
  </si>
  <si>
    <t xml:space="preserve">BANDAS DE FRENOS PARA VEHÍCULOS CHEVROLET DIMAX </t>
  </si>
  <si>
    <t xml:space="preserve">RODAMIENTO PARA VEHÍCULO NISSAN FRONTIER </t>
  </si>
  <si>
    <t xml:space="preserve">RODAMIENTO PARA VEHÍCULO CHEVROLET NPR </t>
  </si>
  <si>
    <t xml:space="preserve">FILTRO DE COMBUSTIBLE PARA VEHÍCULO NPR </t>
  </si>
  <si>
    <t xml:space="preserve">FILTRO DE AIRE PARA VEHÍCULO NPR </t>
  </si>
  <si>
    <t xml:space="preserve">FILTRO DE COMBUSTIBLE PARA VEHÍCULONISSAN FRONTIER </t>
  </si>
  <si>
    <t xml:space="preserve">FILTRO DE AIRE PARA VEHÍCULO NISSAN FRONTIER </t>
  </si>
  <si>
    <t xml:space="preserve">FILTRO DE COMBUSTIBLE PARA VEHÍCULO CHEVROLET DIMAX </t>
  </si>
  <si>
    <t xml:space="preserve">FILTRO DE AIRE PARA VEHÍCULO CHEVROLET DIMAX </t>
  </si>
  <si>
    <t>CAMBIO KIT DE ARRASTRE PARA MOTOCICLETA SUZUKI DR 200</t>
  </si>
  <si>
    <t>CAMBIO KIT DE ARRASTRE PARA MOTOCICLETA SUZUKI DR 650</t>
  </si>
  <si>
    <t>CAMBIO KIT DE ARRASTRE PARA MOTOCICLETA YAMAHA XTZ 250</t>
  </si>
  <si>
    <t>CAMBIO FILTRO DE ACEITE PARA MOTOCICLETA SUSUKI DR 200</t>
  </si>
  <si>
    <t>CAMBIO FILTRO DE ACEITE PARA MOTOCICLETA SUSUKI DR 650</t>
  </si>
  <si>
    <t>CAMBIO FILTRO DE AIRE PARA MOTOCICLETA SUSUKI DR 200</t>
  </si>
  <si>
    <t>CAMBIO FILTRO DE AIRE PARA MOTOCICLETA SUSUKI DR 650</t>
  </si>
  <si>
    <t xml:space="preserve">CAMBIO DEL JUEGO DE PASTILLA DE FRENOS PARA VEHÍCULOS CHEVROLET NPR </t>
  </si>
  <si>
    <t xml:space="preserve">CAMBIO DEL JUEGO DE PASTILLA DE FRENOS PARA VEHÍCULOS CHEVROLET DIMAX </t>
  </si>
  <si>
    <t>CAMBIO DEL JUEGO DE PASTILLA DE FRENOS PARA VEHÍCULOS NISSAN FRONTIER</t>
  </si>
  <si>
    <t xml:space="preserve">CAMBIO DEL BANDAS DE FRENOS PARA VEHÍCULOS CHEVROLET NPR </t>
  </si>
  <si>
    <t xml:space="preserve">CAMBIO DEL BANDAS DE FRENOS PARA VEHÍCULOS NISSAN FRONTIER </t>
  </si>
  <si>
    <t xml:space="preserve">CAMBIO DEL BANDAS DE FRENOS PARA VEHÍCULOS CHEVROLET DIMAX </t>
  </si>
  <si>
    <t xml:space="preserve">CAMBIO DEL  RODAMIENTO PARA VEHÍCULO NISSAN FRONTIER </t>
  </si>
  <si>
    <t xml:space="preserve">CAMBIO DEL  RODAMIENTO PARA VEHÍCULO CHEVROLET NPR </t>
  </si>
  <si>
    <t xml:space="preserve">CAMBIO FILTRO DE COMBUSTIBLE PARA VEHÍCULO NPR </t>
  </si>
  <si>
    <t xml:space="preserve">CAMBIO FILTRO DE AIRE PARA VEHÍCULO NPR </t>
  </si>
  <si>
    <t xml:space="preserve">CAMBIO FILTRO DE COMBUSTIBLE PARA VEHÍCULONISSAN FRONTIER </t>
  </si>
  <si>
    <t xml:space="preserve">CAMBIO FILTRO DE AIRE PARA VEHÍCULO NISSAN FRONTIER </t>
  </si>
  <si>
    <t xml:space="preserve">CAMBIO FILTRO DE COMBUSTIBLE PARA VEHÍCULO CHEVROLET DIMAX </t>
  </si>
  <si>
    <t xml:space="preserve">CAMBIO FILTRO DE AIRE PARA VEHÍCULO CHEVROLET DIMAX </t>
  </si>
  <si>
    <t>APOYO SEGURIDAD INFRAESTRUCTURA</t>
  </si>
  <si>
    <t>ALOJAMIENTO; SERVICIOS DE SUMINISTRO DE COMIDAS Y BEBIDAS; SERVICIOS DE TRANSPORTE; Y SERVICIOS DE DISTRIBUCIÓN DE ELECTRICIDAD, GAS Y AGUA</t>
  </si>
  <si>
    <t>A-02-02-02-006</t>
  </si>
  <si>
    <t xml:space="preserve">Santa Marta - Bogota </t>
  </si>
  <si>
    <t>Santa Marta - Medellin</t>
  </si>
  <si>
    <t xml:space="preserve">Santa Marta - Cali </t>
  </si>
  <si>
    <t xml:space="preserve">Santa Marta - Bucaramanga </t>
  </si>
  <si>
    <t xml:space="preserve">Santa Marta - Cucuta </t>
  </si>
  <si>
    <t>Bogota - Santa Marta</t>
  </si>
  <si>
    <t>Medellin - Santa Marta</t>
  </si>
  <si>
    <t>Cali - Santa Marta</t>
  </si>
  <si>
    <t>Bucaramanga - Santa Marta</t>
  </si>
  <si>
    <t xml:space="preserve">Cucuta - Santa Marta </t>
  </si>
  <si>
    <t xml:space="preserve">Barranquilla - Bogota </t>
  </si>
  <si>
    <t>Barranquilla  - Medellin</t>
  </si>
  <si>
    <t xml:space="preserve">Barranquilla - Cali </t>
  </si>
  <si>
    <t xml:space="preserve">Barranquilla - Bucaramanga </t>
  </si>
  <si>
    <t xml:space="preserve">Barranquilla - Cucuta </t>
  </si>
  <si>
    <t>Bogota - Barranquilla</t>
  </si>
  <si>
    <t>Medellin - Barranquilla</t>
  </si>
  <si>
    <t>Cali - Barranquilla</t>
  </si>
  <si>
    <t>Bucaramanga - Barranquilla</t>
  </si>
  <si>
    <t xml:space="preserve">Cucuta - Barranquilla </t>
  </si>
  <si>
    <t xml:space="preserve"> Barranquilla a Aguachica </t>
  </si>
  <si>
    <t xml:space="preserve">unidad   </t>
  </si>
  <si>
    <t xml:space="preserve"> Barranquilla a Achi </t>
  </si>
  <si>
    <t xml:space="preserve"> Barranquilla a Armenia </t>
  </si>
  <si>
    <t xml:space="preserve"> Barranquilla a Barrancabermeja </t>
  </si>
  <si>
    <t xml:space="preserve"> Barranquilla a Bogotá </t>
  </si>
  <si>
    <t xml:space="preserve"> Barranquilla a Bosconia </t>
  </si>
  <si>
    <t xml:space="preserve"> Barranquilla a Buga </t>
  </si>
  <si>
    <t xml:space="preserve"> Barranquilla a Bucaramanga </t>
  </si>
  <si>
    <t xml:space="preserve"> Barranquilla a Cali </t>
  </si>
  <si>
    <t xml:space="preserve"> Barranquilla a Cartagena </t>
  </si>
  <si>
    <t xml:space="preserve"> Barranquilla a Caucasia </t>
  </si>
  <si>
    <t xml:space="preserve"> Barranquilla a Cúcuta </t>
  </si>
  <si>
    <t xml:space="preserve"> Barranquilla a Duitama </t>
  </si>
  <si>
    <t xml:space="preserve"> Barranquilla a El Banco </t>
  </si>
  <si>
    <t xml:space="preserve"> Barranquilla a El Carmen de Bolivar </t>
  </si>
  <si>
    <t xml:space="preserve"> Barranquilla a Facatativá </t>
  </si>
  <si>
    <t xml:space="preserve"> Barranquilla a Ibagué </t>
  </si>
  <si>
    <t xml:space="preserve"> Barranquilla a Magangué </t>
  </si>
  <si>
    <t xml:space="preserve"> Barranquilla a Maicao </t>
  </si>
  <si>
    <t xml:space="preserve"> Barranquilla a Medellín </t>
  </si>
  <si>
    <t xml:space="preserve"> Barranquilla a Montería </t>
  </si>
  <si>
    <t xml:space="preserve"> Barranquilla a Ocaña </t>
  </si>
  <si>
    <t xml:space="preserve"> Barranquilla a Pamplona </t>
  </si>
  <si>
    <t xml:space="preserve"> Barranquilla a Plato </t>
  </si>
  <si>
    <t xml:space="preserve"> Barranquilla a Riohacha </t>
  </si>
  <si>
    <t xml:space="preserve"> Barranquilla a Santa Marta </t>
  </si>
  <si>
    <t xml:space="preserve"> Barranquilla a Sincelejo </t>
  </si>
  <si>
    <t xml:space="preserve"> Barranquilla a Tuluá </t>
  </si>
  <si>
    <t xml:space="preserve"> Barranquilla a Tunja </t>
  </si>
  <si>
    <t xml:space="preserve"> Barranquilla a Valledupar </t>
  </si>
  <si>
    <t xml:space="preserve"> Bogotá a Aguachica </t>
  </si>
  <si>
    <t xml:space="preserve"> Bogotá a Barrancabermeja </t>
  </si>
  <si>
    <t xml:space="preserve"> Bogotá a Armenia </t>
  </si>
  <si>
    <t xml:space="preserve"> Bogotá a Barranquilla </t>
  </si>
  <si>
    <t xml:space="preserve"> Bogotá a Buenaventura </t>
  </si>
  <si>
    <t xml:space="preserve"> Bogotá a Bucaramanga </t>
  </si>
  <si>
    <t xml:space="preserve"> Bogotá a Cartagena </t>
  </si>
  <si>
    <t xml:space="preserve"> Bogotá a Cali </t>
  </si>
  <si>
    <t xml:space="preserve"> Bogotá a Cúcuta </t>
  </si>
  <si>
    <t xml:space="preserve"> Bogotá a Duitama </t>
  </si>
  <si>
    <t xml:space="preserve"> Bogotá a Ibagué </t>
  </si>
  <si>
    <t xml:space="preserve"> Bogotá a La Dorada </t>
  </si>
  <si>
    <t xml:space="preserve"> Bogotá a Florencia </t>
  </si>
  <si>
    <t xml:space="preserve"> Bogotá a Fusagasugá </t>
  </si>
  <si>
    <t xml:space="preserve"> Bogotá a Ipiales </t>
  </si>
  <si>
    <t xml:space="preserve"> Bogotá a Maicao </t>
  </si>
  <si>
    <t xml:space="preserve"> Bogotá a Manizales </t>
  </si>
  <si>
    <t xml:space="preserve"> Bogotá a Melgar </t>
  </si>
  <si>
    <t xml:space="preserve"> Bogotá a Montería </t>
  </si>
  <si>
    <t xml:space="preserve"> Bogotá a Medellín </t>
  </si>
  <si>
    <t xml:space="preserve"> Bogotá a Neiva </t>
  </si>
  <si>
    <t xml:space="preserve"> Bogotá a Popayán </t>
  </si>
  <si>
    <t xml:space="preserve"> Bogotá a Pasto </t>
  </si>
  <si>
    <t xml:space="preserve"> Bogotá a Pereira </t>
  </si>
  <si>
    <t xml:space="preserve"> Bogotá a Santa Marta </t>
  </si>
  <si>
    <t xml:space="preserve"> Bogotá a Sincelejo </t>
  </si>
  <si>
    <t xml:space="preserve"> Bogotá a Mocoa </t>
  </si>
  <si>
    <t xml:space="preserve"> Bogotá a Riohacha </t>
  </si>
  <si>
    <t xml:space="preserve"> Bogotá a Valledupar </t>
  </si>
  <si>
    <t xml:space="preserve"> Bogotá a Villavicencio </t>
  </si>
  <si>
    <t xml:space="preserve"> Bogotá a Yopal </t>
  </si>
  <si>
    <t xml:space="preserve"> Bucaramanga a Arauca </t>
  </si>
  <si>
    <t xml:space="preserve"> Bucaramanga a Barranquilla </t>
  </si>
  <si>
    <t xml:space="preserve"> Bucaramanga a Barrancabermeja </t>
  </si>
  <si>
    <t xml:space="preserve"> Bucaramanga a Bogotá </t>
  </si>
  <si>
    <t xml:space="preserve"> Bucaramanga a Cali </t>
  </si>
  <si>
    <t xml:space="preserve"> Bucaramanga a Cartagena </t>
  </si>
  <si>
    <t xml:space="preserve"> Bucaramanga a Ciénaga </t>
  </si>
  <si>
    <t xml:space="preserve"> Bucaramanga a Cúcuta </t>
  </si>
  <si>
    <t xml:space="preserve"> Bucaramanga a Duitama </t>
  </si>
  <si>
    <t xml:space="preserve"> Bucaramanga a El Banco </t>
  </si>
  <si>
    <t xml:space="preserve">Bucaramanga a El Carmen de Bolivar </t>
  </si>
  <si>
    <t xml:space="preserve"> Bucaramanga a Fundación </t>
  </si>
  <si>
    <t xml:space="preserve"> Bucaramanga a Honda </t>
  </si>
  <si>
    <t xml:space="preserve"> Bucaramanga a Ibagué </t>
  </si>
  <si>
    <t xml:space="preserve"> Bucaramanga a Ipiales </t>
  </si>
  <si>
    <t xml:space="preserve"> Bucaramanga a Maicao </t>
  </si>
  <si>
    <t xml:space="preserve"> Bucaramanga a Medellín </t>
  </si>
  <si>
    <t xml:space="preserve"> Bucaramanga a Montería </t>
  </si>
  <si>
    <t xml:space="preserve"> Bucaramanga a Riohacha </t>
  </si>
  <si>
    <t xml:space="preserve"> Bucaramanga a Santa Marta </t>
  </si>
  <si>
    <t xml:space="preserve"> Bucaramanga a Saravena </t>
  </si>
  <si>
    <t xml:space="preserve"> Bucaramanga a Sincelejo </t>
  </si>
  <si>
    <t xml:space="preserve"> Bucaramanga a Tunja </t>
  </si>
  <si>
    <t xml:space="preserve"> Bucaramanga a Valledupar </t>
  </si>
  <si>
    <t xml:space="preserve"> Bucaramanga a Yopal </t>
  </si>
  <si>
    <t xml:space="preserve"> Cartagena a Barrancabermeja </t>
  </si>
  <si>
    <t xml:space="preserve"> Cartagena a Barranquilla </t>
  </si>
  <si>
    <t xml:space="preserve"> Cartagena a Bogotá </t>
  </si>
  <si>
    <t xml:space="preserve"> Cartagena a Bucaramanga </t>
  </si>
  <si>
    <t xml:space="preserve"> Cartagena a Cali </t>
  </si>
  <si>
    <t xml:space="preserve"> Cartagena a Aguachica </t>
  </si>
  <si>
    <t xml:space="preserve"> Cartagena a Achi </t>
  </si>
  <si>
    <t xml:space="preserve"> Cartagena a Caucasia </t>
  </si>
  <si>
    <t xml:space="preserve"> Cartagena a Ciénaga </t>
  </si>
  <si>
    <t xml:space="preserve"> Cartagena a Cúcuta </t>
  </si>
  <si>
    <t xml:space="preserve"> Cartagena a El Banco </t>
  </si>
  <si>
    <t xml:space="preserve"> Cartagena a El Carmen de Bolivar </t>
  </si>
  <si>
    <t xml:space="preserve"> Cartagena a Honda </t>
  </si>
  <si>
    <t xml:space="preserve"> Cartagena a Maicao </t>
  </si>
  <si>
    <t xml:space="preserve"> Cartagena a Medellín </t>
  </si>
  <si>
    <t xml:space="preserve"> Cartagena a Montería </t>
  </si>
  <si>
    <t xml:space="preserve"> Cartagena a Ocaña </t>
  </si>
  <si>
    <t xml:space="preserve"> Cartagena a Pamplona </t>
  </si>
  <si>
    <t xml:space="preserve"> Cartagena a Riohacha </t>
  </si>
  <si>
    <t xml:space="preserve"> Cartagena a Santa Marta </t>
  </si>
  <si>
    <t xml:space="preserve"> Cartagena a Tunja </t>
  </si>
  <si>
    <t xml:space="preserve"> Cartagena a Valledupar </t>
  </si>
  <si>
    <t xml:space="preserve"> Cúcuta a Aguachica </t>
  </si>
  <si>
    <t xml:space="preserve"> Cúcuta a Arauca </t>
  </si>
  <si>
    <t xml:space="preserve"> Cúcuta a Barranquilla </t>
  </si>
  <si>
    <t xml:space="preserve"> Cúcuta a Barrancabermeja </t>
  </si>
  <si>
    <t xml:space="preserve"> Cúcuta a Bogotá </t>
  </si>
  <si>
    <t xml:space="preserve"> Cúcuta a Bucaramanga </t>
  </si>
  <si>
    <t xml:space="preserve"> Cúcuta a Bosconia </t>
  </si>
  <si>
    <t xml:space="preserve"> Cúcuta a Cartagena </t>
  </si>
  <si>
    <t xml:space="preserve"> Cúcuta a Cali </t>
  </si>
  <si>
    <t xml:space="preserve"> Cúcuta a Ciénaga </t>
  </si>
  <si>
    <t xml:space="preserve"> Cúcuta a El Carmen de Bolivar </t>
  </si>
  <si>
    <t xml:space="preserve"> Cúcuta a El Banco </t>
  </si>
  <si>
    <t xml:space="preserve"> Cúcuta a Fundación </t>
  </si>
  <si>
    <t xml:space="preserve"> Cúcuta a Ibagué </t>
  </si>
  <si>
    <t xml:space="preserve"> Cúcuta a Ipiales </t>
  </si>
  <si>
    <t xml:space="preserve"> Cúcuta a Maicao </t>
  </si>
  <si>
    <t xml:space="preserve"> Cúcuta a Manizales </t>
  </si>
  <si>
    <t xml:space="preserve"> Cúcuta a Medellín </t>
  </si>
  <si>
    <t xml:space="preserve"> Cúcuta a Montería </t>
  </si>
  <si>
    <t xml:space="preserve"> Cúcuta a Ocaña </t>
  </si>
  <si>
    <t xml:space="preserve"> Cúcuta a Pailitas </t>
  </si>
  <si>
    <t xml:space="preserve"> Cúcuta a Santa Marta </t>
  </si>
  <si>
    <t xml:space="preserve"> Cúcuta a Saravena </t>
  </si>
  <si>
    <t xml:space="preserve"> Cúcuta a Sardinata </t>
  </si>
  <si>
    <t xml:space="preserve"> Cúcuta a Tunja </t>
  </si>
  <si>
    <t xml:space="preserve"> Cúcuta a Valledupar </t>
  </si>
  <si>
    <t xml:space="preserve"> Medellín a Aguachica </t>
  </si>
  <si>
    <t xml:space="preserve"> Medellin a Armenia </t>
  </si>
  <si>
    <t xml:space="preserve"> Medellin a Barrancabermeja </t>
  </si>
  <si>
    <t xml:space="preserve"> Medellin a Barranquilla </t>
  </si>
  <si>
    <t xml:space="preserve"> Medellín a Bogotá </t>
  </si>
  <si>
    <t xml:space="preserve"> Medellin a Bucaramanga </t>
  </si>
  <si>
    <t xml:space="preserve"> Medellin a Cali </t>
  </si>
  <si>
    <t xml:space="preserve"> Medellin a Cartagena </t>
  </si>
  <si>
    <t xml:space="preserve"> Medellin a Cucuta </t>
  </si>
  <si>
    <t xml:space="preserve"> Medellín a Florencia </t>
  </si>
  <si>
    <t xml:space="preserve"> Medellin a Ibagué </t>
  </si>
  <si>
    <t xml:space="preserve"> Medellín a Ipiales </t>
  </si>
  <si>
    <t xml:space="preserve"> Medellín a Istmina </t>
  </si>
  <si>
    <t xml:space="preserve"> Medellin a Manizales </t>
  </si>
  <si>
    <t xml:space="preserve"> Medellin a Sincelejo </t>
  </si>
  <si>
    <t xml:space="preserve"> Santa Marta a Aracataca </t>
  </si>
  <si>
    <t xml:space="preserve"> Santa Marta a Barranquilla </t>
  </si>
  <si>
    <t xml:space="preserve"> Santa Marta a Bogotá </t>
  </si>
  <si>
    <t xml:space="preserve"> Santa Marta a Bosconia </t>
  </si>
  <si>
    <t xml:space="preserve"> Santa Marta a Bucaramanga </t>
  </si>
  <si>
    <t xml:space="preserve"> Santa Marta a Buenavista </t>
  </si>
  <si>
    <t xml:space="preserve"> Santa Marta a Caucasia </t>
  </si>
  <si>
    <t xml:space="preserve"> Santa Marta a Cartagena </t>
  </si>
  <si>
    <t xml:space="preserve"> Santa Marta a El Banco </t>
  </si>
  <si>
    <t xml:space="preserve"> Santa Marta a Maicao </t>
  </si>
  <si>
    <t xml:space="preserve"> Santa Marta a El Carmen de Bolivar </t>
  </si>
  <si>
    <t xml:space="preserve"> Santa Marta a Medellín </t>
  </si>
  <si>
    <t xml:space="preserve"> Santa Marta a Facatativá </t>
  </si>
  <si>
    <t xml:space="preserve"> Santa Marta a Montería </t>
  </si>
  <si>
    <t xml:space="preserve"> Santa Marta a Ocaña </t>
  </si>
  <si>
    <t xml:space="preserve"> Santa Marta a Fundación </t>
  </si>
  <si>
    <t xml:space="preserve"> Santa Marta a Puerto Boyaca </t>
  </si>
  <si>
    <t xml:space="preserve"> Santa Marta a Honda </t>
  </si>
  <si>
    <t xml:space="preserve"> Santa Marta a Riohacha </t>
  </si>
  <si>
    <t xml:space="preserve"> Santa Marta a La Dorada </t>
  </si>
  <si>
    <t xml:space="preserve"> Santa Marta a Sincelejo </t>
  </si>
  <si>
    <t xml:space="preserve"> Santa Marta a Valledupar </t>
  </si>
  <si>
    <t xml:space="preserve"> Valledupar a Aguachica </t>
  </si>
  <si>
    <t xml:space="preserve"> Valledupar a Armenia </t>
  </si>
  <si>
    <t xml:space="preserve"> Valledupar a Barrancabermeja </t>
  </si>
  <si>
    <t xml:space="preserve"> Valledupar a Bogotá </t>
  </si>
  <si>
    <t xml:space="preserve"> Valledupar a Buga </t>
  </si>
  <si>
    <t xml:space="preserve"> Valledupar a Barranquilla </t>
  </si>
  <si>
    <t xml:space="preserve"> Valledupar a Bucaramanga </t>
  </si>
  <si>
    <t xml:space="preserve"> Valledupar a Cali </t>
  </si>
  <si>
    <t xml:space="preserve"> Valledupar a Cartagena </t>
  </si>
  <si>
    <t xml:space="preserve"> Valledupar a Ciénaga </t>
  </si>
  <si>
    <t xml:space="preserve"> Valledupar a Cúcuta </t>
  </si>
  <si>
    <t xml:space="preserve"> Valledupar a El Banco </t>
  </si>
  <si>
    <t xml:space="preserve"> Valledupar a El Carmen de Bolivar </t>
  </si>
  <si>
    <t xml:space="preserve"> Valledupar a Fonseca </t>
  </si>
  <si>
    <t xml:space="preserve"> Valledupar a Honda </t>
  </si>
  <si>
    <t xml:space="preserve"> Valledupar a La Dorada </t>
  </si>
  <si>
    <t xml:space="preserve"> Valledupar a Maicao </t>
  </si>
  <si>
    <t xml:space="preserve"> Valledupar a Medellín </t>
  </si>
  <si>
    <t xml:space="preserve"> Valledupar a Montería </t>
  </si>
  <si>
    <t xml:space="preserve"> Valledupar a Ocaña </t>
  </si>
  <si>
    <t xml:space="preserve"> Valledupar a Pereira </t>
  </si>
  <si>
    <t xml:space="preserve"> Valledupar a Riohacha </t>
  </si>
  <si>
    <t xml:space="preserve"> Valledupar a Santa Marta </t>
  </si>
  <si>
    <t xml:space="preserve"> Valledupar a Sincelejo </t>
  </si>
  <si>
    <t xml:space="preserve"> Valledupar a Tuluá </t>
  </si>
  <si>
    <t xml:space="preserve"> Aguachica a Barranquilla  </t>
  </si>
  <si>
    <t xml:space="preserve"> Achi a Barranquilla  </t>
  </si>
  <si>
    <t xml:space="preserve"> Armenia a Barranquilla  </t>
  </si>
  <si>
    <t xml:space="preserve"> Barrancabermeja a Barranquilla  </t>
  </si>
  <si>
    <t xml:space="preserve"> Bogotá a Barranquilla  </t>
  </si>
  <si>
    <t xml:space="preserve"> Bosconia a Barranquilla  </t>
  </si>
  <si>
    <t xml:space="preserve"> Buga a Barranquilla  </t>
  </si>
  <si>
    <t xml:space="preserve"> Bucaramanga a Barranquilla  </t>
  </si>
  <si>
    <t xml:space="preserve"> Cali a Barranquilla  </t>
  </si>
  <si>
    <t xml:space="preserve"> Cartagena a Barranquilla  </t>
  </si>
  <si>
    <t xml:space="preserve"> Caucasia a Barranquilla  </t>
  </si>
  <si>
    <t xml:space="preserve"> Cúcuta a Barranquilla  </t>
  </si>
  <si>
    <t xml:space="preserve"> Duitama a Barranquilla  </t>
  </si>
  <si>
    <t xml:space="preserve"> Banco El a Barranquilla  </t>
  </si>
  <si>
    <t xml:space="preserve"> Bolivar de Carmen El a Barranquilla  </t>
  </si>
  <si>
    <t xml:space="preserve"> Facatativá a Barranquilla  </t>
  </si>
  <si>
    <t xml:space="preserve"> Ibagué a Barranquilla  </t>
  </si>
  <si>
    <t xml:space="preserve"> Magangué a Barranquilla  </t>
  </si>
  <si>
    <t xml:space="preserve"> Maicao a Barranquilla  </t>
  </si>
  <si>
    <t xml:space="preserve"> Medellín a Barranquilla  </t>
  </si>
  <si>
    <t xml:space="preserve"> Montería a Barranquilla  </t>
  </si>
  <si>
    <t xml:space="preserve"> Ocaña a Barranquilla  </t>
  </si>
  <si>
    <t xml:space="preserve"> Pamplona a Barranquilla  </t>
  </si>
  <si>
    <t xml:space="preserve"> Plato a Barranquilla  </t>
  </si>
  <si>
    <t xml:space="preserve"> Riohacha a Barranquilla  </t>
  </si>
  <si>
    <t xml:space="preserve"> Marta Santa a Barranquilla  </t>
  </si>
  <si>
    <t xml:space="preserve"> Sincelejo a Barranquilla  </t>
  </si>
  <si>
    <t xml:space="preserve"> Tuluá a Barranquilla  </t>
  </si>
  <si>
    <t xml:space="preserve"> Tunja a Barranquilla  </t>
  </si>
  <si>
    <t xml:space="preserve"> Valledupar a Barranquilla  </t>
  </si>
  <si>
    <t xml:space="preserve"> Aguachica a Bogotá  </t>
  </si>
  <si>
    <t xml:space="preserve"> Barrancabermeja a Bogotá  </t>
  </si>
  <si>
    <t xml:space="preserve"> Armenia a Bogotá  </t>
  </si>
  <si>
    <t xml:space="preserve"> Barranquilla a Bogotá  </t>
  </si>
  <si>
    <t xml:space="preserve"> Buenaventura a Bogotá  </t>
  </si>
  <si>
    <t xml:space="preserve"> Bucaramanga a Bogotá  </t>
  </si>
  <si>
    <t xml:space="preserve"> Cartagena a Bogotá  </t>
  </si>
  <si>
    <t xml:space="preserve"> Cali a Bogotá  </t>
  </si>
  <si>
    <t xml:space="preserve"> Cúcuta a Bogotá  </t>
  </si>
  <si>
    <t xml:space="preserve"> Duitama a Bogotá  </t>
  </si>
  <si>
    <t xml:space="preserve"> Ibagué a Bogotá  </t>
  </si>
  <si>
    <t xml:space="preserve"> Dorada La a Bogotá  </t>
  </si>
  <si>
    <t xml:space="preserve"> Florencia a Bogotá  </t>
  </si>
  <si>
    <t xml:space="preserve"> Fusagasugá a Bogotá  </t>
  </si>
  <si>
    <t xml:space="preserve"> Ipiales a Bogotá  </t>
  </si>
  <si>
    <t xml:space="preserve"> Maicao a Bogotá  </t>
  </si>
  <si>
    <t xml:space="preserve"> Manizales a Bogotá  </t>
  </si>
  <si>
    <t xml:space="preserve"> Melgar a Bogotá  </t>
  </si>
  <si>
    <t xml:space="preserve"> Montería a Bogotá  </t>
  </si>
  <si>
    <t xml:space="preserve"> Medellín a Bogotá  </t>
  </si>
  <si>
    <t xml:space="preserve"> Neiva a Bogotá  </t>
  </si>
  <si>
    <t xml:space="preserve"> Popayán a Bogotá  </t>
  </si>
  <si>
    <t xml:space="preserve"> Pasto a Bogotá  </t>
  </si>
  <si>
    <t xml:space="preserve"> Pereira a Bogotá  </t>
  </si>
  <si>
    <t xml:space="preserve"> Marta Santa a Bogotá  </t>
  </si>
  <si>
    <t xml:space="preserve"> Sincelejo a Bogotá  </t>
  </si>
  <si>
    <t xml:space="preserve"> Mocoa a Bogotá  </t>
  </si>
  <si>
    <t xml:space="preserve"> Riohacha a Bogotá  </t>
  </si>
  <si>
    <t xml:space="preserve"> Valledupar a Bogotá  </t>
  </si>
  <si>
    <t xml:space="preserve"> Villavicencio a Bogotá  </t>
  </si>
  <si>
    <t xml:space="preserve"> Yopal a Bogotá  </t>
  </si>
  <si>
    <t xml:space="preserve"> Arauca a Bucaramanga  </t>
  </si>
  <si>
    <t xml:space="preserve"> Barranquilla a Bucaramanga  </t>
  </si>
  <si>
    <t xml:space="preserve"> Barrancabermeja a Bucaramanga  </t>
  </si>
  <si>
    <t xml:space="preserve"> Bogotá a Bucaramanga  </t>
  </si>
  <si>
    <t xml:space="preserve"> Cali a Bucaramanga  </t>
  </si>
  <si>
    <t xml:space="preserve"> Cartagena a Bucaramanga  </t>
  </si>
  <si>
    <t xml:space="preserve"> Ciénaga a Bucaramanga  </t>
  </si>
  <si>
    <t xml:space="preserve"> Cúcuta a Bucaramanga  </t>
  </si>
  <si>
    <t xml:space="preserve"> Duitama a Bucaramanga  </t>
  </si>
  <si>
    <t xml:space="preserve"> Banco El a Bucaramanga  </t>
  </si>
  <si>
    <t xml:space="preserve"> Bolivar de Carmen El a Bucaramanga  </t>
  </si>
  <si>
    <t xml:space="preserve"> Fundación a Bucaramanga  </t>
  </si>
  <si>
    <t xml:space="preserve"> Honda a Bucaramanga  </t>
  </si>
  <si>
    <t xml:space="preserve"> Ibagué a Bucaramanga  </t>
  </si>
  <si>
    <t xml:space="preserve"> Ipiales a Bucaramanga  </t>
  </si>
  <si>
    <t xml:space="preserve"> Maicao a Bucaramanga  </t>
  </si>
  <si>
    <t xml:space="preserve"> Medellín a Bucaramanga  </t>
  </si>
  <si>
    <t xml:space="preserve"> Montería a Bucaramanga  </t>
  </si>
  <si>
    <t xml:space="preserve"> Riohacha a Bucaramanga  </t>
  </si>
  <si>
    <t xml:space="preserve"> Marta Santa a Bucaramanga  </t>
  </si>
  <si>
    <t xml:space="preserve"> Saravena a Bucaramanga  </t>
  </si>
  <si>
    <t xml:space="preserve"> Sincelejo a Bucaramanga  </t>
  </si>
  <si>
    <t xml:space="preserve"> Tunja a Bucaramanga  </t>
  </si>
  <si>
    <t xml:space="preserve"> Valledupar a Bucaramanga  </t>
  </si>
  <si>
    <t xml:space="preserve"> Yopal a Bucaramanga  </t>
  </si>
  <si>
    <t xml:space="preserve"> Barrancabermeja a Cartagena  </t>
  </si>
  <si>
    <t xml:space="preserve"> Barranquilla a Cartagena  </t>
  </si>
  <si>
    <t xml:space="preserve"> Bogotá a Cartagena  </t>
  </si>
  <si>
    <t xml:space="preserve"> Bucaramanga a Cartagena  </t>
  </si>
  <si>
    <t xml:space="preserve"> Cali a Cartagena  </t>
  </si>
  <si>
    <t xml:space="preserve"> Aguachica a Cartagena  </t>
  </si>
  <si>
    <t xml:space="preserve"> Achi a Cartagena  </t>
  </si>
  <si>
    <t xml:space="preserve"> Caucasia a Cartagena  </t>
  </si>
  <si>
    <t xml:space="preserve"> Ciénaga a Cartagena  </t>
  </si>
  <si>
    <t xml:space="preserve"> Cúcuta a Cartagena  </t>
  </si>
  <si>
    <t xml:space="preserve"> Banco El a Cartagena  </t>
  </si>
  <si>
    <t xml:space="preserve"> Bolivar de Carmen El a Cartagena  </t>
  </si>
  <si>
    <t xml:space="preserve"> Honda a Cartagena  </t>
  </si>
  <si>
    <t xml:space="preserve"> Maicao a Cartagena  </t>
  </si>
  <si>
    <t xml:space="preserve"> Medellín a Cartagena  </t>
  </si>
  <si>
    <t xml:space="preserve"> Montería a Cartagena  </t>
  </si>
  <si>
    <t xml:space="preserve"> Ocaña a Cartagena  </t>
  </si>
  <si>
    <t xml:space="preserve"> Pamplona a Cartagena  </t>
  </si>
  <si>
    <t xml:space="preserve"> Riohacha a Cartagena  </t>
  </si>
  <si>
    <t xml:space="preserve"> Marta Santa a Cartagena  </t>
  </si>
  <si>
    <t xml:space="preserve"> Tunja a Cartagena  </t>
  </si>
  <si>
    <t xml:space="preserve"> Valledupar a Cartagena  </t>
  </si>
  <si>
    <t xml:space="preserve"> Aguachica a Cúcuta  </t>
  </si>
  <si>
    <t xml:space="preserve"> Arauca a Cúcuta  </t>
  </si>
  <si>
    <t xml:space="preserve"> Barranquilla a Cúcuta  </t>
  </si>
  <si>
    <t xml:space="preserve"> Barrancabermeja a Cúcuta  </t>
  </si>
  <si>
    <t xml:space="preserve"> Bogotá a Cúcuta  </t>
  </si>
  <si>
    <t xml:space="preserve"> Bucaramanga a Cúcuta  </t>
  </si>
  <si>
    <t xml:space="preserve"> Bosconia a Cúcuta  </t>
  </si>
  <si>
    <t xml:space="preserve"> Cartagena a Cúcuta  </t>
  </si>
  <si>
    <t xml:space="preserve"> Cali a Cúcuta  </t>
  </si>
  <si>
    <t xml:space="preserve"> Ciénaga a Cúcuta  </t>
  </si>
  <si>
    <t xml:space="preserve"> Bolivar de Carmen El a Cúcuta  </t>
  </si>
  <si>
    <t xml:space="preserve"> Banco El a Cúcuta  </t>
  </si>
  <si>
    <t xml:space="preserve"> Fundación a Cúcuta  </t>
  </si>
  <si>
    <t xml:space="preserve"> Ibagué a Cúcuta  </t>
  </si>
  <si>
    <t xml:space="preserve"> Ipiales a Cúcuta  </t>
  </si>
  <si>
    <t xml:space="preserve"> Maicao a Cúcuta  </t>
  </si>
  <si>
    <t xml:space="preserve"> Manizales a Cúcuta  </t>
  </si>
  <si>
    <t xml:space="preserve"> Medellín a Cúcuta  </t>
  </si>
  <si>
    <t xml:space="preserve"> Montería a Cúcuta  </t>
  </si>
  <si>
    <t xml:space="preserve"> Ocaña a Cúcuta  </t>
  </si>
  <si>
    <t xml:space="preserve"> Pailitas a Cúcuta  </t>
  </si>
  <si>
    <t xml:space="preserve"> Marta Santa a Cúcuta  </t>
  </si>
  <si>
    <t xml:space="preserve"> Saravena a Cúcuta  </t>
  </si>
  <si>
    <t xml:space="preserve"> Sardinata a Cúcuta  </t>
  </si>
  <si>
    <t xml:space="preserve"> Tunja a Cúcuta  </t>
  </si>
  <si>
    <t xml:space="preserve"> Valledupar a Cúcuta  </t>
  </si>
  <si>
    <t xml:space="preserve"> Aguachica a Medellín  </t>
  </si>
  <si>
    <t xml:space="preserve"> Armenia a Medellin  </t>
  </si>
  <si>
    <t xml:space="preserve"> Barrancabermeja a Medellin  </t>
  </si>
  <si>
    <t xml:space="preserve"> Barranquilla a Medellin  </t>
  </si>
  <si>
    <t xml:space="preserve"> Bogotá a Medellín  </t>
  </si>
  <si>
    <t xml:space="preserve"> Bucaramanga a Medellin  </t>
  </si>
  <si>
    <t xml:space="preserve"> Cali a Medellin  </t>
  </si>
  <si>
    <t xml:space="preserve"> Cartagena a Medellin  </t>
  </si>
  <si>
    <t xml:space="preserve"> Cucuta a Medellin  </t>
  </si>
  <si>
    <t xml:space="preserve"> Florencia a Medellín  </t>
  </si>
  <si>
    <t xml:space="preserve"> Ibagué a Medellin  </t>
  </si>
  <si>
    <t xml:space="preserve"> Ipiales a Medellín  </t>
  </si>
  <si>
    <t xml:space="preserve"> Istmina a Medellín  </t>
  </si>
  <si>
    <t xml:space="preserve"> Manizales a Medellin  </t>
  </si>
  <si>
    <t xml:space="preserve"> Sincelejo a Medellin  </t>
  </si>
  <si>
    <t xml:space="preserve"> Aracataca a Marta Santa  </t>
  </si>
  <si>
    <t xml:space="preserve"> Barranquilla a Marta Santa  </t>
  </si>
  <si>
    <t xml:space="preserve"> Bogotá a Marta Santa  </t>
  </si>
  <si>
    <t xml:space="preserve"> Bosconia a Marta Santa  </t>
  </si>
  <si>
    <t xml:space="preserve"> Bucaramanga a Marta Santa  </t>
  </si>
  <si>
    <t xml:space="preserve"> Buenavista a Marta Santa  </t>
  </si>
  <si>
    <t xml:space="preserve"> Caucasia a Marta Santa  </t>
  </si>
  <si>
    <t xml:space="preserve"> Cartagena a Marta Santa  </t>
  </si>
  <si>
    <t xml:space="preserve"> Banco El a Marta Santa  </t>
  </si>
  <si>
    <t xml:space="preserve"> Maicao a Marta Santa  </t>
  </si>
  <si>
    <t xml:space="preserve"> Bolivar de Carmen El a Marta Santa  </t>
  </si>
  <si>
    <t xml:space="preserve"> Medellín a Marta Santa  </t>
  </si>
  <si>
    <t xml:space="preserve"> Facatativá a Marta Santa  </t>
  </si>
  <si>
    <t xml:space="preserve"> Montería a Marta Santa  </t>
  </si>
  <si>
    <t xml:space="preserve"> Ocaña a Marta Santa  </t>
  </si>
  <si>
    <t xml:space="preserve"> Fundación a Marta Santa  </t>
  </si>
  <si>
    <t xml:space="preserve"> Boyaca Puerto a Marta Santa  </t>
  </si>
  <si>
    <t xml:space="preserve"> Honda a Marta Santa  </t>
  </si>
  <si>
    <t xml:space="preserve"> Riohacha a Marta Santa  </t>
  </si>
  <si>
    <t xml:space="preserve"> Dorada La a Marta Santa  </t>
  </si>
  <si>
    <t xml:space="preserve"> Sincelejo a Marta Santa  </t>
  </si>
  <si>
    <t xml:space="preserve"> Valledupar a Marta Santa  </t>
  </si>
  <si>
    <t xml:space="preserve"> Aguachica a Valledupar  </t>
  </si>
  <si>
    <t xml:space="preserve"> Armenia a Valledupar  </t>
  </si>
  <si>
    <t xml:space="preserve"> Barrancabermeja a Valledupar  </t>
  </si>
  <si>
    <t xml:space="preserve"> Bogotá a Valledupar  </t>
  </si>
  <si>
    <t xml:space="preserve"> Buga a Valledupar  </t>
  </si>
  <si>
    <t xml:space="preserve"> Barranquilla a Valledupar  </t>
  </si>
  <si>
    <t xml:space="preserve"> Bucaramanga a Valledupar  </t>
  </si>
  <si>
    <t xml:space="preserve"> Cali a Valledupar  </t>
  </si>
  <si>
    <t xml:space="preserve"> Cartagena a Valledupar  </t>
  </si>
  <si>
    <t xml:space="preserve"> Ciénaga a Valledupar  </t>
  </si>
  <si>
    <t xml:space="preserve"> Cúcuta a Valledupar  </t>
  </si>
  <si>
    <t xml:space="preserve"> Banco El a Valledupar  </t>
  </si>
  <si>
    <t xml:space="preserve"> Bolivar de Carmen El a Valledupar  </t>
  </si>
  <si>
    <t xml:space="preserve"> Fonseca a Valledupar  </t>
  </si>
  <si>
    <t xml:space="preserve"> Honda a Valledupar  </t>
  </si>
  <si>
    <t xml:space="preserve"> Dorada La a Valledupar  </t>
  </si>
  <si>
    <t xml:space="preserve"> Maicao a Valledupar  </t>
  </si>
  <si>
    <t xml:space="preserve"> Medellín a Valledupar  </t>
  </si>
  <si>
    <t xml:space="preserve"> Montería a Valledupar  </t>
  </si>
  <si>
    <t xml:space="preserve"> Ocaña a Valledupar  </t>
  </si>
  <si>
    <t xml:space="preserve"> Pereira a Valledupar  </t>
  </si>
  <si>
    <t xml:space="preserve"> Riohacha a Valledupar  </t>
  </si>
  <si>
    <t xml:space="preserve"> Marta Santa a Valledupar  </t>
  </si>
  <si>
    <t xml:space="preserve"> Sincelejo a Valledupar  </t>
  </si>
  <si>
    <t xml:space="preserve"> Tuluá a Valledupar  </t>
  </si>
  <si>
    <t>TOTAL BIENESTAR DE PERSONAL</t>
  </si>
  <si>
    <t xml:space="preserve">SERVICIOS PRESTADOS A LAS EMPRESAS Y SERVICIOS DE PRODUCCIÓN </t>
  </si>
  <si>
    <t>A-02-02-02-008</t>
  </si>
  <si>
    <t xml:space="preserve">VALLAS, AVISOS Y OTROS SIMILARES ELABORADOS EN MATERIAL TEXTIL. Vallas a Full color tamaño 4 x 1,5 MTS. </t>
  </si>
  <si>
    <t xml:space="preserve">VALLAS, AVISOS Y OTROS SIMILARES ELABORADOS EN MATERIAL TEXTIL. Vallas a Full color tamaño 2 x 3 MTS. </t>
  </si>
  <si>
    <t xml:space="preserve">TOTAL DERECHOS HUMANOS Y PROTECCIÓN AL MEDIO AMBIENTE </t>
  </si>
  <si>
    <t>TABLAS DE MADERA INMUNIZADA DE 30 CMS X 2,5 MTS DE 2 CM DE ANCHO</t>
  </si>
  <si>
    <t>Unidad</t>
  </si>
  <si>
    <t>LISTONES DE MADERA INMUNIZADA DE 8 CMM X 8 CMM 3 MT DE LARGO</t>
  </si>
  <si>
    <t xml:space="preserve">PLASTICO NEGRO CALIBRE No. 5 X ROLLO X 100 METROS </t>
  </si>
  <si>
    <t xml:space="preserve">ROLLO </t>
  </si>
  <si>
    <t xml:space="preserve">SOLVENTE PARA ESMALTES </t>
  </si>
  <si>
    <t>Galón</t>
  </si>
  <si>
    <t xml:space="preserve">ANTICORROSIVO DE RAPIDO SECADO Y EXCELENTE ADHERENCIA SOBRE METALES FERROSOS, COLOR GRIS </t>
  </si>
  <si>
    <t>ANTICORROSIVO DE RAPIDO SECADO Y EXCELENTE ADHERENCIA SOBRE METALES FERROSOS, COLOR VERDE</t>
  </si>
  <si>
    <t>PINTURA DILUIBLE EN AGUA TIPO I, EXCELENTE ACABADO , LAVABILIDAD, SIN DESGASTE NI DESPRENDIMIENTO, ALTO CUBRIMIENTO, COLOR INSTITUCIONALES BLANCO MARFIL X 5 GALONES</t>
  </si>
  <si>
    <t>CUÑETE</t>
  </si>
  <si>
    <t>PINTURA DILUIBLE EN AGUA TIPO I, EXCELENTE ACABADO , LAVABILIDAD, SIN DESGASTE NI DESPRENDIMIENTO, ALTO CUBRIMIENTO, COLOR INSTITUCIONAL VERDE CIPRES X 5 GALONES</t>
  </si>
  <si>
    <t xml:space="preserve">ESMALTE SINTETICO DE ACEITE ACABADO BRILLANTE ALTA RESISTENCIA A LA INTERPERIE DE DURABILIDAD PROLONGADA, EXCELENTE CUBRIMIENTO ADHERENCIA Y ALTA LAVABILILIDAD, COLOR BLANCO </t>
  </si>
  <si>
    <t>GALON</t>
  </si>
  <si>
    <t>3511011</t>
  </si>
  <si>
    <t xml:space="preserve">PINTURA REFLECTIVA TIPO TRAFICO COLOR AMARILLO. </t>
  </si>
  <si>
    <t>PINTURA REFLECTIVA TIPO TRAFICO COLOR NEGRO</t>
  </si>
  <si>
    <t>PEGANTE PARA PVC</t>
  </si>
  <si>
    <t>LITRO</t>
  </si>
  <si>
    <t xml:space="preserve">IMPERMEABILIZANTE A BASE DE RESINAS ACRILICAS DE USO EN MUROS Y TERRAZAS DE 1 COMPONENTE DE COLOR BLANCO </t>
  </si>
  <si>
    <t>SILICONA TRANSPARENTE 300 ml</t>
  </si>
  <si>
    <t>TUBO</t>
  </si>
  <si>
    <t>MANGUERA PARA ENTRADA DE AGUA LAVA MANOS PLASTICA</t>
  </si>
  <si>
    <t>MANGUERA PARA ENTRADA DE AGUA SANITARIO PLASTICA</t>
  </si>
  <si>
    <t xml:space="preserve">TELA AFALTICA </t>
  </si>
  <si>
    <t xml:space="preserve">Rollo </t>
  </si>
  <si>
    <t>ADAPTADOR HEMBRA 1 /2" PVC</t>
  </si>
  <si>
    <t>ADAPTADOR HEMBRA  PVC DE 3/4"</t>
  </si>
  <si>
    <t>ADAPTADOR HEMBRA DE 1"  PVC</t>
  </si>
  <si>
    <t xml:space="preserve">ADAPTADOR HEMBRA PRESION 1 1/2" </t>
  </si>
  <si>
    <t xml:space="preserve">ADAPTADOR HEMBRA PRESION 1 1/4" </t>
  </si>
  <si>
    <t xml:space="preserve">ADAPTADOR HEMBRA PRESION 1/2" </t>
  </si>
  <si>
    <t xml:space="preserve">ADAPTADOR HEMBRA PRESION 2 1/2" </t>
  </si>
  <si>
    <t xml:space="preserve">ADAPTADOR HEMBRA PRESION 2" </t>
  </si>
  <si>
    <t xml:space="preserve">ADAPTADOR HEMBRA PRESION 3" </t>
  </si>
  <si>
    <t xml:space="preserve">ADAPTADOR HEMBRA PRESION 3/4" </t>
  </si>
  <si>
    <t>ADAPTADOR HEMBRA PVC  DE 3/4"</t>
  </si>
  <si>
    <t>ADAPTADOR HEMBRA PVC DE 1"</t>
  </si>
  <si>
    <t xml:space="preserve">ADAPTADOR HEMBRA PVC DE 1/2" </t>
  </si>
  <si>
    <t>ADAPTADOR MACHO  DE 1/2" PVC</t>
  </si>
  <si>
    <t>ADAPTADOR MACHO 1" PVC</t>
  </si>
  <si>
    <t>ADAPTADOR MACHO 3/4" PVC</t>
  </si>
  <si>
    <t>ADAPTADOR MACHO PRESION 1 1/2"</t>
  </si>
  <si>
    <t>ADAPTADOR MACHO PRESION 1 1/4"</t>
  </si>
  <si>
    <t>ADAPTADOR MACHO PRESION 1"</t>
  </si>
  <si>
    <t>ADAPTADOR MACHO PRESION 2 1/2"</t>
  </si>
  <si>
    <t>ADAPTADOR MACHO PRESION 2"</t>
  </si>
  <si>
    <t xml:space="preserve">ADAPTADOR MACHO PRESION 3" </t>
  </si>
  <si>
    <t xml:space="preserve">ADAPTADOR MACHO PRESION 3/4" </t>
  </si>
  <si>
    <t xml:space="preserve">ADAPTADOR MACHO PRESION1/2" </t>
  </si>
  <si>
    <t xml:space="preserve">ADAPTADOR MACHO PVC 1" </t>
  </si>
  <si>
    <t xml:space="preserve">ADAPTADOR MACHO PVC 3/4" </t>
  </si>
  <si>
    <t>ADAPTADOR MACHO PVC DE 1/2"</t>
  </si>
  <si>
    <t xml:space="preserve">CODO DE PVC 1/2" </t>
  </si>
  <si>
    <t>CODO EN PVC 1 1/2"</t>
  </si>
  <si>
    <t>CODO EN PVC 1"</t>
  </si>
  <si>
    <t>CODO EN PVC 2"</t>
  </si>
  <si>
    <t>CODO EN PVC 3/4"</t>
  </si>
  <si>
    <t>CODO PRESION 45° 1 1/2"</t>
  </si>
  <si>
    <t>CODO PRESION 45° 1 1/4"</t>
  </si>
  <si>
    <t>CODO PRESION 45° 2"</t>
  </si>
  <si>
    <t>CODO PRESION 45° 3"</t>
  </si>
  <si>
    <t>CODO PRESION 45° 3/4"</t>
  </si>
  <si>
    <t>CODO PRESION 90° 1 1/2"</t>
  </si>
  <si>
    <t>CODO PRESION 90° 1 1/4"</t>
  </si>
  <si>
    <t>CODO PRESION 90° 3"</t>
  </si>
  <si>
    <t>CODO PRESION 90° 3/4</t>
  </si>
  <si>
    <t>CODO SANITARIO CXC 45° 1 1/2"</t>
  </si>
  <si>
    <t>CODO SANITARIO CXC 45° 2"</t>
  </si>
  <si>
    <t>CODO SANITARIO CXC 45° 3"</t>
  </si>
  <si>
    <t>CODO SANITARIO CXC 45° 4"</t>
  </si>
  <si>
    <t>CODO SANITARIO CXC 45° 6"</t>
  </si>
  <si>
    <t>CODO SANITARIO CXC 90° 1 1/2"</t>
  </si>
  <si>
    <t>CODO SANITARIO CXC 90° 2"</t>
  </si>
  <si>
    <t>CURVA CONDUIT PVC 1/2"</t>
  </si>
  <si>
    <t>SIFON LAVA MANOS DE 1/2</t>
  </si>
  <si>
    <t>SIFON PARA USO EN TUBERIA ALCANTARILLADO DIAMETRO DE 4"</t>
  </si>
  <si>
    <t>SIFON SANITARIO DE 1/2</t>
  </si>
  <si>
    <t>TAPON PRUEBA SANITARIO 1 1/2"</t>
  </si>
  <si>
    <t>TAPON PRUEBA SANITARIO 2"</t>
  </si>
  <si>
    <t>TAPON PRUEBA SANITARIO 3"</t>
  </si>
  <si>
    <t>TAPON PRUEBA SANITARIO 4"</t>
  </si>
  <si>
    <t>TAPON PRUEBA SANITARIO 6"</t>
  </si>
  <si>
    <t>TAPON ROSCADO PRESION 1 1/2"</t>
  </si>
  <si>
    <t>TAPON SOLDADO PRESION 1 1/2"</t>
  </si>
  <si>
    <t>TAPON SOLDADO PRESION 1 1/4"</t>
  </si>
  <si>
    <t>TAPON SOLDADO PRESION 1"</t>
  </si>
  <si>
    <t>TAPON SOLDADO PRESION 1/2"</t>
  </si>
  <si>
    <t>TAPON SOLDADO PRESION 3"</t>
  </si>
  <si>
    <t>TEFLON INDUSTRIAL</t>
  </si>
  <si>
    <t>Rollo</t>
  </si>
  <si>
    <t>TUBERÍA CONDUIT PARA CABLEADO ELÉCTRICO Y TELEFÓNICO EN PVC, DIÁMETRO 1/2 ", LONGITUD DE 3 M, ESPESOR DE 1.52 MM, SUPERFICIE EXTERIOR LISO.</t>
  </si>
  <si>
    <t>TUBERÍA CONDUIT PARA CABLEADO ELÉCTRICO Y TELEFÓNICO EN PVC, DIÁMETRO 3/4 ", LONGITUD DE 3 M, ESPESOR DE 1.52 MM, SUPERFICIE EXTERIOR LISO.</t>
  </si>
  <si>
    <t>TUBERIA DE PRESION PARA CONSTRUCCCION DE INSTALACIONES INTERNAS EN PVC 1"  6 MTS</t>
  </si>
  <si>
    <t>TUBERIA EN PVC PARA AGUA POTABLE, DE DIAMETRO 1 1/2" ESPESOR DE PARED RDE 21 X 6 METROS</t>
  </si>
  <si>
    <t>TUBERIA EN PVC PARA AGUA POTABLE, DE DIAMETRO 1/2" ESPESOR DE PARED RDE 21 X 6 METROS</t>
  </si>
  <si>
    <t>TUBERIA EN PVC PARA AGUA POTABLE, DE DIAMETRO 2" ESPESOR DE PARED RDE 21 X 6 METROS</t>
  </si>
  <si>
    <t>TUBERIA EN PVC PARA AGUA POTABLE, DE DIAMETRO 3" ESPESOR DE PARED RDE 21 X 6 METROS</t>
  </si>
  <si>
    <t>TUBERIA EN PVC SANITARIO, DE DIAMETRO 4"  X 6 METROS DE LARGO</t>
  </si>
  <si>
    <t>TUBERIA EN PVC SANITARIO, DE DIAMETRO 6"    X 6 METROS DE LARGO</t>
  </si>
  <si>
    <t>UNION DE 1" LISA</t>
  </si>
  <si>
    <t>UNION PARA TUBERIA SANITARIA EN PVC DE DIAMETRO DE 1/2"</t>
  </si>
  <si>
    <t xml:space="preserve">UNION PRESION PVC 1 1/2" </t>
  </si>
  <si>
    <t xml:space="preserve">UNION PRESION PVC 1/2" </t>
  </si>
  <si>
    <t xml:space="preserve">UNION PRESION PVC 2"  </t>
  </si>
  <si>
    <t xml:space="preserve">UNION PRESION PVC 3" </t>
  </si>
  <si>
    <t>UNION SANITARIA 4"</t>
  </si>
  <si>
    <t>UNION SANITARIA 6"</t>
  </si>
  <si>
    <t>YEE SANITARIA 4"</t>
  </si>
  <si>
    <t>YEE SANITARIA 6"</t>
  </si>
  <si>
    <t>CINTA AISLANTE ELECTRICA GRANDE</t>
  </si>
  <si>
    <t>CINTA AISLANTE ELECTRICA PEQUEÑA</t>
  </si>
  <si>
    <t>CINTA DE ENMASCARAR  2"</t>
  </si>
  <si>
    <t>CINTA DE ENMASCARAR DE 1 1/2"</t>
  </si>
  <si>
    <t>CINTA DE PAPEL PARA YESO CARTON 50 MM X 150 MTRS</t>
  </si>
  <si>
    <t>CINTA DE SEGURIDAD X ROLLO DE 100 MTS</t>
  </si>
  <si>
    <t>GRAPA CONDUIT PLASTICA 1/2</t>
  </si>
  <si>
    <t>GRAPA PARA ALAMBRE PUA X 1 KG</t>
  </si>
  <si>
    <t>CAJA</t>
  </si>
  <si>
    <t>GRIFERIA DE TANQUE SANITARIO, CON PALANCA DE 13 CM</t>
  </si>
  <si>
    <t>JUEGOS</t>
  </si>
  <si>
    <t>GRIFERIA PARA LAVA MANOS SENCILLA</t>
  </si>
  <si>
    <t xml:space="preserve">POLISOMBRA NEGRA X 6 METROS ANCHO X 100 METROS </t>
  </si>
  <si>
    <t>TEJA PLASTICA C7 NUMERO 10</t>
  </si>
  <si>
    <t>ORINAL DE DISEÑO ARRECIFE ENTRADA SUPERIOR</t>
  </si>
  <si>
    <t>SANITARIO DE 2 PIEZAS CON TAZA REDONDA, CON ANILLO CERRADO</t>
  </si>
  <si>
    <t>LADRILLO H 10</t>
  </si>
  <si>
    <t>CAL HIDRATADA PRODUCTO FINAMENTE DIVIDIDO QUE RESULTA  DE LA HIDRATACION DE LA CAL VIVA CON AGUA PARA SATISFACER SU AFINIDAD QUIMICA PRESENTACIÓN DE 25 KG</t>
  </si>
  <si>
    <t>BULTO</t>
  </si>
  <si>
    <t>CEMENTO BLANCO TIPO 1 DE GRAN FINURA Y EXCELENTE BLANCURA, POR SUS COMPONENTE QUE LO HACEN DURABLE Y RESISTENTE. SUS TIEMPOS DE FRAGUADO PERMITEN UN RÁPIDO DESMOLDE SIN AFECTAR EL TIEMPO REQUERIDO PARA LA MANIPULACIÓN, COLOCACIÓN Y ACABADO DE LAS MEZCLAS, PRESENTACIÓN DE 20 KG.</t>
  </si>
  <si>
    <t>CEMENTO GRIS TIPO I, PRODUCTO PARA PRODUCCION DE CONCRETOS PARA CIMENTACIONES, MUROS, CONTENSIONES, ESTRUCTURAS, RELLENOS Y TODO TIPO DE OBRA EN GENERAL, DEBE CUMPLIR CON  LOS VALORES DE LA NORMA COLOMBIANA NTC 121 y 321 Y NORMA  NTC 3318 y NSR-10;    EN PRESENTACIÓN DE 25 KG.</t>
  </si>
  <si>
    <t>LAMINA DRYWALL 1.22 M X 2.44 M CALIBRE ½</t>
  </si>
  <si>
    <t>LAMINA SUPERBOARD 244X122CM X 6MM</t>
  </si>
  <si>
    <t>LAMINAS DE ETERNIT NO.  8 DE 244 x 92 cm</t>
  </si>
  <si>
    <t>DISCO CORTE METAL 4</t>
  </si>
  <si>
    <t>DISCO CORTE METAL 6</t>
  </si>
  <si>
    <t>LIJA 180</t>
  </si>
  <si>
    <t>LIJA N° 150</t>
  </si>
  <si>
    <t>PLIEGO</t>
  </si>
  <si>
    <t>CERÁMICA PARA PISO DE 60 X 60 CMS COLOR  BEIS 5 MM ESMALTADO TRAFICO COMERCIAL DE PRIMERA.</t>
  </si>
  <si>
    <t>Metros</t>
  </si>
  <si>
    <t xml:space="preserve">BROCHA 1" CERDAS NATURALES </t>
  </si>
  <si>
    <t>BROCHA 2" CERDAS NATURALES</t>
  </si>
  <si>
    <t>BROCHA 3" CERDAS NATURALES CHINAS BLANCAS</t>
  </si>
  <si>
    <t xml:space="preserve">RODILLOS DE FELPA </t>
  </si>
  <si>
    <t>PRODUCTOS METÁLICOS, MAQUINARIA Y EQUIPO</t>
  </si>
  <si>
    <t xml:space="preserve">A-02-02-01-004   </t>
  </si>
  <si>
    <t>ANGULOS METALICOS DE 1/2</t>
  </si>
  <si>
    <t>ANGULOS METALICOS GALVANIZADOS ANGULOS PARA DRYWALL, CL 26 en 59mm, 60mm, 89mm, 90mm</t>
  </si>
  <si>
    <t>ALAMBRE DE COBRE RECUBIERTO EN POLIVINILO NUMERO 10</t>
  </si>
  <si>
    <t>ALAMBRE DE COBRE RECUBIERTO EN POLIVINILO NUMERO 12</t>
  </si>
  <si>
    <t>ALAMBRE DE COBRE RECUBIERTO EN POLIVINILO NUMERO 14</t>
  </si>
  <si>
    <t>ALAMBRE DE COBRE RECUBIERTO EN POLIVINILO NUMERO 8</t>
  </si>
  <si>
    <t>ALAMBRE DE COBRE RECUBIERTO EN POLIVINILO NUMERO 4</t>
  </si>
  <si>
    <t>VARILLA DE HIERRO DIAMETRO 3/8" X 6 METROS</t>
  </si>
  <si>
    <t>VARILLA DE HIERRO DIAMETRO 1/2" X 6 METROS</t>
  </si>
  <si>
    <t>VARILLA DE HIERRO DIAMETRO 1/4" X 6 METROS</t>
  </si>
  <si>
    <t>TEJAS EN ACERO GALVANIZADO</t>
  </si>
  <si>
    <t>TUBOS DE HIERRO O ACERO GALVANIZADOS</t>
  </si>
  <si>
    <t>CANAL PARA LAMINA DRYWALL 0.85 MM PARAL FC 140*41.2 X 2.44 MT</t>
  </si>
  <si>
    <t>CANALETA PARA LAMINA DRYWALL 0.85 MM PARAL FC 140*41.2 X 2.44 MT</t>
  </si>
  <si>
    <t>VIGUETA PARA LAMINA DRYWALL X 2,44 METROS</t>
  </si>
  <si>
    <t>ALAMBRE DE COBRE RECUBIERTO EN POLIVINILO NUMERO 6</t>
  </si>
  <si>
    <t>PARAL PARA LAMINA DRYWALL X 2,44 METROS</t>
  </si>
  <si>
    <t>MARCOS PARA PUERTA METALICA 2 MT DE ALTO X 1 DE ANCHO</t>
  </si>
  <si>
    <t xml:space="preserve">ALAMBRE DE PUAS GALVANIZADO  CALIBRE 18 X 500 MTS </t>
  </si>
  <si>
    <t>ALAMBRE DULCE CALIBRE 16</t>
  </si>
  <si>
    <t>KILO</t>
  </si>
  <si>
    <t>ALAMBRE QUEMAO CL 18</t>
  </si>
  <si>
    <t>AMARRES METALICOS (PARA TEJA DE ETERNITH) CL 18</t>
  </si>
  <si>
    <t>BISAGRAS PARA PUERTA DE DOS PIEZAS TIPO LIBRO</t>
  </si>
  <si>
    <t>CADENA ESLABONADA, CALIBRADA, DE ACERO, CON UN DIAMETRO DE 1/4"</t>
  </si>
  <si>
    <t>CANDADO DE ALTA SEGURIDAD ACERO TEMPLADO X 70 MM</t>
  </si>
  <si>
    <t>CERRADURA PARA ALCOBA Cerradura Alcoba 5831 A P/b Madera Clara Escudo Dorado Ka</t>
  </si>
  <si>
    <t>CHAPAS PARA PUERTA METALICA DE SE SEGURIDAD TRIPLE GUARDA / Cerradura Sobreponer 3 Bulones 3623-60 Derecha  Sku 3320 )</t>
  </si>
  <si>
    <t>CLAVO DE ACERO LISO DE 1" CAJA X 500 GR</t>
  </si>
  <si>
    <t>CLAVO DE ACERO LISO DE 2" CAJA X 500 GR</t>
  </si>
  <si>
    <t>CLAVO DE ACERO LISO DE 3" CAJA X 500 GR</t>
  </si>
  <si>
    <t xml:space="preserve">HOJA DE SEGUETA DE 10" </t>
  </si>
  <si>
    <t>SOLDADURA 6011 DELGADA</t>
  </si>
  <si>
    <t xml:space="preserve">SOLDADURA 6013 DELGADA </t>
  </si>
  <si>
    <t xml:space="preserve">SOLDADURA LIQUIDA X CUARTOS </t>
  </si>
  <si>
    <t>CUARTOS</t>
  </si>
  <si>
    <t>SOLDADURA ROJA 6013</t>
  </si>
  <si>
    <t>TORNILLO DRYWALL 6" * 1000</t>
  </si>
  <si>
    <t xml:space="preserve">PAQUETE </t>
  </si>
  <si>
    <t xml:space="preserve">TORNILLO DRYWALL 7" 7 X 16 PARA ESTRUCTURA X PAQUETE DE 1000 UNIDADES </t>
  </si>
  <si>
    <t xml:space="preserve">LLAVE DE PASO DE 1/2" BRONCE </t>
  </si>
  <si>
    <t>POMAS PARA DUCHA</t>
  </si>
  <si>
    <t>VALVULA BOLA 3/4" CIERRE RAPIDO</t>
  </si>
  <si>
    <t>VALVULA DE REGULACION METALICA PARA SANITARIO</t>
  </si>
  <si>
    <t>CAJA CIRCUITO DE ALIMENTACIÓN DE ENERGÍA CON BRAKER TRIFÁSICO A 100 AMPERIOS 18 CIRCUITOS</t>
  </si>
  <si>
    <t>CAJA CIRCUITO DE ALIMENTACIÓN DE ENERGÍA CON BRAKER TRIFÁSICO A 100 AMPERIOS 8 CIRCUITOS</t>
  </si>
  <si>
    <t>CAJA OCTOGONAL PLÁSTICA</t>
  </si>
  <si>
    <t>INTERRUPTOR ELECTRICO DOBLE CON POLO A TIERRA</t>
  </si>
  <si>
    <t>INTERRUPTOR ELECTRICO SENCILLO CON POLO A TIERRA</t>
  </si>
  <si>
    <t>TOMA CORRIENTE DOBLE CON CONEXIÓN A TIERRA</t>
  </si>
  <si>
    <t>TOMA CORRIENTE SENCILLO CON CONEXIÓN A TIERRA</t>
  </si>
  <si>
    <t xml:space="preserve">LAMPARA 60X60 CON REJILLA ESPECULAR 16 CELDAS, IP20, CON SOCKET T8 A 120V, INCLUYE 4 TUBOS FLUORESCENTE DE 17W T8, BALASTO ELECTRONICO </t>
  </si>
  <si>
    <t>LUMINARIA TIPO PLAFON DE SOBREPONER TIPO LED 10 W "VERSI LITE 7" led flush"</t>
  </si>
  <si>
    <t>REFLECTOR LED 50W 6500K SALIDA POLO A TIERRA - IP65 VOLTAJE: 85-265V/50-60HZ DIMENSIONES: 28 X 23 X 15 CM LÚMENES 3500LM</t>
  </si>
  <si>
    <t>BOMBILLO LED 20w ESPIRAL  120v LUZ DIA</t>
  </si>
  <si>
    <t>BOMBILLO LED 70w ESPIRAL 120v LUZ DIA</t>
  </si>
  <si>
    <t xml:space="preserve">Compresores eléctricos.  Compresor 1.5 HP 24 LT 106L/MIN 115 PSI 6.4 CFM </t>
  </si>
  <si>
    <t xml:space="preserve">UNIDAD   </t>
  </si>
  <si>
    <t>Taladradoras, perforadoras y similares
rotativas (incluso de percusión), neumáticas,
de uso manual. TALADRO 1/2 PG. PERCUTOR 800W 3000RPM VVR.</t>
  </si>
  <si>
    <t>Cepilladoras, pulidoras y biseladoras
para metales. PULIDORA 4-1/2 PG 1200w 11000rpm</t>
  </si>
  <si>
    <t>Soldadores eléctricos. SOLDADOR INVERSOR ARC 220 AMP 110/220V</t>
  </si>
  <si>
    <t xml:space="preserve">Taladradoras, perforadoras y similares
rotativas (incluso de percusión), neumáticas,
ROTOMARTILLO SDS-PLUS 800W 2.9J 1500 RPM 2.6 K </t>
  </si>
  <si>
    <t>Sierras montadas para aserraderos. CALADORA 500W 1450-3200OPM GST-700</t>
  </si>
  <si>
    <t>Maquinas hidrolavadoras para lavado de vehículos. HIDROLAVADORA 1800PSI 6.5L/min 1600 W 110V</t>
  </si>
  <si>
    <t xml:space="preserve">Prensas hidráulicas. PRENSA DE BANCO 6PG </t>
  </si>
  <si>
    <t xml:space="preserve">Amperímetros y voltímetros. Multimetro Automatico </t>
  </si>
  <si>
    <t xml:space="preserve">Palas y similares. PALIN HOYADOR CON CABO </t>
  </si>
  <si>
    <t xml:space="preserve">Destornilladores. JUEGO DESTORNILLADORES 4PZS </t>
  </si>
  <si>
    <t xml:space="preserve">Llaves de ajuste graduables. JUEGO 10 LLAVES HEX METRICAS </t>
  </si>
  <si>
    <t xml:space="preserve">Llaves de ajuste graduables. JUEGO 20 LLAVES COMBINADAS PG - MM </t>
  </si>
  <si>
    <t xml:space="preserve">Llaves de ajuste fijas. LLAVE EXPANDIÓN 10 PG </t>
  </si>
  <si>
    <t>Herramientas de mano (incluso herramientas de mano del tipo utilizado en la agricultura, horticultura o silvicultura, sierras de mano, limas, alicates y cizallas manuales para metales, llaves de tuercas manuales, sopletes o antorchas de soldadura y abrazaderas). JUEGO MECANICO 25 PIEZAS 1/2 LLAVES PG</t>
  </si>
  <si>
    <t xml:space="preserve">Herramientas de mano (incluso herramientas de mano del tipo utilizado en la agricultura, horticultura o silvicultura, sierras de mano, limas, alicates y cizallas manuales para metales, llaves de tuercas manuales, sopletes o antorchas de soldadura y abrazaderas).  JUEGO 9 LLAVES COMBINADAS 1/A - 3/A PG </t>
  </si>
  <si>
    <t xml:space="preserve">Machetes y similares. MACHETE PULIDO 22 PULG </t>
  </si>
  <si>
    <t>Carretillas de mano en  bra de vidrio. CARRETILLA NEGRA CACHACA ANTIPINCHAZO</t>
  </si>
  <si>
    <t xml:space="preserve">Carritos metálicos manuales especiales para el transporte de mercancías. ZORRA 250KG 130 X 55CM BANDEJA 22X35 CM </t>
  </si>
  <si>
    <t xml:space="preserve">Discos o piedras de esmeril. ESMERIL DE BANCO 60PG 373W 3450RPM </t>
  </si>
  <si>
    <t xml:space="preserve">GUADAÑA PROFESIONAL </t>
  </si>
  <si>
    <t>Unidad central de procesamiento. Computador de Escritorio de acuerdo al item No. 1 de la ficha tecnica No. CEDE6-260-A2-CEDE6-260-A2--2019 adquisición de equipos de computo perifericos del 14 de Febrero de 2019</t>
  </si>
  <si>
    <t>Paquetes de sistemas operativo. LICENCIAS PARA SISTEMA OPERATIVO WINDOWS</t>
  </si>
  <si>
    <t xml:space="preserve">Paquetes de aplicaciones de productividad general de negocio y usos de aplicaciones para el hogar. LICENCIAS PARA OFFICE </t>
  </si>
  <si>
    <t>Impresoras multifuncional. IMPRESORA A COLOR DE ACUERDO A ITEM No. 2  de la ficha tecnica No. CEDE6-260-A2-CEDE6-260-A2-2019 adquisición de equipos de computo perifericos del 14 de Febrero de 2019</t>
  </si>
  <si>
    <t>Impresora multifuncional. IMPRESORA MULTIFUNCIONAL AVANZADA DE ACUERDO A ITEM No. 2  de la ficha tecnica No. CEDE6-260-A2-CEDE6-260-A2-2019 adquisición de equipos de computo perifericos del 14 de Febrero de 2019</t>
  </si>
  <si>
    <t xml:space="preserve">Impresoras de inyección de tinta utilizadas en máquinas de Procesamiento de datos. Impresora DATA MAX ONEIL E - CLASS MARCK 3 </t>
  </si>
  <si>
    <t>Escáner (excepto la combinación de impresora, escáner, fotocopiadora y/o
fax). ESCANER PRODUCTIVIDAD AVANZADA DE ACUERDO ITEM No. 3 de la ficha tecnica No. CEDE6-260-A2-CEDE6-260-A2-2019 adquisición de equipos de computo perifericos del 14 de Febrero de 2019</t>
  </si>
  <si>
    <t xml:space="preserve">Servicios de mantenimiento y reparación de computadores y
equipo periférico. MANTENIMIENTO DE EQUIPO DE COMPUTO E IMPRESORAS QUE ESTE EN CARGOS DE INVENTARIOS DE LA UNIDAD DE ACUERDO A LA NECESIDAD Y HASTA AGOTAR EL PRESUPUESTO. </t>
  </si>
  <si>
    <t xml:space="preserve">GASA ESTERILIZADA CAJA DE 50 SOBRES </t>
  </si>
  <si>
    <t xml:space="preserve">CAJA </t>
  </si>
  <si>
    <t xml:space="preserve">PARCHE O APOSITO </t>
  </si>
  <si>
    <t xml:space="preserve">TORNIQUETE PRIMEROS AUXILIOS </t>
  </si>
  <si>
    <t xml:space="preserve">VENOCLISIS CAJA X 50 UNIDADES </t>
  </si>
  <si>
    <t xml:space="preserve">LACTATO DE HARMAN </t>
  </si>
  <si>
    <t xml:space="preserve">CATETER No. 15 </t>
  </si>
  <si>
    <t>CATETER No. 16</t>
  </si>
  <si>
    <t>CATETER No. 18</t>
  </si>
  <si>
    <t xml:space="preserve">JERINGA 3 CC </t>
  </si>
  <si>
    <t xml:space="preserve">JERINGA 5 CC </t>
  </si>
  <si>
    <t xml:space="preserve">VENDAS ELASTICAS </t>
  </si>
  <si>
    <t xml:space="preserve">CUELLO ORTOPEDICO </t>
  </si>
  <si>
    <t>ESPARADRAPO GRANDE</t>
  </si>
  <si>
    <t xml:space="preserve">ACETAMINOFEN DE 500 MG X SOBRE DE 10 UNIDADES </t>
  </si>
  <si>
    <t xml:space="preserve">SUERO ORAL X 30 SOBRES </t>
  </si>
  <si>
    <t xml:space="preserve">FLORATIL X SOBRE </t>
  </si>
  <si>
    <t xml:space="preserve">IBUPROFENO DE 800 MG X SOBRE DE 10 UNIDADES </t>
  </si>
  <si>
    <t xml:space="preserve">DIPIRONA AMPOLLA POR 5 CC </t>
  </si>
  <si>
    <t xml:space="preserve">DICLOFENACO AMPOLLA </t>
  </si>
  <si>
    <t xml:space="preserve">RANITIDINA POR 150 MG </t>
  </si>
  <si>
    <t xml:space="preserve">BUSCAPINA AMPOLLA </t>
  </si>
  <si>
    <t xml:space="preserve">ISODINE SOLUCION </t>
  </si>
  <si>
    <t xml:space="preserve">ISODINE ESPUMA </t>
  </si>
  <si>
    <t xml:space="preserve">METROCOPAMIDA AMPOLLA </t>
  </si>
  <si>
    <t xml:space="preserve">ACITROMIXINA SOBRE X 3 UNIDADES </t>
  </si>
  <si>
    <t xml:space="preserve">DEXAMETAZONA AMPOLLA </t>
  </si>
  <si>
    <t>GENTAMICINA AMPOLLA</t>
  </si>
  <si>
    <t xml:space="preserve">VITAMINA K EN AMPOLLA </t>
  </si>
  <si>
    <t>Aparatos para acondicionamiento de
aire y calefacción. Aire Acondicionado Minisplit Inverter 24000BTU 220V</t>
  </si>
  <si>
    <t xml:space="preserve">Aparatos para acondicionamiento de
aire y calefacción. Aire Acondicionado Minisplit Inverter 18000 BTU 220V </t>
  </si>
  <si>
    <t xml:space="preserve">TOTAL </t>
  </si>
  <si>
    <t>El oficial S-4 y de convenios de la Unidad deberá informar a la unidad centralizadora los bienes recibidos y enviar la documentación soporte para ser dados de alta en los inventarios.</t>
  </si>
  <si>
    <t>7 COMUNICACIONES</t>
  </si>
  <si>
    <t>Omitido</t>
  </si>
  <si>
    <t xml:space="preserve">Mayor HENRY MIGUEL SALAZAR HERNANDEZ </t>
  </si>
  <si>
    <t xml:space="preserve">Capitan JAVIER OSPINA ANTURI </t>
  </si>
  <si>
    <t xml:space="preserve">Ejecutivo y Segundo Comandante del Batallón de Alta Montaña No. 6 </t>
  </si>
  <si>
    <t>Oficial de Logística del Batallón de Alta Montaña No. 6</t>
  </si>
  <si>
    <t xml:space="preserve">Elaboró:  CT. OSPINA ANTURI JAVIER </t>
  </si>
  <si>
    <t xml:space="preserve">Oficial de Convenios BAMRU </t>
  </si>
  <si>
    <t>Ciudad: Santa Marta</t>
  </si>
  <si>
    <t>Departamento: Magdalena</t>
  </si>
  <si>
    <t>Fecha: 29 de julio de 2021</t>
  </si>
  <si>
    <t>PLAN DE NECESIDADES No. ______________________    QUE EMITE EL COMANDO DE LA PRIMERA DIVISIÓN, PARA LA EJECUCIÓN DE LOS APORTES EN ESPECIE OTORGADO MEDIANTE EL CONVENIO DE COLABORACIÓN QUE SE SUSCRIBIRÁ ENTRE EL MINISTERIO DE DEFENSA NACIONAL - EJÉRCITO NACIONAL Y LA EMPRESA PROMIGAS S. A. E.S.P., EN LA VIGENCIA 2021.</t>
  </si>
  <si>
    <t>El CONVENIO DE  COLABORACION a celebrarse entre el Ministerio de Defensa Nacional y la empresa PROMIGAS establece apoyos que se deben emplear de acuerdo a las necesidades destinadas a mantener las condiciones de bienestar, entrenamiento, capacitación y seguridad del personal militar, destinado para la protección de las áreas de infraestructura crítica y de activos estratégicos del Estado.
La empresa PROMIGAS suscribe el convenio de colaboración, con el propósito de otorgar recursos en especie para ser ejecutados de acuerdo con  el plan de necesidades; estos recursos estarán sujetos a la asignación de apropiación y PAC.</t>
  </si>
  <si>
    <t>La Primera División del Ejército Nacional desarrolla el Plan de Operaciones "Bicentenario Héroes de la Libertad", mediante el desarrollo de operaciones militares y capacidades CCIM a partir del 01 de enero de 2021, en el área de operaciones terrestres enfocado a la protección del Estado (población, territorio, soberanía y sus recursos), con el propósito de neutralizar las amenazas y factores de inestabilidad contribuyendo a la legalidad, legitimidad, la soberanía y desarrollo de la región, garantizando el Derecho Internacional de los Derechos Humanos (DIDH) y acatando las  normas del Derecho Internacional Humanitario (DIH).</t>
  </si>
  <si>
    <t>Planear con cargo a los aportes en especie asignados mediante convenios las necesidades presentadas por la Décima Brigada, utilizando correctamente los rubros del Catálogo Rubros Presupuestales Gastos Generales del Ministerio de Defensa Nacional.</t>
  </si>
  <si>
    <t xml:space="preserve">Teniendo en cuenta la misionalidad  y que la asignación de recursos fiscales no es la suficiente para mitigar las necesidades, este Comando y sus Unidades plantean adquirir estos recursos a traves del Convenio de Colaboración entre el Ministerio de Defensa Nacional - Ejército Nacional - y la la empresa PROMIGAS, así: </t>
  </si>
  <si>
    <r>
      <rPr>
        <b/>
        <sz val="12"/>
        <rFont val="Arial"/>
        <family val="2"/>
      </rPr>
      <t>COMANDO PRIMERA DIVISIÓN:</t>
    </r>
    <r>
      <rPr>
        <sz val="12"/>
        <rFont val="Arial"/>
        <family val="2"/>
      </rPr>
      <t xml:space="preserve"> PRODUCTOS DE HORNOS DE COQUE; PRODUCTOS DE REFINACIÓN DE PETRÓLEO Y COMBUSTIBLE NUCLEAR (COMBUSTIBLE):Teniendo en cuenta que la Unidad Operativa Mayor cuenta con un parque automotor asignado, el cual es usado para labores de mando, control y supervisión y algunas veces las partidas asignadas son insuficientes para efectuar los recorridos, se apoya en los aportes de las empresas que celebran convenio.</t>
    </r>
  </si>
  <si>
    <r>
      <rPr>
        <b/>
        <sz val="12"/>
        <color theme="1"/>
        <rFont val="Arial"/>
        <family val="2"/>
      </rPr>
      <t>COMBUSTIBLE  BR02</t>
    </r>
    <r>
      <rPr>
        <sz val="12"/>
        <color theme="1"/>
        <rFont val="Arial"/>
        <family val="2"/>
      </rPr>
      <t xml:space="preserve">: La Segunda Brigada como Unidad Operativa Menor  requiere mencionados apoyos teniendo en cuenta que la partida asignada es insuficiente, dado los desplazamientos  que se realizan a nivel del territorio de los Departamentos del Atlantico y del Departamento de Magdalena, con el fin de Supervisar , verificar y controlar todas las operaciones y efectividad de las mismas a cargo de cada una de las unidades Tacticas que integran el comando de la Segunda Brigada  garantizando asi el cumplimiento de la Misión. </t>
    </r>
  </si>
  <si>
    <r>
      <rPr>
        <b/>
        <sz val="12"/>
        <color theme="1"/>
        <rFont val="Arial"/>
        <family val="2"/>
      </rPr>
      <t>MATERIALES DE CONSTRUCCION BR02</t>
    </r>
    <r>
      <rPr>
        <sz val="12"/>
        <color theme="1"/>
        <rFont val="Arial"/>
        <family val="2"/>
      </rPr>
      <t>: La Segunda Brigada requiere mencionado apoyo teniendo en cuenta que la partida es insuficiente , y las instalaciones ubicada en el edificio conjunto Comando Caribe  con numero de activo fijo 164000000823 y numero de inventario 8004030000000000001710479 ,estan ubicada en zona industrial lo que conlleva a un deterioro acelelado debido a la contaminacion y residuos eliminados por estas.</t>
    </r>
  </si>
  <si>
    <r>
      <rPr>
        <b/>
        <sz val="12"/>
        <color theme="1"/>
        <rFont val="Arial"/>
        <family val="2"/>
      </rPr>
      <t>COMBUSTIBLES Y LUBRICANTES BAPOM:</t>
    </r>
    <r>
      <rPr>
        <sz val="12"/>
        <color theme="1"/>
        <rFont val="Arial"/>
        <family val="2"/>
      </rPr>
      <t xml:space="preserve">  ( ACPM-GASOLINA) para la movilidad de los vehiculos a cargo de la Unidad  para el transporte del mando y demas, con el fin de dar cumplimiento a las diferentes actividades logisticas y de seguridad dentro de la Jurisdiccion. </t>
    </r>
  </si>
  <si>
    <r>
      <rPr>
        <b/>
        <sz val="12"/>
        <color theme="1"/>
        <rFont val="Arial"/>
        <family val="2"/>
      </rPr>
      <t xml:space="preserve">COMBUSTIBLES Y LUBRICANTES BIVER </t>
    </r>
    <r>
      <rPr>
        <sz val="12"/>
        <color theme="1"/>
        <rFont val="Arial"/>
        <family val="2"/>
      </rPr>
      <t>: Es necesario para garantizar la movilidad de los vehiculos y poder cumplir con la mision asignada.</t>
    </r>
  </si>
  <si>
    <r>
      <rPr>
        <sz val="12"/>
        <color theme="1"/>
        <rFont val="Arial"/>
        <family val="2"/>
      </rPr>
      <t xml:space="preserve"> </t>
    </r>
    <r>
      <rPr>
        <b/>
        <sz val="12"/>
        <color theme="1"/>
        <rFont val="Arial"/>
        <family val="2"/>
      </rPr>
      <t xml:space="preserve">VIATICOS Y GASTOS DE VIAJE AL INTERIOR BIVER: </t>
    </r>
    <r>
      <rPr>
        <sz val="12"/>
        <color theme="1"/>
        <rFont val="Arial"/>
        <family val="2"/>
      </rPr>
      <t>Se requiere para apoyar al personal organico de la unidad para los diferentes necesidades que se puedan presentar y asi fortalecer la voluntad de lucha por medio del apoyo con pasajes terrestres.</t>
    </r>
  </si>
  <si>
    <r>
      <rPr>
        <b/>
        <sz val="12"/>
        <color theme="1"/>
        <rFont val="Arial"/>
        <family val="2"/>
      </rPr>
      <t>ELEMENTOS DE ALOJAMIENTO Y CAMPAÑA (Intendencia para el personal de soldados)</t>
    </r>
    <r>
      <rPr>
        <sz val="12"/>
        <color theme="1"/>
        <rFont val="Arial"/>
        <family val="2"/>
      </rPr>
      <t xml:space="preserve"> </t>
    </r>
    <r>
      <rPr>
        <b/>
        <sz val="12"/>
        <color theme="1"/>
        <rFont val="Arial"/>
        <family val="2"/>
      </rPr>
      <t>BIVER</t>
    </r>
    <r>
      <rPr>
        <sz val="12"/>
        <color theme="1"/>
        <rFont val="Arial"/>
        <family val="2"/>
      </rPr>
      <t xml:space="preserve"> :Se hace necesario este material de intendencia  ya que la mayoria de estos se encuetran en mal estado debido a su uso y termino de vida util, ocasionando traumatismos en el bienestar del personal en el area de operaciones y de esta forma mantener la imagen institucional.</t>
    </r>
  </si>
  <si>
    <r>
      <rPr>
        <b/>
        <sz val="12"/>
        <color theme="1"/>
        <rFont val="Arial"/>
        <family val="2"/>
      </rPr>
      <t xml:space="preserve">OTROS BIENES TRANSPORTABLES (EXCEPTO PRODUCTOS METÁLICOS, MAQUINARIA Y EQUIPO) (materiales de construcción) BAPOM2: </t>
    </r>
    <r>
      <rPr>
        <sz val="12"/>
        <color theme="1"/>
        <rFont val="Arial"/>
        <family val="2"/>
      </rPr>
      <t xml:space="preserve">el anterior material se hace necesario para desarrollar actividades de mantenimiento, en las algunas estructuras y fachadas que integran el Cantón paraíso, dado a que por cambios meteorológicos y tiempo se han venido deteriorando, cabe anotar que  la partida fija de materiales de construcción asignada mediante la OAPF 2021 es insuficiente por lo tanto se hacen necesarios la adquisición de estos materiales que van a ser empleados en el buen uso de la infraestructura por la escuadra de mantenimiento. </t>
    </r>
  </si>
  <si>
    <r>
      <rPr>
        <b/>
        <sz val="12"/>
        <color theme="1"/>
        <rFont val="Arial"/>
        <family val="2"/>
      </rPr>
      <t>SERVICIOS DE ALOJAMIENTO; SERVICIOS DE SUMINISTRO DE COMIDAS Y BEBIDAS; SERVICIOS DE TRANSPORTE; Y SERVICIOS DE DISTRIBUCIÓN DE ELECTRICIDAD, GAS Y AGUA  (Pasajes Terrestres)</t>
    </r>
    <r>
      <rPr>
        <sz val="12"/>
        <color theme="1"/>
        <rFont val="Arial"/>
        <family val="2"/>
      </rPr>
      <t xml:space="preserve"> </t>
    </r>
    <r>
      <rPr>
        <b/>
        <sz val="12"/>
        <color theme="1"/>
        <rFont val="Arial"/>
        <family val="2"/>
      </rPr>
      <t xml:space="preserve">BAPOM2 : </t>
    </r>
    <r>
      <rPr>
        <sz val="12"/>
        <color theme="1"/>
        <rFont val="Arial"/>
        <family val="2"/>
      </rPr>
      <t>lo anterior se requiere para el bienestar del personal que integra la unidad táctica y de igual manera para realizar operaciones u órdenes emitidas por el Comando Superior.</t>
    </r>
  </si>
  <si>
    <r>
      <rPr>
        <b/>
        <sz val="12"/>
        <color theme="1"/>
        <rFont val="Arial"/>
        <family val="2"/>
      </rPr>
      <t>SERVICIOS DE ALOJAMIENTO; SERVICIOS DE SUMINISTRO DE COMIDAS Y BEBIDAS; SERVICIOS DE TRANSPORTE; Y SERVICIOS DE DISTRIBUCIÓN DE ELECTRICIDAD, GAS Y AGUA (Pasajes Aéreos) BAPOM</t>
    </r>
    <r>
      <rPr>
        <sz val="12"/>
        <color theme="1"/>
        <rFont val="Arial"/>
        <family val="2"/>
      </rPr>
      <t>: lo anterior se requiere para el bienestar del personal que integra la unidad táctica y de igual manera para realizar operaciones u órdenes emitidas por el Comando Superior.</t>
    </r>
  </si>
  <si>
    <r>
      <rPr>
        <b/>
        <sz val="12"/>
        <color theme="1"/>
        <rFont val="Arial"/>
        <family val="2"/>
      </rPr>
      <t>PRODUCTOS BASICOS DE HIERRO Y ACERO  (Equipos de recreación y deporte)</t>
    </r>
    <r>
      <rPr>
        <sz val="12"/>
        <color theme="1"/>
        <rFont val="Arial"/>
        <family val="2"/>
      </rPr>
      <t xml:space="preserve"> </t>
    </r>
    <r>
      <rPr>
        <b/>
        <sz val="12"/>
        <color theme="1"/>
        <rFont val="Arial"/>
        <family val="2"/>
      </rPr>
      <t>BAPOM2:</t>
    </r>
    <r>
      <rPr>
        <sz val="12"/>
        <color theme="1"/>
        <rFont val="Arial"/>
        <family val="2"/>
      </rPr>
      <t>los elementos de multigimnasios solicitados en el presente plan se solicitan puesto que las tropas que integran el Cantón militar paraíso no cuentan con un espacio gratuito el cual puedan ejercitarse, debido a esto y pensando en el bienestar del soldado de proyecta esta necesidad para el buen uso de su tiempo libre, para que así desarrollen actividades físicas y recreativas que promuevan el ejercita miento y la vida saludable.</t>
    </r>
  </si>
  <si>
    <r>
      <rPr>
        <b/>
        <sz val="12"/>
        <color theme="1"/>
        <rFont val="Arial"/>
        <family val="2"/>
      </rPr>
      <t>SERVICIOS DE LA CONSTRUCCIÓN (servicio de instalación de equipos de recreación) BAPOM2:</t>
    </r>
    <r>
      <rPr>
        <sz val="12"/>
        <color theme="1"/>
        <rFont val="Arial"/>
        <family val="2"/>
      </rPr>
      <t xml:space="preserve">  se requiere el anterior servicio puesto que la instalación de este material no puede ser asumida por la unidad ya que no cuenta con recursos propios para el mismo, se presenta esta proyección para la debida instalación en un punto estratégico del Cantón paraíso donde las tropas tenga mayor accesibilidad.</t>
    </r>
  </si>
  <si>
    <r>
      <rPr>
        <b/>
        <sz val="12"/>
        <color theme="1"/>
        <rFont val="Arial"/>
        <family val="2"/>
      </rPr>
      <t>SERVICIOS PARA LA COMUNIDAD, SOCIALES Y PERSONALES. (Servicio de fumigación contra plagas, insectos, roedores rastreros) BAPOM2</t>
    </r>
    <r>
      <rPr>
        <sz val="12"/>
        <color theme="1"/>
        <rFont val="Arial"/>
        <family val="2"/>
      </rPr>
      <t xml:space="preserve">: puesto a los diferentes cambios climáticos y ambientales que atraviesa esta ciudad se ha prestado para la propagación de animales y plagas y teniendo en cuenta la pandemia mundial por la que estamos atravesando COVID-19 se hace necesaria la fumigación y desinfección total en todo el Cantón militar paraíso.. </t>
    </r>
  </si>
  <si>
    <r>
      <rPr>
        <b/>
        <sz val="12"/>
        <color theme="1"/>
        <rFont val="Arial"/>
        <family val="2"/>
      </rPr>
      <t>PRODUCTOS METALICOS MAQUINARIA Y EQUIPO (fileteadora)  BAPOM</t>
    </r>
    <r>
      <rPr>
        <sz val="12"/>
        <color theme="1"/>
        <rFont val="Arial"/>
        <family val="2"/>
      </rPr>
      <t>: la sastrería del Cantón paraíso, la cual presta su servicio a todas las tropas de soldados dependencias y comandos que integran este Cantón, no cuenta con esta maquinaria de vital importancia para realizar los trabajos de todo el material de intendencia que es allegado.</t>
    </r>
  </si>
  <si>
    <r>
      <rPr>
        <b/>
        <sz val="12"/>
        <color theme="1"/>
        <rFont val="Arial"/>
        <family val="2"/>
      </rPr>
      <t>ARTICULOS TEXTILES (EXCEPTO PRENDAS DE VESTIR)  BAPOM:</t>
    </r>
    <r>
      <rPr>
        <sz val="12"/>
        <color theme="1"/>
        <rFont val="Arial"/>
        <family val="2"/>
      </rPr>
      <t>(prendas blancas, guantes -polainas-bufandas-reata  prendas negras, rodillera-codera-tonfa-reata) el material antes mencionado se hace necesario para el fortalecimiento de las tropas puesto que estos materiales no son abastecidos de manera constante, pero cabe anotar que son necesarios para que las tropas realicen sus labores de marcha es decir la guardia de honor que integra la unidad, para la banda de guerra y los pelotones que prestan seguridad constante en el distrito de Barranquilla y en su jurisdicción.</t>
    </r>
  </si>
  <si>
    <r>
      <rPr>
        <b/>
        <sz val="12"/>
        <color theme="1"/>
        <rFont val="Arial"/>
        <family val="2"/>
      </rPr>
      <t>ARTICULOS TEXTILES (EXCEPTO PRENDAS DE VESTIR)  BAPOM2:</t>
    </r>
    <r>
      <rPr>
        <sz val="12"/>
        <color theme="1"/>
        <rFont val="Arial"/>
        <family val="2"/>
      </rPr>
      <t xml:space="preserve"> (chalecos)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</si>
  <si>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 xml:space="preserve">OTROS BIENES TRANSPORTABLES (EXCEPTO PRODUCTOS METÁLICOS, MAQUINARIA Y EQUIPO) BAPOM2 : </t>
    </r>
    <r>
      <rPr>
        <sz val="12"/>
        <color theme="1"/>
        <rFont val="Arial"/>
        <family val="2"/>
      </rPr>
      <t>(cascos)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</si>
  <si>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CASCO BALISTICO NIVEL III BAMRU6</t>
    </r>
    <r>
      <rPr>
        <sz val="12"/>
        <color theme="1"/>
        <rFont val="Arial"/>
        <family val="2"/>
      </rPr>
      <t>: El Casco nivel protección III A, proporciona una protección ligera y al mismo tiempo robusta ante proyectiles balísticos, objetos fragmentados e impactos de baja energía. En la actualidad esta unidad tiene un stock de 40 cascos los cuales son insuficientes para todo el personal, se solicita este rubro para dotar prinicipalmente aquellos que se encuentran en el area de operaciones en cumplimiento de la Misión, porque es preciso contar con determinados elementos para la protección en caso de ataque y lesiones, o en caso en enfrentamiento con Grupos Delictivos Organizados (GDO) o Grupos Armados Organizados (GAO), los cuales pueden estar registrados en el Sistema de Amenaza Persistente, entonces el casco balistico brindará la seguridad necesaria al personal que se encuentre en los puestos de control. 
Esta es una necesidad indispensable para el normal funcionamiento de las Unidades que apoyan las operaciones militares que se desarrollan en procura de preservar la defensa y seguridad Nacional, acorde a lo dispuesto en el convenio de colaboración y las áreas de interés allí descritas.</t>
    </r>
  </si>
  <si>
    <r>
      <rPr>
        <b/>
        <sz val="12"/>
        <color theme="1"/>
        <rFont val="Arial"/>
        <family val="2"/>
      </rPr>
      <t>PASAJES TERRESTRES : BAMRU6</t>
    </r>
    <r>
      <rPr>
        <sz val="12"/>
        <color theme="1"/>
        <rFont val="Arial"/>
        <family val="2"/>
      </rPr>
      <t xml:space="preserve">, pretende brindar moral y bienestar al personal organico de la Unidad adquiriendo pasajes terrestres para aquellos que se encuentran velando por la seguridad de la poblaciòn,  de igual  para los que estan en cumplimiento tareas administrativas demostrando un  excelente desempeño en su cargo que siendo esto una recompensa a la labor desarrollada. </t>
    </r>
  </si>
  <si>
    <r>
      <rPr>
        <b/>
        <sz val="12"/>
        <color theme="1"/>
        <rFont val="Arial"/>
        <family val="2"/>
      </rPr>
      <t xml:space="preserve">QUÍMICOS BÁSICOS - PRODUCTOS DE LA AGRICULTURA Y LA HORTICULTURA  BAMRU 6: </t>
    </r>
    <r>
      <rPr>
        <sz val="12"/>
        <color theme="1"/>
        <rFont val="Arial"/>
        <family val="2"/>
      </rPr>
      <t>Para un bienestar y futuro de la humanidad es fundamental disponer de los medios posibles con el
fin de conservar de la mejor manera el medio ambiente, puesto que sin este el planeta tierra dejaría de tener condiciones para la vida humana, por esta razón el Ejército Nacional tiene la necesidad apoyar las politicas de medio ambiente del Gobierno Nacional, garantizando la protección de los recursos naturales, ecosistemas y el medio ambiente a lo largo y ancho del territorio nacional por medio de la reforestación, permitiendo el empleo de estrategias que minimicen el impacto ambiental causado por las tropas en tierra y la población civil en general, especialmente en zonas donde pueda existir una posible amenaza natural. Con la adquisición de insumos y arboles a traves de este rubro se pretende actúar contra el calentamiento global, brindar otros importantes servicios ambientales como alimento y refugio para insectos y aves, recuperar parte del paisaje orginario, evitar la erosión del viento y del agua, purificar el aire en las ciudad, hacer más lenta la escorrentía de agua frente a posibles inundaciones, disminuir la contaminación auditiva, embellecer  espacios y ayudan a combatir el efecto de isla de calor en la ciudad.</t>
    </r>
  </si>
  <si>
    <r>
      <rPr>
        <b/>
        <sz val="12"/>
        <color theme="1"/>
        <rFont val="Arial"/>
        <family val="2"/>
      </rPr>
      <t xml:space="preserve">ARTÍCULOS TEXTILES (EXCEPTO PRENDAS DE VESTIR) - DOTACIÓN (PRENDAS DE VESTIR Y CALZADO) BAMRU6:  Material Basico para el Soldado. </t>
    </r>
    <r>
      <rPr>
        <sz val="12"/>
        <color theme="1"/>
        <rFont val="Arial"/>
        <family val="2"/>
      </rPr>
      <t xml:space="preserve">Esta una unidad cuenta con 540 Soldados los cuales permanecen en el cumplimiento de la Misión en áreas rurales  lo cuales  necesitan elementos requeridos para alojar al personal que pernocta o acampa en determinada área geográfica en cumplimiento de operaciones y campañas militares de igual manera elementos para su dotación personal contribuyendo con la moral y bienestar de los soldados. </t>
    </r>
  </si>
  <si>
    <r>
      <rPr>
        <b/>
        <sz val="12"/>
        <rFont val="Arial"/>
        <family val="2"/>
      </rPr>
      <t>DÉCIMA  BRIGADA:</t>
    </r>
    <r>
      <rPr>
        <sz val="12"/>
        <rFont val="Arial"/>
        <family val="2"/>
      </rPr>
      <t xml:space="preserve"> ACTIVOS FIJOS NO CLASIFICADOS COMO MAQUINARIA Y EQUIPO con el fin de mejorar y remodelar los puestos de trabajo, se requiere la adquisición de sillas para obtener una calidad laboral, ya que estas se encuentran deterioradas o en malas condiciones y es esencial para mejorar la postura y adaptación satisfactoria de las condiciones de trabajo, la adquisición de puestos de trabajo optmizará el uso del espacio actual, así como la necesidad de otorgar un ambiente de trabajo óptimo para las oficinas del Comando de la Brigada; las estanterías para el archivo, subsanará la necesidad de mantener los documentos del archivo en condiciones de almacenamiento estipuladas en la norma.  Adquirir pasajes aereos con el fin de mando y control para el personal del Estado Mayor de la Décima Brigada. AIRES ACONDICIONADOS: La adquisición de los aires acondicionados hace parte de la remodelacion de las oficinas, ya que se encuentran algunas pendientes por cambio, ya que los aires instalados cuentan con mas de 5 años de uso. 
</t>
    </r>
  </si>
  <si>
    <r>
      <rPr>
        <b/>
        <sz val="12"/>
        <rFont val="Arial"/>
        <family val="2"/>
      </rPr>
      <t>El Batallón de Infantería Mecanizado N°6 “Cartagena”</t>
    </r>
    <r>
      <rPr>
        <sz val="12"/>
        <rFont val="Arial"/>
        <family val="2"/>
      </rPr>
      <t xml:space="preserve"> Con el fin de embellecer las instalaciones de la Unidad, se requiere el material de ferretería para el mantenimiento de la tienda del soldado, ya que las partidas no son suficientes para las necesidades que se presentan debido al deterioro por el clima de la región, además del sistema electrico se hace necesario el cambio de cableado y cajas, la griferia de los baños y los resanes necesarios en techos y paredes. PASAJES TERRESTRES en beneficio del Soldado para los desplazamientos en los permisos y/o licencias. PENDONES Y VALLAS CON TEMAS DE DDHH con el fin de ambientar al personal de conscriptos, toda vez que en la región se vive y se incorpora indigenas y se hace indispensable ser visual con estos temas para crear consiencia. MATERIAL DE INTENDENCIA se hace necesario contar con estos elementos, en razón a que el clima de la región desgasta rapidamente el material que se asigna y los recursos son escasos para estar dotando muy seguido al personal.   </t>
    </r>
  </si>
  <si>
    <t>El plazo de ejecución para los aportes en especie será contado desde el perfeccionamiento del contrato hasta la entrega de los bienes y/o servicios.</t>
  </si>
  <si>
    <t xml:space="preserve">CENTRO LOGISTICO CENAC BARRANQUILLA: Almacen de intendencia Batallon de Infanteria Mecanizado No. 5 Cordova, ubicado en la calle Carrera 4 No.35-00 via al  Rodadero, Santa Marta Magdalena, Centro de Costos  3M1H218333.  </t>
  </si>
  <si>
    <t>CENTRO LOGISTICO CENAC BARRANQUILLA : Almacen de intendencia Batallon de Servicio No.2  BASPC ubicado calle 70 coon 68-00 esquina Canton Paraiso</t>
  </si>
  <si>
    <t xml:space="preserve">ALMACEN DE INTENDENCIA BATALLÓN CÓRDOVA, UBICADO EN LA CARRERA 4 No. 34-10 CANTÓN SAN FERNANDO - SANTA MARTA.
ALMACEN DE INTENDENCIA BATALLÓN DE SERVICIOS N°10 UBICADO EN LA AVENIDA LA POPA KILOMETRO 1 VIA A LA MESA  BATALLON LA POPA.
ALMACEN DE INTENDENCIA BATALLÓN DE INFANTERIA MECANIZADA Nº 6 CARTAGENA UBICADO EN  EL KM 5 VIA RIOHACHA -MAICAO  LA GUAJIRA. </t>
  </si>
  <si>
    <t>Para la adquisición del material de acuerdo al presente plan de necesidades, la Unidad debe velar por el control y seguimiento de la contratación que se va a establecer teniendo en cuenta la ficha técnica de planeamiento logístico  (entrega)  de acuerdo a la Directiva Permanente No.  01034-8 y la ficha técnica de planeamiento logístico (abastecimiento) de acuerdo a la Directiva Permanente  01034-4 para la recepción y entrega del material  a contratar por parte del Comando de adquisiciones a la Div01.</t>
  </si>
  <si>
    <t xml:space="preserve">3.5.3 Jefes de Estado Mayor Brigada  </t>
  </si>
  <si>
    <t xml:space="preserve"> - Aprueba el plan de necesidades para ser enviado a la Brigada </t>
  </si>
  <si>
    <t>DIV01</t>
  </si>
  <si>
    <t>02-02-01-003-003</t>
  </si>
  <si>
    <t>PRODUCTOS DE HORNOS DE COQUE; PRODUCTOS DE REFINACIÓN DE PETRÓLEO Y COMBUSTIBLE NUCLEAR (COMBUSTIBLE)</t>
  </si>
  <si>
    <t>SEGURIDAD E INFRAESTRUCTURA</t>
  </si>
  <si>
    <t>BAIMI1</t>
  </si>
  <si>
    <t>PRODUCTOS DE HORNOS DE COQUE; PRODUCTOS DE REFINACIÓN DE PETRÓLEO Y COMBUSTIBLE NUCLEAR: COMBUSTIBLES</t>
  </si>
  <si>
    <t>CPISE1</t>
  </si>
  <si>
    <t>BR02</t>
  </si>
  <si>
    <t>BIVER</t>
  </si>
  <si>
    <t>BAPOM2</t>
  </si>
  <si>
    <t>PRODUCTOS DE HORNOS DE COQUE; PRODUCTOS DE REFINACIÓN DE PETRÓLEO Y COMBUSTIBLE NUCLEAR: COMBUSTIBLES, ACEITES</t>
  </si>
  <si>
    <t>MENOS 4 MILL</t>
  </si>
  <si>
    <t>02-02-01-003-004</t>
  </si>
  <si>
    <t>PLÁSTICOS EN FORMAS PRIMARIAS: MATERIALES DE CONSTRUCCIÓN, ELEMENTOS DE FERRETERÍA.</t>
  </si>
  <si>
    <t>02-02-01-003-005</t>
  </si>
  <si>
    <t>PINTURAS Y BARNICES Y PRODUCTOS RELACIONADOS; COLORES PARA LA PINTURA ARTÍSTICA; TINTAS: MATERIALES DE CONSTRUCCIÓN, ELEMENTOS DE FERRETERÍA.</t>
  </si>
  <si>
    <t>02-02-01-003-006</t>
  </si>
  <si>
    <t>PRODUCTOS DE CAUCHO Y PLÁSTICO: MATERIALES DE CONSTRUCCIÓN, ELEMENTOS DE FERRETERÍA.</t>
  </si>
  <si>
    <t>02-02-01-003-007</t>
  </si>
  <si>
    <t>VIDRIO Y PRODUCTOS DE VIDRIO Y OTROS PRODUCTOS NO METÁLICOS N.C.P.: MATERIALES DE CONSTRUCCIÓN, ELEMENTOS DE FERRETERÍA.</t>
  </si>
  <si>
    <t>02-02-01-003-008</t>
  </si>
  <si>
    <t>OTROS BIENES TRANSPORTABLES N.C.P.: MATERIALES DE CONSTRUCCIÓN, ELEMENTOS DE FERRETERÍA.</t>
  </si>
  <si>
    <t>02-02-01-004-001</t>
  </si>
  <si>
    <t>PRODUCTOS DE HIERRO Y ACERO: MATERIALES DE CONSTRUCCIÓN, ELEMENTOS DE FERRETERÍA.</t>
  </si>
  <si>
    <t>02-02-01-004-003</t>
  </si>
  <si>
    <t>MAQUINARIA DE USO GENERAL: HERRAMIENTAS</t>
  </si>
  <si>
    <t>02-02-01-004-006</t>
  </si>
  <si>
    <t>MAQUINARIA Y APARATOS ELÉCTRICOS: LÁMPARAS</t>
  </si>
  <si>
    <t>BICAR</t>
  </si>
  <si>
    <t xml:space="preserve">02-02-01-003-005 </t>
  </si>
  <si>
    <t>OTROS PRODUCTOS QUÍMICOS; FIBRAS ARTIFICIALES (O FIBRAS INDUSTRIALES HECHAS POR EL HOMBRE): MATERIALES DE CONSTRUCCIÓN</t>
  </si>
  <si>
    <t>SUBIO</t>
  </si>
  <si>
    <t xml:space="preserve">02-02-01-003-008 </t>
  </si>
  <si>
    <t>OTROS BIENES TRANSPORTABLES N.C.P.: MATERIALES DE CONSTRUCCIÓN</t>
  </si>
  <si>
    <t xml:space="preserve"> 02-02-02-006-004 </t>
  </si>
  <si>
    <t>SERVICIOS DE TRANSPORTE DE PASAJEROS (PASAJES TERRESTRES)</t>
  </si>
  <si>
    <t>BIENESTAR</t>
  </si>
  <si>
    <t>02-02-02-006-004</t>
  </si>
  <si>
    <t>SERVICIOS DE TRANSPORTE DE PASAJEROS (TERRESTRES)</t>
  </si>
  <si>
    <t>SERVICIOS DE TRANSPORTE DE PASAJEROS (AÉREOS)</t>
  </si>
  <si>
    <t>02-02-01-004-002</t>
  </si>
  <si>
    <t>PRODUCTOS METÁLICOS ELABORADOS (EXCEPTO MAQUINARIA Y EQUIPO) GIMNASIOS AL AIRE LIBRE</t>
  </si>
  <si>
    <t>02-02-02-005-004</t>
  </si>
  <si>
    <t>SERVICIOS DE INSTALACION: INSTALACIÓN GIMNASIOS</t>
  </si>
  <si>
    <t xml:space="preserve"> 02-02-01-003-002 </t>
  </si>
  <si>
    <t>PASTA O PULPA, PAPEL Y PRODUCTOS DE PAPEL; IMPRESOS Y ARTÍCULOS RELACIONADOS: PENDONES</t>
  </si>
  <si>
    <t>DDHH Y M AMB</t>
  </si>
  <si>
    <t>QUÍMICOS BÁSICOS: ABONOS</t>
  </si>
  <si>
    <t>02-02-01-000-001</t>
  </si>
  <si>
    <t>PRODUCTOS DE LA AGRICULTURA Y LA HORTICULTURA: ÁRBOLES, ARBUSTOS</t>
  </si>
  <si>
    <t>02-02-02-009-004</t>
  </si>
  <si>
    <t>SERVICIOS DE ALCANTARILLADO, RECOLECCIÓN, TRATAMIENTO Y DISPOSICIÓN DE DESECHOS Y OTROS SERVICIOS DE SANEAMIENTO AMBIENTAL: FUMIGACIÓN</t>
  </si>
  <si>
    <t>BR10</t>
  </si>
  <si>
    <t>02-01-01-003-008</t>
  </si>
  <si>
    <t>MUEBLES, INSTRUMENTOS MUSICALES, ARTÍCULOS DE DEPORTE Y ANTIGÜEDADES: PUESTOS DE TRABAJO, ESTANTES ARCHIVO.</t>
  </si>
  <si>
    <t>G FUN</t>
  </si>
  <si>
    <t xml:space="preserve">02-01-01-004-003 </t>
  </si>
  <si>
    <t>MAQUINARIA PARA USO GENERAL: AIRES ACONDICIONADOS</t>
  </si>
  <si>
    <t>MUEBLES, INSTRUMENTOS MUSICALES, ARTÍCULOS DE DEPORTE Y ANTIGÜEDADES: SILLAS</t>
  </si>
  <si>
    <t>SERVICIOS DE TRANSPORTE DE PASAJEROS (PASAJES AÉREOS)</t>
  </si>
  <si>
    <t xml:space="preserve">02-02-01-002-007 </t>
  </si>
  <si>
    <t>ARTÍCULOS TEXTILES (EXCEPTO PRENDAS DE VESTIR): HAMACAS, SINTELAS, CHALECOS, PONCHOS, MORRAL DE CAMPAÑA.</t>
  </si>
  <si>
    <t>MUEBLES, INSTRUMENTOS MUSICALES, ARTÍCULOS DE DEPORTE Y ANTIGÜEDADES: COLCHONES, COLCHONETAS</t>
  </si>
  <si>
    <t xml:space="preserve">02-02-01-003-006 </t>
  </si>
  <si>
    <t>PRODUCTOS DE CAUCHO Y PLÁSTICO: CANTIMPLORAS</t>
  </si>
  <si>
    <t>02-01-01-004-10-04</t>
  </si>
  <si>
    <t xml:space="preserve">EQUIPO MILITAR Y DE SEGURIDAD: CASCOS </t>
  </si>
  <si>
    <t>02-02-01-002-007</t>
  </si>
  <si>
    <t>ARTÍCULOS TEXTILES (EXCEPTO PRENDAS DE VESTIR): SINTELAS</t>
  </si>
  <si>
    <t>ARTÍCULOS TEXTILES (EXCEPTO PRENDAS DE VESTIR): HAMACAS</t>
  </si>
  <si>
    <t>ARTÍCULOS TEXTILES (EXCEPTO PRENDAS DE VESTIR) (CHALECOS DIEZ PROVEEDORES )</t>
  </si>
  <si>
    <t>se agregó</t>
  </si>
  <si>
    <t>02-02-01-002-008</t>
  </si>
  <si>
    <t xml:space="preserve">DOTACIÓN (PRENDAS DE VESTIR Y CALZADO): BUFANDAS, RODILLERAS, POLAINAS. </t>
  </si>
  <si>
    <t>ARTICULOS TEXTILES (EXCEPTO PRENDAS DE VESTIR) CHALECOS MULTIPROPÓSITO</t>
  </si>
  <si>
    <t>se aumentó. ESTABA EN 12.000.000</t>
  </si>
  <si>
    <t>02-02-01-003-06</t>
  </si>
  <si>
    <t>PRODUCTOS DE CAUCHO Y PLÁSTICO- CASCOS PM</t>
  </si>
  <si>
    <t>02-02-01-004-004</t>
  </si>
  <si>
    <t>MAQUINARIA PARA USOS ESPECIALES: FILETEADORA</t>
  </si>
  <si>
    <t>ARTICULOS TEXTILES (EXCEPTO PRENDAS DE VESTIR) HAMACAS- SOBRECARPAS-CHALECOS</t>
  </si>
  <si>
    <t>PRODUCTOS DE CAUCHO Y PLASTICO (COLCHONETAS)</t>
  </si>
  <si>
    <t>PRIMERA DIVISIÓN</t>
  </si>
  <si>
    <t>DESCRIPCIÓN:   COMBUSTIBLE 
Identificacion del Activo Fijo: AUTOMOVIL AVEO FAMILY ISF972, AUTOMOVIL SENTRA KGH068, CAMPERO X-TRAIL KGH066, CAMPERO X-TRAIL KGH067, CAMPERO X-TRAIL KGH065, AUTOMOVIL LOGAN EXPRESSION GAW053, CAMIONETA CAMIONETA NP300 FRONTIER FIK061
Numero del Activo Fijo: 167500000610, 167500000614, 167500000615, 167500000616, 167500000620, 167500000623, 167500000628</t>
  </si>
  <si>
    <t>GASOLINA COMBUSTIBLE LIQUIDO DERIVADO DEL PETROLEO DEFINIDO EN LA NORMA TÉCNICA NTC 1380</t>
  </si>
  <si>
    <t>DESCRIPCIÓN:   COMBUSTIBLE 
Identificacion del Activo Fijo: MICROBUS H1 JID767, CAMIONETA NP300 FRONTIER FDZ071, CAMIONETA NP300 FRONTIER FIK062, CAMIONETA HILUX IXA914, CAMIONETA PRADO IXA912.
Numero del Activo Fijo: 167500000613, 167500000626, 167500000629, 167500000631, 167500000632</t>
  </si>
  <si>
    <t>COMBUSTIBLE  LIQUIDO PARA MOTORES DIESEL PARA LA MEZCLA DE ACPM Y BIOCOMBUSTIBLE DEFINIDO EN LA NORMA TÉCNICA COLOMBIANA NTC 1438</t>
  </si>
  <si>
    <t>BATALLÓN DE INTELIGENCIA MILITAR No. 1 "BAIMI1"</t>
  </si>
  <si>
    <r>
      <rPr>
        <b/>
        <sz val="10.5"/>
        <rFont val="Arial"/>
        <family val="2"/>
      </rPr>
      <t>DESCRIPCIÓN:</t>
    </r>
    <r>
      <rPr>
        <sz val="10.5"/>
        <rFont val="Arial"/>
        <family val="2"/>
      </rPr>
      <t xml:space="preserve">   COMBUSTIBLE 
Identificacion del Activo Fijo: CAMPERO CHEVROLET PLACA: LHA:511, CAMIONETA NISSAN D-21 PLACA: QHJ-001, AUTOMOVIL NISSAN TIDDA PLACA: DJK-026, CAMIONETA CHEVROLET D-MAX PLACA: ABU-727, CAMPERO CHEVROLET PLACA: FUF-829, VEHICULO CHEVROLET AVEO PLACA: ABU-761, CAMIONETA GRAN VITARA PALCA: ABU-992
Numero del Activo Fijo: 167500000722 - 167500000901 - 167500001110 - 167500002048 - 167500002049 - 167500002050 - 167500002051</t>
    </r>
  </si>
  <si>
    <t>NECESIDAD REAL</t>
  </si>
  <si>
    <t>NECESIDAD MINIMA ADQUIRIR</t>
  </si>
  <si>
    <r>
      <rPr>
        <b/>
        <sz val="10.5"/>
        <rFont val="Arial"/>
        <family val="2"/>
      </rPr>
      <t>DESCRIPCIÓN:</t>
    </r>
    <r>
      <rPr>
        <sz val="10.5"/>
        <rFont val="Arial"/>
        <family val="2"/>
      </rPr>
      <t xml:space="preserve">   COMBUSTIBLE 
Identificacion del Activo Fijo: CAMIONETA TOYOTA PLACA: DIX-926
Numero del Activo Fijo: 167500000984</t>
    </r>
  </si>
  <si>
    <t>COMPAÑÍA DE INTELIGENCIA DE SEÑALES No.1 "CPISE1"</t>
  </si>
  <si>
    <t>DESCRIPCIÓN:   COMBUSTIBLE 
Identificacion del Activo Fijo: CAMPERO CHEVROLET VITARA 1600 PLACA KGJ515 , MOTOCICLETA YAMAHA YBR 125 PLACA: RTD-84D
Numero del Activo Fijo: 167500001062  - 167500001101</t>
  </si>
  <si>
    <t>SEGUNDA BRIGADA</t>
  </si>
  <si>
    <t>BIVER 2</t>
  </si>
  <si>
    <t>DIESEL</t>
  </si>
  <si>
    <r>
      <rPr>
        <sz val="10.5"/>
        <rFont val="Arial"/>
        <family val="2"/>
      </rPr>
      <t>DESCRIPCION: COMBUSTIBLE
Identificacion del Activo Fijo: BSW22F MOTOCICLETA XRE300 - BSW23F MOTOCICLETA XRE300 - BSW24F MOTOCICLETA XRE300 - BSW25F MOTOCICLETA XRE300 - BSW26F MOTOCICLETA XRE300 - BSW27F MOTOCICLETA XRE300 - BSW28F MOTOCICLETA XRE30 - BSW29F MOTOCICLETA XRE300 - BSW30F MOTOCICLETA XRE300 - BSW31F MOTOCICLETA XRE300 - BSW32F MOTOCICLETA XRE30 - BSW33F MOTOCICLETA XRE300 - BSW34F MOTOCICLETA XRE300
Número del Activo Fijo: (Número relacionado en SAP): 167500000735  - 167500000736  - 167500000737  - 167500000738  - 167500000739  - 167500000740  - 167500000741  - 167500000742  - 167500000743 - 167500000744  - 167500000745  - 167500000746 -167500000747</t>
    </r>
    <r>
      <rPr>
        <b/>
        <sz val="10.5"/>
        <rFont val="Arial"/>
        <family val="2"/>
      </rPr>
      <t xml:space="preserve"> </t>
    </r>
  </si>
  <si>
    <t>DESCRIPCION: COMBUSTIBLE
Identificacion del Activo Fijo: I97224 CARROTANQUE - K08181 CAMION - C08421 CAMIONETA - K10002 CAMION - K10001 CAMION - R09494 VOLQUETA - N98308 CAMION - ODR852 CAMIONETA DMAX- OD R854 CAMIONETA DMAX
Número del Activo Fijo: (Número relacionado en SAP):167500000108 - 16700000109 - 167500000118 - 167500000185 - 167500000186 - 167500000214 - 167500000346 -  167500000731 - 167500000732</t>
  </si>
  <si>
    <t>DESCRIPCION: COMBUSTIBLE
Identificacion del Activo Fijo: K08181 CAMION - C08421 CAMIONETA - K10002 CAMION - K10001 CAMION - R09494 VOLQUETA - N98308 CAMION - ODR852 CAMIONETA DMAX- OD R854 CAMIONETA DMAX
Número del Activo Fijo: (Número relacionado en SAP):16700000109 - 167500000118 - 167500000185 - 167500000186 - 167500000346 -  167500000731 - 167500000732</t>
  </si>
  <si>
    <t>ACEITE PARA MOTORES DIESEL CAMION KODIAK</t>
  </si>
  <si>
    <t>ACEITE PARA MOTORES DIESEL CAMION TIPO NPR</t>
  </si>
  <si>
    <t>ACEITE PARA MOTORES DIESEL CAMIONETAS 4X4</t>
  </si>
  <si>
    <t>ACEITE PARA MOTOCICLETAS A GASOLINA  TIPO 400</t>
  </si>
  <si>
    <r>
      <rPr>
        <b/>
        <sz val="10.5"/>
        <color rgb="FF000000"/>
        <rFont val="Arial"/>
        <family val="2"/>
      </rPr>
      <t>DESCRIPCIÓN:  Materiales de Construccion con destino al Comando de la Segunda Brigada
Identificación del Activo Fijo:    164000000823
Número del Activo Fijo: (Número relacionado en SAP): 16400200</t>
    </r>
    <r>
      <rPr>
        <b/>
        <sz val="10.5"/>
        <color rgb="FFFF0000"/>
        <rFont val="Arial"/>
        <family val="2"/>
      </rPr>
      <t xml:space="preserve">  </t>
    </r>
    <r>
      <rPr>
        <b/>
        <sz val="10.5"/>
        <color rgb="FF000000"/>
        <rFont val="Arial"/>
        <family val="2"/>
      </rPr>
      <t xml:space="preserve">                                                                                                                                                                                                                                                                                        1. TIPO DE INFRAESTRUCTURA: Edificacion 
2, NUMERO DE INVENTARIO:   8004030000000000001710479
3, CENTRO DE COSTO: 3M1H030891</t>
    </r>
    <r>
      <rPr>
        <b/>
        <sz val="10.5"/>
        <color rgb="FFFF0000"/>
        <rFont val="Arial"/>
        <family val="2"/>
      </rPr>
      <t xml:space="preserve"> </t>
    </r>
    <r>
      <rPr>
        <b/>
        <sz val="10.5"/>
        <color rgb="FF000000"/>
        <rFont val="Arial"/>
        <family val="2"/>
      </rPr>
      <t xml:space="preserve">                                                                                                                                                                                                                                                                                                                                                               4, NOMBRE DEL BIEN AL CUAL SE LE VA A REALIZAR EL MTTO:  Edificio Comando Conjunto Caribe.                                                                                                                                                                                                                                                                5, DENOMINACION DEL ACTIVO:  Comando Segunda Brigada                                                                                                                                                                                                                                                                                                                      6, FUNCIONALIDAD: Oficinas  BR02                                                                                                                                                                                                                                                                                                                                  7, NECESIDAD:  Mantenimiento Instalaciones Segunda Brigada                                                                                                                                                                                                                                                                                   8, ULTIMO MTTO REALIZADO A DICHO ACTI</t>
    </r>
    <r>
      <rPr>
        <b/>
        <sz val="10.5"/>
        <rFont val="Arial"/>
        <family val="2"/>
      </rPr>
      <t>VO</t>
    </r>
    <r>
      <rPr>
        <b/>
        <sz val="10.5"/>
        <color rgb="FF000000"/>
        <rFont val="Arial"/>
        <family val="2"/>
      </rPr>
      <t xml:space="preserve">:  01-Junio-2019                                                                                                                                                                                                                                                                                                                  9, VETUSTEZ:    </t>
    </r>
    <r>
      <rPr>
        <b/>
        <sz val="10.5"/>
        <color rgb="FFFF0000"/>
        <rFont val="Arial"/>
        <family val="2"/>
      </rPr>
      <t xml:space="preserve"> </t>
    </r>
    <r>
      <rPr>
        <b/>
        <sz val="10.5"/>
        <rFont val="Arial"/>
        <family val="2"/>
      </rPr>
      <t>14 AÑOS</t>
    </r>
    <r>
      <rPr>
        <b/>
        <sz val="10.5"/>
        <color rgb="FFFF0000"/>
        <rFont val="Arial"/>
        <family val="2"/>
      </rPr>
      <t xml:space="preserve">     </t>
    </r>
    <r>
      <rPr>
        <b/>
        <sz val="10.5"/>
        <color rgb="FF000000"/>
        <rFont val="Arial"/>
        <family val="2"/>
      </rPr>
      <t xml:space="preserve">                                                                                                                                                                                                                                                                                                                                                                          10, AÑO DE CONSTRUIDO: ABRIL 2007</t>
    </r>
    <r>
      <rPr>
        <b/>
        <sz val="10.5"/>
        <color rgb="FFFF0000"/>
        <rFont val="Arial"/>
        <family val="2"/>
      </rPr>
      <t xml:space="preserve"> </t>
    </r>
    <r>
      <rPr>
        <b/>
        <sz val="10.5"/>
        <color rgb="FF000000"/>
        <rFont val="Arial"/>
        <family val="2"/>
      </rPr>
      <t xml:space="preserve">                                                                                                                                                                                                                                                                                                                                                   11, PRESUPUESTO ASIGNADO PARA CONSTRUCCION : 20.000.000                                                                                                                                                                                                                                                                                                          12, ACTIVIDADES DEL MTTO A REALIZAR: Adecuacion de areas comunes ( baterias de baño-cielo raso-Cubiertas -Pintura Fachada oficinas-Iluminacion-Impermeabilizacion terraza                                                                                         
13, FOTOGRAFIAS </t>
    </r>
  </si>
  <si>
    <t>PLÁSTICOS EN FORMAS PRIMARIAS</t>
  </si>
  <si>
    <t>A- 02-02-01-003-004</t>
  </si>
  <si>
    <t>PLASTICO NEGRO 10 X 3M ANCHO CALIBRE 3,5</t>
  </si>
  <si>
    <t>ROLLO</t>
  </si>
  <si>
    <t>PINTURAS Y BARNICES Y PRODUCTOS RELACIONADOS; COLORES PARA LA PINTURA ARTÍSTICA; TINTAS</t>
  </si>
  <si>
    <t>A- 02-02-01-003-005</t>
  </si>
  <si>
    <t>PINTURA KORAZA TIPO 1  EXTERIORES COLOR BLANCO  ALMENDRA</t>
  </si>
  <si>
    <t>ESTUCO PLASTICO EXTERIOR X 5 GALONES</t>
  </si>
  <si>
    <t>PINTURA VINILO TIPO UNO BLANCO ALMENDRA</t>
  </si>
  <si>
    <t>A- 02-02-01-003-006</t>
  </si>
  <si>
    <t>MANTO ASFALTICA  IMPERMEABILIZANTE NEGRO  X 10 METRO PARA IMPERMEABILIZAR Y PROTEGER UNA AMPLIA VARIEDAD DE TECHOS ESTRUCTURALMENTE FIRMES ALUMANTO 3 AUTOADHESIVO</t>
  </si>
  <si>
    <t>CINTA DE ENMASCARA 4 PUGADAS X25 METROS</t>
  </si>
  <si>
    <t>CANALES PARA DESAGUE  LLUVIA PVC  X 3 METROS</t>
  </si>
  <si>
    <t>UNIDADES</t>
  </si>
  <si>
    <t>ASIENTO SANITARIO INSTITUCIONAL FORTE</t>
  </si>
  <si>
    <t>A 02-02-01-003-007</t>
  </si>
  <si>
    <t>CEMENTO GRIS TIPO I, PRODUCTO PARA PRODUCCION DE CONCRETOS PARA CIMENTACIONES, MUROS, CONTENSIONES, ESTRUCTURAS, RELLENOS Y TODO TIPO DE OBRA EN GENERAL, DEBE CUMPLIR CON  LOS VALORES DE LA NORMA COLOMBIANA NTC 121 y 321 Y NORMA  NTC 3318 y NSR-10;    EN PRESENTACIÓN DE 50 KG.</t>
  </si>
  <si>
    <t>CABALLETE</t>
  </si>
  <si>
    <t xml:space="preserve">RODILLOS PARA PINTURA </t>
  </si>
  <si>
    <t>PRODUCTOS DE HIERRO Y ACERO</t>
  </si>
  <si>
    <t>A- 02-02-01-004-001</t>
  </si>
  <si>
    <t>ALAMBRE DE COBRE CALIBRE 12 X 100 METROS NEGRO</t>
  </si>
  <si>
    <t>ALAMBRE DE COBRE CALIBRE 12 X 100 METROS ROJO</t>
  </si>
  <si>
    <t>ESPATULA PARA ESTUCO METALICA</t>
  </si>
  <si>
    <t xml:space="preserve">UNIDAD  </t>
  </si>
  <si>
    <t>LLANA METALICA</t>
  </si>
  <si>
    <t>SOLDADURA ELECTRICA</t>
  </si>
  <si>
    <t>REJILLA REDONDA METALICA 3 PULGADAS PARA DESAGUE.</t>
  </si>
  <si>
    <t>ANGULOS METALICOS UNA PULGADA X 6 METROS  (VARILLA)</t>
  </si>
  <si>
    <t>A- 02-02-01-004-003</t>
  </si>
  <si>
    <t xml:space="preserve">LLAVE DE PASO 1" 1/2 EN BRONCE </t>
  </si>
  <si>
    <t>A- 02-02-01-004-006</t>
  </si>
  <si>
    <t>LAMPARA LED REDONDA  PARA INCRUSTAR 24W</t>
  </si>
  <si>
    <t>LAMPARA LED REDONDA  PARA INCRUSTAR 18W</t>
  </si>
  <si>
    <t xml:space="preserve">PANEL  LED 60X60 48W  </t>
  </si>
  <si>
    <t xml:space="preserve">LAMPARA TUBOS FLUORESCENTE  TL5 28W/865 </t>
  </si>
  <si>
    <t xml:space="preserve"> OTROS PRODUCTOS QUÍMICOS; FIBRAS ARTIFICIALES (O FIBRAS INDUSTRIALES HECHAS POR EL HOMBRE)</t>
  </si>
  <si>
    <t>DESCRIPCIÓN: Materiales de construccíon y elementos de ferretería con destino a la tienda del soldado BICAR</t>
  </si>
  <si>
    <t>Tipo de Infraestructura: Edificación</t>
  </si>
  <si>
    <t>Número de inventario: 8004030000000000001414366</t>
  </si>
  <si>
    <t>Centro de Costo: 3M1E168100</t>
  </si>
  <si>
    <t>Nombre del bien: TIENDA DEL SODADO BICAR</t>
  </si>
  <si>
    <t>Denominación del activo fijo:TIENDA DEL SOLDADO</t>
  </si>
  <si>
    <t>Funcionalidad: BRINDAR BIENESTAR Y RECREACIÓN DE LOS SOLDADOS DEL BATALLÓN</t>
  </si>
  <si>
    <t>Necesidad: Mantenimiento</t>
  </si>
  <si>
    <t>Último mantenimiento: Diciembre / 2008</t>
  </si>
  <si>
    <t>Vetustez: 36 años</t>
  </si>
  <si>
    <t>Año de construido: 01/01/1985</t>
  </si>
  <si>
    <t>Presupuesto asignado: $36.640.133</t>
  </si>
  <si>
    <t xml:space="preserve">Actividades de mantenimiento a realizar: </t>
  </si>
  <si>
    <t>Mantenimiento de la estructura del techo y resane de goteras.</t>
  </si>
  <si>
    <t>Mantenimiento y pintura de las paredes de la edificación.</t>
  </si>
  <si>
    <t>3511033</t>
  </si>
  <si>
    <t>ESTUCO PLASTICO PRESENTACION 30 KG</t>
  </si>
  <si>
    <t>OMITIDO</t>
  </si>
  <si>
    <t>PINTURA TRAFICO PESADO COLOR NEGRO BASE DE ACEITE</t>
  </si>
  <si>
    <t>3511001</t>
  </si>
  <si>
    <t>CUÑETE PINTURA VERDE CIPRES X 5 GALONES</t>
  </si>
  <si>
    <t>GALONES</t>
  </si>
  <si>
    <t>CUÑETE PINTURA BLANCO MARFIL X 5 GALONES</t>
  </si>
  <si>
    <t>CUÑETE PINTURA BLANCO ALMENDRA X 5 GALONES</t>
  </si>
  <si>
    <t>RODILLO DE FELPA</t>
  </si>
  <si>
    <t>BROCHA 5" CERDAS NATURALES CHINAS BLANCAS</t>
  </si>
  <si>
    <t>TOTAL APOYO SEGURIDAD E INFRAESTRUCTURA</t>
  </si>
  <si>
    <t>SERVICIO DE TRANSPORTE DE PASAJEROS</t>
  </si>
  <si>
    <t>TIQUETES TERRESTRES: RIOHACHA -VALLEDUPAR</t>
  </si>
  <si>
    <t>TIQUETES TERRESTRES: VALLEDUPAR - RIOHACHA</t>
  </si>
  <si>
    <t>TIQUETES TERRESTRES: RIOHACHA -ARACATACA</t>
  </si>
  <si>
    <t xml:space="preserve">TIQUETES TERRESTRES: ARACATACA - RIOHACHA </t>
  </si>
  <si>
    <t>TIQUETES TERRESTRES: RIOHACHA - JAGUA DE BERICO</t>
  </si>
  <si>
    <t>TIQUETES TERRESTRES:
LA JAGUA DE IBIRICO -RIOHACHA</t>
  </si>
  <si>
    <t xml:space="preserve">TIQUETES TERRESTRES: RIOHACHA -SANTA MARTA </t>
  </si>
  <si>
    <t>TIQUETES TERRESTRES: 
SANTA MARTA - RIOHACHA</t>
  </si>
  <si>
    <t xml:space="preserve">TIQUETES TERRESTRES: RIOHACHA - BARRANQUILLA </t>
  </si>
  <si>
    <t>TIQUETES TERRESTRES: BARRANQUILLA - RIOHACHA</t>
  </si>
  <si>
    <t>TIQUETES TERRESTRES: RIOHACHA -BOGOTA</t>
  </si>
  <si>
    <t>TIQUETES TERRESTRES: BOGOTA -  RIOHACHA</t>
  </si>
  <si>
    <t xml:space="preserve">SERVICIOS DE TRANSPORTE DE PASAJEROS </t>
  </si>
  <si>
    <t>BAMRU6</t>
  </si>
  <si>
    <t xml:space="preserve"> TIQUETES TERRESTRES:  SANTA MARTA A BUENAVISTA </t>
  </si>
  <si>
    <t xml:space="preserve">  TIQUETES TERRESTRES: BARRANQUILLA A ACHI </t>
  </si>
  <si>
    <t xml:space="preserve"> TIQUETES TERRESTRES:  BARRANQUILLA A ARMENIA </t>
  </si>
  <si>
    <t xml:space="preserve">  TIQUETES TERRESTRES: BARRANQUILLA A BARRANCABERMEJA </t>
  </si>
  <si>
    <t xml:space="preserve"> TIQUETES TERRESTRES:  BARRANQUILLA A BOGOTÁ </t>
  </si>
  <si>
    <t xml:space="preserve"> TIQUETES TERRESTRES:  BARRANQUILLA A BOSCONIA </t>
  </si>
  <si>
    <t xml:space="preserve">  TIQUETES TERRESTRES: BARRANQUILLA A BUGA </t>
  </si>
  <si>
    <t xml:space="preserve"> TIQUETES TERRESTRES:  BARRANQUILLA A BUCARAMANGA </t>
  </si>
  <si>
    <t xml:space="preserve">  TIQUETES TERRESTRES:  BARRANQUILLA A CALI </t>
  </si>
  <si>
    <t xml:space="preserve"> TIQUETES TERRESTRES:  BARRANQUILLA A CARTAGENA </t>
  </si>
  <si>
    <t xml:space="preserve"> TIQUETES TERRESTRES:  BARRANQUILLA A CAUCASIA </t>
  </si>
  <si>
    <t xml:space="preserve"> TIQUETES TERRESTRES:  BARRANQUILLA A CÚCUTA </t>
  </si>
  <si>
    <t xml:space="preserve"> TIQUETES TERRESTRES:  BARRANQUILLA A DUITAMA </t>
  </si>
  <si>
    <t xml:space="preserve">  TIQUETES TERRESTRES: BARRANQUILLA A EL BANCO </t>
  </si>
  <si>
    <t xml:space="preserve">  TIQUETES TERRESTRES: BARRANQUILLA A EL CARMEN DE BOLIVAR </t>
  </si>
  <si>
    <t xml:space="preserve">  TIQUETES TERRESTRES: BARRANQUILLA A FACATATIVÁ </t>
  </si>
  <si>
    <t xml:space="preserve">  TIQUETES TERRESTRES: BARRANQUILLA A IBAGUÉ </t>
  </si>
  <si>
    <t xml:space="preserve">  TIQUETES TERRESTRES: BARRANQUILLA A MAGANGUÉ </t>
  </si>
  <si>
    <t xml:space="preserve">  TIQUETES TERRESTRES: BARRANQUILLA A MAICAO </t>
  </si>
  <si>
    <t xml:space="preserve"> TIQUETES TERRESTRES:  BARRANQUILLA A MEDELLÍN </t>
  </si>
  <si>
    <t xml:space="preserve"> TIQUETES TERRESTRES:  BARRANQUILLA A MONTERÍA </t>
  </si>
  <si>
    <t xml:space="preserve"> TIQUETES TERRESTRES:  BARRANQUILLA A OCAÑA </t>
  </si>
  <si>
    <t xml:space="preserve"> TIQUETES TERRESTRES:  BARRANQUILLA A PAMPLONA </t>
  </si>
  <si>
    <t xml:space="preserve"> TIQUETES TERRESTRES:  BARRANQUILLA A PLATO </t>
  </si>
  <si>
    <t xml:space="preserve"> TIQUETES TERRESTRES:  BARRANQUILLA A RIOHACHA </t>
  </si>
  <si>
    <t xml:space="preserve"> TIQUETES TERRESTRES:  BARRANQUILLA A SANTA MARTA </t>
  </si>
  <si>
    <t xml:space="preserve"> TIQUETES TERRESTRES:  BARRANQUILLA A SINCELEJO </t>
  </si>
  <si>
    <t xml:space="preserve"> TIQUETES TERRESTRES:  BARRANQUILLA A TULUÁ </t>
  </si>
  <si>
    <t xml:space="preserve"> TIQUETES TERRESTRES:  BARRANQUILLA A TUNJA </t>
  </si>
  <si>
    <t xml:space="preserve"> TIQUETES TERRESTRES:  BARRANQUILLA A VALLEDUPAR </t>
  </si>
  <si>
    <t xml:space="preserve"> TIQUETES TERRESTRES:  BOGOTÁ A AGUACHICA </t>
  </si>
  <si>
    <t xml:space="preserve"> TIQUETES TERRESTRES:  BOGOTÁ A BARRANCABERMEJA </t>
  </si>
  <si>
    <t xml:space="preserve"> TIQUETES TERRESTRES:  BOGOTÁ A ARMENIA </t>
  </si>
  <si>
    <t xml:space="preserve"> TIQUETES TERRESTRES:  BOGOTÁ A BARRANQUILLA </t>
  </si>
  <si>
    <t xml:space="preserve"> TIQUETES TERRESTRES:  BOGOTÁ A BUENAVENTURA </t>
  </si>
  <si>
    <t xml:space="preserve"> TIQUETES TERRESTRES:  BOGOTÁ A BUCARAMANGA </t>
  </si>
  <si>
    <t xml:space="preserve"> TIQUETES TERRESTRES:  BOGOTÁ A CARTAGENA </t>
  </si>
  <si>
    <t xml:space="preserve"> TIQUETES TERRESTRES:  BOGOTÁ A CALI </t>
  </si>
  <si>
    <t xml:space="preserve"> TIQUETES TERRESTRES:  BOGOTÁ A CÚCUTA </t>
  </si>
  <si>
    <t xml:space="preserve"> TIQUETES TERRESTRES:  BOGOTÁ A DUITAMA </t>
  </si>
  <si>
    <t xml:space="preserve"> TIQUETES TERRESTRES:  BOGOTÁ A IBAGUÉ </t>
  </si>
  <si>
    <t xml:space="preserve"> TIQUETES TERRESTRES:  BOGOTÁ A LA DORADA </t>
  </si>
  <si>
    <t xml:space="preserve"> TIQUETES TERRESTRES:  BOGOTÁ A FLORENCIA </t>
  </si>
  <si>
    <t xml:space="preserve"> TIQUETES TERRESTRES:  BOGOTÁ A FUSAGASUGÁ </t>
  </si>
  <si>
    <t xml:space="preserve"> TIQUETES TERRESTRES:  BOGOTÁ A IPIALES </t>
  </si>
  <si>
    <t xml:space="preserve"> TIQUETES TERRESTRES:  BOGOTÁ A MAICAO </t>
  </si>
  <si>
    <t xml:space="preserve"> TIQUETES TERRESTRES:  BOGOTÁ A MANIZALES </t>
  </si>
  <si>
    <t xml:space="preserve"> TIQUETES TERRESTRES:  BOGOTÁ A MELGAR </t>
  </si>
  <si>
    <t xml:space="preserve"> TIQUETES TERRESTRES:  BOGOTÁ A MONTERÍA </t>
  </si>
  <si>
    <t xml:space="preserve"> TIQUETES TERRESTRES:  BOGOTÁ A MEDELLÍN </t>
  </si>
  <si>
    <t xml:space="preserve"> TIQUETES TERRESTRES:  BOGOTÁ A NEIVA </t>
  </si>
  <si>
    <t xml:space="preserve"> TIQUETES TERRESTRES:  BOGOTÁ A POPAYÁN </t>
  </si>
  <si>
    <t xml:space="preserve"> TIQUETES TERRESTRES:  BOGOTÁ A PASTO </t>
  </si>
  <si>
    <t xml:space="preserve"> TIQUETES TERRESTRES:  BOGOTÁ A PEREIRA </t>
  </si>
  <si>
    <t xml:space="preserve"> TIQUETES TERRESTRES:  BOGOTÁ A SANTA MARTA </t>
  </si>
  <si>
    <t xml:space="preserve"> TIQUETES TERRESTRES:  BOGOTÁ A SINCELEJO </t>
  </si>
  <si>
    <t xml:space="preserve"> TIQUETES TERRESTRES:  BOGOTÁ A MOCOA </t>
  </si>
  <si>
    <t xml:space="preserve"> TIQUETES TERRESTRES:  BOGOTÁ A RIOHACHA </t>
  </si>
  <si>
    <t xml:space="preserve">  TIQUETES TERRESTRES: BOGOTÁ A VALLEDUPAR </t>
  </si>
  <si>
    <t xml:space="preserve">  TIQUETES TERRESTRES: BOGOTÁ A VILLAVICENCIO </t>
  </si>
  <si>
    <t xml:space="preserve">  TIQUETES TERRESTRES: BOGOTÁ A YOPAL </t>
  </si>
  <si>
    <t xml:space="preserve">  TIQUETES TERRESTRES: BUCARAMANGA A ARAUCA </t>
  </si>
  <si>
    <t xml:space="preserve">  TIQUETES TERRESTRES: BUCARAMANGA A BARRANQUILLA </t>
  </si>
  <si>
    <t xml:space="preserve">  TIQUETES TERRESTRES: BUCARAMANGA A BARRANCABERMEJA </t>
  </si>
  <si>
    <t xml:space="preserve">  TIQUETES TERRESTRES: BUCARAMANGA A BOGOTÁ </t>
  </si>
  <si>
    <t xml:space="preserve">  TIQUETES TERRESTRES: BUCARAMANGA A CALI </t>
  </si>
  <si>
    <t xml:space="preserve">  TIQUETES TERRESTRES: BUCARAMANGA A CARTAGENA </t>
  </si>
  <si>
    <t xml:space="preserve">  TIQUETES TERRESTRES: BUCARAMANGA A CIÉNAGA </t>
  </si>
  <si>
    <t xml:space="preserve">  TIQUETES TERRESTRES: BUCARAMANGA A CÚCUTA </t>
  </si>
  <si>
    <t xml:space="preserve">  TIQUETES TERRESTRES: BUCARAMANGA A DUITAMA </t>
  </si>
  <si>
    <t xml:space="preserve">  TIQUETES TERRESTRES: BUCARAMANGA A EL BANCO </t>
  </si>
  <si>
    <t xml:space="preserve"> TIQUETES TERRESTRES: BUCARAMANGA A EL CARMEN DE BOLIVAR </t>
  </si>
  <si>
    <t xml:space="preserve"> TIQUETES TERRESTRES:  BUCARAMANGA A FUNDACIÓN </t>
  </si>
  <si>
    <t xml:space="preserve"> TIQUETES TERRESTRES:  BUCARAMANGA A HONDA </t>
  </si>
  <si>
    <t xml:space="preserve"> TIQUETES TERRESTRES:  BUCARAMANGA A IBAGUÉ </t>
  </si>
  <si>
    <t xml:space="preserve"> TIQUETES TERRESTRES:  BUCARAMANGA A IPIALES </t>
  </si>
  <si>
    <t xml:space="preserve"> TIQUETES TERRESTRES:  BUCARAMANGA A MAICAO </t>
  </si>
  <si>
    <t xml:space="preserve"> TIQUETES TERRESTRES:  BUCARAMANGA A MEDELLÍN </t>
  </si>
  <si>
    <t xml:space="preserve"> TIQUETES TERRESTRES:  BUCARAMANGA A MONTERÍA </t>
  </si>
  <si>
    <t xml:space="preserve"> TIQUETES TERRESTRES:  BUCARAMANGA A RIOHACHA </t>
  </si>
  <si>
    <t xml:space="preserve"> TIQUETES TERRESTRES:  BUCARAMANGA A SANTA MARTA </t>
  </si>
  <si>
    <t xml:space="preserve"> TIQUETES TERRESTRES:  BUCARAMANGA A SARAVENA </t>
  </si>
  <si>
    <t xml:space="preserve"> TIQUETES TERRESTRES:  BUCARAMANGA A SINCELEJO </t>
  </si>
  <si>
    <t xml:space="preserve"> TIQUETES TERRESTRES:  BUCARAMANGA A TUNJA </t>
  </si>
  <si>
    <t xml:space="preserve"> TIQUETES TERRESTRES:  BUCARAMANGA A VALLEDUPAR </t>
  </si>
  <si>
    <t xml:space="preserve"> TIQUETES TERRESTRES:  BUCARAMANGA A YOPAL </t>
  </si>
  <si>
    <t xml:space="preserve"> TIQUETES TERRESTRES:  CARTAGENA A BARRANCABERMEJA </t>
  </si>
  <si>
    <t xml:space="preserve"> TIQUETES TERRESTRES:  CARTAGENA A BARRANQUILLA </t>
  </si>
  <si>
    <t xml:space="preserve"> TIQUETES TERRESTRES:  CARTAGENA A BOGOTÁ </t>
  </si>
  <si>
    <t xml:space="preserve"> TIQUETES TERRESTRES:  CARTAGENA A BUCARAMANGA </t>
  </si>
  <si>
    <t xml:space="preserve"> TIQUETES TERRESTRES:  CARTAGENA A CALI </t>
  </si>
  <si>
    <t xml:space="preserve"> TIQUETES TERRESTRES:  CARTAGENA A AGUACHICA </t>
  </si>
  <si>
    <t xml:space="preserve"> TIQUETES TERRESTRES:  CARTAGENA A ACHI </t>
  </si>
  <si>
    <t xml:space="preserve"> TIQUETES TERRESTRES:  CARTAGENA A CAUCASIA </t>
  </si>
  <si>
    <t xml:space="preserve"> TIQUETES TERRESTRES:  CARTAGENA A CIÉNAGA </t>
  </si>
  <si>
    <t xml:space="preserve"> TIQUETES TERRESTRES:  CARTAGENA A CÚCUTA </t>
  </si>
  <si>
    <t xml:space="preserve"> TIQUETES TERRESTRES:  CARTAGENA A EL BANCO </t>
  </si>
  <si>
    <t xml:space="preserve"> TIQUETES TERRESTRES:  CARTAGENA A EL CARMEN DE BOLIVAR </t>
  </si>
  <si>
    <t xml:space="preserve"> TIQUETES TERRESTRES:  CARTAGENA A HONDA </t>
  </si>
  <si>
    <t xml:space="preserve"> TIQUETES TERRESTRES:  CARTAGENA A MAICAO </t>
  </si>
  <si>
    <t xml:space="preserve"> TIQUETES TERRESTRES:  CARTAGENA A MEDELLÍN </t>
  </si>
  <si>
    <t xml:space="preserve"> TIQUETES TERRESTRES:  CARTAGENA A MONTERÍA </t>
  </si>
  <si>
    <t xml:space="preserve"> TIQUETES TERRESTRES:  CARTAGENA A OCAÑA </t>
  </si>
  <si>
    <t xml:space="preserve"> TIQUETES TERRESTRES:  CARTAGENA A PAMPLONA </t>
  </si>
  <si>
    <t xml:space="preserve"> TIQUETES TERRESTRES:  CARTAGENA A RIOHACHA </t>
  </si>
  <si>
    <t xml:space="preserve"> TIQUETES TERRESTRES:  CARTAGENA A SANTA MARTA </t>
  </si>
  <si>
    <t xml:space="preserve"> TIQUETES TERRESTRES:  CARTAGENA A TUNJA </t>
  </si>
  <si>
    <t xml:space="preserve"> TIQUETES TERRESTRES:  CARTAGENA A VALLEDUPAR </t>
  </si>
  <si>
    <t xml:space="preserve"> TIQUETES TERRESTRES:  CÚCUTA A AGUACHICA </t>
  </si>
  <si>
    <t xml:space="preserve"> TIQUETES TERRESTRES:  CÚCUTA A ARAUCA </t>
  </si>
  <si>
    <t xml:space="preserve"> TIQUETES TERRESTRES:  CÚCUTA A BARRANQUILLA </t>
  </si>
  <si>
    <t xml:space="preserve"> TIQUETES TERRESTRES:  CÚCUTA A BARRANCABERMEJA </t>
  </si>
  <si>
    <t xml:space="preserve"> TIQUETES TERRESTRES:  CÚCUTA A BOGOTÁ </t>
  </si>
  <si>
    <t xml:space="preserve"> TIQUETES TERRESTRES:  CÚCUTA A BUCARAMANGA </t>
  </si>
  <si>
    <t xml:space="preserve"> TIQUETES TERRESTRES:  CÚCUTA A BOSCONIA </t>
  </si>
  <si>
    <t xml:space="preserve"> TIQUETES TERRESTRES:  CÚCUTA A CARTAGENA </t>
  </si>
  <si>
    <t xml:space="preserve"> TIQUETES TERRESTRES:  CÚCUTA A CALI </t>
  </si>
  <si>
    <t xml:space="preserve"> TIQUETES TERRESTRES:  CÚCUTA A CIÉNAGA </t>
  </si>
  <si>
    <t xml:space="preserve"> TIQUETES TERRESTRES:  CÚCUTA A EL CARMEN DE BOLIVAR </t>
  </si>
  <si>
    <t xml:space="preserve"> TIQUETES TERRESTRES:  CÚCUTA A EL BANCO </t>
  </si>
  <si>
    <t xml:space="preserve"> TIQUETES TERRESTRES:  CÚCUTA A FUNDACIÓN </t>
  </si>
  <si>
    <t xml:space="preserve"> TIQUETES TERRESTRES:  CÚCUTA A IBAGUÉ </t>
  </si>
  <si>
    <t xml:space="preserve"> TIQUETES TERRESTRES:  CÚCUTA A IPIALES </t>
  </si>
  <si>
    <t xml:space="preserve"> TIQUETES TERRESTRES:  CÚCUTA A MAICAO </t>
  </si>
  <si>
    <t xml:space="preserve"> TIQUETES TERRESTRES:  CÚCUTA A MANIZALES </t>
  </si>
  <si>
    <t xml:space="preserve"> TIQUETES TERRESTRES:  CÚCUTA A MEDELLÍN </t>
  </si>
  <si>
    <t xml:space="preserve"> TIQUETES TERRESTRES:  CÚCUTA A MONTERÍA </t>
  </si>
  <si>
    <t xml:space="preserve"> TIQUETES TERRESTRES:  CÚCUTA A OCAÑA </t>
  </si>
  <si>
    <t xml:space="preserve"> TIQUETES TERRESTRES:  CÚCUTA A PAILITAS </t>
  </si>
  <si>
    <t xml:space="preserve"> TIQUETES TERRESTRES:  CÚCUTA A SANTA MARTA </t>
  </si>
  <si>
    <t xml:space="preserve"> TIQUETES TERRESTRES:  CÚCUTA A SARAVENA </t>
  </si>
  <si>
    <t xml:space="preserve"> TIQUETES TERRESTRES:  CÚCUTA A SARDINATA </t>
  </si>
  <si>
    <t xml:space="preserve"> TIQUETES TERRESTRES:  CÚCUTA A TUNJA </t>
  </si>
  <si>
    <t xml:space="preserve"> TIQUETES TERRESTRES:  CÚCUTA A VALLEDUPAR </t>
  </si>
  <si>
    <t xml:space="preserve"> TIQUETES TERRESTRES:  MEDELLÍN A AGUACHICA </t>
  </si>
  <si>
    <t xml:space="preserve"> TIQUETES TERRESTRES:  MEDELLIN A ARMENIA </t>
  </si>
  <si>
    <t xml:space="preserve"> TIQUETES TERRESTRES:  MEDELLIN A BARRANCABERMEJA </t>
  </si>
  <si>
    <t xml:space="preserve"> TIQUETES TERRESTRES:  MEDELLIN A BARRANQUILLA </t>
  </si>
  <si>
    <t xml:space="preserve"> TIQUETES TERRESTRES:  MEDELLÍN A BOGOTÁ </t>
  </si>
  <si>
    <t xml:space="preserve"> TIQUETES TERRESTRES:  MEDELLIN A BUCARAMANGA </t>
  </si>
  <si>
    <t xml:space="preserve"> TIQUETES TERRESTRES:  MEDELLIN A CALI </t>
  </si>
  <si>
    <t xml:space="preserve"> TIQUETES TERRESTRES:  MEDELLIN A CARTAGENA </t>
  </si>
  <si>
    <t xml:space="preserve"> TIQUETES TERRESTRES:  MEDELLIN A CUCUTA </t>
  </si>
  <si>
    <t xml:space="preserve"> TIQUETES TERRESTRES:  MEDELLÍN A FLORENCIA </t>
  </si>
  <si>
    <t xml:space="preserve"> TIQUETES TERRESTRES:  MEDELLIN A IBAGUÉ </t>
  </si>
  <si>
    <t xml:space="preserve"> TIQUETES TERRESTRES:  MEDELLÍN A IPIALES </t>
  </si>
  <si>
    <t xml:space="preserve"> TIQUETES TERRESTRES:  MEDELLÍN A ISTMINA </t>
  </si>
  <si>
    <t xml:space="preserve"> TIQUETES TERRESTRES:  MEDELLIN A MANIZALES </t>
  </si>
  <si>
    <t xml:space="preserve"> TIQUETES TERRESTRES:  MEDELLIN A SINCELEJO </t>
  </si>
  <si>
    <t xml:space="preserve"> TIQUETES TERRESTRES:  SANTA MARTA A ARACATACA </t>
  </si>
  <si>
    <t xml:space="preserve"> TIQUETES TERRESTRES:  SANTA MARTA A BARRANQUILLA </t>
  </si>
  <si>
    <t xml:space="preserve"> TIQUETES TERRESTRES:  SANTA MARTA A BOGOTÁ </t>
  </si>
  <si>
    <t xml:space="preserve"> TIQUETES TERRESTRES:  SANTA MARTA A BOSCONIA </t>
  </si>
  <si>
    <t xml:space="preserve"> TIQUETES TERRESTRES:  SANTA MARTA A BUCARAMANGA </t>
  </si>
  <si>
    <t xml:space="preserve"> TIQUETES TERRESTRES:  SANTA MARTA A CAUCASIA </t>
  </si>
  <si>
    <t xml:space="preserve"> TIQUETES TERRESTRES:  SANTA MARTA A CARTAGENA </t>
  </si>
  <si>
    <t xml:space="preserve"> TIQUETES TERRESTRES:  SANTA MARTA A EL BANCO </t>
  </si>
  <si>
    <t xml:space="preserve"> TIQUETES TERRESTRES:  SANTA MARTA A MAICAO </t>
  </si>
  <si>
    <t xml:space="preserve"> SANTA MARTA A EL CARMEN DE BOLIVAR </t>
  </si>
  <si>
    <t xml:space="preserve"> TIQUETES TERRESTRES:  SANTA MARTA A MEDELLÍN </t>
  </si>
  <si>
    <t xml:space="preserve"> TIQUETES TERRESTRES:  SANTA MARTA A FACATATIVÁ </t>
  </si>
  <si>
    <t xml:space="preserve"> TIQUETES TERRESTRES:  SANTA MARTA A MONTERÍA </t>
  </si>
  <si>
    <t xml:space="preserve"> TIQUETES TERRESTRES:  SANTA MARTA A OCAÑA </t>
  </si>
  <si>
    <t xml:space="preserve"> TIQUETES TERRESTRES:  SANTA MARTA A FUNDACIÓN </t>
  </si>
  <si>
    <t xml:space="preserve"> TIQUETES TERRESTRES:  SANTA MARTA A PUERTO BOYACA </t>
  </si>
  <si>
    <t xml:space="preserve"> TIQUETES TERRESTRES:  SANTA MARTA A HONDA </t>
  </si>
  <si>
    <t xml:space="preserve"> TIQUETES TERRESTRES:  SANTA MARTA A RIOHACHA </t>
  </si>
  <si>
    <t xml:space="preserve"> TIQUETES TERRESTRES:  SANTA MARTA A LA DORADA </t>
  </si>
  <si>
    <t xml:space="preserve"> TIQUETES TERRESTRES:  SANTA MARTA A SINCELEJO </t>
  </si>
  <si>
    <t xml:space="preserve"> TIQUETES TERRESTRES:  SANTA MARTA A VALLEDUPAR </t>
  </si>
  <si>
    <t xml:space="preserve"> TIQUETES TERRESTRES:  VALLEDUPAR A AGUACHICA </t>
  </si>
  <si>
    <t xml:space="preserve"> TIQUETES TERRESTRES:  VALLEDUPAR A ARMENIA </t>
  </si>
  <si>
    <t xml:space="preserve"> TIQUETES TERRESTRES:  VALLEDUPAR A BARRANCABERMEJA </t>
  </si>
  <si>
    <t xml:space="preserve"> TIQUETES TERRESTRES:  VALLEDUPAR A BOGOTÁ </t>
  </si>
  <si>
    <t xml:space="preserve"> TIQUETES TERRESTRES:  VALLEDUPAR A BUGA </t>
  </si>
  <si>
    <t xml:space="preserve"> TIQUETES TERRESTRES:  VALLEDUPAR A BARRANQUILLA </t>
  </si>
  <si>
    <t xml:space="preserve"> TIQUETES TERRESTRES:  VALLEDUPAR A BUCARAMANGA </t>
  </si>
  <si>
    <t xml:space="preserve"> TIQUETES TERRESTRES:  VALLEDUPAR A CALI </t>
  </si>
  <si>
    <t xml:space="preserve"> TIQUETES TERRESTRES:  VALLEDUPAR A CARTAGENA </t>
  </si>
  <si>
    <t xml:space="preserve"> TIQUETES TERRESTRES:  VALLEDUPAR A CIÉNAGA </t>
  </si>
  <si>
    <t xml:space="preserve">  TIQUETES TERRESTRES: VALLEDUPAR A CÚCUTA </t>
  </si>
  <si>
    <t xml:space="preserve">  TIQUETES TERRESTRES: VALLEDUPAR A EL BANCO </t>
  </si>
  <si>
    <t xml:space="preserve">  TIQUETES TERRESTRES: VALLEDUPAR A EL CARMEN DE BOLIVAR </t>
  </si>
  <si>
    <t xml:space="preserve">  TIQUETES TERRESTRES: VALLEDUPAR A FONSECA </t>
  </si>
  <si>
    <t xml:space="preserve">  TIQUETES TERRESTRES: VALLEDUPAR A HONDA </t>
  </si>
  <si>
    <t xml:space="preserve">  TIQUETES TERRESTRES: VALLEDUPAR A LA DORADA </t>
  </si>
  <si>
    <t xml:space="preserve">  TIQUETES TERRESTRES: VALLEDUPAR A MAICAO </t>
  </si>
  <si>
    <t xml:space="preserve">  TIQUETES TERRESTRES: VALLEDUPAR A MEDELLÍN </t>
  </si>
  <si>
    <t xml:space="preserve">  TIQUETES TERRESTRES: VALLEDUPAR A MONTERÍA </t>
  </si>
  <si>
    <t xml:space="preserve">  TIQUETES TERRESTRES: VALLEDUPAR A OCAÑA </t>
  </si>
  <si>
    <t xml:space="preserve">  TIQUETES TERRESTRES: VALLEDUPAR A PEREIRA </t>
  </si>
  <si>
    <t xml:space="preserve">  TIQUETES TERRESTRES: VALLEDUPAR A RIOHACHA </t>
  </si>
  <si>
    <t xml:space="preserve">  TIQUETES TERRESTRES: VALLEDUPAR A SANTA MARTA </t>
  </si>
  <si>
    <t xml:space="preserve">  TIQUETES TERRESTRES: VALLEDUPAR A SINCELEJO </t>
  </si>
  <si>
    <t xml:space="preserve">  TIQUETES TERRESTRES: VALLEDUPAR A TULUÁ </t>
  </si>
  <si>
    <t xml:space="preserve">  TIQUETES TERRESTRES: AGUACHICA A BARRANQUILLA  </t>
  </si>
  <si>
    <t xml:space="preserve">  TIQUETES TERRESTRES: ACHI A BARRANQUILLA  </t>
  </si>
  <si>
    <t xml:space="preserve">  TIQUETES TERRESTRES: ARMENIA A BARRANQUILLA  </t>
  </si>
  <si>
    <t xml:space="preserve">  TIQUETES TERRESTRES: BARRANCABERMEJA A BARRANQUILLA  </t>
  </si>
  <si>
    <t xml:space="preserve">  TIQUETES TERRESTRES: BOGOTÁ A BARRANQUILLA  </t>
  </si>
  <si>
    <t xml:space="preserve">  TIQUETES TERRESTRES: BOSCONIA A BARRANQUILLA  </t>
  </si>
  <si>
    <t xml:space="preserve">  TIQUETES TERRESTRES: BUGA A BARRANQUILLA  </t>
  </si>
  <si>
    <t xml:space="preserve">  TIQUETES TERRESTRES: BUCARAMANGA A BARRANQUILLA  </t>
  </si>
  <si>
    <t xml:space="preserve">  TIQUETES TERRESTRES: CALI A BARRANQUILLA  </t>
  </si>
  <si>
    <t xml:space="preserve">  TIQUETES TERRESTRES: CARTAGENA A BARRANQUILLA  </t>
  </si>
  <si>
    <t xml:space="preserve">  TIQUETES TERRESTRES: CAUCASIA A BARRANQUILLA  </t>
  </si>
  <si>
    <t xml:space="preserve">  TIQUETES TERRESTRES: CÚCUTA A BARRANQUILLA  </t>
  </si>
  <si>
    <t xml:space="preserve"> TIQUETES TERRESTRES:  DUITAMA A BARRANQUILLA  </t>
  </si>
  <si>
    <t xml:space="preserve"> TIQUETES TERRESTRES:  BANCO EL A BARRANQUILLA  </t>
  </si>
  <si>
    <t xml:space="preserve"> TIQUETES TERRESTRES:  BOLIVAR DE CARMEN EL A BARRANQUILLA  </t>
  </si>
  <si>
    <t xml:space="preserve"> TIQUETES TERRESTRES:  FACATATIVÁ A BARRANQUILLA  </t>
  </si>
  <si>
    <t xml:space="preserve"> TIQUETES TERRESTRES:  IBAGUÉ A BARRANQUILLA  </t>
  </si>
  <si>
    <t xml:space="preserve"> TIQUETES TERRESTRES:  MAGANGUÉ A BARRANQUILLA  </t>
  </si>
  <si>
    <t xml:space="preserve"> TIQUETES TERRESTRES:  MAICAO A BARRANQUILLA  </t>
  </si>
  <si>
    <t xml:space="preserve"> TIQUETES TERRESTRES:  MEDELLÍN A BARRANQUILLA  </t>
  </si>
  <si>
    <t xml:space="preserve"> TIQUETES TERRESTRES:  MONTERÍA A BARRANQUILLA  </t>
  </si>
  <si>
    <t xml:space="preserve"> TIQUETES TERRESTRES:  OCAÑA A BARRANQUILLA  </t>
  </si>
  <si>
    <t xml:space="preserve"> TIQUETES TERRESTRES:  PAMPLONA A BARRANQUILLA  </t>
  </si>
  <si>
    <t xml:space="preserve"> TIQUETES TERRESTRES:  PLATO A BARRANQUILLA  </t>
  </si>
  <si>
    <t xml:space="preserve"> TIQUETES TERRESTRES:  RIOHACHA A BARRANQUILLA  </t>
  </si>
  <si>
    <t xml:space="preserve"> TIQUETES TERRESTRES:  MARTA SANTA A BARRANQUILLA  </t>
  </si>
  <si>
    <t xml:space="preserve"> TIQUETES TERRESTRES:  SINCELEJO A BARRANQUILLA  </t>
  </si>
  <si>
    <t xml:space="preserve"> TIQUETES TERRESTRES:  TULUÁ A BARRANQUILLA  </t>
  </si>
  <si>
    <t xml:space="preserve"> TIQUETES TERRESTRES:  TUNJA A BARRANQUILLA  </t>
  </si>
  <si>
    <t xml:space="preserve"> TIQUETES TERRESTRES:  VALLEDUPAR A BARRANQUILLA  </t>
  </si>
  <si>
    <t xml:space="preserve"> TIQUETES TERRESTRES:  AGUACHICA A BOGOTÁ  </t>
  </si>
  <si>
    <t xml:space="preserve"> TIQUETES TERRESTRES:  BARRANCABERMEJA A BOGOTÁ  </t>
  </si>
  <si>
    <t xml:space="preserve"> TIQUETES TERRESTRES:  ARMENIA A BOGOTÁ  </t>
  </si>
  <si>
    <t xml:space="preserve"> TIQUETES TERRESTRES:  BARRANQUILLA A BOGOTÁ  </t>
  </si>
  <si>
    <t xml:space="preserve"> TIQUETES TERRESTRES:  BUENAVENTURA A BOGOTÁ  </t>
  </si>
  <si>
    <t xml:space="preserve"> TIQUETES TERRESTRES:  BUCARAMANGA A BOGOTÁ  </t>
  </si>
  <si>
    <t xml:space="preserve"> TIQUETES TERRESTRES:  CARTAGENA A BOGOTÁ  </t>
  </si>
  <si>
    <t xml:space="preserve"> TIQUETES TERRESTRES:  CALI A BOGOTÁ  </t>
  </si>
  <si>
    <t xml:space="preserve"> TIQUETES TERRESTRES:  CÚCUTA A BOGOTÁ  </t>
  </si>
  <si>
    <t xml:space="preserve"> TIQUETES TERRESTRES:  DUITAMA A BOGOTÁ  </t>
  </si>
  <si>
    <t xml:space="preserve"> TIQUETES TERRESTRES:  IBAGUÉ A BOGOTÁ  </t>
  </si>
  <si>
    <t xml:space="preserve"> TIQUETES TERRESTRES:  DORADA LA A BOGOTÁ  </t>
  </si>
  <si>
    <t xml:space="preserve"> TIQUETES TERRESTRES:  FLORENCIA A BOGOTÁ  </t>
  </si>
  <si>
    <t xml:space="preserve"> TIQUETES TERRESTRES:  FUSAGASUGÁ A BOGOTÁ  </t>
  </si>
  <si>
    <t xml:space="preserve"> TIQUETES TERRESTRES:  IPIALES A BOGOTÁ  </t>
  </si>
  <si>
    <t xml:space="preserve"> TIQUETES TERRESTRES:  MAICAO A BOGOTÁ  </t>
  </si>
  <si>
    <t xml:space="preserve"> TIQUETES TERRESTRES:  MANIZALES A BOGOTÁ  </t>
  </si>
  <si>
    <t xml:space="preserve"> TIQUETES TERRESTRES:  MELGAR A BOGOTÁ  </t>
  </si>
  <si>
    <t xml:space="preserve"> TIQUETES TERRESTRES:  MONTERÍA A BOGOTÁ  </t>
  </si>
  <si>
    <t xml:space="preserve"> TIQUETES TERRESTRES:  MEDELLÍN A BOGOTÁ  </t>
  </si>
  <si>
    <t xml:space="preserve"> TIQUETES TERRESTRES:  NEIVA A BOGOTÁ  </t>
  </si>
  <si>
    <t xml:space="preserve"> TIQUETES TERRESTRES:  POPAYÁN A BOGOTÁ  </t>
  </si>
  <si>
    <t xml:space="preserve"> TIQUETES TERRESTRES:  PASTO A BOGOTÁ  </t>
  </si>
  <si>
    <t xml:space="preserve"> TIQUETES TERRESTRES:  PEREIRA A BOGOTÁ  </t>
  </si>
  <si>
    <t xml:space="preserve"> TIQUETES TERRESTRES:  MARTA SANTA A BOGOTÁ  </t>
  </si>
  <si>
    <t xml:space="preserve"> TIQUETES TERRESTRES:  SINCELEJO A BOGOTÁ  </t>
  </si>
  <si>
    <t xml:space="preserve"> TIQUETES TERRESTRES:  MOCOA A BOGOTÁ  </t>
  </si>
  <si>
    <t xml:space="preserve"> TIQUETES TERRESTRES:  RIOHACHA A BOGOTÁ  </t>
  </si>
  <si>
    <t xml:space="preserve"> TIQUETES TERRESTRES:  VALLEDUPAR A BOGOTÁ  </t>
  </si>
  <si>
    <t xml:space="preserve"> TIQUETES TERRESTRES:  VILLAVICENCIO A BOGOTÁ  </t>
  </si>
  <si>
    <t xml:space="preserve"> TIQUETES TERRESTRES:  YOPAL A BOGOTÁ  </t>
  </si>
  <si>
    <t xml:space="preserve"> TIQUETES TERRESTRES:  ARAUCA A BUCARAMANGA  </t>
  </si>
  <si>
    <t xml:space="preserve"> TIQUETES TERRESTRES:  BARRANQUILLA A BUCARAMANGA  </t>
  </si>
  <si>
    <t xml:space="preserve"> TIQUETES TERRESTRES:  BARRANCABERMEJA A BUCARAMANGA  </t>
  </si>
  <si>
    <t xml:space="preserve"> TIQUETES TERRESTRES:  BOGOTÁ A BUCARAMANGA  </t>
  </si>
  <si>
    <t xml:space="preserve"> TIQUETES TERRESTRES:  CALI A BUCARAMANGA  </t>
  </si>
  <si>
    <t xml:space="preserve"> TIQUETES TERRESTRES:  CARTAGENA A BUCARAMANGA  </t>
  </si>
  <si>
    <t xml:space="preserve"> TIQUETES TERRESTRES:  CIÉNAGA A BUCARAMANGA  </t>
  </si>
  <si>
    <t xml:space="preserve"> TIQUETES TERRESTRES:  CÚCUTA A BUCARAMANGA  </t>
  </si>
  <si>
    <t xml:space="preserve"> TIQUETES TERRESTRES:  DUITAMA A BUCARAMANGA  </t>
  </si>
  <si>
    <t xml:space="preserve"> TIQUETES TERRESTRES:  BANCO EL A BUCARAMANGA  </t>
  </si>
  <si>
    <t xml:space="preserve"> TIQUETES TERRESTRES:  BOLIVAR DE CARMEN EL A BUCARAMANGA  </t>
  </si>
  <si>
    <t xml:space="preserve"> TIQUETES TERRESTRES:  FUNDACIÓN A BUCARAMANGA  </t>
  </si>
  <si>
    <t xml:space="preserve"> TIQUETES TERRESTRES:  HONDA A BUCARAMANGA  </t>
  </si>
  <si>
    <t xml:space="preserve"> TIQUETES TERRESTRES:  IBAGUÉ A BUCARAMANGA  </t>
  </si>
  <si>
    <t xml:space="preserve"> TIQUETES TERRESTRES:  IPIALES A BUCARAMANGA  </t>
  </si>
  <si>
    <t xml:space="preserve"> TIQUETES TERRESTRES:  MAICAO A BUCARAMANGA  </t>
  </si>
  <si>
    <t xml:space="preserve"> TIQUETES TERRESTRES:  MEDELLÍN A BUCARAMANGA  </t>
  </si>
  <si>
    <t xml:space="preserve"> TIQUETES TERRESTRES:  MONTERÍA A BUCARAMANGA  </t>
  </si>
  <si>
    <t xml:space="preserve"> TIQUETES TERRESTRES:  RIOHACHA A BUCARAMANGA  </t>
  </si>
  <si>
    <t xml:space="preserve"> TIQUETES TERRESTRES:  MARTA SANTA A BUCARAMANGA  </t>
  </si>
  <si>
    <t xml:space="preserve"> TIQUETES TERRESTRES:  SARAVENA A BUCARAMANGA  </t>
  </si>
  <si>
    <t xml:space="preserve"> TIQUETES TERRESTRES:  SINCELEJO A BUCARAMANGA  </t>
  </si>
  <si>
    <t xml:space="preserve"> TIQUETES TERRESTRES:  TUNJA A BUCARAMANGA  </t>
  </si>
  <si>
    <t xml:space="preserve"> TIQUETES TERRESTRES:  VALLEDUPAR A BUCARAMANGA  </t>
  </si>
  <si>
    <t xml:space="preserve"> TIQUETES TERRESTRES:  YOPAL A BUCARAMANGA  </t>
  </si>
  <si>
    <t xml:space="preserve"> TIQUETES TERRESTRES:  BARRANCABERMEJA A CARTAGENA  </t>
  </si>
  <si>
    <t xml:space="preserve"> TIQUETES TERRESTRES:  BARRANQUILLA A CARTAGENA  </t>
  </si>
  <si>
    <t xml:space="preserve"> TIQUETES TERRESTRES:  BOGOTÁ A CARTAGENA  </t>
  </si>
  <si>
    <t xml:space="preserve"> TIQUETES TERRESTRES:  BUCARAMANGA A CARTAGENA  </t>
  </si>
  <si>
    <t xml:space="preserve"> TIQUETES TERRESTRES:  CALI A CARTAGENA  </t>
  </si>
  <si>
    <t xml:space="preserve"> TIQUETES TERRESTRES:  AGUACHICA A CARTAGENA  </t>
  </si>
  <si>
    <t xml:space="preserve"> TIQUETES TERRESTRES:  ACHI A CARTAGENA  </t>
  </si>
  <si>
    <t xml:space="preserve"> TIQUETES TERRESTRES:  CAUCASIA A CARTAGENA  </t>
  </si>
  <si>
    <t xml:space="preserve"> TIQUETES TERRESTRES:  CIÉNAGA A CARTAGENA  </t>
  </si>
  <si>
    <t xml:space="preserve"> TIQUETES TERRESTRES:  CÚCUTA A CARTAGENA  </t>
  </si>
  <si>
    <t xml:space="preserve"> TIQUETES TERRESTRES:  BANCO EL A CARTAGENA  </t>
  </si>
  <si>
    <t xml:space="preserve"> TIQUETES TERRESTRES:  BOLIVAR DE CARMEN EL A CARTAGENA  </t>
  </si>
  <si>
    <t xml:space="preserve"> TIQUETES TERRESTRES:  HONDA A CARTAGENA  </t>
  </si>
  <si>
    <t xml:space="preserve"> TIQUETES TERRESTRES:  MAICAO A CARTAGENA  </t>
  </si>
  <si>
    <t xml:space="preserve"> TIQUETES TERRESTRES:  MEDELLÍN A CARTAGENA  </t>
  </si>
  <si>
    <t xml:space="preserve"> TIQUETES TERRESTRES:  MONTERÍA A CARTAGENA  </t>
  </si>
  <si>
    <t xml:space="preserve"> TIQUETES TERRESTRES:  OCAÑA A CARTAGENA  </t>
  </si>
  <si>
    <t xml:space="preserve"> TIQUETES TERRESTRES:  PAMPLONA A CARTAGENA  </t>
  </si>
  <si>
    <t xml:space="preserve"> TIQUETES TERRESTRES:  RIOHACHA A CARTAGENA  </t>
  </si>
  <si>
    <t xml:space="preserve">  TIQUETES TERRESTRES: MARTA SANTA A CARTAGENA  </t>
  </si>
  <si>
    <t xml:space="preserve">  TIQUETES TERRESTRES: TUNJA A CARTAGENA  </t>
  </si>
  <si>
    <t xml:space="preserve">  TIQUETES TERRESTRES: VALLEDUPAR A CARTAGENA  </t>
  </si>
  <si>
    <t xml:space="preserve">  TIQUETES TERRESTRES: AGUACHICA A CÚCUTA  </t>
  </si>
  <si>
    <t xml:space="preserve">  TIQUETES TERRESTRES: ARAUCA A CÚCUTA  </t>
  </si>
  <si>
    <t xml:space="preserve">  TIQUETES TERRESTRES: BARRANQUILLA A CÚCUTA  </t>
  </si>
  <si>
    <t xml:space="preserve">  TIQUETES TERRESTRES: BARRANCABERMEJA A CÚCUTA  </t>
  </si>
  <si>
    <t xml:space="preserve">  TIQUETES TERRESTRES: BOGOTÁ A CÚCUTA  </t>
  </si>
  <si>
    <t xml:space="preserve">  TIQUETES TERRESTRES: BUCARAMANGA A CÚCUTA  </t>
  </si>
  <si>
    <t xml:space="preserve">  TIQUETES TERRESTRES: BOSCONIA A CÚCUTA  </t>
  </si>
  <si>
    <t xml:space="preserve">  TIQUETES TERRESTRES: CARTAGENA A CÚCUTA  </t>
  </si>
  <si>
    <t xml:space="preserve">  TIQUETES TERRESTRES: CALI A CÚCUTA  </t>
  </si>
  <si>
    <t xml:space="preserve"> TIQUETES TERRESTRES:  CIÉNAGA A CÚCUTA  </t>
  </si>
  <si>
    <t xml:space="preserve"> TIQUETES TERRESTRES:  BOLIVAR DE CARMEN EL A CÚCUTA  </t>
  </si>
  <si>
    <t xml:space="preserve"> TIQUETES TERRESTRES:  BANCO EL A CÚCUTA  </t>
  </si>
  <si>
    <t xml:space="preserve"> TIQUETES TERRESTRES:  FUNDACIÓN A CÚCUTA  </t>
  </si>
  <si>
    <t xml:space="preserve"> TIQUETES TERRESTRES:  IBAGUÉ A CÚCUTA  </t>
  </si>
  <si>
    <t xml:space="preserve"> TIQUETES TERRESTRES:  IPIALES A CÚCUTA  </t>
  </si>
  <si>
    <t xml:space="preserve"> TIQUETES TERRESTRES:  MAICAO A CÚCUTA  </t>
  </si>
  <si>
    <t xml:space="preserve"> TIQUETES TERRESTRES:  MANIZALES A CÚCUTA  </t>
  </si>
  <si>
    <t xml:space="preserve"> TIQUETES TERRESTRES:  MEDELLÍN A CÚCUTA  </t>
  </si>
  <si>
    <t xml:space="preserve"> TIQUETES TERRESTRES:  MONTERÍA A CÚCUTA  </t>
  </si>
  <si>
    <t xml:space="preserve"> TIQUETES TERRESTRES:  OCAÑA A CÚCUTA  </t>
  </si>
  <si>
    <t xml:space="preserve"> TIQUETES TERRESTRES:  PAILITAS A CÚCUTA  </t>
  </si>
  <si>
    <t xml:space="preserve"> TIQUETES TERRESTRES:  MARTA SANTA A CÚCUTA  </t>
  </si>
  <si>
    <t xml:space="preserve"> TIQUETES TERRESTRES:  SARAVENA A CÚCUTA  </t>
  </si>
  <si>
    <t xml:space="preserve"> TIQUETES TERRESTRES:  SARDINATA A CÚCUTA  </t>
  </si>
  <si>
    <t xml:space="preserve"> TIQUETES TERRESTRES:  TUNJA A CÚCUTA  </t>
  </si>
  <si>
    <t xml:space="preserve"> TIQUETES TERRESTRES:  VALLEDUPAR A CÚCUTA  </t>
  </si>
  <si>
    <t xml:space="preserve"> TIQUETES TERRESTRES:  AGUACHICA A MEDELLÍN  </t>
  </si>
  <si>
    <t xml:space="preserve">  TIQUETES TERRESTRES: ARMENIA A MEDELLIN  </t>
  </si>
  <si>
    <t xml:space="preserve">TIQUETES TERRESTRES:BARRANCABERMEJA A MEDELLIN  </t>
  </si>
  <si>
    <t xml:space="preserve">TIQUETES TERRESTRES: BARRANQUILLA A MEDELLIN  </t>
  </si>
  <si>
    <t xml:space="preserve">TIQUETES TERRESTRES: BOGOTÁ A MEDELLÍN  </t>
  </si>
  <si>
    <t xml:space="preserve">TIQUETES TERRESTRES: BUCARAMANGA A MEDELLIN  </t>
  </si>
  <si>
    <t xml:space="preserve">TIQUETES TERRESTRES: CALI A MEDELLIN  </t>
  </si>
  <si>
    <t xml:space="preserve">TIQUETES TERRESTRES: CARTAGENA A MEDELLIN  </t>
  </si>
  <si>
    <t xml:space="preserve">TIQUETES TERRESTRES: CUCUTA A MEDELLIN  </t>
  </si>
  <si>
    <t xml:space="preserve">TIQUETES TERRESTRES: FLORENCIA A MEDELLÍN  </t>
  </si>
  <si>
    <t xml:space="preserve">TIQUETES TERRESTRES: IBAGUÉ A MEDELLIN  </t>
  </si>
  <si>
    <t xml:space="preserve">TIQUETES TERRESTRES: IPIALES A MEDELLÍN  </t>
  </si>
  <si>
    <t xml:space="preserve">TIQUETES TERRESTRES: ISTMINA A MEDELLÍN  </t>
  </si>
  <si>
    <t xml:space="preserve">TIQUETES TERRESTRES: MANIZALES A MEDELLIN  </t>
  </si>
  <si>
    <t xml:space="preserve">TIQUETES TERRESTRES: SINCELEJO A MEDELLIN  </t>
  </si>
  <si>
    <t xml:space="preserve">TIQUETES TERRESTRES: ARACATACA A MARTA SANTA  </t>
  </si>
  <si>
    <t>TIQUETES TERRESTRES: BARRANQUILLA  A SANTA MARTA</t>
  </si>
  <si>
    <t xml:space="preserve">TIQUETES TERRESTRES: BOGOTÁ A MARTA SANTA  </t>
  </si>
  <si>
    <t xml:space="preserve">TIQUETES TERRESTRES: BOSCONIA A MARTA SANTA  </t>
  </si>
  <si>
    <t xml:space="preserve">TIQUETES TERRESTRES: BUCARAMANGA A MARTA SANTA  </t>
  </si>
  <si>
    <t xml:space="preserve">TIQUETES TERRESTRES:CIENAGA - RIOHACHA </t>
  </si>
  <si>
    <t xml:space="preserve">TIQUETES TERRESTRES:CIENAGA - VALLEDUPAR </t>
  </si>
  <si>
    <t xml:space="preserve">TIQUETES TERRESTRES:CIENAGA - BUCARAMANGA </t>
  </si>
  <si>
    <t xml:space="preserve">TIQUETES TERRESTRES:CIENAGA - MEDELLIN </t>
  </si>
  <si>
    <t xml:space="preserve">TIQUETES TERRESTRES:CIENAGA - BOGOTA </t>
  </si>
  <si>
    <t xml:space="preserve">TIQUETES TERRESTRES:CIENAGA - BARRANCABERMEJA </t>
  </si>
  <si>
    <t xml:space="preserve">TIQUETES TERRESTRES:CIENAGA - CUCUTA </t>
  </si>
  <si>
    <t xml:space="preserve">TIQUETES TERRESTRES:CIENAGA - CALI </t>
  </si>
  <si>
    <t xml:space="preserve">TIQUETES TERRESTRES:CIENAGA - MANIZALEZ </t>
  </si>
  <si>
    <t xml:space="preserve">TIQUETES TERRESTRES:CIENAGA - ARMENIA </t>
  </si>
  <si>
    <t xml:space="preserve">TIQUETES TERRESTRES:CIENAGA - IBAGUE </t>
  </si>
  <si>
    <t xml:space="preserve">TIQUETES TERRESTRES:CIENAGA - NEIVA </t>
  </si>
  <si>
    <t xml:space="preserve">TIQUETES TERRESTRES:CIENAGA - PASTO </t>
  </si>
  <si>
    <t xml:space="preserve">TIQUETES TERRESTRES:CIENAGA - PEREIRA </t>
  </si>
  <si>
    <t xml:space="preserve">TIQUETES TERRESTRES:CIENAGA - BARRANQUILLA </t>
  </si>
  <si>
    <t xml:space="preserve">TIQUETES TERRESTRES:CIENAGA - CARTAGENA </t>
  </si>
  <si>
    <t xml:space="preserve">TIQUETES TERRESTRES:CIENAGA - VILLAVIVENCIO </t>
  </si>
  <si>
    <t xml:space="preserve">TIQUETES TERRESTRES:CIENAGA - FLORENCIA </t>
  </si>
  <si>
    <t xml:space="preserve">TIQUETES TERRESTRES:CIENAGA - POPAYAN </t>
  </si>
  <si>
    <t xml:space="preserve">TIQUETES TERRESTRES:CIENAGA - YOPAL </t>
  </si>
  <si>
    <t xml:space="preserve">TIQUETES TERRESTRES:CIENAGA - MONTERIA </t>
  </si>
  <si>
    <t xml:space="preserve">TIQUETES TERRESTRES:CIENAGA - SINCELEJO </t>
  </si>
  <si>
    <t xml:space="preserve">TIQUETES TERRESTRES:CIENAGA - QUIBDO </t>
  </si>
  <si>
    <t xml:space="preserve">TIQUETES TERRESTRES:CIENAGA - CAUCACIA </t>
  </si>
  <si>
    <t xml:space="preserve">TIQUETES TERRESTRES:CIENAGA - BOSCONIA </t>
  </si>
  <si>
    <t>TIQUETES TERRESTRES:CIENAGA - APARTADO</t>
  </si>
  <si>
    <t xml:space="preserve">TIQUETES TERRESTRES:CIENAGA - FUNDACION </t>
  </si>
  <si>
    <t>TIQUETES TERRESTRES:CIENAGA - MAICAO</t>
  </si>
  <si>
    <t xml:space="preserve">TIQUETES TERRESTRES:RIOHACHA  - CIENAGA </t>
  </si>
  <si>
    <t xml:space="preserve">TIQUETES TERRESTRES:VALLEDUPAR - CIENAGA </t>
  </si>
  <si>
    <t xml:space="preserve">TIQUETES TERRESTRES:BUCARAMANGA - CIENAGA </t>
  </si>
  <si>
    <t xml:space="preserve">TIQUETES TERRESTRES:MEDELLIN - CIENAGA </t>
  </si>
  <si>
    <t xml:space="preserve">TIQUETES TERRESTRES:BOGOTA - CIENAGA </t>
  </si>
  <si>
    <t xml:space="preserve">TIQUETES TERRESTRES:BARRANCABERMEJA - CIENAGA </t>
  </si>
  <si>
    <t xml:space="preserve">TIQUETES TERRESTRES:CUCUTA - CIENAGA </t>
  </si>
  <si>
    <t xml:space="preserve">TIQUETES TERRESTRES:CALI - CIENAGA </t>
  </si>
  <si>
    <t xml:space="preserve">TIQUETES TERRESTRES:MANIZALEZ - CIENAGA </t>
  </si>
  <si>
    <t xml:space="preserve">TIQUETES TERRESTRES:ARMENIA - CIENAGA </t>
  </si>
  <si>
    <t xml:space="preserve">TIQUETES TERRESTRES:IBAGUE - CIENAGA </t>
  </si>
  <si>
    <t xml:space="preserve">TIQUETES TERRESTRES:NEIVA - CIENAGA </t>
  </si>
  <si>
    <t xml:space="preserve">TIQUETES TERRESTRES:PASTO - CIENAGA </t>
  </si>
  <si>
    <t xml:space="preserve">TIQUETES TERRESTRES:PEREIRA - CIENAGA </t>
  </si>
  <si>
    <t xml:space="preserve">TIQUETES TERRESTRES:BARRANQUILLA - CIENAGA </t>
  </si>
  <si>
    <t xml:space="preserve">TIQUETES TERRESTRES:CARTAGENA - CIENAGA </t>
  </si>
  <si>
    <t xml:space="preserve">TIQUETES TERRESTRES:VILLAVIVENCIO - CIENAGA </t>
  </si>
  <si>
    <t xml:space="preserve">TIQUETES TERRESTRES:FLORENCIA - CIENAGA </t>
  </si>
  <si>
    <t xml:space="preserve">TIQUETES TERRESTRES:POPAYAN - CIENAGA </t>
  </si>
  <si>
    <t xml:space="preserve">TIQUETES TERRESTRES:YOPAL - CIENAGA </t>
  </si>
  <si>
    <t xml:space="preserve">TIQUETES TERRESTRES:MONTERIA - CIENAGA </t>
  </si>
  <si>
    <t xml:space="preserve">TIQUETES TERRESTRES:SINCELEJO - CIENAGA </t>
  </si>
  <si>
    <t xml:space="preserve">TIQUETES TERRESTRES:QUIBDO - CIENAGA </t>
  </si>
  <si>
    <t xml:space="preserve">TIQUETES TERRESTRES:CAUCACIA - CIENAGA </t>
  </si>
  <si>
    <t xml:space="preserve">TIQUETES TERRESTRES:BOSCONIA - CIENAGA </t>
  </si>
  <si>
    <t xml:space="preserve">TIQUETES TERRESTRES:APARTADO - CIENAGA </t>
  </si>
  <si>
    <t xml:space="preserve">TIQUETES TERRESTRES:FUNDACION - CIENAGA </t>
  </si>
  <si>
    <t xml:space="preserve">TIQUETES TERRESTRES:MAICAO - CIENAGA </t>
  </si>
  <si>
    <t xml:space="preserve">TIQUETES TERRESTRES: BUENAVISTA A MARTA SANTA  </t>
  </si>
  <si>
    <t xml:space="preserve">TIQUETES TERRESTRES: CAUCASIA A MARTA SANTA  </t>
  </si>
  <si>
    <t xml:space="preserve">TIQUETES TERRESTRES: CARTAGENA A MARTA SANTA  </t>
  </si>
  <si>
    <t xml:space="preserve">TIQUETES TERRESTRES: BANCO EL A MARTA SANTA  </t>
  </si>
  <si>
    <t xml:space="preserve">TIQUETES TERRESTRES: MAICAO A MARTA SANTA  </t>
  </si>
  <si>
    <t xml:space="preserve">TIQUETES TERRESTRES: BOLIVAR DE CARMEN EL A MARTA SANTA  </t>
  </si>
  <si>
    <t xml:space="preserve">TIQUETES TERRESTRES: MEDELLÍN A MARTA SANTA  </t>
  </si>
  <si>
    <t xml:space="preserve">TIQUETES TERRESTRES: FACATATIVÁ A MARTA SANTA  </t>
  </si>
  <si>
    <t xml:space="preserve">TIQUETES TERRESTRES: MONTERÍA A MARTA SANTA  </t>
  </si>
  <si>
    <t xml:space="preserve">TIQUETES TERRESTRES: OCAÑA A MARTA SANTA  </t>
  </si>
  <si>
    <t xml:space="preserve">TIQUETES TERRESTRES: FUNDACIÓN A MARTA SANTA  </t>
  </si>
  <si>
    <t xml:space="preserve">TIQUETES TERRESTRES: BOYACA PUERTO A MARTA SANTA  </t>
  </si>
  <si>
    <t xml:space="preserve">TIQUETES TERRESTRES: HONDA A MARTA SANTA  </t>
  </si>
  <si>
    <t xml:space="preserve">TIQUETES TERRESTRES: RIOHACHA A MARTA SANTA  </t>
  </si>
  <si>
    <t xml:space="preserve">TIQUETES TERRESTRES: DORADA LA A MARTA SANTA  </t>
  </si>
  <si>
    <t xml:space="preserve">TIQUETES TERRESTRES: SINCELEJO A MARTA SANTA  </t>
  </si>
  <si>
    <t xml:space="preserve">TIQUETES TERRESTRES: VALLEDUPAR A MARTA SANTA  </t>
  </si>
  <si>
    <t xml:space="preserve">TIQUETES TERRESTRES: AGUACHICA A VALLEDUPAR  </t>
  </si>
  <si>
    <t xml:space="preserve">TIQUETES TERRESTRES: ARMENIA A VALLEDUPAR  </t>
  </si>
  <si>
    <t xml:space="preserve">TIQUETES TERRESTRES: BARRANCABERMEJA A VALLEDUPAR  </t>
  </si>
  <si>
    <t xml:space="preserve">TIQUETES TERRESTRES: BOGOTÁ A VALLEDUPAR  </t>
  </si>
  <si>
    <t xml:space="preserve">TIQUETES TERRESTRES: BUGA A VALLEDUPAR  </t>
  </si>
  <si>
    <t xml:space="preserve">TIQUETES TERRESTRES: BARRANQUILLA A VALLEDUPAR  </t>
  </si>
  <si>
    <t xml:space="preserve">TIQUETES TERRESTRES: BUCARAMANGA A VALLEDUPAR  </t>
  </si>
  <si>
    <t xml:space="preserve">TIQUETES TERRESTRES: CALI A VALLEDUPAR  </t>
  </si>
  <si>
    <t xml:space="preserve">TIQUETES TERRESTRES: CARTAGENA A VALLEDUPAR  </t>
  </si>
  <si>
    <t xml:space="preserve">TIQUETES TERRESTRES:BARRANQUILLA A CIENAGA </t>
  </si>
  <si>
    <t xml:space="preserve">TIQUETES TERRESTRES: CIÉNAGA A VALLEDUPAR  </t>
  </si>
  <si>
    <t xml:space="preserve">TIQUETES TERRESTRES: CÚCUTA A VALLEDUPAR  </t>
  </si>
  <si>
    <t xml:space="preserve">TIQUETES TERRESTRES: BANCO EL A VALLEDUPAR  </t>
  </si>
  <si>
    <t xml:space="preserve">TIQUETES TERRESTRES: BOLIVAR DE CARMEN EL A VALLEDUPAR  </t>
  </si>
  <si>
    <t xml:space="preserve">TIQUETES TERRESTRES: FONSECA A VALLEDUPAR  </t>
  </si>
  <si>
    <t xml:space="preserve">TIQUETES TERRESTRES: HONDA A VALLEDUPAR  </t>
  </si>
  <si>
    <t xml:space="preserve">TIQUETES TERRESTRES: DORADA LA A VALLEDUPAR  </t>
  </si>
  <si>
    <t xml:space="preserve">TIQUETES TERRESTRES: MAICAO A VALLEDUPAR  </t>
  </si>
  <si>
    <t xml:space="preserve">TIQUETES TERRESTRES: MEDELLÍN A VALLEDUPAR  </t>
  </si>
  <si>
    <t xml:space="preserve">TIQUETES TERRESTRES: MONTERÍA A VALLEDUPAR  </t>
  </si>
  <si>
    <t xml:space="preserve">TIQUETES TERRESTRES: OCAÑA A VALLEDUPAR  </t>
  </si>
  <si>
    <t xml:space="preserve">TIQUETES TERRESTRES: PEREIRA A VALLEDUPAR  </t>
  </si>
  <si>
    <t xml:space="preserve">TIQUETES TERRESTRES: RIOHACHA A VALLEDUPAR  </t>
  </si>
  <si>
    <t xml:space="preserve">TIQUETES TERRESTRES: MARTA SANTA A VALLEDUPAR  </t>
  </si>
  <si>
    <t xml:space="preserve">TIQUETES TERRESTRES: SINCELEJO A VALLEDUPAR  </t>
  </si>
  <si>
    <t xml:space="preserve">TIQUETES TERRESTRES: TULUÁ A VALLEDUPAR  </t>
  </si>
  <si>
    <t>TIQUETES  TERRESTRES BARRANQUILLA-BOGOTA</t>
  </si>
  <si>
    <t>TIQUETES  TERRESTRES BOGOTA - BARRANQUILLA</t>
  </si>
  <si>
    <t xml:space="preserve">TIQUETES  TERRESTRES  VALLEDUPAR - BUCARAMANGA </t>
  </si>
  <si>
    <t>TIQUETES  TERRESTRES  BUCARAMANGA VALLEDUPAR</t>
  </si>
  <si>
    <t xml:space="preserve">TIQUETES  TERRESTRES  BARRANQUILLA- VALLEDUPAR </t>
  </si>
  <si>
    <t>TIQUETES  TERRESTRES VALLEDUPAR - BARRANQUILLA</t>
  </si>
  <si>
    <t xml:space="preserve">TIQUETES  TERRESTRES BARRANQUILLA - SANTA MARTA </t>
  </si>
  <si>
    <t xml:space="preserve">TIQUETES  TERRESTRES SANTA MARTA - BARRANQUILLA </t>
  </si>
  <si>
    <t>TIQUETES  TERRESTRES BOSCONIA BARRANQUILLA</t>
  </si>
  <si>
    <t>TIQUETES  TERRESTRES BARRANQUILLA-BOSCONIA</t>
  </si>
  <si>
    <t>TIQUETES  TERRESTRES BARRANQUILLA-CIENAGA</t>
  </si>
  <si>
    <t>TIQUETES  TERRESTRES  CIENAGA-BARRANQUILLA</t>
  </si>
  <si>
    <t>02-02-02-006-04</t>
  </si>
  <si>
    <t>SERVICIOS DE TRANSPORTE DE PASAJEROS (AEREOS)</t>
  </si>
  <si>
    <t>PASAJES AÉREOS BOGOTA -BARRANQUILLA</t>
  </si>
  <si>
    <t>PASAJES AÉREOS  BARRANQUILLA-BOGOTA</t>
  </si>
  <si>
    <t>PASAJES AÉREOS SANTA MARTA-BOGOTA</t>
  </si>
  <si>
    <t>PASAJES AÉREOS BOGOTA- SANTA MARTA</t>
  </si>
  <si>
    <t>PASAJES AÉREOS BOGOTA-VALLEDUPAR</t>
  </si>
  <si>
    <t>PASAJES AÉREOS VALLEDUPAR BOGOTA</t>
  </si>
  <si>
    <t>SERVICIOS DE TRANSPORTE Y PASAJEROS (TERRESTRES)</t>
  </si>
  <si>
    <t>TIQUETES TERRESTRES : BARRANQUILLA-BOGOTA</t>
  </si>
  <si>
    <t>TIQUETES TERRESTRES: BOGOTA-BARRANQUILLA</t>
  </si>
  <si>
    <t>TIQUETES TERRESTRES: BARRANQUILLA-SANTA MARTA</t>
  </si>
  <si>
    <t>TIQUETES TERRESTRES: SANTA MARTA-BARRANQUILLA</t>
  </si>
  <si>
    <t>TIQUETES TERRESTRES: BARRANQUILLA-CARTAGENA</t>
  </si>
  <si>
    <t>TIQUETES TERRESTRES:CARTAGENA-BARRANQUILLA</t>
  </si>
  <si>
    <t>TIQUETES TERRESTRES: BARRANQUILLA-RIOACHA</t>
  </si>
  <si>
    <t>TIQUETES TERRESTRES: RIOACHA-BARRANQUILLA</t>
  </si>
  <si>
    <t>TIQUETES TERRESTRES: BARRANQUILLA-CUCUTA</t>
  </si>
  <si>
    <t>TIQUETES TERRESTRES: CUCUTA-BARRANQUILLA</t>
  </si>
  <si>
    <t>EQUIPOS GIMNASIO AL AIRE LIBRE: PRESS DE PIERNA O COLUMPIO REF PYG B07</t>
  </si>
  <si>
    <t>EQUIPOS GIMNASIO  AL AIRE LIBRE:BARRAS PARALELAS REF PYG B03</t>
  </si>
  <si>
    <t>EQUIPOS  GIMNASIO  AL AIRE LIBRE:BANCO ABDOMINAL REF PYG B01</t>
  </si>
  <si>
    <t>EQUIPOS  GIMNASIO  AL AIRE LIBRE: BARRAS HORIZONTALES REF PYG B02</t>
  </si>
  <si>
    <t>SERVICIOS DE INSTALACIÓN</t>
  </si>
  <si>
    <t>A-02-02-02-005-004</t>
  </si>
  <si>
    <t>SERVICIOS DE INSTALACION</t>
  </si>
  <si>
    <t>INSTALACION DE MAQUINAS BIOSALUDABLES</t>
  </si>
  <si>
    <t>3. DERECHOS HUMANOS Y PROTECCION AL MEDIO AMBIENTE</t>
  </si>
  <si>
    <t>PASTA O PULPA, PAPEL Y PRODUCTOS DE PAPEL; IMPRESOS Y ARTÍCULOS RELACIONADOS</t>
  </si>
  <si>
    <t>02-02-01-003-002</t>
  </si>
  <si>
    <t xml:space="preserve">ADQUISICION DE PENDON TIPO ROLLER EN LONA DE 2, MTS DE LARGO  X 1 MTS DE ANCHO, ESTRUCTURA DE ALUMINIO INCLUYE BOLSO, PORTA PENDON  de aluminio de alta resistencia y calidad, posee una base de aluminio rígida con doble llegada al piso para otorgar mayor estabilidad, su peso estimado es de 1kg y es desarmable para poder ser guardado en el bolso, con el escudo del Batallon. ALUSIVOS A TEMAS REFERENTE AL DDHH  </t>
  </si>
  <si>
    <t>ABONOS ORGÁNICOS</t>
  </si>
  <si>
    <t>UREA</t>
  </si>
  <si>
    <t xml:space="preserve">KG </t>
  </si>
  <si>
    <t xml:space="preserve">OTROS FERTILIZANTES.  FERTILIZANTE HIDROGEL  POR KILOGRAMO </t>
  </si>
  <si>
    <t>PRODUCTOS DE LA AGRICULTURA Y LA HORTICULTURA</t>
  </si>
  <si>
    <t>A-02-02-01-000-001</t>
  </si>
  <si>
    <t>ÁRBOLES, ARBUSTOS Y VEGETALES NO MADERABLE</t>
  </si>
  <si>
    <t>ARBOLES FRUTALES</t>
  </si>
  <si>
    <t>SERVICIOS DE ALCANTARILLADO, RECOLECCIÓN, TRATAMIENTO Y DISPOSICIÓN DE DESECHOS Y OTROS SERVICIOS DE SANEAMIENTO AMBIENTAL</t>
  </si>
  <si>
    <t>A-02-02-02-009-004</t>
  </si>
  <si>
    <t>OTROS SERVICIOS DE PROTECCION DEL MEDIO AMBIENTE N.C.P. (SERVICIOS DE FUMIGACION ZONAS VERDES - CASAS FISCALES - DISPENSARIO MEDICO - COMANDO - ALOJAMIENTOS - CASINOS CANTON PARAISO</t>
  </si>
  <si>
    <t>TOTAL DERECHOS HUMANOS Y PROTECCION AL MEDIO AMBIENTE</t>
  </si>
  <si>
    <t>4. FORTALECIMIENTO INSTITUCIONAL Y GASTOS DE FUNCIONAMIENTO</t>
  </si>
  <si>
    <t xml:space="preserve"> MUEBLES, INSTRUMENTOS MUSICALES, ARTÍCULOS DE DEPORTE Y ANTIGÜEDADES</t>
  </si>
  <si>
    <t>DECIMA BRIGADA</t>
  </si>
  <si>
    <t xml:space="preserve">PRACTICAS SUPERFICIES DE TRABAJO EN CONFIGURACION DE 1.50 Y DE 1.20 PARA ADAPTARSE A SUS ESPACIOS, ARCHIVADOR METALICO DE 3 GAVETAS CON CERRADURA CENTRAL PARA BRINDAR SEGURIDAD Y ORGANIZAR DOCUMENTOS, PATAS METALICAS PINTADAS AL HORNO EN GRIS O NEGRO PARA MAYOR PROTECCION A LA CORROSION, FALDERO METALICO. </t>
  </si>
  <si>
    <t>ESTANTES CON LAS DIMESIONES DE LAS UNIDADES O CAJAS PARA ARCHIVO, CONSTRUIDAS EN LAMINAS METALICAS SOLIDAS, RESISTENTES Y ESTABLES, CON TRATAMIENTO ANTICORROSIVO Y RECUBRIMIENTO HORNEADO QUIMICAMENTE ESTABLE, ALTURA DE 2.20 METROS CON SOPORTE DE PESO EN LA BANDEJA DE 100 KM/M LINEALES, CON FIJACION A PISO, LA BANDEJA O ENTREPAÑO DEBE ESTAR A UN MAXIMO DE 180 CMS, EL ENTREPAÑO INFERIOR DEBE ESTAR POR LO MENOS A 10 CMS DEL PISO.</t>
  </si>
  <si>
    <t xml:space="preserve"> MAQUINARIA PARA USO GENERAL</t>
  </si>
  <si>
    <t>02-01-01-004-003</t>
  </si>
  <si>
    <t>AIRES ACONDICIONDOS INVERTER 12000 BTU 220v MMI24CDMCCC8</t>
  </si>
  <si>
    <t>MUEBLES, INSTRUMENTOS MUSICALES, ARTÍCULOS DE DEPORTE Y ANTIGÜEDADES</t>
  </si>
  <si>
    <t xml:space="preserve">02-01-01-003-008 </t>
  </si>
  <si>
    <t>SILLA DE ESCRITORIO CON BRAZOS NEGRA APOYA BRAZOS, ALTO 108/120 CENTIMETROS MATERIAL MALLA ESTRUCTURA METAL LARGO 64 CENTIMETROS PESO 9,5 KILOGRAMOS ANCHO 60 CENTIMETROS.</t>
  </si>
  <si>
    <t>SILLA DE OFICINA GERENCIAL ERGONOMICA EN MALLA CABECERO NEGRA, RECLINADA CON EL PESO, CON BASE CROMADA Y POLIPROPILENO, GIRATORIA Y ELEVADORA CON RUEDAS SILICONADAS (NO RAYAN EL PISO), DIMENSIONES ALTO 115 CMS X ANCHO 50 CMS FONDO 58 CMS</t>
  </si>
  <si>
    <t xml:space="preserve"> 02-02-02-006-004  </t>
  </si>
  <si>
    <t>TIQUETES AEREOS: VALLEDUPAR - BOGOTA</t>
  </si>
  <si>
    <t>TIQUETES AEREOS: 
BOGOTA - VALLEDUPAR</t>
  </si>
  <si>
    <t>TIQUETES AEREOS: 
BOGOTA - SANTA MARTA</t>
  </si>
  <si>
    <t>TIQUETES AEREOS: 
SANTA MARTA - BOGOTA</t>
  </si>
  <si>
    <t xml:space="preserve"> ARTÍCULOS TEXTILES (EXCEPTO PRENDAS DE VESTIR)</t>
  </si>
  <si>
    <t>HAMACA CON TOLDILLO: CONFORMADAS POR UNA TELA DE FORMA RECTANGULAR, A LA CUAL SE ASEGURAN VARIAS CHAPETAS O PRESILLAS DE REATA Y CORDONES EN NAILON USADAS PARA GUINDAR LA HAMACA. SEGUN NTMD-0012-A4</t>
  </si>
  <si>
    <t>SINTELA: TELA EN NAILON 100% O POLIESTER, REATAS Y CHAPETAS EN NAILON 100%, TAMAÑO: LONGITUD 2.95 MTS Y DE ANCHO 2.75 MTS. LA SOBRECARGA DEBE CUMPLIR CON LOS REQUISITOS GENERALES, ESPECIFICOS Y TODOS LOS ASPECTOS SEÑALADOS EN LA NORMA NTMD-0171-A2</t>
  </si>
  <si>
    <t>CHALECO PARA 10 PROVEEDORES DE MUNICION NTMD-0253 PIXELADO Y/O VERDE MILITAR DEBE INCLUIR BOLSO DE ASALTO.</t>
  </si>
  <si>
    <t>PONCHO DE PROTECCIÓN: IMPERMEABLE DE ACUERDO A NORMA TECNICA NTMD 0119 A4</t>
  </si>
  <si>
    <t>MORRAL DE CAMPAÑA CON PARRILLA DE ACUERDO A LAS ESPECIFICACIONES TECNICAS (JELOG-DINTR-00001-A2- PARA MORRAL DE CAMPAÑA) -  (NTMD-0198 A3 - PARA PARRILLA METALICA)</t>
  </si>
  <si>
    <t>COLCHON CON ALMOHADA EN ESPUMA DE POLIURETANO NTMD-0081-A5</t>
  </si>
  <si>
    <t>COLCHONETA DE CAMPAÑA DE ACUERDO A NORMA TECNICA NTMD-0119-A4</t>
  </si>
  <si>
    <t>CANTIMPLORAS CON ESTUCHE  TIPO PULMON DOS LITROS DE ACUERDO A NORMA TECNICA NTMD-0097-A2</t>
  </si>
  <si>
    <t>EQUIPO MILITAR Y DE SEGURIDAD</t>
  </si>
  <si>
    <t>A-02-01-01-004-10-04</t>
  </si>
  <si>
    <r>
      <rPr>
        <sz val="10.5"/>
        <color theme="1"/>
        <rFont val="Arial"/>
        <family val="2"/>
      </rPr>
      <t xml:space="preserve">CASCO BALISTICO OPS NIVEL
IIIA CERTIFICADO
• Casco ergonómico 100%
balístico.
• Materiales antibacteriales y
Refrigerante.
</t>
    </r>
    <r>
      <rPr>
        <b/>
        <sz val="10.5"/>
        <color theme="1"/>
        <rFont val="Arial"/>
        <family val="2"/>
      </rPr>
      <t>•  NTMD 0246-A3 (CASCO ASALTO RAPIDO)</t>
    </r>
    <r>
      <rPr>
        <sz val="10.5"/>
        <color theme="1"/>
        <rFont val="Arial"/>
        <family val="2"/>
      </rPr>
      <t xml:space="preserve">
➢ NIJ 0106.01
➢ HPW TP 0401.01B
➢ STANAG 2920
• Rieles Laterales
• Montaje Frontal
• Sistema de suspensión Pads
• Sistema BOA
• color verde</t>
    </r>
  </si>
  <si>
    <t>ARTÍCULOS TEXTILES (EXCEPTO PRENDAS DE VESTIR)</t>
  </si>
  <si>
    <t xml:space="preserve"> 02-02-01-002-007</t>
  </si>
  <si>
    <t xml:space="preserve">CLASIFICADOR POR OBJETO DEL GASTO 
</t>
  </si>
  <si>
    <t>A- 02-02-01-002-007</t>
  </si>
  <si>
    <t>SINTELAS : BROCHE TIPO CAZUELA DE DOBLE SERVICIO,BORCHE QUE TIENE FUNCION DE MACHO POR UN LADO Y DE HEMBRA POR OTRO,  COSTURA DE REFUERZO,IMPERMEABILIDAD PROPIEDAD O ACABADO DADO A UNO O VARIOS COMPONENTES DE UN ELEMENTO QUE CONSISTE EN IMPEDIR QUE EL AGUA TRASPASE, TELA TIPO MILITAR, EGÚN NORMA TECNICA NTMD-0171-A02 VERDE MILITAR</t>
  </si>
  <si>
    <t>2712001</t>
  </si>
  <si>
    <t>HAMACAS CON TOLDILLO COLOR VERDE MILITAR SEGÚN NTMD 0185-A2</t>
  </si>
  <si>
    <t>PRODUCTOS ALIMENTICIOS, BEBIDAS Y TABACO; TEXTILES, PRENDAS DE VESTIR Y PRODUCTOS DE CUERO
A-02-02-01-002</t>
  </si>
  <si>
    <t xml:space="preserve">NOMBRE CUENTA
</t>
  </si>
  <si>
    <t>2719099</t>
  </si>
  <si>
    <t>CHALECO PARA DIEZ PROVEEDORES DE MUNICIÓN – CODIGO DE LA NORMA TECNICA - NTMD-0253</t>
  </si>
  <si>
    <t>elemento nuevo</t>
  </si>
  <si>
    <t>DOTACIÓN (PRENDAS DE VESTIR Y CALZADO)</t>
  </si>
  <si>
    <t>A-02-02-01-002-008</t>
  </si>
  <si>
    <t>BUFANDA BLANCA</t>
  </si>
  <si>
    <t>GUANTES DE ALGODON BLANCOS</t>
  </si>
  <si>
    <t>PARES</t>
  </si>
  <si>
    <t>CODERA NEGRA</t>
  </si>
  <si>
    <t>RODILLERA NEGRA</t>
  </si>
  <si>
    <t>POLAINAS BLANCAS</t>
  </si>
  <si>
    <t>TEXTILES NO TEJIDOS REATA BLANCA</t>
  </si>
  <si>
    <t>TEXTILES NO TEJIDOS REATA NEGRA</t>
  </si>
  <si>
    <t>A-02-02-01-002-007</t>
  </si>
  <si>
    <t>ARTICULOS TEXTILES (EXCEPTO PRENDAS DE VESTIR)</t>
  </si>
  <si>
    <t xml:space="preserve">CHALECO MULTIPROPOSITO NTMD-0253    </t>
  </si>
  <si>
    <t>se duplicaron cantidades y valores</t>
  </si>
  <si>
    <t>CASCOS PM NTMD-0258</t>
  </si>
  <si>
    <t>02-01-01-004-004</t>
  </si>
  <si>
    <t>MAQUINARIA N.C.P. PARA TEXTILES (FILETEADORA INDUSTRIAL)</t>
  </si>
  <si>
    <t>PARTÍCULOS TEXTILES (EXCEPTO PRENDAS DE VESTIR)</t>
  </si>
  <si>
    <t>HAMACA CON TOLDILLO  NTDM 0185-A3</t>
  </si>
  <si>
    <t>SOBRECARPAS NTMD-0171-A2</t>
  </si>
  <si>
    <t>CHALECO MULTIPROPOSITO NTMD-0253    VERDE MILITAR</t>
  </si>
  <si>
    <t xml:space="preserve">A-02-02-01-003  </t>
  </si>
  <si>
    <t>PRODUCTOS DE CAUCHO Y PLASTICO</t>
  </si>
  <si>
    <t>COLCHONETA DE CAMPAÑA</t>
  </si>
  <si>
    <t>TOTAL FORTALECIMIENTO INSTITUCIONAL Y GASTOS DE FUNCIONAMIENTO</t>
  </si>
  <si>
    <t>TOTAL CONVENIO</t>
  </si>
  <si>
    <t>8. FIRMAS.</t>
  </si>
  <si>
    <t xml:space="preserve"> </t>
  </si>
  <si>
    <t>Coronel MARIO FERNANDO ECHEVERRY BERMÚDEZ</t>
  </si>
  <si>
    <t>Oficial de Operaciones con funciones de Jefe de Estado Mayor Primera División</t>
  </si>
  <si>
    <t>AUTENTICA:</t>
  </si>
  <si>
    <t>Mayor CRISTIAN RODRÍGUEZ MORALES</t>
  </si>
  <si>
    <t>Oficial de Logística Primera División</t>
  </si>
  <si>
    <t xml:space="preserve">Elaboró: AA10. DÁMARIS GARCERANT </t>
  </si>
  <si>
    <t>CARGO: Auxiliar Convenios DIV01</t>
  </si>
  <si>
    <t>DESCRIPCIÓN: VOLQUETA DOBLE TROQUE INTERNATIONAL</t>
  </si>
  <si>
    <t>DESCRIPCIÓN DEL BIEN Y/O REPUESTOS</t>
  </si>
  <si>
    <t>UND MEDIDA</t>
  </si>
  <si>
    <t>NECESIDAD</t>
  </si>
  <si>
    <t>VALOR UNITARIO</t>
  </si>
  <si>
    <t xml:space="preserve">% IVA  (0%; EXLUIDO;5%,8% O      19% </t>
  </si>
  <si>
    <t xml:space="preserve">VALOR IVA </t>
  </si>
  <si>
    <t>SERVICIO</t>
  </si>
  <si>
    <t>CAMBIO SOPORTE DE MOTOR DELANTERO</t>
  </si>
  <si>
    <t>CAMBIO SOPORTE DE MOTOR TRASERO</t>
  </si>
  <si>
    <t>CAMBIO BOMBA DE AIRE DE FRENO</t>
  </si>
  <si>
    <t>CAMBIO BOMBANA DE FRENO TRASERO</t>
  </si>
  <si>
    <t>CAMBIO COMPRESOR AIRE DE FRENO</t>
  </si>
  <si>
    <t>CAMBIO BUJE BARRA TEMPLETE DE DIFERENCIALES</t>
  </si>
  <si>
    <t>CAMBIO BUJE DE BIELAS</t>
  </si>
  <si>
    <t xml:space="preserve">CAMBIO BUJE INTERMEDIO  DEL MOTOR DE ARRANQUE </t>
  </si>
  <si>
    <t>CAMBIO BUJE SEPARADOR DE POLEA</t>
  </si>
  <si>
    <t xml:space="preserve">CAMBIO BUJE TRASERO DEL MOTOR DE ARRANQUE </t>
  </si>
  <si>
    <t>CAMBIO BUJES EJES DE LEVAS DELANTEROS</t>
  </si>
  <si>
    <t>CAMBIO BUJES EJES DE LEVAS TRASEROS</t>
  </si>
  <si>
    <t>CAMBIO BUJES PARA EL PUNTO DE APOYO CILINDRO ELEVACIÓN DEL VOLCÓ.</t>
  </si>
  <si>
    <t xml:space="preserve">CAMBIO FILTRO  DE COMBUSTIBLE </t>
  </si>
  <si>
    <t xml:space="preserve">CAMBIO FILTRO ACEITE MOTOR </t>
  </si>
  <si>
    <t xml:space="preserve">CAMBIO FILTRO AIRE ACONDICIONADO </t>
  </si>
  <si>
    <t xml:space="preserve">CAMBIO FILTRO DE AIRE PRIMARIO </t>
  </si>
  <si>
    <t xml:space="preserve">CAMBIO FILTRO DE AIRE SECUNDARIO </t>
  </si>
  <si>
    <t>CAMBIO FILTRO DIFERENCIAL</t>
  </si>
  <si>
    <t xml:space="preserve">CAMBIO FILTRO LÍQUIDO REFRIGERANTE </t>
  </si>
  <si>
    <t>CAMBIO GRASERAS A PRESION PARA LUBRICACION</t>
  </si>
  <si>
    <t>CAMBIO ALARMA DE REVERSA</t>
  </si>
  <si>
    <t>CAMBIO HOROMETRO</t>
  </si>
  <si>
    <t xml:space="preserve">CAMBIO LAMPARA INCANDESCENTE </t>
  </si>
  <si>
    <t xml:space="preserve">CAMBIO LIMPIAPARABRISAS </t>
  </si>
  <si>
    <t>CAMBIO LUCES DE CABINA SUPERIOR</t>
  </si>
  <si>
    <t>CAMBIO LUCES LATERALES PARALEAS LED</t>
  </si>
  <si>
    <t>CAMBIO LUCES LATERALES REDONDAS LED</t>
  </si>
  <si>
    <t>CAMBIO LUZ DE TECHO DE 12 VOLTIOS</t>
  </si>
  <si>
    <t>CAMBIO LUCES DELANTERAS</t>
  </si>
  <si>
    <t>CAMBIO PITO 12 V</t>
  </si>
  <si>
    <t>CAMBIO BOMBONAS DE CABINA</t>
  </si>
  <si>
    <t>CAMBIO EMPAQUETADURA DE BOTELLA DEL VOLCO</t>
  </si>
  <si>
    <t>CAMBIO AMORTIGUADOR DE CABINA</t>
  </si>
  <si>
    <t>CAMBIO AMORTIGUADORES DELANTEROS</t>
  </si>
  <si>
    <t>CAMBIO BALINERA CARDAN</t>
  </si>
  <si>
    <t>CAMBIO EXTENSIONES PLÁSTICAS DE GUARDABARROS</t>
  </si>
  <si>
    <t>CAMBIO GUARDA BARRO</t>
  </si>
  <si>
    <t>CAMBIO RETENEDORES DEL SPEED</t>
  </si>
  <si>
    <t xml:space="preserve">CAMBIO RETENEDORES DEL BOSIN </t>
  </si>
  <si>
    <t>CAMBIO TAPA DEL POSITO AUXILIAR DEL RADIADOR</t>
  </si>
  <si>
    <t>CAMBIO TAPA DEL POSITO DE LAS PLUMILLAS</t>
  </si>
  <si>
    <t>CAMBIO KIT DEL BRAZO DE DIRECCIÓN</t>
  </si>
  <si>
    <t>CAMBIO BRAZO CORTO DE DIRECCIÓN</t>
  </si>
  <si>
    <t>CAMBIO SECADOR DE AIRE</t>
  </si>
  <si>
    <t>DENOMINACION: VOLQUETA INTERNATIONAL</t>
  </si>
  <si>
    <t>CAMBIO BATERIAS 31 H DE TORNILLO</t>
  </si>
  <si>
    <t xml:space="preserve">CAMBIO BANDAS DE FRENOS DELANTERAS </t>
  </si>
  <si>
    <t xml:space="preserve">CAMBIO BANDAS DE FRENOS TRASERAS </t>
  </si>
  <si>
    <t>CAMBIO KIT EMPAQUETADURA BOTELLA VOLCO</t>
  </si>
  <si>
    <t>CAMBIO KIT DE FILTROS</t>
  </si>
  <si>
    <t>CAMBIO LLANTAS REFERENCIA 295/80 R 22.5</t>
  </si>
  <si>
    <t>CAMBIO MANGUERA HIDRAULICA</t>
  </si>
  <si>
    <t>CAMBIO KIT EMPAQUETADURA CILINDROS BRAZOS ESTABILIZADORES</t>
  </si>
  <si>
    <t>DESCRIPCIÓN: CARROTANQUE DE  DOBLE TROQUE MARCA INTERNATIONAL DE AGUA Y COMBUSTIBLE</t>
  </si>
  <si>
    <t>CAMBIO CORREA DE ACCESORIOS</t>
  </si>
  <si>
    <t>CAMBIO CORREA DE COMPRESOR DEL AIRE ACONDICIONADO</t>
  </si>
  <si>
    <t>CAMBIO MANGUERA BOMBA DE DIRECCION</t>
  </si>
  <si>
    <t>CAMBIO MANGUERA PRESION DE 150 PSI</t>
  </si>
  <si>
    <t>CAMBIO MANGUERAS AIRE ACONDICIONADO</t>
  </si>
  <si>
    <t>CAMBIO MANGUERAS BOMBA DIRECCIÓN</t>
  </si>
  <si>
    <t>CAMBIO SOPORTE DE CABINA</t>
  </si>
  <si>
    <t xml:space="preserve">CAMBIO BOMBA DE DIRECCIÓN  </t>
  </si>
  <si>
    <t>CAMBIO COMPRESOR AIRE ACONDICIONADO</t>
  </si>
  <si>
    <t>CAMBIO BUJE EJE DE LEVAS</t>
  </si>
  <si>
    <t>CAMBIO FILTRO ACEITE BOMBA DE DIRECCIÓN</t>
  </si>
  <si>
    <t xml:space="preserve">CAMBIO FILTRO DESHIDRATADOR DEL   A/C  </t>
  </si>
  <si>
    <t xml:space="preserve">CAMBIO FILTRO DIFERENCIAL </t>
  </si>
  <si>
    <t xml:space="preserve">CAMBIO FILTRO SEPARADOR DE COMBUSTIBLE </t>
  </si>
  <si>
    <t xml:space="preserve">CAMBIO LAMPARA INCANDESCENTE  </t>
  </si>
  <si>
    <t>CAMBIO BALINERA DE CLUTCH EMBRAGUE</t>
  </si>
  <si>
    <t>CAMBIO SURTIDOR DE COMBUSTIBLE</t>
  </si>
  <si>
    <t>CAMBIO MOTO BOMBA DE AGUA</t>
  </si>
  <si>
    <t>CAMBIO SURTIDOR DE AGUA</t>
  </si>
  <si>
    <t>DESCRIPCIÓN: GRUA HIDRAÚLICA SOBRE CHASIS DOBLE TROQUE MARCA INTERNATIONAL</t>
  </si>
  <si>
    <t>CAMBIO BUJE BARRA TANDEM</t>
  </si>
  <si>
    <t>CAMBIO BUJE DE MUELLE</t>
  </si>
  <si>
    <t>CAMBIO VENTILADOR CON TODAS LAS FUNCIONES</t>
  </si>
  <si>
    <t>CAMBIO FILTRO ACEITE HIDRÁULICO</t>
  </si>
  <si>
    <t>CAMBIO FILTRO DE AIRE SECUNDARIO</t>
  </si>
  <si>
    <t>CAMBIO FILTRO DESHIDRATADOR DEL   A/C</t>
  </si>
  <si>
    <t>CAMBIO FILTRO LÍQUIDO REFRIGERANTE</t>
  </si>
  <si>
    <t>CAMBIO FILTRO SEPARADOR DE COMBUSTIBLE</t>
  </si>
  <si>
    <t>CAMBIO EMPAQUETADURA DE BOTELLA DEL BRAZO</t>
  </si>
  <si>
    <t>CAMBIO MANGUERAS HIDRAULICA PARA EL BRAZO</t>
  </si>
  <si>
    <t>CAMBIO RACORES ACOPLE DEL BRAZO</t>
  </si>
  <si>
    <t>CAMBIO KIT DE EMPAQUES BRAZOS GRUA ARGOS</t>
  </si>
  <si>
    <t>CAMBIO KIT DE MANGUERAS DEL BRAZO DE LA GRUA ARGOS</t>
  </si>
  <si>
    <t>DESCRIPCIÓN:TRACTO CAMIÓN DOBLE TROQUE INTERNTIONAL</t>
  </si>
  <si>
    <t>CAMBIO BOMBA DE DIRECCIÓN  0G5GN</t>
  </si>
  <si>
    <t xml:space="preserve">CAMBIO FILTRO AIRE ACONDICIONADO  </t>
  </si>
  <si>
    <t xml:space="preserve">CAMBIO FILTRO DESHIDRATADOR DEL   A/C </t>
  </si>
  <si>
    <t xml:space="preserve">CAMBIO HOROMETRO </t>
  </si>
  <si>
    <t>CAMBIO LIMPIAPARABRISAS</t>
  </si>
  <si>
    <t>CAMBIO AMORTIGUADOR DE SILLA</t>
  </si>
  <si>
    <t>CAMBIO KIT PING DE LA QUINTA RUEDA</t>
  </si>
  <si>
    <t>DENOMINACION: TRACTOCAMION INTERNATIONAL</t>
  </si>
  <si>
    <t>DESCRIPCIÓN: CAMA BAJA TRES EJES TRACTEC</t>
  </si>
  <si>
    <t>CAMBIO BUJES TRI FUNCIONALES</t>
  </si>
  <si>
    <t>CAMBIO BOMBONA DE FRENO</t>
  </si>
  <si>
    <t>CAMBIO EMPAQUETADURA DE LOS ACOPLES DE AIRE</t>
  </si>
  <si>
    <t>CAMBIO ACOPLE MANQUERA DE AIRE</t>
  </si>
  <si>
    <t>DESCRIPCIÓN: CAMA BAJA DOS EJES DORSEY</t>
  </si>
  <si>
    <t>CAMBIO BOMBONAS DE FRENO</t>
  </si>
  <si>
    <t>DENOMINACION: CAMA ALTA Y BAJA TRACTEC</t>
  </si>
  <si>
    <t>DESCRIPCIÓN: MINICARGADOR MARCA CASE</t>
  </si>
  <si>
    <t>CAMBIO FILTRO ACEITE MOTOR</t>
  </si>
  <si>
    <t>CAMBIO FILTRO DE AIRE PRIMARIO</t>
  </si>
  <si>
    <t>CAMBIO TABLERO DE CONTROL</t>
  </si>
  <si>
    <t>CAMBIO JOYSTICK</t>
  </si>
  <si>
    <t>CAMBIO SILLA DE OPERADOR</t>
  </si>
  <si>
    <t>CAMBIO BASE DEL FILTRO  DE COMBUSTIBLE</t>
  </si>
  <si>
    <t>CAMBIO RADIADOR</t>
  </si>
  <si>
    <t>CAMBIO KIT DE SELLOS DEL BRAZO DE LEVANTE</t>
  </si>
  <si>
    <t>CAMBIO KIT DE SELLOS DEL BRAZO DE BALDE</t>
  </si>
  <si>
    <t>CAMBIO CUCHILLA DE BALDE</t>
  </si>
  <si>
    <t>DESCRIPCIÓN: EXCAVADORA SOBRE ORUGAS CATERPILLAR 320D</t>
  </si>
  <si>
    <t xml:space="preserve">CAMBIO FILTRO ACEITE BOMBA DE DIRECCIÓN </t>
  </si>
  <si>
    <t xml:space="preserve">CAMBIO FILTRO ACEITE HIDRÁULICO  </t>
  </si>
  <si>
    <t xml:space="preserve">CAMBIO FILTRO ACEITE MOTOR  </t>
  </si>
  <si>
    <t xml:space="preserve">CAMBIO FILTRO DE AIRE PRIMARIO   </t>
  </si>
  <si>
    <t>SCANEO DEL COMPUTADOR DEL EQUIPO</t>
  </si>
  <si>
    <t>SONDEO RADIADOR</t>
  </si>
  <si>
    <t>CAMBIO CORREA DEL VENTILADOR</t>
  </si>
  <si>
    <t>CAMBIO LAMPARA TRASERA</t>
  </si>
  <si>
    <t>CAMBIO LAMPARA DEL BRAZO DE LEVANTE</t>
  </si>
  <si>
    <t>CAMBIO ADAPTADOR CENTRAL DEL BALDE CON PASADORES</t>
  </si>
  <si>
    <t>CAMBIO CORTADOR LATERAL DEL BALDE</t>
  </si>
  <si>
    <t>CAMBIO PASADOR Y CERRADURA</t>
  </si>
  <si>
    <t>CAMBIO RODAMIENTOS DE ORUGAS</t>
  </si>
  <si>
    <t>CAMBIO BUJES DE ORUGAS</t>
  </si>
  <si>
    <t>CAMBIO ORUGAS</t>
  </si>
  <si>
    <t>CAMBIO EXOSTO</t>
  </si>
  <si>
    <t>CAMBIO PLUMILLAS CON EXTENSOR</t>
  </si>
  <si>
    <t>CAMBIO SELLOS DE CILINDRO DEL BRAZO</t>
  </si>
  <si>
    <t>CAMBIO SELLOS DE CILINDRO DEL CUCHARON</t>
  </si>
  <si>
    <t>CAMBIO KIT EMPAQUETADURAS DE LOS CILINDROS</t>
  </si>
  <si>
    <t>CAMBIO CUPLIN DE LA BOMBA HIDRAULICA</t>
  </si>
  <si>
    <t>CAMBIO BATERIAS 31 H DE BORNE</t>
  </si>
  <si>
    <t>CAMBIO KIT FILTROS</t>
  </si>
  <si>
    <t>CAMBIO SISTEMA ELECTRICO</t>
  </si>
  <si>
    <t>CAMBIO KIT RODAMIENTOS</t>
  </si>
  <si>
    <t>CAMBIO KIT EMPAQUETADURA DE LAS BOTELLAS</t>
  </si>
  <si>
    <t xml:space="preserve">DENOMINACION: EXCAVADORA </t>
  </si>
  <si>
    <t xml:space="preserve">DESCRIPCIÓN: RETROEXCAVADORA CASE SUPER M </t>
  </si>
  <si>
    <t>CAMBIO FILTRO AIRE ACONDICIONADO</t>
  </si>
  <si>
    <t>SENSOR DE MARCHA</t>
  </si>
  <si>
    <t>CAMBIO KIT DE BUJES</t>
  </si>
  <si>
    <t>CAMBIO BUJES Y PASADOERES DEL BALDE</t>
  </si>
  <si>
    <t>CAMBIO BUJES Y PASADORES DEL EJE CENTRAL DEL TROQUE DELANTERO</t>
  </si>
  <si>
    <t>CAMBIO STOP TRASERO</t>
  </si>
  <si>
    <t>CAMBIO BUJES Y PASADOERES DEL AGILON</t>
  </si>
  <si>
    <t>CAMBIO ARNES DE CABINA (ELECTRICO)</t>
  </si>
  <si>
    <t>CAMBIO INTERRUCTOR DE ENCENDIDO</t>
  </si>
  <si>
    <t>CAMBIO KIT EMPAQUETADURA DE LOS BOTELLAS</t>
  </si>
  <si>
    <t>CAMBIO VIDRIOS DE CABINA</t>
  </si>
  <si>
    <t xml:space="preserve">CAMBIO KIT BRAZO EXTENDIBLE </t>
  </si>
  <si>
    <t>CAMBIO KIT EMPAQUETADURA BOTELLAS ESTABILIZADORAS</t>
  </si>
  <si>
    <t>CAMBIO CONTROL DE GIRO</t>
  </si>
  <si>
    <t>CAMBIO BATERIAS 30 H DE BORNE</t>
  </si>
  <si>
    <t>DESCRIPCIÓN: RETROEXCAVADORA CATERPILLAR 420E</t>
  </si>
  <si>
    <t>CAMBIO FILTRO  DE COMBUSTIBLE</t>
  </si>
  <si>
    <t>CAMBIO LAMPARA INCANDESCENTE</t>
  </si>
  <si>
    <t>CAMBIO BUJES Y PASADORES DEL BALDE</t>
  </si>
  <si>
    <t>CAMBIO CUCHILLA DEL BALDE</t>
  </si>
  <si>
    <t>CAMBIO CORREA DEL ALTERNADOR</t>
  </si>
  <si>
    <t>DESCRIPCIÓN: MOTONIVELADORA CATERPILLAR</t>
  </si>
  <si>
    <t xml:space="preserve">CAMBIO HOROMETRO  </t>
  </si>
  <si>
    <t>CAMBIO MANGUERA DE COMBUSTIBLE DEL MOTOR</t>
  </si>
  <si>
    <t>CAMBIO RACORES Y ACOPLES DE MANGUERA DE COMBUSTIBLE DEL MOTOR</t>
  </si>
  <si>
    <t>CAMBIO BRONCES DE LA TORNA MESA (CIRCULO)</t>
  </si>
  <si>
    <t>CAMBIO DESLIZADORES DE LA TORNA MESA (CIRCULO)</t>
  </si>
  <si>
    <t>CAMBIO CALZAS DE VERTEDERA</t>
  </si>
  <si>
    <t>CAMBIO CUCHILLAS</t>
  </si>
  <si>
    <t>CAMBIO ESQUINERAS</t>
  </si>
  <si>
    <t>CAMBIO FISURA EN SERVO TRANSMICION</t>
  </si>
  <si>
    <t>CAMBIO LUZ DE REVERSA</t>
  </si>
  <si>
    <t>CAMBIO SOPORTE DEL STRIP</t>
  </si>
  <si>
    <t>CAMBIO MOTOR DE GIRO DE LA VERTEDERA DE CAMBIOS</t>
  </si>
  <si>
    <t>CAMBIO TAPA DE ACEITE DEL MOTOR</t>
  </si>
  <si>
    <t>CAMBIO FAROLA DELANTERA IZQUIERDA</t>
  </si>
  <si>
    <t>CAMBIO ESPEJO RETROVISORES LATERALES</t>
  </si>
  <si>
    <t>CAMBIO PLUMILLA INFERIOR DELANTERA</t>
  </si>
  <si>
    <t>CAMBIO BORNES PARA BATERIA</t>
  </si>
  <si>
    <t>CAMBIO PUENTE ELECTRICO PARA BATERIAS</t>
  </si>
  <si>
    <t>CAMBIO ESCARIFICADOR</t>
  </si>
  <si>
    <t>CAMBIO ESQUINERO DE LA CUCHILLA</t>
  </si>
  <si>
    <t>CAMBIO SOBRE ESQUINERO DE LA CUCHILLA</t>
  </si>
  <si>
    <t>CAMBIO SELLO ESPEJO TANDEN TRASERO</t>
  </si>
  <si>
    <t>CAMBIO LLANTAS  REFERENCIA 14.00.24 G2</t>
  </si>
  <si>
    <t xml:space="preserve">CAMBIO CUCHILLAS  </t>
  </si>
  <si>
    <t xml:space="preserve">CAMBIO ESQUINERAS </t>
  </si>
  <si>
    <t xml:space="preserve">CAMBIO TORNILLOS CUCHILLAS </t>
  </si>
  <si>
    <t xml:space="preserve">CAMBIO TORNILLOS ESQUINERAS </t>
  </si>
  <si>
    <t>CAMBIO CARCASA DE LA TRANSMISIÓN</t>
  </si>
  <si>
    <t xml:space="preserve">DESCRIPCIÓN: VIBROCOMPACTADOR </t>
  </si>
  <si>
    <t>CAMBIO BOMBA DE COMBUSTBLE</t>
  </si>
  <si>
    <t>CAMBIO MOTOR PERKINS</t>
  </si>
  <si>
    <t>CAMBIO BOMBA DE INYECCIÓN</t>
  </si>
  <si>
    <t>CAMBIO INYECTORES</t>
  </si>
  <si>
    <t xml:space="preserve">DESCRIPCIÓN: CARGADOR FRONTAL </t>
  </si>
  <si>
    <t xml:space="preserve">CAMBIO FILTRO  DE COMBUSTIBLE  </t>
  </si>
  <si>
    <t xml:space="preserve">CAMBIO FILTRO SEPARADOR DE COMBUSTIBLE  </t>
  </si>
  <si>
    <t>CAMBIO BOMBA DE HIDRAULICO</t>
  </si>
  <si>
    <t>CAMBIO SELLOS DE BOTELLA DE LEVANTE</t>
  </si>
  <si>
    <t>CAMBIO FAROLA IZQUIERA</t>
  </si>
  <si>
    <t>CAMBIO MANGUERAS HIDRAULICA PARA EL BALDE</t>
  </si>
  <si>
    <t>CAMBIO PINTAS DEL BALDE CON PASADORES</t>
  </si>
  <si>
    <t>DENOMINACION: CARGADOR CATERPILLAR - NEW  HOLLAN</t>
  </si>
  <si>
    <t>DESCRIPCIÓN: TRACTOR SOBRE ORUGAS MARCA CATERPILLAR</t>
  </si>
  <si>
    <t xml:space="preserve">CAMBIO FILTRO DE AIRE SECUNDARIO   </t>
  </si>
  <si>
    <t xml:space="preserve">CAMBIO FILTRO SEPARADOR DE COMBUSTIBLE    </t>
  </si>
  <si>
    <t xml:space="preserve">CAMBIO BATERIAS 30 H DE BORNE </t>
  </si>
  <si>
    <t xml:space="preserve">CAMBIO KIT DE FILTROS </t>
  </si>
  <si>
    <t xml:space="preserve">COMERCIALIZADORA NELMAR </t>
  </si>
  <si>
    <t xml:space="preserve">CI5 LOGISTICA SEGUERA SAS </t>
  </si>
  <si>
    <t>ALMACEN MULTIMARCAS CHEVROLET</t>
  </si>
  <si>
    <t>MENOR VALOR</t>
  </si>
  <si>
    <t>MEDIA ARMONICA</t>
  </si>
  <si>
    <t>MEDIA GEOMETRICA</t>
  </si>
  <si>
    <t>MEDIANA</t>
  </si>
  <si>
    <t>PROMEDIO</t>
  </si>
  <si>
    <t>DESVIACION ESTANDAR</t>
  </si>
  <si>
    <t>COEFICIENTE DE DISPERSION</t>
  </si>
  <si>
    <t>PRECIO DE REFERENICIA</t>
  </si>
  <si>
    <t>METRICA APLICADA</t>
  </si>
  <si>
    <t>PRECIOS CONTRATO 2025</t>
  </si>
  <si>
    <t>CAMBIO MANGUERA PRESION DE 150</t>
  </si>
  <si>
    <t>CAMBIO BOMBA DE DIRECCIÓN</t>
  </si>
  <si>
    <t>CAMBIO BUJE TRASERO DEL MOTOR DE ARRANQUE</t>
  </si>
  <si>
    <t>CAMBIO BUJES DELANTERO DEL MOTOR DE ARRANQUE</t>
  </si>
  <si>
    <t>CAMBIO BUJES PARA EL PUNTO DE APOYO CILINDRO ELEVACIÓN DEL VOLCÓ</t>
  </si>
  <si>
    <t>CAMBIO FILTRO DESHIDRATADOR DEL A/C</t>
  </si>
  <si>
    <t>CAMBIO COMPRESOR PARA AIRE</t>
  </si>
  <si>
    <t>CAMBIO DISCO DE EMBRAGUE</t>
  </si>
  <si>
    <t>CAMBIO RETENEDORES DEL BOSIN</t>
  </si>
  <si>
    <t>CAMBIO SOPORTE DEL EJE DEL RELAY DEL EMBRIAGUE</t>
  </si>
  <si>
    <t>CAMBIO BUJE INTERMEDIO  DEL MOTOR DE ARRANQUE</t>
  </si>
  <si>
    <t>CAMBIO FILTRO DE COMBUSTIBLE</t>
  </si>
  <si>
    <t>CAMBIO AMORTIGUADOR DELANTERO</t>
  </si>
  <si>
    <t>CAMBIO KIT BUJES  Y PASADORES DEL BALDE</t>
  </si>
  <si>
    <t>CAMBIO KIT BUJES Y PASADORES DEL BALDE</t>
  </si>
  <si>
    <t>CAMBIO KIT EMPAQUEADURA DEL CILINDRO DEL BALDE</t>
  </si>
  <si>
    <t>NO CONTRATADO</t>
  </si>
  <si>
    <t xml:space="preserve">ANEXO No. 10EP PRECIOS DE REFERENCIA MANTENIMIENTO EQUIPO DE COMBATE (MAQUNARIA PESADA)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</si>
</sst>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164" formatCode="&quot;$&quot;\ #,##0;\-&quot;$&quot;\ #,##0"/>
    <numFmt numFmtId="165" formatCode="&quot;$&quot;\ #,##0;[Red]\-&quot;$&quot;\ #,##0"/>
    <numFmt numFmtId="166" formatCode="&quot;$&quot;\ #,##0.00;\-&quot;$&quot;\ #,##0.00"/>
    <numFmt numFmtId="167" formatCode="_-&quot;$&quot;\ * #,##0.00_-;\-&quot;$&quot;\ * #,##0.00_-;_-&quot;$&quot;\ * &quot;-&quot;??_-;_-@_-"/>
    <numFmt numFmtId="168" formatCode="_(* #,##0.00_);_(* \(#,##0.00\);_(* &quot;-&quot;??_);_(@_)"/>
    <numFmt numFmtId="169" formatCode="_-* #,##0\ _€_-;\-* #,##0\ _€_-;_-* &quot;-&quot;??\ _€_-;_-@_-"/>
    <numFmt numFmtId="170" formatCode="_-* #,##0.00\ _P_t_s_-;\-* #,##0.00\ _P_t_s_-;_-* &quot;-&quot;??\ _P_t_s_-;_-@_-"/>
    <numFmt numFmtId="171" formatCode="_ [$€-2]\ * #,##0.00_ ;_ [$€-2]\ * \-#,##0.00_ ;_ [$€-2]\ * &quot;-&quot;??_ "/>
    <numFmt numFmtId="172" formatCode="_ &quot;$&quot;* #,##0.00_ ;_ &quot;$&quot;* \-#,##0.00_ ;_ &quot;$&quot;* &quot;-&quot;??_ ;_ @_ "/>
    <numFmt numFmtId="173" formatCode="_-[$$-240A]\ * #,##0.00_-;\-[$$-240A]\ * #,##0.00_-;_-[$$-240A]\ * &quot;-&quot;??_-;_-@_-"/>
    <numFmt numFmtId="174" formatCode="[$$-240A]\ #,##0.00;\-[$$-240A]\ #,##0.00"/>
    <numFmt numFmtId="175" formatCode="_-&quot;$&quot;\ * #,##0.00_-;\-&quot;$&quot;\ * #,##0.00_-;_-&quot;$&quot;\ * &quot;-&quot;_-;_-@_-"/>
    <numFmt numFmtId="176" formatCode="_-&quot;$&quot;* #,##0.00_-;\-&quot;$&quot;* #,##0.00_-;_-&quot;$&quot;* &quot;-&quot;_-;_-@_-"/>
    <numFmt numFmtId="177" formatCode="_(&quot;$&quot;\ * #,##0.00_);_(&quot;$&quot;\ * \(#,##0.00\);_(&quot;$&quot;\ * &quot;-&quot;??_);_(@_)"/>
    <numFmt numFmtId="178" formatCode="_-[$$-240A]* #,##0_-;\-[$$-240A]* #,##0_-;_-[$$-240A]* &quot;-&quot;??_-;_-@_-"/>
    <numFmt numFmtId="179" formatCode="&quot;$&quot;\ #,##0.00_);\(&quot;$&quot;\ #,##0.00\)"/>
    <numFmt numFmtId="180" formatCode="&quot;$&quot;\ #,##0.00"/>
    <numFmt numFmtId="181" formatCode="00"/>
    <numFmt numFmtId="182" formatCode="000"/>
    <numFmt numFmtId="183" formatCode="&quot;$&quot;\ #,##0"/>
    <numFmt numFmtId="184" formatCode="0.000000"/>
    <numFmt numFmtId="185" formatCode="_-* #,##0.000_-;\-* #,##0.000_-;_-* &quot;-&quot;_-;_-@_-"/>
    <numFmt numFmtId="186" formatCode="0.0000"/>
  </numFmts>
  <fonts count="72">
    <font>
      <sz val="11"/>
      <color theme="1"/>
      <name val="Calibri"/>
      <charset val="134"/>
      <scheme val="minor"/>
    </font>
    <font>
      <b/>
      <sz val="12"/>
      <color theme="1"/>
      <name val="Arial"/>
      <family val="2"/>
    </font>
    <font>
      <sz val="11"/>
      <name val="Calibri"/>
      <family val="2"/>
      <scheme val="minor"/>
    </font>
    <font>
      <b/>
      <sz val="12"/>
      <name val="Arial"/>
      <family val="2"/>
    </font>
    <font>
      <b/>
      <sz val="10"/>
      <name val="Arial Narrow"/>
      <family val="2"/>
    </font>
    <font>
      <sz val="10"/>
      <name val="Arial Narrow"/>
      <family val="2"/>
    </font>
    <font>
      <b/>
      <sz val="12"/>
      <name val="Arial Narrow"/>
      <family val="2"/>
    </font>
    <font>
      <b/>
      <sz val="10"/>
      <color theme="3" tint="-0.499984740745262"/>
      <name val="Arial Narrow"/>
      <family val="2"/>
    </font>
    <font>
      <b/>
      <sz val="12"/>
      <color theme="3" tint="-0.499984740745262"/>
      <name val="Arial"/>
      <family val="2"/>
    </font>
    <font>
      <b/>
      <sz val="11"/>
      <name val="Arial Narrow"/>
      <family val="2"/>
    </font>
    <font>
      <b/>
      <u/>
      <sz val="12"/>
      <color theme="1"/>
      <name val="Arial"/>
      <family val="2"/>
    </font>
    <font>
      <b/>
      <sz val="11"/>
      <name val="Arial"/>
      <family val="2"/>
    </font>
    <font>
      <b/>
      <sz val="11"/>
      <color theme="1"/>
      <name val="Arial"/>
      <family val="2"/>
    </font>
    <font>
      <sz val="11"/>
      <color theme="1"/>
      <name val="Arial"/>
      <family val="2"/>
    </font>
    <font>
      <sz val="12"/>
      <color theme="1"/>
      <name val="Arial"/>
      <family val="2"/>
    </font>
    <font>
      <sz val="12"/>
      <color theme="1"/>
      <name val="Calibri"/>
      <family val="2"/>
      <scheme val="minor"/>
    </font>
    <font>
      <sz val="12"/>
      <name val="Arial"/>
      <family val="2"/>
    </font>
    <font>
      <sz val="10.5"/>
      <color theme="1"/>
      <name val="Arial"/>
      <family val="2"/>
    </font>
    <font>
      <sz val="10"/>
      <color theme="1"/>
      <name val="Arial"/>
      <family val="2"/>
    </font>
    <font>
      <b/>
      <u/>
      <sz val="12"/>
      <color rgb="FFFF0000"/>
      <name val="Arial"/>
      <family val="2"/>
    </font>
    <font>
      <b/>
      <sz val="12"/>
      <color rgb="FFFF0000"/>
      <name val="Arial"/>
      <family val="2"/>
    </font>
    <font>
      <sz val="10.5"/>
      <name val="Arial"/>
      <family val="2"/>
    </font>
    <font>
      <sz val="12"/>
      <color rgb="FFFF0000"/>
      <name val="Arial"/>
      <family val="2"/>
    </font>
    <font>
      <sz val="12"/>
      <color indexed="8"/>
      <name val="Arial"/>
      <family val="2"/>
    </font>
    <font>
      <sz val="12"/>
      <color rgb="FF000000"/>
      <name val="Arial"/>
      <family val="2"/>
    </font>
    <font>
      <b/>
      <sz val="10.5"/>
      <color theme="1"/>
      <name val="Arial"/>
      <family val="2"/>
    </font>
    <font>
      <b/>
      <sz val="10.5"/>
      <name val="Arial"/>
      <family val="2"/>
    </font>
    <font>
      <b/>
      <sz val="10.5"/>
      <color rgb="FFFF0000"/>
      <name val="Arial"/>
      <family val="2"/>
    </font>
    <font>
      <b/>
      <sz val="10.5"/>
      <color indexed="8"/>
      <name val="Arial"/>
      <family val="2"/>
    </font>
    <font>
      <sz val="10.5"/>
      <color indexed="8"/>
      <name val="Arial"/>
      <family val="2"/>
    </font>
    <font>
      <sz val="10"/>
      <color theme="1"/>
      <name val="Arial Narrow"/>
      <family val="2"/>
    </font>
    <font>
      <sz val="10.5"/>
      <color rgb="FF000000"/>
      <name val="Arial"/>
      <family val="2"/>
    </font>
    <font>
      <b/>
      <sz val="10.5"/>
      <color rgb="FF000000"/>
      <name val="Arial"/>
      <family val="2"/>
    </font>
    <font>
      <b/>
      <sz val="11"/>
      <color rgb="FF000000"/>
      <name val="Arial"/>
      <family val="2"/>
    </font>
    <font>
      <sz val="10.5"/>
      <color theme="0"/>
      <name val="Arial"/>
      <family val="2"/>
    </font>
    <font>
      <sz val="10.5"/>
      <color rgb="FFFF0000"/>
      <name val="Arial"/>
      <family val="2"/>
    </font>
    <font>
      <sz val="10.5"/>
      <color theme="3" tint="-0.499984740745262"/>
      <name val="Arial"/>
      <family val="2"/>
    </font>
    <font>
      <sz val="10.5"/>
      <color rgb="FFFFFFFF"/>
      <name val="Arial"/>
      <family val="2"/>
    </font>
    <font>
      <b/>
      <sz val="12"/>
      <color rgb="FF000000"/>
      <name val="Arial"/>
      <family val="2"/>
    </font>
    <font>
      <sz val="10"/>
      <name val="Arial"/>
      <family val="2"/>
    </font>
    <font>
      <sz val="10.5"/>
      <color rgb="FF333333"/>
      <name val="Arial"/>
      <family val="2"/>
    </font>
    <font>
      <sz val="10"/>
      <color rgb="FFFF0000"/>
      <name val="Arial"/>
      <family val="2"/>
    </font>
    <font>
      <sz val="10"/>
      <color rgb="FF000000"/>
      <name val="Arial"/>
      <family val="2"/>
    </font>
    <font>
      <sz val="11"/>
      <name val="Arial"/>
      <family val="2"/>
    </font>
    <font>
      <sz val="11"/>
      <color theme="1"/>
      <name val="Arial Narrow"/>
      <family val="2"/>
    </font>
    <font>
      <sz val="11"/>
      <color rgb="FFFF0000"/>
      <name val="Arial"/>
      <family val="2"/>
    </font>
    <font>
      <u/>
      <sz val="11"/>
      <color theme="10"/>
      <name val="Arial"/>
      <family val="2"/>
    </font>
    <font>
      <sz val="10"/>
      <color theme="1"/>
      <name val="Calibri"/>
      <family val="2"/>
      <scheme val="minor"/>
    </font>
    <font>
      <b/>
      <u/>
      <sz val="10.5"/>
      <color theme="1"/>
      <name val="Arial"/>
      <family val="2"/>
    </font>
    <font>
      <b/>
      <u/>
      <sz val="10.5"/>
      <color rgb="FFFF0000"/>
      <name val="Arial"/>
      <family val="2"/>
    </font>
    <font>
      <b/>
      <sz val="9"/>
      <color theme="1"/>
      <name val="Calibri"/>
      <family val="2"/>
      <scheme val="minor"/>
    </font>
    <font>
      <sz val="10"/>
      <color theme="0"/>
      <name val="Arial"/>
      <family val="2"/>
    </font>
    <font>
      <sz val="9"/>
      <color theme="1"/>
      <name val="Arial"/>
      <family val="2"/>
    </font>
    <font>
      <sz val="10"/>
      <color theme="3" tint="-0.499984740745262"/>
      <name val="Arial"/>
      <family val="2"/>
    </font>
    <font>
      <b/>
      <sz val="10"/>
      <name val="Arial"/>
      <family val="2"/>
    </font>
    <font>
      <sz val="10"/>
      <name val="Calibri"/>
      <family val="2"/>
      <scheme val="minor"/>
    </font>
    <font>
      <b/>
      <sz val="10"/>
      <color theme="1"/>
      <name val="Arial"/>
      <family val="2"/>
    </font>
    <font>
      <u/>
      <sz val="10.5"/>
      <color theme="10"/>
      <name val="Arial"/>
      <family val="2"/>
    </font>
    <font>
      <u/>
      <sz val="12"/>
      <color theme="10"/>
      <name val="Arial"/>
      <family val="2"/>
    </font>
    <font>
      <sz val="7"/>
      <color theme="1"/>
      <name val="Calibri"/>
      <family val="2"/>
      <scheme val="minor"/>
    </font>
    <font>
      <u/>
      <sz val="11"/>
      <color theme="10"/>
      <name val="Calibri"/>
      <family val="2"/>
      <scheme val="minor"/>
    </font>
    <font>
      <sz val="10"/>
      <name val="Helv"/>
      <charset val="204"/>
    </font>
    <font>
      <sz val="11"/>
      <name val="ＭＳ ゴシック"/>
      <family val="2"/>
      <charset val="128"/>
    </font>
    <font>
      <b/>
      <sz val="10"/>
      <color theme="1"/>
      <name val="Verdana"/>
      <family val="2"/>
    </font>
    <font>
      <sz val="10"/>
      <color indexed="8"/>
      <name val="MS Sans Serif"/>
      <charset val="134"/>
    </font>
    <font>
      <sz val="11"/>
      <color indexed="8"/>
      <name val="Calibri"/>
      <family val="2"/>
    </font>
    <font>
      <b/>
      <sz val="9"/>
      <name val="Tahoma"/>
      <family val="2"/>
    </font>
    <font>
      <sz val="9"/>
      <name val="Tahoma"/>
      <family val="2"/>
    </font>
    <font>
      <sz val="11"/>
      <color theme="1"/>
      <name val="Calibri"/>
      <family val="2"/>
      <scheme val="minor"/>
    </font>
    <font>
      <sz val="11"/>
      <color theme="1"/>
      <name val="Calibri"/>
      <family val="2"/>
      <scheme val="minor"/>
    </font>
    <font>
      <sz val="10"/>
      <color rgb="FFFF0000"/>
      <name val="Arial Narrow"/>
      <family val="2"/>
    </font>
    <font>
      <b/>
      <sz val="16"/>
      <name val="Arial"/>
      <family val="2"/>
    </font>
  </fonts>
  <fills count="19">
    <fill>
      <patternFill patternType="none"/>
    </fill>
    <fill>
      <patternFill patternType="gray125"/>
    </fill>
    <fill>
      <patternFill patternType="solid">
        <fgColor theme="0" tint="-0.14996795556505021"/>
        <bgColor rgb="FFD8D8D8"/>
      </patternFill>
    </fill>
    <fill>
      <patternFill patternType="solid">
        <fgColor theme="0" tint="-0.149967955565050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FFFFFF"/>
        <bgColor rgb="FFFFFFFF"/>
      </patternFill>
    </fill>
    <fill>
      <patternFill patternType="solid">
        <fgColor rgb="FFFFFFFF"/>
        <bgColor rgb="FF000000"/>
      </patternFill>
    </fill>
    <fill>
      <patternFill patternType="solid">
        <fgColor rgb="FFFFC000"/>
        <bgColor indexed="64"/>
      </patternFill>
    </fill>
    <fill>
      <patternFill patternType="solid">
        <fgColor theme="5" tint="0.79995117038483843"/>
        <bgColor indexed="64"/>
      </patternFill>
    </fill>
    <fill>
      <patternFill patternType="solid">
        <fgColor theme="6" tint="0.59999389629810485"/>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rgb="FFDBE5F1"/>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s>
  <cellStyleXfs count="23">
    <xf numFmtId="0" fontId="0" fillId="0" borderId="0"/>
    <xf numFmtId="168" fontId="68" fillId="0" borderId="0" applyFont="0" applyFill="0" applyBorder="0" applyAlignment="0" applyProtection="0"/>
    <xf numFmtId="167" fontId="68" fillId="0" borderId="0" applyFont="0" applyFill="0" applyBorder="0" applyAlignment="0" applyProtection="0"/>
    <xf numFmtId="9" fontId="68" fillId="0" borderId="0" applyFont="0" applyFill="0" applyBorder="0" applyAlignment="0" applyProtection="0"/>
    <xf numFmtId="42" fontId="68" fillId="0" borderId="0" applyFont="0" applyFill="0" applyBorder="0" applyAlignment="0" applyProtection="0"/>
    <xf numFmtId="0" fontId="60" fillId="0" borderId="0" applyNumberFormat="0" applyFill="0" applyBorder="0" applyAlignment="0" applyProtection="0"/>
    <xf numFmtId="0" fontId="61" fillId="0" borderId="0"/>
    <xf numFmtId="0" fontId="62" fillId="0" borderId="0"/>
    <xf numFmtId="0" fontId="63" fillId="18" borderId="0" applyNumberFormat="0" applyBorder="0" applyProtection="0">
      <alignment horizontal="center" vertical="center"/>
    </xf>
    <xf numFmtId="169" fontId="39" fillId="0" borderId="0" applyFont="0" applyFill="0" applyBorder="0" applyAlignment="0" applyProtection="0"/>
    <xf numFmtId="168" fontId="68" fillId="0" borderId="0" applyFont="0" applyFill="0" applyBorder="0" applyAlignment="0" applyProtection="0"/>
    <xf numFmtId="43" fontId="68" fillId="0" borderId="0" applyFont="0" applyFill="0" applyBorder="0" applyAlignment="0" applyProtection="0"/>
    <xf numFmtId="43" fontId="68" fillId="0" borderId="0" applyFont="0" applyFill="0" applyBorder="0" applyAlignment="0" applyProtection="0"/>
    <xf numFmtId="170" fontId="68" fillId="0" borderId="0" applyFont="0" applyFill="0" applyBorder="0" applyAlignment="0" applyProtection="0"/>
    <xf numFmtId="42" fontId="68" fillId="0" borderId="0" applyFont="0" applyFill="0" applyBorder="0" applyAlignment="0" applyProtection="0"/>
    <xf numFmtId="0" fontId="39" fillId="0" borderId="0"/>
    <xf numFmtId="171" fontId="64" fillId="0" borderId="0"/>
    <xf numFmtId="0" fontId="68" fillId="0" borderId="0"/>
    <xf numFmtId="0" fontId="68" fillId="0" borderId="0"/>
    <xf numFmtId="0" fontId="68" fillId="0" borderId="0"/>
    <xf numFmtId="0" fontId="65" fillId="0" borderId="0"/>
    <xf numFmtId="0" fontId="39" fillId="0" borderId="0"/>
    <xf numFmtId="41" fontId="69" fillId="0" borderId="0" applyFont="0" applyFill="0" applyBorder="0" applyAlignment="0" applyProtection="0"/>
  </cellStyleXfs>
  <cellXfs count="783">
    <xf numFmtId="0" fontId="0" fillId="0" borderId="0" xfId="0"/>
    <xf numFmtId="0" fontId="1" fillId="0" borderId="0" xfId="0" applyFont="1" applyAlignment="1">
      <alignment horizontal="left" vertical="center" wrapText="1"/>
    </xf>
    <xf numFmtId="0" fontId="2" fillId="0" borderId="0" xfId="0" applyFont="1"/>
    <xf numFmtId="172" fontId="0" fillId="0" borderId="0" xfId="0" applyNumberFormat="1"/>
    <xf numFmtId="0" fontId="3" fillId="0" borderId="0" xfId="0" applyFont="1" applyAlignment="1">
      <alignment horizontal="left" vertical="center" wrapText="1"/>
    </xf>
    <xf numFmtId="172" fontId="1" fillId="0" borderId="0" xfId="0" applyNumberFormat="1" applyFont="1" applyAlignment="1">
      <alignment horizontal="left" vertical="center" wrapText="1"/>
    </xf>
    <xf numFmtId="0" fontId="3" fillId="0" borderId="0" xfId="0" applyFont="1" applyAlignment="1">
      <alignment vertical="center" wrapText="1"/>
    </xf>
    <xf numFmtId="0" fontId="4" fillId="3" borderId="1" xfId="0" applyFont="1" applyFill="1" applyBorder="1" applyAlignment="1">
      <alignment horizontal="center" vertical="center" textRotation="90" wrapText="1"/>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1" xfId="0" applyFont="1" applyFill="1" applyBorder="1" applyAlignment="1">
      <alignment horizontal="center" vertical="center" wrapText="1"/>
    </xf>
    <xf numFmtId="172" fontId="4" fillId="3"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9" fontId="0" fillId="0" borderId="1" xfId="0" applyNumberFormat="1" applyBorder="1" applyAlignment="1">
      <alignment horizontal="center" vertical="center"/>
    </xf>
    <xf numFmtId="172" fontId="0" fillId="0" borderId="1" xfId="0" applyNumberFormat="1" applyBorder="1" applyAlignment="1">
      <alignment horizontal="center" vertical="center"/>
    </xf>
    <xf numFmtId="0" fontId="6" fillId="0" borderId="1" xfId="0" applyFont="1" applyBorder="1" applyAlignment="1" applyProtection="1">
      <alignment vertical="center" wrapText="1"/>
      <protection locked="0"/>
    </xf>
    <xf numFmtId="172" fontId="6" fillId="0" borderId="1" xfId="0" applyNumberFormat="1" applyFont="1" applyBorder="1" applyAlignment="1" applyProtection="1">
      <alignment horizontal="center" vertical="center" wrapText="1"/>
      <protection locked="0"/>
    </xf>
    <xf numFmtId="0" fontId="4" fillId="4" borderId="1" xfId="0" applyFont="1" applyFill="1" applyBorder="1" applyAlignment="1" applyProtection="1">
      <alignment horizontal="center" vertical="center" textRotation="90" wrapText="1"/>
      <protection locked="0"/>
    </xf>
    <xf numFmtId="0" fontId="4" fillId="4" borderId="1" xfId="0" applyFont="1" applyFill="1" applyBorder="1" applyAlignment="1" applyProtection="1">
      <alignment horizontal="center" vertical="center" wrapText="1"/>
      <protection locked="0"/>
    </xf>
    <xf numFmtId="0" fontId="4" fillId="4" borderId="2" xfId="0"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6" fillId="0" borderId="1" xfId="0" applyFont="1" applyBorder="1" applyAlignment="1">
      <alignment vertical="center" wrapText="1"/>
    </xf>
    <xf numFmtId="172" fontId="6" fillId="0" borderId="1" xfId="0" applyNumberFormat="1" applyFont="1" applyBorder="1" applyAlignment="1">
      <alignment horizontal="center" vertical="center" wrapText="1"/>
    </xf>
    <xf numFmtId="0" fontId="3" fillId="0" borderId="1" xfId="0" applyFont="1" applyBorder="1" applyAlignment="1">
      <alignment vertical="center" wrapText="1"/>
    </xf>
    <xf numFmtId="172" fontId="3" fillId="0" borderId="1" xfId="0" applyNumberFormat="1" applyFont="1" applyBorder="1" applyAlignment="1">
      <alignment horizontal="center" vertical="center" wrapText="1"/>
    </xf>
    <xf numFmtId="0" fontId="3" fillId="0" borderId="1" xfId="0" applyFont="1" applyBorder="1" applyAlignment="1" applyProtection="1">
      <alignment vertical="center" wrapText="1"/>
      <protection locked="0"/>
    </xf>
    <xf numFmtId="172" fontId="3"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0" borderId="1" xfId="0" applyFont="1" applyBorder="1" applyAlignment="1" applyProtection="1">
      <alignment horizontal="center" vertical="center"/>
      <protection locked="0"/>
    </xf>
    <xf numFmtId="0" fontId="4" fillId="3" borderId="1" xfId="0" applyFont="1" applyFill="1" applyBorder="1" applyAlignment="1" applyProtection="1">
      <alignment horizontal="center" vertical="center" textRotation="90" wrapText="1"/>
      <protection locked="0"/>
    </xf>
    <xf numFmtId="0" fontId="4"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8" fillId="0" borderId="1" xfId="0" applyFont="1" applyBorder="1" applyAlignment="1">
      <alignment vertical="center" wrapText="1"/>
    </xf>
    <xf numFmtId="172" fontId="8" fillId="0" borderId="1" xfId="0" applyNumberFormat="1" applyFont="1" applyBorder="1" applyAlignment="1">
      <alignment horizontal="center" vertical="center" wrapText="1"/>
    </xf>
    <xf numFmtId="0" fontId="9" fillId="3" borderId="1" xfId="0" applyFont="1" applyFill="1" applyBorder="1" applyAlignment="1" applyProtection="1">
      <alignment horizontal="center" vertical="center" textRotation="90" wrapText="1"/>
      <protection locked="0"/>
    </xf>
    <xf numFmtId="0" fontId="9" fillId="3" borderId="1" xfId="0" applyFont="1" applyFill="1" applyBorder="1" applyAlignment="1" applyProtection="1">
      <alignment horizontal="center" vertical="center" wrapText="1"/>
      <protection locked="0"/>
    </xf>
    <xf numFmtId="0" fontId="9" fillId="3" borderId="2" xfId="0" applyFont="1" applyFill="1" applyBorder="1" applyAlignment="1" applyProtection="1">
      <alignment horizontal="center" vertical="center" wrapText="1"/>
      <protection locked="0"/>
    </xf>
    <xf numFmtId="0" fontId="14" fillId="0" borderId="0" xfId="0" applyFont="1"/>
    <xf numFmtId="0" fontId="15" fillId="0" borderId="0" xfId="0" applyFont="1"/>
    <xf numFmtId="0" fontId="16" fillId="0" borderId="0" xfId="0" applyFont="1" applyAlignment="1" applyProtection="1">
      <alignment vertical="center" wrapText="1"/>
      <protection locked="0"/>
    </xf>
    <xf numFmtId="0" fontId="14" fillId="0" borderId="0" xfId="0" applyFont="1" applyAlignment="1">
      <alignment vertical="center" wrapText="1"/>
    </xf>
    <xf numFmtId="0" fontId="14" fillId="0" borderId="0" xfId="0" applyFont="1" applyAlignment="1" applyProtection="1">
      <alignment vertical="center"/>
      <protection locked="0"/>
    </xf>
    <xf numFmtId="0" fontId="17" fillId="0" borderId="0" xfId="0" applyFont="1"/>
    <xf numFmtId="0" fontId="2" fillId="0" borderId="0" xfId="0" applyFont="1" applyAlignment="1">
      <alignment vertical="center"/>
    </xf>
    <xf numFmtId="0" fontId="18" fillId="0" borderId="0" xfId="0" applyFont="1" applyAlignment="1" applyProtection="1">
      <alignment vertical="center"/>
      <protection locked="0"/>
    </xf>
    <xf numFmtId="0" fontId="16" fillId="0" borderId="0" xfId="0" applyFont="1" applyAlignment="1">
      <alignment vertical="center" wrapText="1"/>
    </xf>
    <xf numFmtId="0" fontId="3" fillId="0" borderId="0" xfId="0" applyFont="1" applyAlignment="1">
      <alignment horizontal="center" vertical="center"/>
    </xf>
    <xf numFmtId="0" fontId="14" fillId="0" borderId="0" xfId="0" applyFont="1" applyAlignment="1">
      <alignment vertical="center"/>
    </xf>
    <xf numFmtId="0" fontId="10" fillId="0" borderId="0" xfId="0" applyFont="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16" fillId="0" borderId="0" xfId="0" applyFont="1" applyAlignment="1">
      <alignment vertical="center"/>
    </xf>
    <xf numFmtId="0" fontId="14" fillId="0" borderId="0" xfId="0" applyFont="1" applyAlignment="1">
      <alignment horizontal="justify" vertical="center" wrapText="1"/>
    </xf>
    <xf numFmtId="0" fontId="14" fillId="0" borderId="0" xfId="0" applyFont="1" applyAlignment="1">
      <alignment horizontal="justify" vertical="center"/>
    </xf>
    <xf numFmtId="0" fontId="3" fillId="0" borderId="0" xfId="0" applyFont="1" applyAlignment="1">
      <alignment horizontal="justify" vertical="center"/>
    </xf>
    <xf numFmtId="0" fontId="1" fillId="0" borderId="0" xfId="0" applyFont="1" applyAlignment="1">
      <alignment horizontal="justify" vertical="center"/>
    </xf>
    <xf numFmtId="0" fontId="16" fillId="0" borderId="0" xfId="0" applyFont="1" applyAlignment="1" applyProtection="1">
      <alignment horizontal="justify" vertical="center" wrapText="1"/>
      <protection locked="0"/>
    </xf>
    <xf numFmtId="0" fontId="16" fillId="0" borderId="0" xfId="0" applyFont="1" applyAlignment="1" applyProtection="1">
      <alignment vertical="top" wrapText="1"/>
      <protection locked="0"/>
    </xf>
    <xf numFmtId="167" fontId="15" fillId="0" borderId="0" xfId="2" applyFont="1" applyFill="1"/>
    <xf numFmtId="167" fontId="15" fillId="0" borderId="0" xfId="2" applyFont="1"/>
    <xf numFmtId="167" fontId="14" fillId="0" borderId="0" xfId="2" applyFont="1" applyFill="1" applyAlignment="1">
      <alignment vertical="center" wrapText="1"/>
    </xf>
    <xf numFmtId="0" fontId="16" fillId="0" borderId="0" xfId="15" applyFont="1" applyAlignment="1">
      <alignment horizontal="justify" vertical="center" wrapText="1"/>
    </xf>
    <xf numFmtId="0" fontId="16" fillId="0" borderId="0" xfId="0" applyFont="1" applyAlignment="1">
      <alignment vertical="justify" wrapText="1"/>
    </xf>
    <xf numFmtId="0" fontId="1" fillId="0" borderId="0" xfId="0" applyFont="1" applyAlignment="1" applyProtection="1">
      <alignment vertical="center"/>
      <protection locked="0"/>
    </xf>
    <xf numFmtId="167" fontId="14" fillId="0" borderId="0" xfId="2" applyFont="1" applyFill="1" applyAlignment="1" applyProtection="1">
      <alignment vertical="center"/>
      <protection locked="0"/>
    </xf>
    <xf numFmtId="167" fontId="14" fillId="0" borderId="0" xfId="2" applyFont="1" applyAlignment="1" applyProtection="1">
      <alignment vertical="center"/>
      <protection locked="0"/>
    </xf>
    <xf numFmtId="0" fontId="16" fillId="7" borderId="0" xfId="0" applyFont="1" applyFill="1" applyAlignment="1">
      <alignment vertical="justify" wrapText="1"/>
    </xf>
    <xf numFmtId="0" fontId="1" fillId="0" borderId="0" xfId="0" applyFont="1" applyAlignment="1">
      <alignment vertical="center"/>
    </xf>
    <xf numFmtId="0" fontId="14" fillId="0" borderId="0" xfId="15" applyFont="1" applyAlignment="1">
      <alignment horizontal="justify" vertical="center" wrapText="1"/>
    </xf>
    <xf numFmtId="0" fontId="14" fillId="0" borderId="0" xfId="0" applyFont="1" applyAlignment="1">
      <alignment horizontal="left" vertical="center"/>
    </xf>
    <xf numFmtId="0" fontId="16" fillId="0" borderId="0" xfId="0" applyFont="1" applyAlignment="1">
      <alignment horizontal="left" vertical="center"/>
    </xf>
    <xf numFmtId="0" fontId="16" fillId="0" borderId="0" xfId="15" applyFont="1" applyAlignment="1">
      <alignment horizontal="left" vertical="center" wrapText="1"/>
    </xf>
    <xf numFmtId="0" fontId="17" fillId="0" borderId="0" xfId="0" applyFont="1" applyAlignment="1">
      <alignment horizontal="left" vertical="center"/>
    </xf>
    <xf numFmtId="0" fontId="17" fillId="0" borderId="0" xfId="0" applyFont="1" applyAlignment="1">
      <alignment horizontal="center" vertical="center"/>
    </xf>
    <xf numFmtId="0" fontId="21" fillId="0" borderId="0" xfId="0" applyFont="1" applyAlignment="1">
      <alignment horizontal="left" vertical="center"/>
    </xf>
    <xf numFmtId="0" fontId="21" fillId="0" borderId="0" xfId="15" applyFont="1" applyAlignment="1">
      <alignment horizontal="left" vertical="center" wrapText="1"/>
    </xf>
    <xf numFmtId="168" fontId="16" fillId="0" borderId="0" xfId="1" applyFont="1" applyAlignment="1">
      <alignment vertical="center"/>
    </xf>
    <xf numFmtId="0" fontId="22" fillId="0" borderId="0" xfId="0" applyFont="1" applyAlignment="1">
      <alignment vertical="center"/>
    </xf>
    <xf numFmtId="0" fontId="23" fillId="7" borderId="1" xfId="0" applyFont="1" applyFill="1" applyBorder="1" applyAlignment="1">
      <alignment horizontal="center" wrapText="1"/>
    </xf>
    <xf numFmtId="168" fontId="23" fillId="0" borderId="1" xfId="1" applyFont="1" applyFill="1" applyBorder="1" applyAlignment="1">
      <alignment horizontal="center" vertical="center" wrapText="1"/>
    </xf>
    <xf numFmtId="174" fontId="23" fillId="0" borderId="1" xfId="1" applyNumberFormat="1" applyFont="1" applyFill="1" applyBorder="1" applyAlignment="1">
      <alignment horizontal="right" vertical="center" wrapText="1"/>
    </xf>
    <xf numFmtId="168" fontId="23" fillId="7" borderId="1" xfId="1" applyFont="1" applyFill="1" applyBorder="1" applyAlignment="1">
      <alignment horizontal="center" vertical="center" wrapText="1"/>
    </xf>
    <xf numFmtId="174" fontId="23" fillId="7" borderId="1" xfId="1" applyNumberFormat="1" applyFont="1" applyFill="1" applyBorder="1" applyAlignment="1">
      <alignment horizontal="right" vertical="center" wrapText="1"/>
    </xf>
    <xf numFmtId="168" fontId="23" fillId="7" borderId="3" xfId="1" applyFont="1" applyFill="1" applyBorder="1" applyAlignment="1">
      <alignment horizontal="center" vertical="center" wrapText="1"/>
    </xf>
    <xf numFmtId="0" fontId="25" fillId="7" borderId="0" xfId="0" applyFont="1" applyFill="1" applyAlignment="1">
      <alignment horizontal="left" vertical="center"/>
    </xf>
    <xf numFmtId="0" fontId="25" fillId="7" borderId="0" xfId="0" applyFont="1" applyFill="1" applyAlignment="1">
      <alignment vertical="center"/>
    </xf>
    <xf numFmtId="168" fontId="26" fillId="7" borderId="0" xfId="1" applyFont="1" applyFill="1" applyAlignment="1">
      <alignment vertical="center"/>
    </xf>
    <xf numFmtId="0" fontId="27" fillId="7" borderId="0" xfId="0" applyFont="1" applyFill="1" applyAlignment="1">
      <alignment vertical="center"/>
    </xf>
    <xf numFmtId="0" fontId="26" fillId="7" borderId="0" xfId="0" applyFont="1" applyFill="1" applyAlignment="1">
      <alignment horizontal="left" vertical="center"/>
    </xf>
    <xf numFmtId="0" fontId="21" fillId="7" borderId="0" xfId="15" applyFont="1" applyFill="1" applyAlignment="1">
      <alignment horizontal="left" vertical="center" wrapText="1"/>
    </xf>
    <xf numFmtId="0" fontId="17" fillId="7" borderId="0" xfId="0" applyFont="1" applyFill="1"/>
    <xf numFmtId="0" fontId="25" fillId="4"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0" fillId="0" borderId="0" xfId="0" applyAlignment="1">
      <alignment vertical="center"/>
    </xf>
    <xf numFmtId="167" fontId="0" fillId="0" borderId="0" xfId="0" applyNumberFormat="1" applyAlignment="1">
      <alignment vertical="center"/>
    </xf>
    <xf numFmtId="167" fontId="0" fillId="0" borderId="0" xfId="2" applyFont="1" applyFill="1" applyBorder="1"/>
    <xf numFmtId="167" fontId="0" fillId="0" borderId="0" xfId="2" applyFont="1"/>
    <xf numFmtId="0" fontId="17" fillId="0" borderId="7"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21" fillId="0" borderId="1" xfId="0" applyFont="1" applyBorder="1" applyAlignment="1">
      <alignment horizontal="center" vertical="center" wrapText="1"/>
    </xf>
    <xf numFmtId="0" fontId="17" fillId="0" borderId="0" xfId="0" applyFont="1" applyAlignment="1">
      <alignment vertical="center"/>
    </xf>
    <xf numFmtId="41" fontId="17" fillId="0" borderId="0" xfId="0" applyNumberFormat="1" applyFont="1" applyAlignment="1">
      <alignment vertical="center"/>
    </xf>
    <xf numFmtId="167" fontId="17" fillId="0" borderId="0" xfId="0" applyNumberFormat="1" applyFont="1" applyAlignment="1">
      <alignment vertical="center"/>
    </xf>
    <xf numFmtId="175" fontId="0" fillId="0" borderId="0" xfId="0" applyNumberFormat="1" applyAlignment="1">
      <alignment vertical="center"/>
    </xf>
    <xf numFmtId="0" fontId="17" fillId="0" borderId="1" xfId="0" applyFont="1" applyBorder="1" applyAlignment="1">
      <alignment horizontal="justify" vertical="center"/>
    </xf>
    <xf numFmtId="0" fontId="17" fillId="0" borderId="1" xfId="0" applyFont="1" applyBorder="1" applyAlignment="1">
      <alignment horizontal="left" vertical="center" wrapText="1"/>
    </xf>
    <xf numFmtId="167" fontId="0" fillId="0" borderId="0" xfId="2" applyFont="1" applyFill="1"/>
    <xf numFmtId="0" fontId="17" fillId="9" borderId="1" xfId="0" applyFont="1" applyFill="1" applyBorder="1" applyAlignment="1">
      <alignment horizontal="center" vertical="center" wrapText="1"/>
    </xf>
    <xf numFmtId="167" fontId="30" fillId="0" borderId="0" xfId="2" applyFont="1" applyFill="1"/>
    <xf numFmtId="0" fontId="30" fillId="0" borderId="0" xfId="0" applyFont="1"/>
    <xf numFmtId="0" fontId="25" fillId="0" borderId="1" xfId="0" applyFont="1" applyBorder="1" applyAlignment="1">
      <alignment horizontal="center" vertical="center" wrapText="1"/>
    </xf>
    <xf numFmtId="0" fontId="27" fillId="0" borderId="0" xfId="0" applyFont="1" applyAlignment="1">
      <alignment horizontal="center" vertical="center" wrapText="1"/>
    </xf>
    <xf numFmtId="0" fontId="25" fillId="0" borderId="0" xfId="0" applyFont="1" applyAlignment="1">
      <alignment horizontal="center" vertical="center" wrapText="1"/>
    </xf>
    <xf numFmtId="176" fontId="25" fillId="0" borderId="0" xfId="0" applyNumberFormat="1" applyFont="1" applyAlignment="1">
      <alignment horizontal="center" vertical="center" wrapText="1"/>
    </xf>
    <xf numFmtId="0" fontId="25" fillId="0" borderId="0" xfId="0" applyFont="1" applyAlignment="1">
      <alignment horizontal="left" vertical="center"/>
    </xf>
    <xf numFmtId="0" fontId="31" fillId="0" borderId="0" xfId="0" applyFont="1" applyAlignment="1">
      <alignment horizontal="center" vertical="center" wrapText="1"/>
    </xf>
    <xf numFmtId="0" fontId="17" fillId="0" borderId="0" xfId="0" applyFont="1" applyAlignment="1">
      <alignment horizontal="center" vertical="center" wrapText="1"/>
    </xf>
    <xf numFmtId="175" fontId="17" fillId="0" borderId="0" xfId="0" applyNumberFormat="1" applyFont="1"/>
    <xf numFmtId="0" fontId="32" fillId="0" borderId="0" xfId="0" applyFont="1" applyAlignment="1">
      <alignment horizontal="center" vertical="center" wrapText="1"/>
    </xf>
    <xf numFmtId="0" fontId="33" fillId="0" borderId="0" xfId="0" applyFont="1" applyAlignment="1">
      <alignment horizontal="center" vertical="center" wrapText="1"/>
    </xf>
    <xf numFmtId="0" fontId="31" fillId="7" borderId="1" xfId="0" applyFont="1" applyFill="1" applyBorder="1" applyAlignment="1">
      <alignment horizontal="center" vertical="center" wrapText="1"/>
    </xf>
    <xf numFmtId="177" fontId="0" fillId="0" borderId="0" xfId="0" applyNumberFormat="1"/>
    <xf numFmtId="0" fontId="31" fillId="7" borderId="1" xfId="0" applyFont="1" applyFill="1" applyBorder="1" applyAlignment="1">
      <alignment horizontal="center" vertical="center" textRotation="90" wrapText="1"/>
    </xf>
    <xf numFmtId="0" fontId="31" fillId="0" borderId="1" xfId="0" applyFont="1" applyBorder="1" applyAlignment="1">
      <alignment horizontal="center" vertical="center" wrapText="1"/>
    </xf>
    <xf numFmtId="0" fontId="21" fillId="0" borderId="1" xfId="0" applyFont="1" applyBorder="1" applyAlignment="1" applyProtection="1">
      <alignment vertical="center" wrapText="1"/>
      <protection locked="0"/>
    </xf>
    <xf numFmtId="0" fontId="17" fillId="0" borderId="1" xfId="0" applyFont="1" applyBorder="1" applyAlignment="1">
      <alignment horizontal="center" vertical="center"/>
    </xf>
    <xf numFmtId="0" fontId="21" fillId="0" borderId="1" xfId="0" applyFont="1" applyBorder="1" applyAlignment="1">
      <alignment vertical="center"/>
    </xf>
    <xf numFmtId="3" fontId="34" fillId="0" borderId="1" xfId="0" applyNumberFormat="1" applyFont="1" applyBorder="1" applyAlignment="1">
      <alignment horizontal="center" vertical="center" wrapText="1"/>
    </xf>
    <xf numFmtId="167" fontId="0" fillId="0" borderId="0" xfId="0" applyNumberFormat="1"/>
    <xf numFmtId="0" fontId="31" fillId="10" borderId="0" xfId="0" applyFont="1" applyFill="1" applyAlignment="1">
      <alignment vertical="center" wrapText="1"/>
    </xf>
    <xf numFmtId="178" fontId="21" fillId="0" borderId="0" xfId="21" applyNumberFormat="1" applyFont="1" applyAlignment="1">
      <alignment horizontal="center" vertical="center" wrapText="1"/>
    </xf>
    <xf numFmtId="0" fontId="17" fillId="0" borderId="0" xfId="0" applyFont="1" applyAlignment="1">
      <alignment horizontal="justify" vertical="center"/>
    </xf>
    <xf numFmtId="3" fontId="35" fillId="0" borderId="0" xfId="0" applyNumberFormat="1" applyFont="1" applyAlignment="1">
      <alignment horizontal="center" vertical="center" wrapText="1"/>
    </xf>
    <xf numFmtId="3" fontId="34" fillId="0" borderId="0" xfId="0" applyNumberFormat="1" applyFont="1" applyAlignment="1">
      <alignment horizontal="center" vertical="center" wrapText="1"/>
    </xf>
    <xf numFmtId="0" fontId="31" fillId="0" borderId="1" xfId="0" applyFont="1" applyBorder="1" applyAlignment="1">
      <alignment horizontal="left" vertical="center" wrapText="1"/>
    </xf>
    <xf numFmtId="0" fontId="31" fillId="0" borderId="1" xfId="0" applyFont="1" applyBorder="1" applyAlignment="1">
      <alignment horizontal="center" vertical="center"/>
    </xf>
    <xf numFmtId="0" fontId="21" fillId="0" borderId="4" xfId="0" applyFont="1" applyBorder="1" applyAlignment="1" applyProtection="1">
      <alignment vertical="center" wrapText="1"/>
      <protection locked="0"/>
    </xf>
    <xf numFmtId="167" fontId="17" fillId="9" borderId="1" xfId="2" applyFont="1" applyFill="1" applyBorder="1" applyAlignment="1">
      <alignment vertical="center"/>
    </xf>
    <xf numFmtId="167" fontId="17" fillId="0" borderId="0" xfId="2" applyFont="1" applyFill="1" applyBorder="1" applyAlignment="1">
      <alignment vertical="center"/>
    </xf>
    <xf numFmtId="0" fontId="21" fillId="0" borderId="2" xfId="0" applyFont="1" applyBorder="1" applyAlignment="1" applyProtection="1">
      <alignment horizontal="center" vertical="center" wrapText="1"/>
      <protection locked="0"/>
    </xf>
    <xf numFmtId="180" fontId="2" fillId="0" borderId="0" xfId="0" applyNumberFormat="1" applyFont="1"/>
    <xf numFmtId="0" fontId="21" fillId="0" borderId="1" xfId="0" applyFont="1" applyBorder="1" applyAlignment="1" applyProtection="1">
      <alignment horizontal="center" vertical="center" textRotation="90" wrapText="1"/>
      <protection locked="0"/>
    </xf>
    <xf numFmtId="0" fontId="21" fillId="0" borderId="2" xfId="0" applyFont="1" applyBorder="1" applyAlignment="1">
      <alignment horizontal="justify" vertical="center" wrapText="1"/>
    </xf>
    <xf numFmtId="0" fontId="21" fillId="0" borderId="1" xfId="0" applyFont="1" applyBorder="1" applyAlignment="1">
      <alignment horizontal="center" vertical="center"/>
    </xf>
    <xf numFmtId="37" fontId="26" fillId="0" borderId="0" xfId="10" applyNumberFormat="1" applyFont="1" applyBorder="1" applyAlignment="1">
      <alignment horizontal="center" vertical="center" wrapText="1"/>
    </xf>
    <xf numFmtId="0" fontId="26" fillId="0" borderId="0" xfId="0" applyFont="1" applyAlignment="1" applyProtection="1">
      <alignment horizontal="left" vertical="center" wrapText="1"/>
      <protection locked="0"/>
    </xf>
    <xf numFmtId="0" fontId="31" fillId="0" borderId="7" xfId="0" applyFont="1" applyBorder="1" applyAlignment="1">
      <alignment horizontal="left" vertical="center" wrapText="1"/>
    </xf>
    <xf numFmtId="0" fontId="31" fillId="0" borderId="7" xfId="0" applyFont="1" applyBorder="1" applyAlignment="1">
      <alignment horizontal="center" vertical="center"/>
    </xf>
    <xf numFmtId="3" fontId="34" fillId="0" borderId="6" xfId="0" applyNumberFormat="1" applyFont="1" applyBorder="1" applyAlignment="1">
      <alignment horizontal="center" vertical="center" wrapText="1"/>
    </xf>
    <xf numFmtId="0" fontId="36" fillId="7" borderId="1" xfId="0" applyFont="1" applyFill="1" applyBorder="1" applyAlignment="1">
      <alignment horizontal="center" vertical="center"/>
    </xf>
    <xf numFmtId="0" fontId="17" fillId="7" borderId="2" xfId="20" applyFont="1" applyFill="1" applyBorder="1" applyAlignment="1">
      <alignment horizontal="justify" vertical="center" wrapText="1"/>
    </xf>
    <xf numFmtId="0" fontId="36" fillId="7" borderId="0" xfId="0" applyFont="1" applyFill="1" applyAlignment="1">
      <alignment horizontal="center" vertical="center"/>
    </xf>
    <xf numFmtId="0" fontId="17" fillId="7" borderId="0" xfId="20" applyFont="1" applyFill="1" applyAlignment="1">
      <alignment horizontal="justify" vertical="center" wrapText="1"/>
    </xf>
    <xf numFmtId="0" fontId="21" fillId="0" borderId="0" xfId="0" applyFont="1" applyAlignment="1" applyProtection="1">
      <alignment horizontal="center" vertical="center" wrapText="1"/>
      <protection locked="0"/>
    </xf>
    <xf numFmtId="0" fontId="21" fillId="0" borderId="0" xfId="0" applyFont="1" applyAlignment="1">
      <alignment horizontal="center" vertical="center"/>
    </xf>
    <xf numFmtId="164" fontId="17" fillId="9" borderId="1" xfId="2" applyNumberFormat="1" applyFont="1" applyFill="1" applyBorder="1" applyAlignment="1">
      <alignment vertical="center"/>
    </xf>
    <xf numFmtId="0" fontId="31" fillId="0" borderId="1" xfId="0" applyFont="1" applyBorder="1" applyAlignment="1">
      <alignment vertical="center" wrapText="1"/>
    </xf>
    <xf numFmtId="0" fontId="32" fillId="0" borderId="1" xfId="0" applyFont="1" applyBorder="1" applyAlignment="1">
      <alignment horizontal="center" vertical="center" wrapText="1"/>
    </xf>
    <xf numFmtId="0" fontId="31" fillId="0" borderId="2" xfId="0" applyFont="1" applyBorder="1" applyAlignment="1">
      <alignment horizontal="center" vertical="center" wrapText="1"/>
    </xf>
    <xf numFmtId="0" fontId="17" fillId="0" borderId="1" xfId="0" applyFont="1" applyBorder="1"/>
    <xf numFmtId="0" fontId="17" fillId="0" borderId="1" xfId="0" applyFont="1" applyBorder="1" applyAlignment="1">
      <alignment vertical="center"/>
    </xf>
    <xf numFmtId="0" fontId="21" fillId="7" borderId="1" xfId="21" applyFont="1" applyFill="1" applyBorder="1" applyAlignment="1">
      <alignment horizontal="center" vertical="center"/>
    </xf>
    <xf numFmtId="167" fontId="31" fillId="0" borderId="1" xfId="2" applyFont="1" applyFill="1" applyBorder="1" applyAlignment="1">
      <alignment horizontal="center" vertical="center" wrapText="1"/>
    </xf>
    <xf numFmtId="0" fontId="21" fillId="0" borderId="1" xfId="19" applyFont="1" applyBorder="1" applyAlignment="1">
      <alignment horizontal="justify" vertical="center" wrapText="1"/>
    </xf>
    <xf numFmtId="0" fontId="17" fillId="0" borderId="7" xfId="0" applyFont="1" applyBorder="1" applyAlignment="1">
      <alignment horizontal="center" vertical="center"/>
    </xf>
    <xf numFmtId="167" fontId="32" fillId="0" borderId="1" xfId="2" applyFont="1" applyFill="1" applyBorder="1" applyAlignment="1">
      <alignment horizontal="center" vertical="center" wrapText="1"/>
    </xf>
    <xf numFmtId="0" fontId="17" fillId="0" borderId="1" xfId="0" applyFont="1" applyBorder="1" applyAlignment="1">
      <alignment horizontal="center"/>
    </xf>
    <xf numFmtId="177" fontId="32" fillId="0" borderId="1" xfId="0" applyNumberFormat="1" applyFont="1" applyBorder="1" applyAlignment="1">
      <alignment horizontal="center" vertical="center" wrapText="1"/>
    </xf>
    <xf numFmtId="0" fontId="31" fillId="0" borderId="1" xfId="0" applyFont="1" applyBorder="1" applyAlignment="1">
      <alignment vertical="center"/>
    </xf>
    <xf numFmtId="0" fontId="21" fillId="0" borderId="0" xfId="0" applyFont="1" applyAlignment="1">
      <alignment horizontal="center" vertical="center" wrapText="1"/>
    </xf>
    <xf numFmtId="0" fontId="21" fillId="7" borderId="1" xfId="0" applyFont="1" applyFill="1" applyBorder="1" applyAlignment="1">
      <alignment horizontal="center" vertical="center" wrapText="1"/>
    </xf>
    <xf numFmtId="0" fontId="21" fillId="7" borderId="1" xfId="0" applyFont="1" applyFill="1" applyBorder="1" applyAlignment="1">
      <alignment horizontal="center" vertical="center" textRotation="90" wrapText="1"/>
    </xf>
    <xf numFmtId="49" fontId="21" fillId="0" borderId="1" xfId="0" applyNumberFormat="1" applyFont="1" applyBorder="1" applyAlignment="1">
      <alignment horizontal="center" vertical="center" wrapText="1"/>
    </xf>
    <xf numFmtId="0" fontId="21" fillId="0" borderId="2" xfId="0" applyFont="1" applyBorder="1" applyAlignment="1">
      <alignment horizontal="left" vertical="center" wrapText="1"/>
    </xf>
    <xf numFmtId="0" fontId="21" fillId="0" borderId="1" xfId="19" applyFont="1" applyBorder="1" applyAlignment="1">
      <alignment horizontal="center" vertical="center"/>
    </xf>
    <xf numFmtId="0" fontId="21" fillId="0" borderId="1" xfId="19" applyFont="1" applyBorder="1" applyAlignment="1">
      <alignment horizontal="center" vertical="center" wrapText="1"/>
    </xf>
    <xf numFmtId="0" fontId="21" fillId="0" borderId="2" xfId="20" applyFont="1" applyBorder="1" applyAlignment="1">
      <alignment horizontal="justify" vertical="center" wrapText="1"/>
    </xf>
    <xf numFmtId="0" fontId="21" fillId="0" borderId="1" xfId="21" applyFont="1" applyBorder="1" applyAlignment="1">
      <alignment horizontal="center" vertical="center" wrapText="1"/>
    </xf>
    <xf numFmtId="1" fontId="21" fillId="0" borderId="1" xfId="0" applyNumberFormat="1" applyFont="1" applyBorder="1" applyAlignment="1">
      <alignment horizontal="center" vertical="center" wrapText="1"/>
    </xf>
    <xf numFmtId="0" fontId="21" fillId="0" borderId="2" xfId="19" applyFont="1" applyBorder="1" applyAlignment="1">
      <alignment horizontal="justify" vertical="center" wrapText="1"/>
    </xf>
    <xf numFmtId="167" fontId="1" fillId="6" borderId="15" xfId="0" applyNumberFormat="1" applyFont="1" applyFill="1" applyBorder="1" applyAlignment="1">
      <alignment vertical="center"/>
    </xf>
    <xf numFmtId="0" fontId="21" fillId="0" borderId="5" xfId="0" applyFont="1" applyBorder="1" applyAlignment="1" applyProtection="1">
      <alignment horizontal="center" vertical="center" wrapText="1"/>
      <protection locked="0"/>
    </xf>
    <xf numFmtId="0" fontId="21" fillId="0" borderId="0" xfId="0" applyFont="1" applyAlignment="1">
      <alignment horizontal="justify" vertical="center" wrapText="1"/>
    </xf>
    <xf numFmtId="1" fontId="21" fillId="0" borderId="0" xfId="0" applyNumberFormat="1" applyFont="1" applyAlignment="1" applyProtection="1">
      <alignment horizontal="center" vertical="center" wrapText="1"/>
      <protection locked="0"/>
    </xf>
    <xf numFmtId="0" fontId="31" fillId="0" borderId="1" xfId="0" applyFont="1" applyBorder="1" applyAlignment="1">
      <alignment horizontal="center" vertical="center" textRotation="90" wrapText="1"/>
    </xf>
    <xf numFmtId="3" fontId="21" fillId="0" borderId="1" xfId="0" applyNumberFormat="1" applyFont="1" applyBorder="1" applyAlignment="1" applyProtection="1">
      <alignment horizontal="center" vertical="center" wrapText="1"/>
      <protection locked="0"/>
    </xf>
    <xf numFmtId="0" fontId="17" fillId="7" borderId="0" xfId="0" applyFont="1" applyFill="1" applyAlignment="1">
      <alignment horizontal="center" vertical="center" wrapText="1"/>
    </xf>
    <xf numFmtId="0" fontId="17" fillId="0" borderId="3" xfId="0" applyFont="1" applyBorder="1" applyAlignment="1">
      <alignment horizontal="center" vertical="center"/>
    </xf>
    <xf numFmtId="0" fontId="21" fillId="7" borderId="1" xfId="0" applyFont="1" applyFill="1" applyBorder="1" applyAlignment="1">
      <alignment vertical="top" wrapText="1"/>
    </xf>
    <xf numFmtId="0" fontId="21" fillId="7" borderId="1" xfId="21" applyFont="1" applyFill="1" applyBorder="1" applyAlignment="1">
      <alignment horizontal="center" vertical="center" wrapText="1"/>
    </xf>
    <xf numFmtId="0" fontId="21" fillId="7" borderId="1" xfId="15" applyFont="1" applyFill="1" applyBorder="1" applyAlignment="1">
      <alignment vertical="top" wrapText="1"/>
    </xf>
    <xf numFmtId="0" fontId="17" fillId="0" borderId="1" xfId="0" applyFont="1" applyBorder="1" applyAlignment="1" applyProtection="1">
      <alignment horizontal="center" vertical="center" wrapText="1"/>
      <protection locked="0"/>
    </xf>
    <xf numFmtId="0" fontId="21" fillId="0" borderId="1" xfId="0" applyFont="1" applyBorder="1" applyAlignment="1">
      <alignment vertical="center" wrapText="1"/>
    </xf>
    <xf numFmtId="3" fontId="21" fillId="0" borderId="1" xfId="0" applyNumberFormat="1" applyFont="1" applyBorder="1" applyAlignment="1">
      <alignment horizontal="center" vertical="center"/>
    </xf>
    <xf numFmtId="0" fontId="17" fillId="0" borderId="0" xfId="0" applyFont="1" applyAlignment="1" applyProtection="1">
      <alignment horizontal="center" vertical="center" wrapText="1"/>
      <protection locked="0"/>
    </xf>
    <xf numFmtId="0" fontId="21" fillId="0" borderId="0" xfId="0" applyFont="1" applyAlignment="1">
      <alignment vertical="center" wrapText="1"/>
    </xf>
    <xf numFmtId="3" fontId="21" fillId="0" borderId="0" xfId="0" applyNumberFormat="1" applyFont="1" applyAlignment="1">
      <alignment horizontal="center" vertical="center"/>
    </xf>
    <xf numFmtId="0" fontId="31" fillId="11" borderId="1" xfId="0" applyFont="1" applyFill="1" applyBorder="1" applyAlignment="1">
      <alignment horizontal="center" vertical="center" wrapText="1"/>
    </xf>
    <xf numFmtId="0" fontId="31" fillId="11" borderId="1" xfId="0" applyFont="1" applyFill="1" applyBorder="1" applyAlignment="1">
      <alignment horizontal="center" vertical="center" textRotation="90" wrapText="1"/>
    </xf>
    <xf numFmtId="0" fontId="21" fillId="0" borderId="2" xfId="0" applyFont="1" applyBorder="1" applyAlignment="1">
      <alignment vertical="center" wrapText="1"/>
    </xf>
    <xf numFmtId="3" fontId="37" fillId="0" borderId="1" xfId="0" applyNumberFormat="1" applyFont="1" applyBorder="1" applyAlignment="1">
      <alignment horizontal="center" vertical="center" wrapText="1"/>
    </xf>
    <xf numFmtId="0" fontId="21" fillId="0" borderId="1" xfId="0" applyFont="1" applyBorder="1" applyAlignment="1">
      <alignment horizontal="left" vertical="center" wrapText="1"/>
    </xf>
    <xf numFmtId="0" fontId="21" fillId="0" borderId="3" xfId="0" applyFont="1" applyBorder="1" applyAlignment="1">
      <alignment vertical="center" wrapText="1"/>
    </xf>
    <xf numFmtId="0" fontId="21" fillId="0" borderId="6" xfId="0" applyFont="1" applyBorder="1" applyAlignment="1">
      <alignment vertical="center" wrapText="1"/>
    </xf>
    <xf numFmtId="0" fontId="21" fillId="0" borderId="6" xfId="0" applyFont="1" applyBorder="1" applyAlignment="1">
      <alignment horizontal="center" vertical="center" wrapText="1"/>
    </xf>
    <xf numFmtId="0" fontId="31" fillId="0" borderId="6" xfId="0" applyFont="1" applyBorder="1" applyAlignment="1">
      <alignment horizontal="center" vertical="center"/>
    </xf>
    <xf numFmtId="0" fontId="21" fillId="0" borderId="6" xfId="0" applyFont="1" applyBorder="1" applyAlignment="1" applyProtection="1">
      <alignment horizontal="center" vertical="center" wrapText="1"/>
      <protection locked="0"/>
    </xf>
    <xf numFmtId="3" fontId="37" fillId="0" borderId="6" xfId="0" applyNumberFormat="1" applyFont="1" applyBorder="1" applyAlignment="1">
      <alignment horizontal="center" vertical="center" wrapText="1"/>
    </xf>
    <xf numFmtId="0" fontId="31" fillId="0" borderId="1" xfId="0" applyFont="1" applyBorder="1" applyAlignment="1">
      <alignment horizontal="justify" vertical="center" wrapText="1"/>
    </xf>
    <xf numFmtId="0" fontId="17" fillId="0" borderId="1" xfId="0" applyFont="1" applyBorder="1" applyAlignment="1">
      <alignment vertical="center" wrapText="1"/>
    </xf>
    <xf numFmtId="0" fontId="16" fillId="0" borderId="5" xfId="0" applyFont="1" applyBorder="1" applyAlignment="1" applyProtection="1">
      <alignment horizontal="center" vertical="center" wrapText="1"/>
      <protection locked="0"/>
    </xf>
    <xf numFmtId="0" fontId="16" fillId="0" borderId="0" xfId="0" applyFont="1" applyAlignment="1">
      <alignment horizontal="center" vertical="center"/>
    </xf>
    <xf numFmtId="0" fontId="16" fillId="0" borderId="0" xfId="0" applyFont="1" applyAlignment="1">
      <alignment horizontal="justify" vertical="center" wrapText="1"/>
    </xf>
    <xf numFmtId="1" fontId="16" fillId="0" borderId="0" xfId="0" applyNumberFormat="1" applyFont="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24" fillId="0" borderId="0" xfId="0" applyFont="1" applyAlignment="1">
      <alignment horizontal="justify" vertical="center" wrapText="1"/>
    </xf>
    <xf numFmtId="0" fontId="39" fillId="0" borderId="0" xfId="19" applyFont="1" applyAlignment="1">
      <alignment horizontal="center" vertical="center"/>
    </xf>
    <xf numFmtId="0" fontId="40" fillId="0" borderId="1" xfId="0" applyFont="1" applyBorder="1" applyAlignment="1">
      <alignment horizontal="center" vertical="center"/>
    </xf>
    <xf numFmtId="0" fontId="21" fillId="0" borderId="2" xfId="15" applyFont="1" applyBorder="1" applyAlignment="1">
      <alignment horizontal="justify" vertical="center" wrapText="1" shrinkToFit="1"/>
    </xf>
    <xf numFmtId="0" fontId="21" fillId="0" borderId="1" xfId="15" applyFont="1" applyBorder="1" applyAlignment="1">
      <alignment horizontal="center" vertical="center" wrapText="1"/>
    </xf>
    <xf numFmtId="0" fontId="30" fillId="13" borderId="0" xfId="0" applyFont="1" applyFill="1"/>
    <xf numFmtId="0" fontId="31" fillId="0" borderId="6" xfId="0" applyFont="1" applyBorder="1" applyAlignment="1">
      <alignment horizontal="center" vertical="center" wrapText="1"/>
    </xf>
    <xf numFmtId="0" fontId="17" fillId="0" borderId="2" xfId="0" applyFont="1" applyBorder="1" applyAlignment="1">
      <alignment horizontal="center" vertical="center"/>
    </xf>
    <xf numFmtId="0" fontId="31" fillId="0" borderId="1" xfId="0" applyFont="1" applyBorder="1" applyAlignment="1">
      <alignment horizontal="justify" vertical="center"/>
    </xf>
    <xf numFmtId="167" fontId="30" fillId="13" borderId="0" xfId="2" applyFont="1" applyFill="1"/>
    <xf numFmtId="0" fontId="17" fillId="0" borderId="1" xfId="0" applyFont="1" applyBorder="1" applyAlignment="1">
      <alignment horizontal="justify" vertical="center" wrapText="1"/>
    </xf>
    <xf numFmtId="0" fontId="21" fillId="0" borderId="1" xfId="0" applyFont="1" applyBorder="1" applyAlignment="1">
      <alignment horizontal="justify" vertical="justify" wrapText="1"/>
    </xf>
    <xf numFmtId="3" fontId="21" fillId="0" borderId="4" xfId="0" applyNumberFormat="1" applyFont="1" applyBorder="1" applyAlignment="1" applyProtection="1">
      <alignment horizontal="center" vertical="center" wrapText="1"/>
      <protection locked="0"/>
    </xf>
    <xf numFmtId="0" fontId="31" fillId="15" borderId="1" xfId="0" applyFont="1" applyFill="1" applyBorder="1" applyAlignment="1">
      <alignment horizontal="center" vertical="center"/>
    </xf>
    <xf numFmtId="0" fontId="17" fillId="0" borderId="1" xfId="0" applyFont="1" applyBorder="1" applyAlignment="1" applyProtection="1">
      <alignment horizontal="center" vertical="center"/>
      <protection locked="0"/>
    </xf>
    <xf numFmtId="0" fontId="31" fillId="15" borderId="1" xfId="0" applyFont="1" applyFill="1" applyBorder="1" applyAlignment="1">
      <alignment horizontal="center" vertical="center" wrapText="1"/>
    </xf>
    <xf numFmtId="3" fontId="35" fillId="0" borderId="1" xfId="0" applyNumberFormat="1" applyFont="1" applyBorder="1" applyAlignment="1">
      <alignment horizontal="center" vertical="center" wrapText="1"/>
    </xf>
    <xf numFmtId="3" fontId="0" fillId="0" borderId="0" xfId="0" applyNumberFormat="1"/>
    <xf numFmtId="167" fontId="0" fillId="0" borderId="0" xfId="2" applyFont="1" applyBorder="1"/>
    <xf numFmtId="181" fontId="25" fillId="0" borderId="0" xfId="0" applyNumberFormat="1" applyFont="1" applyAlignment="1">
      <alignment horizontal="center"/>
    </xf>
    <xf numFmtId="167" fontId="30" fillId="0" borderId="0" xfId="2" applyFont="1"/>
    <xf numFmtId="173" fontId="21" fillId="0" borderId="1" xfId="0" applyNumberFormat="1" applyFont="1" applyBorder="1" applyAlignment="1">
      <alignment horizontal="center" vertical="center" wrapText="1"/>
    </xf>
    <xf numFmtId="173" fontId="35" fillId="0" borderId="1" xfId="0" applyNumberFormat="1" applyFont="1" applyBorder="1" applyAlignment="1" applyProtection="1">
      <alignment horizontal="center" vertical="center" wrapText="1"/>
      <protection locked="0"/>
    </xf>
    <xf numFmtId="167" fontId="18" fillId="0" borderId="0" xfId="2" applyFont="1" applyFill="1" applyAlignment="1" applyProtection="1">
      <alignment vertical="center"/>
      <protection locked="0"/>
    </xf>
    <xf numFmtId="0" fontId="21" fillId="0" borderId="1" xfId="15" applyFont="1" applyBorder="1" applyAlignment="1">
      <alignment horizontal="justify" vertical="center" wrapText="1" shrinkToFit="1"/>
    </xf>
    <xf numFmtId="49" fontId="21" fillId="0" borderId="0" xfId="0" applyNumberFormat="1" applyFont="1" applyAlignment="1">
      <alignment horizontal="center" vertical="center" wrapText="1"/>
    </xf>
    <xf numFmtId="0" fontId="21" fillId="0" borderId="0" xfId="15" applyFont="1" applyAlignment="1">
      <alignment horizontal="justify" vertical="center" wrapText="1" shrinkToFit="1"/>
    </xf>
    <xf numFmtId="0" fontId="21" fillId="0" borderId="0" xfId="15" applyFont="1" applyAlignment="1">
      <alignment horizontal="center" vertical="center" wrapText="1"/>
    </xf>
    <xf numFmtId="167" fontId="14" fillId="0" borderId="0" xfId="2" applyFont="1" applyFill="1" applyBorder="1" applyAlignment="1" applyProtection="1">
      <alignment vertical="center"/>
      <protection locked="0"/>
    </xf>
    <xf numFmtId="0" fontId="21" fillId="9" borderId="1" xfId="0" applyFont="1" applyFill="1" applyBorder="1" applyAlignment="1" applyProtection="1">
      <alignment horizontal="center" vertical="center" textRotation="90" wrapText="1"/>
      <protection locked="0"/>
    </xf>
    <xf numFmtId="0" fontId="21" fillId="9" borderId="1" xfId="0" applyFont="1" applyFill="1" applyBorder="1" applyAlignment="1" applyProtection="1">
      <alignment horizontal="center" vertical="center" wrapText="1"/>
      <protection locked="0"/>
    </xf>
    <xf numFmtId="0" fontId="31" fillId="9" borderId="1" xfId="0" applyFont="1" applyFill="1" applyBorder="1" applyAlignment="1">
      <alignment horizontal="center" vertical="center" wrapText="1"/>
    </xf>
    <xf numFmtId="49" fontId="39" fillId="9" borderId="1" xfId="0" applyNumberFormat="1" applyFont="1" applyFill="1" applyBorder="1" applyAlignment="1">
      <alignment horizontal="center" vertical="center" wrapText="1"/>
    </xf>
    <xf numFmtId="0" fontId="39" fillId="9" borderId="1" xfId="15" applyFill="1" applyBorder="1" applyAlignment="1">
      <alignment horizontal="justify" vertical="center" wrapText="1" shrinkToFit="1"/>
    </xf>
    <xf numFmtId="0" fontId="39" fillId="9" borderId="1" xfId="0" applyFont="1" applyFill="1" applyBorder="1" applyAlignment="1">
      <alignment horizontal="center" vertical="center" wrapText="1"/>
    </xf>
    <xf numFmtId="0" fontId="39" fillId="9" borderId="1" xfId="0" applyFont="1" applyFill="1" applyBorder="1" applyAlignment="1" applyProtection="1">
      <alignment horizontal="center" vertical="center" wrapText="1"/>
      <protection locked="0"/>
    </xf>
    <xf numFmtId="0" fontId="39" fillId="9" borderId="1" xfId="15" applyFill="1" applyBorder="1" applyAlignment="1">
      <alignment horizontal="center" vertical="center" wrapText="1"/>
    </xf>
    <xf numFmtId="173" fontId="39" fillId="9" borderId="1" xfId="0" applyNumberFormat="1" applyFont="1" applyFill="1" applyBorder="1" applyAlignment="1">
      <alignment horizontal="center" vertical="center" wrapText="1"/>
    </xf>
    <xf numFmtId="173" fontId="41" fillId="9" borderId="1" xfId="0" applyNumberFormat="1" applyFont="1" applyFill="1" applyBorder="1" applyAlignment="1" applyProtection="1">
      <alignment horizontal="center" vertical="center" wrapText="1"/>
      <protection locked="0"/>
    </xf>
    <xf numFmtId="181" fontId="17" fillId="0" borderId="0" xfId="0" applyNumberFormat="1" applyFont="1"/>
    <xf numFmtId="182" fontId="17" fillId="0" borderId="0" xfId="0" applyNumberFormat="1" applyFont="1"/>
    <xf numFmtId="0" fontId="26" fillId="0" borderId="0" xfId="0" applyFont="1" applyAlignment="1" applyProtection="1">
      <alignment horizontal="right" vertical="center" wrapText="1"/>
      <protection locked="0"/>
    </xf>
    <xf numFmtId="3" fontId="26" fillId="0" borderId="0" xfId="0" applyNumberFormat="1" applyFont="1" applyAlignment="1" applyProtection="1">
      <alignment horizontal="center" vertical="center" wrapText="1"/>
      <protection locked="0"/>
    </xf>
    <xf numFmtId="173" fontId="21" fillId="0" borderId="0" xfId="0" applyNumberFormat="1" applyFont="1" applyAlignment="1">
      <alignment horizontal="center" vertical="center" wrapText="1"/>
    </xf>
    <xf numFmtId="173" fontId="35" fillId="0" borderId="0" xfId="0" applyNumberFormat="1" applyFont="1" applyAlignment="1" applyProtection="1">
      <alignment horizontal="center" vertical="center" wrapText="1"/>
      <protection locked="0"/>
    </xf>
    <xf numFmtId="3" fontId="34" fillId="7" borderId="1" xfId="0" applyNumberFormat="1" applyFont="1" applyFill="1" applyBorder="1" applyAlignment="1">
      <alignment horizontal="center" vertical="center" wrapText="1"/>
    </xf>
    <xf numFmtId="0" fontId="21" fillId="7" borderId="1" xfId="0" applyFont="1" applyFill="1" applyBorder="1" applyAlignment="1" applyProtection="1">
      <alignment horizontal="center" vertical="center" wrapText="1"/>
      <protection locked="0"/>
    </xf>
    <xf numFmtId="183" fontId="17" fillId="9" borderId="1" xfId="2" applyNumberFormat="1" applyFont="1" applyFill="1" applyBorder="1" applyAlignment="1">
      <alignment vertical="center"/>
    </xf>
    <xf numFmtId="0" fontId="31" fillId="9" borderId="1" xfId="0" applyFont="1" applyFill="1" applyBorder="1" applyAlignment="1">
      <alignment horizontal="center" vertical="center" textRotation="90" wrapText="1"/>
    </xf>
    <xf numFmtId="0" fontId="31" fillId="9" borderId="1" xfId="0" applyFont="1" applyFill="1" applyBorder="1" applyAlignment="1">
      <alignment horizontal="justify" vertical="center" wrapText="1"/>
    </xf>
    <xf numFmtId="0" fontId="31" fillId="9" borderId="1" xfId="0" applyFont="1" applyFill="1" applyBorder="1" applyAlignment="1">
      <alignment horizontal="center" vertical="center"/>
    </xf>
    <xf numFmtId="0" fontId="34" fillId="9" borderId="1" xfId="0" applyFont="1" applyFill="1" applyBorder="1" applyAlignment="1">
      <alignment horizontal="center" vertical="center" wrapText="1"/>
    </xf>
    <xf numFmtId="3" fontId="34" fillId="9" borderId="1" xfId="0" applyNumberFormat="1" applyFont="1" applyFill="1" applyBorder="1" applyAlignment="1">
      <alignment horizontal="center" vertical="center" wrapText="1"/>
    </xf>
    <xf numFmtId="0" fontId="31" fillId="7" borderId="7" xfId="0" applyFont="1" applyFill="1" applyBorder="1" applyAlignment="1">
      <alignment horizontal="center" vertical="center" textRotation="90" wrapText="1"/>
    </xf>
    <xf numFmtId="0" fontId="31" fillId="7" borderId="7" xfId="0" applyFont="1" applyFill="1" applyBorder="1" applyAlignment="1">
      <alignment horizontal="center" vertical="center" wrapText="1"/>
    </xf>
    <xf numFmtId="0" fontId="34" fillId="0" borderId="1" xfId="0" applyFont="1" applyBorder="1" applyAlignment="1">
      <alignment horizontal="center" vertical="center" wrapText="1"/>
    </xf>
    <xf numFmtId="0" fontId="21" fillId="0" borderId="0" xfId="15" applyFont="1" applyAlignment="1">
      <alignment vertical="center" wrapText="1" shrinkToFit="1"/>
    </xf>
    <xf numFmtId="0" fontId="37" fillId="0" borderId="1" xfId="0" applyFont="1" applyBorder="1" applyAlignment="1">
      <alignment horizontal="center" vertical="center" wrapText="1"/>
    </xf>
    <xf numFmtId="166" fontId="31" fillId="11" borderId="1" xfId="0" applyNumberFormat="1" applyFont="1" applyFill="1" applyBorder="1" applyAlignment="1">
      <alignment vertical="center" wrapText="1"/>
    </xf>
    <xf numFmtId="0" fontId="31" fillId="0" borderId="0" xfId="0" applyFont="1" applyAlignment="1">
      <alignment horizontal="center" vertical="center"/>
    </xf>
    <xf numFmtId="166" fontId="21" fillId="0" borderId="0" xfId="0" applyNumberFormat="1" applyFont="1" applyAlignment="1">
      <alignment horizontal="center" vertical="center" wrapText="1"/>
    </xf>
    <xf numFmtId="166" fontId="31" fillId="11" borderId="0" xfId="0" applyNumberFormat="1" applyFont="1" applyFill="1" applyAlignment="1">
      <alignment vertical="center" wrapText="1"/>
    </xf>
    <xf numFmtId="3" fontId="37" fillId="0" borderId="0" xfId="0" applyNumberFormat="1" applyFont="1" applyAlignment="1">
      <alignment horizontal="center" vertical="center" wrapText="1"/>
    </xf>
    <xf numFmtId="167" fontId="1" fillId="16" borderId="15" xfId="0" applyNumberFormat="1" applyFont="1" applyFill="1" applyBorder="1" applyAlignment="1">
      <alignment vertical="center"/>
    </xf>
    <xf numFmtId="0" fontId="42" fillId="0" borderId="0" xfId="0" applyFont="1" applyAlignment="1">
      <alignment horizontal="center" vertical="center" wrapText="1"/>
    </xf>
    <xf numFmtId="0" fontId="18" fillId="0" borderId="0" xfId="0" applyFont="1" applyAlignment="1">
      <alignment horizontal="center" vertical="center"/>
    </xf>
    <xf numFmtId="0" fontId="18" fillId="0" borderId="0" xfId="0" applyFont="1" applyAlignment="1">
      <alignment horizontal="justify" vertical="center" wrapText="1"/>
    </xf>
    <xf numFmtId="3" fontId="39" fillId="0" borderId="0" xfId="0" applyNumberFormat="1" applyFont="1" applyAlignment="1">
      <alignment horizontal="center" vertical="center" wrapText="1"/>
    </xf>
    <xf numFmtId="167" fontId="1" fillId="4" borderId="15" xfId="0" applyNumberFormat="1" applyFont="1" applyFill="1" applyBorder="1" applyAlignment="1">
      <alignment vertical="center"/>
    </xf>
    <xf numFmtId="0" fontId="13" fillId="0" borderId="0" xfId="0" applyFont="1" applyAlignment="1">
      <alignment horizontal="left" vertical="center"/>
    </xf>
    <xf numFmtId="0" fontId="13" fillId="0" borderId="0" xfId="0" applyFont="1" applyAlignment="1">
      <alignment horizontal="center" vertical="center"/>
    </xf>
    <xf numFmtId="0" fontId="43" fillId="0" borderId="0" xfId="0" applyFont="1" applyAlignment="1">
      <alignment horizontal="left" vertical="center"/>
    </xf>
    <xf numFmtId="0" fontId="13" fillId="0" borderId="0" xfId="0" applyFont="1" applyAlignment="1">
      <alignment vertical="center"/>
    </xf>
    <xf numFmtId="167" fontId="13" fillId="0" borderId="0" xfId="0" applyNumberFormat="1" applyFont="1"/>
    <xf numFmtId="0" fontId="44" fillId="0" borderId="0" xfId="0" applyFont="1"/>
    <xf numFmtId="0" fontId="12" fillId="0" borderId="0" xfId="0" applyFont="1" applyAlignment="1">
      <alignment horizontal="left" vertical="center"/>
    </xf>
    <xf numFmtId="0" fontId="12" fillId="0" borderId="0" xfId="0" applyFont="1" applyAlignment="1">
      <alignment horizontal="center" vertical="center"/>
    </xf>
    <xf numFmtId="0" fontId="11" fillId="0" borderId="0" xfId="0" applyFont="1" applyAlignment="1">
      <alignment horizontal="left" vertical="center"/>
    </xf>
    <xf numFmtId="0" fontId="13" fillId="0" borderId="0" xfId="0" applyFont="1"/>
    <xf numFmtId="0" fontId="45" fillId="0" borderId="0" xfId="5" applyFont="1" applyAlignment="1" applyProtection="1">
      <alignment vertical="center"/>
    </xf>
    <xf numFmtId="0" fontId="46" fillId="0" borderId="0" xfId="5" applyFont="1" applyAlignment="1" applyProtection="1">
      <alignment vertical="center"/>
    </xf>
    <xf numFmtId="0" fontId="43" fillId="0" borderId="0" xfId="0" applyFont="1" applyAlignment="1" applyProtection="1">
      <alignment vertical="center"/>
      <protection locked="0"/>
    </xf>
    <xf numFmtId="0" fontId="11" fillId="0" borderId="0" xfId="0" applyFont="1" applyAlignment="1" applyProtection="1">
      <alignment vertical="center" wrapText="1"/>
      <protection locked="0"/>
    </xf>
    <xf numFmtId="0" fontId="43" fillId="0" borderId="0" xfId="0" applyFont="1" applyAlignment="1" applyProtection="1">
      <alignment vertical="center" wrapText="1"/>
      <protection locked="0"/>
    </xf>
    <xf numFmtId="0" fontId="11" fillId="0" borderId="0" xfId="0" applyFont="1" applyAlignment="1" applyProtection="1">
      <alignment horizontal="left" vertical="center" wrapText="1"/>
      <protection locked="0"/>
    </xf>
    <xf numFmtId="0" fontId="11" fillId="0" borderId="0" xfId="0" applyFont="1" applyAlignment="1" applyProtection="1">
      <alignment horizontal="center" vertical="center" wrapText="1"/>
      <protection locked="0"/>
    </xf>
    <xf numFmtId="0" fontId="11" fillId="7" borderId="0" xfId="0" applyFont="1" applyFill="1" applyAlignment="1">
      <alignment vertical="center"/>
    </xf>
    <xf numFmtId="0" fontId="43" fillId="0" borderId="0" xfId="0" applyFont="1" applyAlignment="1" applyProtection="1">
      <alignment horizontal="left" vertical="center" wrapText="1"/>
      <protection locked="0"/>
    </xf>
    <xf numFmtId="0" fontId="39" fillId="0" borderId="0" xfId="0" applyFont="1" applyAlignment="1" applyProtection="1">
      <alignment vertical="center"/>
      <protection locked="0"/>
    </xf>
    <xf numFmtId="0" fontId="39" fillId="0" borderId="0" xfId="0" applyFont="1" applyAlignment="1" applyProtection="1">
      <alignment vertical="center" wrapText="1"/>
      <protection locked="0"/>
    </xf>
    <xf numFmtId="0" fontId="17" fillId="8" borderId="0" xfId="0" applyFont="1" applyFill="1" applyAlignment="1">
      <alignment vertical="center" wrapText="1"/>
    </xf>
    <xf numFmtId="0" fontId="18" fillId="0" borderId="0" xfId="0" applyFont="1"/>
    <xf numFmtId="0" fontId="47" fillId="0" borderId="0" xfId="0" applyFont="1"/>
    <xf numFmtId="0" fontId="26" fillId="0" borderId="0" xfId="0" applyFont="1" applyAlignment="1">
      <alignment horizontal="center" vertical="center"/>
    </xf>
    <xf numFmtId="0" fontId="48" fillId="0" borderId="0" xfId="0" applyFont="1" applyAlignment="1">
      <alignment horizontal="center" vertical="center"/>
    </xf>
    <xf numFmtId="0" fontId="49" fillId="0" borderId="0" xfId="0" applyFont="1" applyAlignment="1">
      <alignment horizontal="center" vertical="center"/>
    </xf>
    <xf numFmtId="0" fontId="27" fillId="0" borderId="0" xfId="0" applyFont="1" applyAlignment="1">
      <alignment horizontal="center" vertical="center"/>
    </xf>
    <xf numFmtId="0" fontId="21" fillId="0" borderId="0" xfId="0" applyFont="1" applyAlignment="1">
      <alignment vertical="center"/>
    </xf>
    <xf numFmtId="0" fontId="17" fillId="0" borderId="0" xfId="0" applyFont="1" applyAlignment="1">
      <alignment horizontal="justify" vertical="center" wrapText="1"/>
    </xf>
    <xf numFmtId="0" fontId="26" fillId="0" borderId="0" xfId="0" applyFont="1" applyAlignment="1">
      <alignment horizontal="justify" vertical="center"/>
    </xf>
    <xf numFmtId="0" fontId="25" fillId="0" borderId="0" xfId="0" applyFont="1" applyAlignment="1">
      <alignment horizontal="justify" vertical="center"/>
    </xf>
    <xf numFmtId="0" fontId="21" fillId="0" borderId="0" xfId="15" applyFont="1" applyAlignment="1">
      <alignment horizontal="justify" vertical="center" wrapText="1"/>
    </xf>
    <xf numFmtId="0" fontId="21" fillId="0" borderId="0" xfId="0" applyFont="1" applyAlignment="1">
      <alignment vertical="justify" wrapText="1"/>
    </xf>
    <xf numFmtId="0" fontId="50" fillId="3" borderId="1" xfId="0" applyFont="1" applyFill="1" applyBorder="1" applyAlignment="1">
      <alignment horizontal="center" vertical="center"/>
    </xf>
    <xf numFmtId="0" fontId="1" fillId="0" borderId="0" xfId="0" applyFont="1" applyAlignment="1" applyProtection="1">
      <alignment horizontal="left" vertical="center"/>
      <protection locked="0"/>
    </xf>
    <xf numFmtId="0" fontId="39" fillId="0" borderId="1" xfId="0" applyFont="1" applyBorder="1" applyAlignment="1" applyProtection="1">
      <alignment vertical="center" wrapText="1"/>
      <protection locked="0"/>
    </xf>
    <xf numFmtId="0" fontId="21" fillId="7" borderId="0" xfId="0" applyFont="1" applyFill="1" applyAlignment="1">
      <alignment vertical="justify" wrapText="1"/>
    </xf>
    <xf numFmtId="0" fontId="25" fillId="0" borderId="0" xfId="0" applyFont="1" applyAlignment="1">
      <alignment vertical="center"/>
    </xf>
    <xf numFmtId="0" fontId="17" fillId="0" borderId="0" xfId="15" applyFont="1" applyAlignment="1">
      <alignment horizontal="justify" vertical="center" wrapText="1"/>
    </xf>
    <xf numFmtId="168" fontId="21" fillId="0" borderId="0" xfId="1" applyFont="1" applyAlignment="1">
      <alignment vertical="center"/>
    </xf>
    <xf numFmtId="0" fontId="35" fillId="0" borderId="0" xfId="0" applyFont="1" applyAlignment="1">
      <alignment vertical="center"/>
    </xf>
    <xf numFmtId="0" fontId="29" fillId="7" borderId="1" xfId="0" applyFont="1" applyFill="1" applyBorder="1" applyAlignment="1">
      <alignment horizontal="center" wrapText="1"/>
    </xf>
    <xf numFmtId="168" fontId="29" fillId="0" borderId="1" xfId="1" applyFont="1" applyFill="1" applyBorder="1" applyAlignment="1">
      <alignment horizontal="center" vertical="center" wrapText="1"/>
    </xf>
    <xf numFmtId="174" fontId="29" fillId="0" borderId="1" xfId="1" applyNumberFormat="1" applyFont="1" applyFill="1" applyBorder="1" applyAlignment="1">
      <alignment horizontal="right" vertical="center" wrapText="1"/>
    </xf>
    <xf numFmtId="168" fontId="29" fillId="7" borderId="1" xfId="1" applyFont="1" applyFill="1" applyBorder="1" applyAlignment="1">
      <alignment horizontal="center" vertical="center" wrapText="1"/>
    </xf>
    <xf numFmtId="174" fontId="29" fillId="7" borderId="1" xfId="1" applyNumberFormat="1" applyFont="1" applyFill="1" applyBorder="1" applyAlignment="1">
      <alignment horizontal="right" vertical="center" wrapText="1"/>
    </xf>
    <xf numFmtId="168" fontId="29" fillId="7" borderId="3" xfId="1" applyFont="1" applyFill="1" applyBorder="1" applyAlignment="1">
      <alignment horizontal="center" vertical="center" wrapText="1"/>
    </xf>
    <xf numFmtId="0" fontId="0" fillId="0" borderId="1" xfId="0" applyBorder="1" applyAlignment="1">
      <alignment horizontal="center"/>
    </xf>
    <xf numFmtId="0" fontId="0" fillId="0" borderId="1" xfId="0" applyBorder="1" applyAlignment="1">
      <alignment vertical="center"/>
    </xf>
    <xf numFmtId="167" fontId="0" fillId="0" borderId="1" xfId="0" applyNumberFormat="1" applyBorder="1" applyAlignment="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0" borderId="1" xfId="0" applyBorder="1"/>
    <xf numFmtId="177" fontId="29" fillId="0" borderId="2" xfId="0" applyNumberFormat="1" applyFont="1" applyBorder="1" applyAlignment="1">
      <alignment horizontal="center" vertical="center" wrapText="1"/>
    </xf>
    <xf numFmtId="177" fontId="29" fillId="0" borderId="3" xfId="0" applyNumberFormat="1" applyFont="1" applyBorder="1" applyAlignment="1">
      <alignment horizontal="center" vertical="center" wrapText="1"/>
    </xf>
    <xf numFmtId="0" fontId="0" fillId="0" borderId="16" xfId="0" applyBorder="1"/>
    <xf numFmtId="167" fontId="0" fillId="17" borderId="1" xfId="2" applyFont="1" applyFill="1" applyBorder="1" applyAlignment="1">
      <alignment vertical="center"/>
    </xf>
    <xf numFmtId="0" fontId="0" fillId="0" borderId="7" xfId="0" applyBorder="1" applyAlignment="1">
      <alignment vertical="center"/>
    </xf>
    <xf numFmtId="173" fontId="0" fillId="0" borderId="7" xfId="3" applyNumberFormat="1" applyFont="1" applyBorder="1" applyAlignment="1">
      <alignment vertical="center"/>
    </xf>
    <xf numFmtId="0" fontId="0" fillId="0" borderId="1" xfId="0" applyBorder="1" applyAlignment="1">
      <alignment horizontal="justify" vertical="center"/>
    </xf>
    <xf numFmtId="42" fontId="0" fillId="0" borderId="0" xfId="0" applyNumberFormat="1" applyAlignment="1">
      <alignment vertical="center"/>
    </xf>
    <xf numFmtId="174" fontId="0" fillId="0" borderId="0" xfId="0" applyNumberFormat="1"/>
    <xf numFmtId="181" fontId="30" fillId="0" borderId="0" xfId="0" applyNumberFormat="1" applyFont="1"/>
    <xf numFmtId="182" fontId="30" fillId="0" borderId="0" xfId="0" applyNumberFormat="1" applyFont="1"/>
    <xf numFmtId="0" fontId="16" fillId="0" borderId="1" xfId="0" applyFont="1" applyBorder="1" applyAlignment="1">
      <alignment vertical="center"/>
    </xf>
    <xf numFmtId="0" fontId="31" fillId="0" borderId="0" xfId="0" applyFont="1" applyAlignment="1">
      <alignment horizontal="left" vertical="center" wrapText="1"/>
    </xf>
    <xf numFmtId="0" fontId="31" fillId="0" borderId="1" xfId="0" applyFont="1" applyBorder="1" applyAlignment="1">
      <alignment horizontal="right" vertical="center"/>
    </xf>
    <xf numFmtId="3" fontId="21" fillId="0" borderId="1" xfId="0" applyNumberFormat="1" applyFont="1" applyBorder="1" applyAlignment="1">
      <alignment horizontal="center" vertical="center" wrapText="1"/>
    </xf>
    <xf numFmtId="0" fontId="17" fillId="0" borderId="0" xfId="15" applyFont="1" applyAlignment="1">
      <alignment horizontal="center" vertical="center" wrapText="1"/>
    </xf>
    <xf numFmtId="0" fontId="17" fillId="0" borderId="0" xfId="15" applyFont="1" applyAlignment="1">
      <alignment horizontal="left" vertical="center" wrapText="1"/>
    </xf>
    <xf numFmtId="3" fontId="21" fillId="0" borderId="0" xfId="0" applyNumberFormat="1" applyFont="1" applyAlignment="1">
      <alignment horizontal="center" vertical="center" wrapText="1"/>
    </xf>
    <xf numFmtId="0" fontId="25" fillId="6" borderId="13" xfId="0" applyFont="1" applyFill="1" applyBorder="1"/>
    <xf numFmtId="0" fontId="25" fillId="6" borderId="14" xfId="0" applyFont="1" applyFill="1" applyBorder="1"/>
    <xf numFmtId="167" fontId="25" fillId="6" borderId="17" xfId="0" applyNumberFormat="1" applyFont="1" applyFill="1" applyBorder="1"/>
    <xf numFmtId="173" fontId="21" fillId="6" borderId="15" xfId="0" applyNumberFormat="1" applyFont="1" applyFill="1" applyBorder="1" applyAlignment="1">
      <alignment horizontal="center" vertical="center" wrapText="1"/>
    </xf>
    <xf numFmtId="173" fontId="26" fillId="6" borderId="17" xfId="0" applyNumberFormat="1" applyFont="1" applyFill="1" applyBorder="1" applyAlignment="1">
      <alignment horizontal="center" vertical="center" wrapText="1"/>
    </xf>
    <xf numFmtId="0" fontId="42" fillId="0" borderId="1" xfId="0" applyFont="1" applyBorder="1" applyAlignment="1">
      <alignment horizontal="center" vertical="center" wrapText="1"/>
    </xf>
    <xf numFmtId="0" fontId="18" fillId="0" borderId="1" xfId="0" applyFont="1" applyBorder="1" applyAlignment="1">
      <alignment horizontal="center" vertical="center"/>
    </xf>
    <xf numFmtId="0" fontId="39" fillId="0" borderId="1" xfId="21" applyBorder="1" applyAlignment="1">
      <alignment horizontal="left" vertical="center" wrapText="1"/>
    </xf>
    <xf numFmtId="0" fontId="39" fillId="0" borderId="1" xfId="21" applyBorder="1" applyAlignment="1">
      <alignment horizontal="center" vertical="center" wrapText="1"/>
    </xf>
    <xf numFmtId="3" fontId="39" fillId="0" borderId="1" xfId="0" applyNumberFormat="1" applyFont="1" applyBorder="1" applyAlignment="1">
      <alignment horizontal="center" vertical="center" wrapText="1"/>
    </xf>
    <xf numFmtId="0" fontId="39" fillId="0" borderId="1" xfId="0" applyFont="1" applyBorder="1" applyAlignment="1">
      <alignment horizontal="left" vertical="center" wrapText="1"/>
    </xf>
    <xf numFmtId="0" fontId="39" fillId="0" borderId="1" xfId="0" applyFont="1" applyBorder="1" applyAlignment="1">
      <alignment horizontal="center" vertical="center" wrapText="1"/>
    </xf>
    <xf numFmtId="0" fontId="16" fillId="0" borderId="0" xfId="0" applyFont="1" applyAlignment="1">
      <alignment horizontal="left" vertical="center" wrapText="1"/>
    </xf>
    <xf numFmtId="0" fontId="16" fillId="0" borderId="0" xfId="0" applyFont="1" applyAlignment="1">
      <alignment horizontal="center" vertical="center" wrapText="1"/>
    </xf>
    <xf numFmtId="3" fontId="51" fillId="0" borderId="0" xfId="0" applyNumberFormat="1" applyFont="1" applyAlignment="1">
      <alignment horizontal="center" vertical="center" wrapText="1"/>
    </xf>
    <xf numFmtId="0" fontId="39" fillId="0" borderId="1" xfId="20" applyFont="1" applyBorder="1" applyAlignment="1">
      <alignment horizontal="justify" vertical="center" wrapText="1"/>
    </xf>
    <xf numFmtId="0" fontId="39" fillId="0" borderId="0" xfId="20" applyFont="1" applyAlignment="1">
      <alignment horizontal="justify" vertical="center" wrapText="1"/>
    </xf>
    <xf numFmtId="0" fontId="39" fillId="0" borderId="0" xfId="0" applyFont="1" applyAlignment="1">
      <alignment horizontal="center" vertical="center" wrapText="1"/>
    </xf>
    <xf numFmtId="0" fontId="42" fillId="0" borderId="7" xfId="0" applyFont="1" applyBorder="1" applyAlignment="1">
      <alignment horizontal="center" vertical="center" wrapText="1"/>
    </xf>
    <xf numFmtId="0" fontId="52" fillId="0" borderId="1" xfId="0" applyFont="1" applyBorder="1" applyAlignment="1">
      <alignment horizontal="center" vertical="center"/>
    </xf>
    <xf numFmtId="0" fontId="39" fillId="0" borderId="7" xfId="19" applyFont="1" applyBorder="1" applyAlignment="1">
      <alignment horizontal="justify" vertical="center" wrapText="1"/>
    </xf>
    <xf numFmtId="178" fontId="39" fillId="0" borderId="7" xfId="21" applyNumberFormat="1" applyBorder="1" applyAlignment="1">
      <alignment horizontal="center" vertical="center" wrapText="1"/>
    </xf>
    <xf numFmtId="0" fontId="18" fillId="0" borderId="7" xfId="0" applyFont="1" applyBorder="1" applyAlignment="1">
      <alignment horizontal="center" vertical="center"/>
    </xf>
    <xf numFmtId="0" fontId="39" fillId="0" borderId="1" xfId="19" applyFont="1" applyBorder="1" applyAlignment="1">
      <alignment horizontal="center" vertical="center"/>
    </xf>
    <xf numFmtId="0" fontId="39" fillId="0" borderId="1" xfId="19" applyFont="1" applyBorder="1" applyAlignment="1">
      <alignment horizontal="justify" vertical="center" wrapText="1"/>
    </xf>
    <xf numFmtId="178" fontId="39" fillId="0" borderId="1" xfId="21" applyNumberFormat="1" applyBorder="1" applyAlignment="1">
      <alignment horizontal="center" vertical="center" wrapText="1"/>
    </xf>
    <xf numFmtId="178" fontId="39" fillId="0" borderId="1" xfId="19" applyNumberFormat="1" applyFont="1" applyBorder="1" applyAlignment="1">
      <alignment horizontal="center" vertical="center" wrapText="1"/>
    </xf>
    <xf numFmtId="0" fontId="53" fillId="0" borderId="1" xfId="0" applyFont="1" applyBorder="1" applyAlignment="1">
      <alignment horizontal="center" vertical="center"/>
    </xf>
    <xf numFmtId="0" fontId="42" fillId="0" borderId="1" xfId="21" applyFont="1" applyBorder="1" applyAlignment="1">
      <alignment horizontal="center" vertical="center"/>
    </xf>
    <xf numFmtId="0" fontId="52" fillId="0" borderId="2" xfId="20" applyFont="1" applyBorder="1" applyAlignment="1">
      <alignment horizontal="justify" vertical="center" wrapText="1"/>
    </xf>
    <xf numFmtId="3" fontId="54" fillId="0" borderId="1" xfId="0" applyNumberFormat="1" applyFont="1" applyBorder="1" applyAlignment="1">
      <alignment horizontal="center" vertical="center" wrapText="1"/>
    </xf>
    <xf numFmtId="0" fontId="18" fillId="0" borderId="0" xfId="0" applyFont="1" applyAlignment="1">
      <alignment vertical="center"/>
    </xf>
    <xf numFmtId="0" fontId="39" fillId="0" borderId="0" xfId="19" applyFont="1" applyAlignment="1">
      <alignment horizontal="justify" vertical="center" wrapText="1"/>
    </xf>
    <xf numFmtId="178" fontId="39" fillId="0" borderId="0" xfId="21" applyNumberFormat="1" applyAlignment="1">
      <alignment horizontal="center" vertical="center" wrapText="1"/>
    </xf>
    <xf numFmtId="0" fontId="39" fillId="0" borderId="1" xfId="0" applyFont="1" applyBorder="1" applyAlignment="1">
      <alignment horizontal="justify" vertical="center" wrapText="1"/>
    </xf>
    <xf numFmtId="0" fontId="39" fillId="0" borderId="0" xfId="0" applyFont="1" applyAlignment="1">
      <alignment horizontal="justify" vertical="center" wrapText="1"/>
    </xf>
    <xf numFmtId="0" fontId="30" fillId="8" borderId="0" xfId="0" applyFont="1" applyFill="1"/>
    <xf numFmtId="0" fontId="42" fillId="7" borderId="1" xfId="21" applyFont="1" applyFill="1" applyBorder="1" applyAlignment="1">
      <alignment horizontal="center" vertical="center"/>
    </xf>
    <xf numFmtId="178" fontId="39" fillId="0" borderId="1" xfId="15" applyNumberFormat="1" applyBorder="1" applyAlignment="1">
      <alignment horizontal="center" vertical="center" wrapText="1"/>
    </xf>
    <xf numFmtId="0" fontId="39" fillId="0" borderId="0" xfId="21" applyAlignment="1">
      <alignment horizontal="center" vertical="center" wrapText="1"/>
    </xf>
    <xf numFmtId="0" fontId="31" fillId="0" borderId="0" xfId="0" applyFont="1" applyAlignment="1">
      <alignment vertical="center" wrapText="1"/>
    </xf>
    <xf numFmtId="0" fontId="18" fillId="0" borderId="1" xfId="0" applyFont="1" applyBorder="1" applyAlignment="1">
      <alignment horizontal="justify" vertical="center"/>
    </xf>
    <xf numFmtId="0" fontId="18" fillId="0" borderId="0" xfId="0" applyFont="1" applyAlignment="1">
      <alignment horizontal="justify" vertical="center"/>
    </xf>
    <xf numFmtId="0" fontId="18" fillId="0" borderId="1" xfId="0" applyFont="1" applyBorder="1" applyAlignment="1">
      <alignment horizontal="justify" vertical="center" wrapText="1"/>
    </xf>
    <xf numFmtId="0" fontId="55" fillId="0" borderId="0" xfId="0" applyFont="1"/>
    <xf numFmtId="0" fontId="39" fillId="0" borderId="1" xfId="0" applyFont="1" applyBorder="1" applyAlignment="1">
      <alignment horizontal="center" vertical="center"/>
    </xf>
    <xf numFmtId="0" fontId="39" fillId="0" borderId="0" xfId="0" applyFont="1" applyAlignment="1">
      <alignment horizontal="center" vertical="center"/>
    </xf>
    <xf numFmtId="3" fontId="51" fillId="0" borderId="1" xfId="0" applyNumberFormat="1" applyFont="1" applyBorder="1" applyAlignment="1">
      <alignment horizontal="center" vertical="center" wrapText="1"/>
    </xf>
    <xf numFmtId="3" fontId="39" fillId="0" borderId="1" xfId="0" applyNumberFormat="1" applyFont="1" applyBorder="1" applyAlignment="1">
      <alignment vertical="center" wrapText="1"/>
    </xf>
    <xf numFmtId="3" fontId="30" fillId="0" borderId="0" xfId="0" applyNumberFormat="1" applyFont="1"/>
    <xf numFmtId="167" fontId="30" fillId="0" borderId="0" xfId="0" applyNumberFormat="1" applyFont="1"/>
    <xf numFmtId="174" fontId="18" fillId="0" borderId="0" xfId="0" applyNumberFormat="1" applyFont="1"/>
    <xf numFmtId="167" fontId="18" fillId="0" borderId="15" xfId="0" applyNumberFormat="1" applyFont="1" applyBorder="1"/>
    <xf numFmtId="0" fontId="25" fillId="0" borderId="0" xfId="0" applyFont="1" applyAlignment="1">
      <alignment horizontal="center" vertical="center"/>
    </xf>
    <xf numFmtId="0" fontId="26" fillId="0" borderId="0" xfId="0" applyFont="1" applyAlignment="1">
      <alignment horizontal="left" vertical="center"/>
    </xf>
    <xf numFmtId="0" fontId="35" fillId="0" borderId="0" xfId="5" applyFont="1" applyAlignment="1" applyProtection="1">
      <alignment vertical="center"/>
    </xf>
    <xf numFmtId="0" fontId="57" fillId="0" borderId="0" xfId="5" applyFont="1" applyAlignment="1" applyProtection="1">
      <alignment vertical="center"/>
    </xf>
    <xf numFmtId="0" fontId="22" fillId="0" borderId="0" xfId="5" applyFont="1" applyAlignment="1" applyProtection="1">
      <alignment vertical="center"/>
    </xf>
    <xf numFmtId="0" fontId="58" fillId="0" borderId="0" xfId="5" applyFont="1" applyAlignment="1" applyProtection="1">
      <alignment vertical="center"/>
    </xf>
    <xf numFmtId="0" fontId="0" fillId="0" borderId="0" xfId="0" applyAlignment="1">
      <alignment horizontal="center" vertical="center"/>
    </xf>
    <xf numFmtId="0" fontId="1" fillId="0" borderId="0" xfId="0" applyFont="1" applyAlignment="1">
      <alignment horizontal="center" vertical="center" wrapText="1"/>
    </xf>
    <xf numFmtId="0" fontId="0" fillId="0" borderId="0" xfId="0" applyAlignment="1">
      <alignment horizontal="center" wrapText="1"/>
    </xf>
    <xf numFmtId="0" fontId="1" fillId="0" borderId="0" xfId="0" applyFont="1" applyAlignment="1">
      <alignment horizontal="right" vertical="center" wrapText="1"/>
    </xf>
    <xf numFmtId="0" fontId="0" fillId="0" borderId="0" xfId="0" applyAlignment="1">
      <alignment horizontal="right" vertical="center"/>
    </xf>
    <xf numFmtId="172" fontId="0" fillId="0" borderId="0" xfId="0" applyNumberFormat="1" applyAlignment="1">
      <alignment horizontal="right" vertical="center"/>
    </xf>
    <xf numFmtId="184" fontId="0" fillId="0" borderId="0" xfId="0" applyNumberFormat="1" applyAlignment="1">
      <alignment horizontal="center" vertical="center"/>
    </xf>
    <xf numFmtId="185" fontId="1" fillId="0" borderId="0" xfId="22" applyNumberFormat="1" applyFont="1" applyAlignment="1">
      <alignment horizontal="center" vertical="center" wrapText="1"/>
    </xf>
    <xf numFmtId="185" fontId="0" fillId="0" borderId="0" xfId="22" applyNumberFormat="1" applyFont="1" applyAlignment="1">
      <alignment horizontal="center" vertical="center"/>
    </xf>
    <xf numFmtId="0" fontId="5" fillId="0" borderId="1" xfId="0" applyFont="1" applyBorder="1" applyAlignment="1">
      <alignment vertical="center" wrapText="1"/>
    </xf>
    <xf numFmtId="172" fontId="1" fillId="0" borderId="0" xfId="0" applyNumberFormat="1" applyFont="1" applyAlignment="1">
      <alignment horizontal="center" vertical="center" wrapText="1"/>
    </xf>
    <xf numFmtId="172" fontId="0" fillId="0" borderId="0" xfId="0" applyNumberFormat="1" applyAlignment="1">
      <alignment horizontal="center" vertical="center"/>
    </xf>
    <xf numFmtId="0" fontId="5" fillId="0" borderId="2" xfId="0" applyFont="1" applyBorder="1" applyAlignment="1">
      <alignment vertical="center" wrapText="1"/>
    </xf>
    <xf numFmtId="0" fontId="5" fillId="0" borderId="3" xfId="0" applyFont="1" applyBorder="1" applyAlignment="1">
      <alignment vertical="center" wrapText="1"/>
    </xf>
    <xf numFmtId="4" fontId="5" fillId="0" borderId="1" xfId="0" applyNumberFormat="1" applyFont="1" applyBorder="1" applyAlignment="1">
      <alignment horizontal="center" vertical="center" wrapText="1"/>
    </xf>
    <xf numFmtId="186" fontId="0" fillId="0" borderId="0" xfId="0" applyNumberFormat="1" applyAlignment="1">
      <alignment horizontal="center" vertical="center"/>
    </xf>
    <xf numFmtId="0" fontId="4" fillId="3" borderId="3" xfId="0" applyFont="1" applyFill="1" applyBorder="1" applyAlignment="1">
      <alignment horizontal="center" vertical="center" wrapText="1"/>
    </xf>
    <xf numFmtId="0" fontId="26" fillId="0" borderId="0" xfId="0" applyFont="1" applyAlignment="1">
      <alignment horizontal="center" vertical="center"/>
    </xf>
    <xf numFmtId="0" fontId="25" fillId="0" borderId="0" xfId="0" applyFont="1" applyAlignment="1">
      <alignment horizontal="center" vertical="center"/>
    </xf>
    <xf numFmtId="0" fontId="17" fillId="0" borderId="0" xfId="0" applyFont="1" applyAlignment="1">
      <alignment horizontal="justify" vertical="center" wrapText="1"/>
    </xf>
    <xf numFmtId="0" fontId="26" fillId="0" borderId="0" xfId="0" applyFont="1" applyAlignment="1">
      <alignment horizontal="left" vertical="center" wrapText="1"/>
    </xf>
    <xf numFmtId="0" fontId="26" fillId="0" borderId="0" xfId="0" applyFont="1" applyAlignment="1">
      <alignment horizontal="justify" vertical="center" wrapText="1"/>
    </xf>
    <xf numFmtId="0" fontId="26" fillId="0" borderId="0" xfId="0" applyFont="1" applyAlignment="1">
      <alignment horizontal="justify" vertical="center"/>
    </xf>
    <xf numFmtId="0" fontId="17" fillId="0" borderId="0" xfId="0" applyFont="1" applyAlignment="1">
      <alignment horizontal="justify" vertical="justify" wrapText="1"/>
    </xf>
    <xf numFmtId="0" fontId="25" fillId="0" borderId="0" xfId="0" applyFont="1" applyAlignment="1">
      <alignment horizontal="left" vertical="center"/>
    </xf>
    <xf numFmtId="0" fontId="25" fillId="0" borderId="0" xfId="0" applyFont="1" applyAlignment="1">
      <alignment horizontal="justify" vertical="center" wrapText="1"/>
    </xf>
    <xf numFmtId="0" fontId="25" fillId="0" borderId="0" xfId="0" applyFont="1" applyAlignment="1">
      <alignment horizontal="justify" vertical="top" wrapText="1"/>
    </xf>
    <xf numFmtId="0" fontId="21" fillId="0" borderId="0" xfId="0" applyFont="1" applyAlignment="1">
      <alignment horizontal="justify" vertical="justify" wrapText="1"/>
    </xf>
    <xf numFmtId="0" fontId="16" fillId="0" borderId="0" xfId="0" applyFont="1" applyAlignment="1" applyProtection="1">
      <alignment horizontal="justify" vertical="center" wrapText="1"/>
      <protection locked="0"/>
    </xf>
    <xf numFmtId="0" fontId="50" fillId="3" borderId="2" xfId="0" applyFont="1" applyFill="1" applyBorder="1" applyAlignment="1">
      <alignment horizontal="center" vertical="center"/>
    </xf>
    <xf numFmtId="0" fontId="50" fillId="3" borderId="4" xfId="0" applyFont="1" applyFill="1" applyBorder="1" applyAlignment="1">
      <alignment horizontal="center" vertical="center"/>
    </xf>
    <xf numFmtId="0" fontId="50" fillId="3" borderId="3" xfId="0" applyFont="1" applyFill="1" applyBorder="1" applyAlignment="1">
      <alignment horizontal="center" vertical="center"/>
    </xf>
    <xf numFmtId="0" fontId="39" fillId="0" borderId="2" xfId="0" applyFont="1" applyBorder="1" applyAlignment="1" applyProtection="1">
      <alignment horizontal="left" vertical="center" wrapText="1"/>
      <protection locked="0"/>
    </xf>
    <xf numFmtId="0" fontId="39" fillId="0" borderId="4" xfId="0" applyFont="1" applyBorder="1" applyAlignment="1" applyProtection="1">
      <alignment horizontal="left" vertical="center" wrapText="1"/>
      <protection locked="0"/>
    </xf>
    <xf numFmtId="0" fontId="39" fillId="0" borderId="3" xfId="0" applyFont="1" applyBorder="1" applyAlignment="1" applyProtection="1">
      <alignment horizontal="left" vertical="center" wrapText="1"/>
      <protection locked="0"/>
    </xf>
    <xf numFmtId="0" fontId="17" fillId="0" borderId="1" xfId="0" applyFont="1" applyBorder="1" applyAlignment="1">
      <alignment horizontal="left" vertical="center"/>
    </xf>
    <xf numFmtId="168" fontId="21" fillId="0" borderId="2" xfId="15" applyNumberFormat="1" applyFont="1" applyBorder="1" applyAlignment="1">
      <alignment horizontal="center" vertical="center" wrapText="1"/>
    </xf>
    <xf numFmtId="168" fontId="21" fillId="0" borderId="4" xfId="15" applyNumberFormat="1" applyFont="1" applyBorder="1" applyAlignment="1">
      <alignment horizontal="center" vertical="center" wrapText="1"/>
    </xf>
    <xf numFmtId="0" fontId="21" fillId="0" borderId="3" xfId="15" applyFont="1" applyBorder="1" applyAlignment="1">
      <alignment horizontal="center" vertical="center" wrapText="1"/>
    </xf>
    <xf numFmtId="173" fontId="21" fillId="0" borderId="2" xfId="15" applyNumberFormat="1" applyFont="1" applyBorder="1" applyAlignment="1">
      <alignment horizontal="right" vertical="center" wrapText="1"/>
    </xf>
    <xf numFmtId="173" fontId="21" fillId="0" borderId="4" xfId="15" applyNumberFormat="1" applyFont="1" applyBorder="1" applyAlignment="1">
      <alignment horizontal="right" vertical="center" wrapText="1"/>
    </xf>
    <xf numFmtId="173" fontId="21" fillId="0" borderId="3" xfId="15" applyNumberFormat="1" applyFont="1" applyBorder="1" applyAlignment="1">
      <alignment horizontal="right" vertical="center" wrapText="1"/>
    </xf>
    <xf numFmtId="0" fontId="21" fillId="7" borderId="1" xfId="6" applyFont="1" applyFill="1" applyBorder="1" applyAlignment="1">
      <alignment horizontal="center" wrapText="1"/>
    </xf>
    <xf numFmtId="0" fontId="31" fillId="0" borderId="1" xfId="0" applyFont="1" applyBorder="1" applyAlignment="1">
      <alignment horizontal="left" vertical="center" wrapText="1"/>
    </xf>
    <xf numFmtId="0" fontId="31" fillId="7" borderId="1" xfId="0" applyFont="1" applyFill="1" applyBorder="1" applyAlignment="1">
      <alignment horizontal="left" vertical="center" wrapText="1"/>
    </xf>
    <xf numFmtId="0" fontId="31" fillId="7" borderId="6" xfId="0" applyFont="1" applyFill="1" applyBorder="1" applyAlignment="1">
      <alignment horizontal="left" vertical="center" wrapText="1"/>
    </xf>
    <xf numFmtId="0" fontId="31" fillId="7" borderId="2" xfId="0" applyFont="1" applyFill="1" applyBorder="1" applyAlignment="1">
      <alignment horizontal="left" vertical="center" wrapText="1"/>
    </xf>
    <xf numFmtId="0" fontId="31" fillId="7" borderId="4" xfId="0" applyFont="1" applyFill="1" applyBorder="1" applyAlignment="1">
      <alignment horizontal="left" vertical="center" wrapText="1"/>
    </xf>
    <xf numFmtId="0" fontId="31" fillId="7" borderId="3" xfId="0" applyFont="1" applyFill="1" applyBorder="1" applyAlignment="1">
      <alignment horizontal="left" vertical="center" wrapText="1"/>
    </xf>
    <xf numFmtId="0" fontId="31" fillId="7" borderId="7" xfId="0" applyFont="1" applyFill="1" applyBorder="1" applyAlignment="1">
      <alignment horizontal="left" vertical="center" wrapText="1"/>
    </xf>
    <xf numFmtId="0" fontId="25" fillId="7" borderId="0" xfId="0" applyFont="1" applyFill="1" applyAlignment="1">
      <alignment horizontal="center" vertical="center"/>
    </xf>
    <xf numFmtId="0" fontId="28" fillId="4" borderId="1" xfId="0" applyFont="1" applyFill="1" applyBorder="1" applyAlignment="1">
      <alignment horizontal="center" vertical="center" wrapText="1"/>
    </xf>
    <xf numFmtId="0" fontId="25" fillId="4" borderId="2" xfId="0" applyFont="1" applyFill="1" applyBorder="1" applyAlignment="1">
      <alignment horizontal="center" vertical="center" wrapText="1"/>
    </xf>
    <xf numFmtId="0" fontId="25" fillId="4" borderId="4" xfId="0" applyFont="1" applyFill="1" applyBorder="1" applyAlignment="1">
      <alignment horizontal="center" vertical="center" wrapText="1"/>
    </xf>
    <xf numFmtId="0" fontId="25" fillId="4" borderId="3" xfId="0" applyFont="1" applyFill="1" applyBorder="1" applyAlignment="1">
      <alignment horizontal="center" vertical="center" wrapText="1"/>
    </xf>
    <xf numFmtId="0" fontId="28" fillId="4" borderId="2" xfId="0" applyFont="1" applyFill="1" applyBorder="1" applyAlignment="1">
      <alignment horizontal="center" vertical="center" wrapText="1"/>
    </xf>
    <xf numFmtId="0" fontId="28" fillId="4" borderId="3" xfId="0" applyFont="1" applyFill="1" applyBorder="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17" fillId="0" borderId="2" xfId="15" applyFont="1" applyBorder="1" applyAlignment="1">
      <alignment horizontal="center" vertical="center" wrapText="1"/>
    </xf>
    <xf numFmtId="0" fontId="17" fillId="0" borderId="3" xfId="15" applyFont="1" applyBorder="1" applyAlignment="1">
      <alignment horizontal="center" vertical="center" wrapText="1"/>
    </xf>
    <xf numFmtId="0" fontId="17" fillId="0" borderId="2" xfId="15" applyFont="1" applyBorder="1" applyAlignment="1">
      <alignment horizontal="justify" vertical="center" wrapText="1"/>
    </xf>
    <xf numFmtId="0" fontId="17" fillId="0" borderId="4" xfId="15" applyFont="1" applyBorder="1" applyAlignment="1">
      <alignment horizontal="justify" vertical="center" wrapText="1"/>
    </xf>
    <xf numFmtId="0" fontId="17" fillId="0" borderId="3" xfId="15" applyFont="1" applyBorder="1" applyAlignment="1">
      <alignment horizontal="justify" vertical="center" wrapText="1"/>
    </xf>
    <xf numFmtId="167" fontId="13" fillId="0" borderId="2" xfId="2" applyFont="1" applyFill="1" applyBorder="1" applyAlignment="1">
      <alignment horizontal="center" vertical="center"/>
    </xf>
    <xf numFmtId="167" fontId="13" fillId="0" borderId="3" xfId="2" applyFont="1" applyFill="1" applyBorder="1" applyAlignment="1">
      <alignment horizontal="center" vertical="center"/>
    </xf>
    <xf numFmtId="0" fontId="17" fillId="0" borderId="2" xfId="15" applyFont="1" applyBorder="1" applyAlignment="1">
      <alignment horizontal="left" vertical="center" wrapText="1"/>
    </xf>
    <xf numFmtId="0" fontId="17" fillId="0" borderId="4" xfId="15" applyFont="1" applyBorder="1" applyAlignment="1">
      <alignment horizontal="left" vertical="center" wrapText="1"/>
    </xf>
    <xf numFmtId="0" fontId="17" fillId="0" borderId="3" xfId="15" applyFont="1" applyBorder="1" applyAlignment="1">
      <alignment horizontal="left" vertical="center" wrapText="1"/>
    </xf>
    <xf numFmtId="0" fontId="39" fillId="0" borderId="2" xfId="0" applyFont="1" applyBorder="1" applyAlignment="1" applyProtection="1">
      <alignment horizontal="center" vertical="center" wrapText="1"/>
      <protection locked="0"/>
    </xf>
    <xf numFmtId="0" fontId="39" fillId="0" borderId="3" xfId="0" applyFont="1" applyBorder="1" applyAlignment="1" applyProtection="1">
      <alignment horizontal="center" vertical="center" wrapText="1"/>
      <protection locked="0"/>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167" fontId="13" fillId="0" borderId="2" xfId="0" applyNumberFormat="1" applyFont="1" applyBorder="1" applyAlignment="1">
      <alignment horizontal="center" vertical="center"/>
    </xf>
    <xf numFmtId="167" fontId="13" fillId="0" borderId="3" xfId="0" applyNumberFormat="1" applyFont="1" applyBorder="1" applyAlignment="1">
      <alignment horizontal="center" vertical="center"/>
    </xf>
    <xf numFmtId="177" fontId="29" fillId="0" borderId="2" xfId="0" applyNumberFormat="1" applyFont="1" applyBorder="1" applyAlignment="1">
      <alignment horizontal="center" vertical="center" wrapText="1"/>
    </xf>
    <xf numFmtId="177" fontId="29" fillId="0" borderId="3" xfId="0" applyNumberFormat="1" applyFont="1" applyBorder="1" applyAlignment="1">
      <alignment horizontal="center" vertical="center" wrapText="1"/>
    </xf>
    <xf numFmtId="0" fontId="39" fillId="0" borderId="2" xfId="0" applyFont="1" applyBorder="1" applyAlignment="1">
      <alignment horizontal="justify" vertical="center" wrapText="1"/>
    </xf>
    <xf numFmtId="0" fontId="39" fillId="0" borderId="4" xfId="0" applyFont="1" applyBorder="1" applyAlignment="1">
      <alignment horizontal="justify" vertical="center" wrapText="1"/>
    </xf>
    <xf numFmtId="0" fontId="39" fillId="0" borderId="3" xfId="0" applyFont="1" applyBorder="1" applyAlignment="1">
      <alignment horizontal="justify" vertical="center" wrapText="1"/>
    </xf>
    <xf numFmtId="0" fontId="30" fillId="0" borderId="2" xfId="0" applyFont="1" applyBorder="1" applyAlignment="1">
      <alignment horizontal="justify" vertical="center"/>
    </xf>
    <xf numFmtId="0" fontId="30" fillId="0" borderId="4" xfId="0" applyFont="1" applyBorder="1" applyAlignment="1">
      <alignment horizontal="justify" vertical="center"/>
    </xf>
    <xf numFmtId="0" fontId="30" fillId="0" borderId="3" xfId="0" applyFont="1" applyBorder="1" applyAlignment="1">
      <alignment horizontal="justify" vertical="center"/>
    </xf>
    <xf numFmtId="0" fontId="0" fillId="0" borderId="2" xfId="0" applyBorder="1" applyAlignment="1">
      <alignment horizontal="justify" vertical="center"/>
    </xf>
    <xf numFmtId="0" fontId="0" fillId="0" borderId="4" xfId="0" applyBorder="1" applyAlignment="1">
      <alignment horizontal="justify" vertical="center"/>
    </xf>
    <xf numFmtId="0" fontId="0" fillId="0" borderId="3" xfId="0" applyBorder="1" applyAlignment="1">
      <alignment horizontal="justify" vertical="center"/>
    </xf>
    <xf numFmtId="177" fontId="29" fillId="0" borderId="2" xfId="0" applyNumberFormat="1" applyFont="1" applyBorder="1" applyAlignment="1">
      <alignment horizontal="right" vertical="center" wrapText="1"/>
    </xf>
    <xf numFmtId="177" fontId="29" fillId="0" borderId="3" xfId="0" applyNumberFormat="1" applyFont="1" applyBorder="1" applyAlignment="1">
      <alignment horizontal="right" vertical="center" wrapText="1"/>
    </xf>
    <xf numFmtId="0" fontId="29" fillId="7" borderId="2" xfId="0" applyFont="1" applyFill="1" applyBorder="1" applyAlignment="1">
      <alignment horizontal="center" vertical="center" wrapText="1"/>
    </xf>
    <xf numFmtId="0" fontId="29" fillId="7" borderId="3" xfId="0" applyFont="1" applyFill="1" applyBorder="1" applyAlignment="1">
      <alignment horizontal="center" vertical="center" wrapText="1"/>
    </xf>
    <xf numFmtId="0" fontId="31"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31" fillId="0" borderId="2" xfId="0" applyFont="1" applyBorder="1" applyAlignment="1">
      <alignment horizontal="left" vertical="center" wrapText="1"/>
    </xf>
    <xf numFmtId="0" fontId="31" fillId="0" borderId="4" xfId="0" applyFont="1" applyBorder="1" applyAlignment="1">
      <alignment horizontal="left" vertical="center" wrapText="1"/>
    </xf>
    <xf numFmtId="0" fontId="31" fillId="0" borderId="3" xfId="0" applyFont="1" applyBorder="1" applyAlignment="1">
      <alignment horizontal="left" vertical="center" wrapText="1"/>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42" fontId="25" fillId="0" borderId="2" xfId="0" applyNumberFormat="1" applyFont="1" applyBorder="1" applyAlignment="1">
      <alignment horizontal="center" vertical="center" wrapText="1"/>
    </xf>
    <xf numFmtId="42" fontId="25" fillId="0" borderId="3" xfId="0" applyNumberFormat="1" applyFont="1" applyBorder="1" applyAlignment="1">
      <alignment horizontal="center" vertical="center" wrapText="1"/>
    </xf>
    <xf numFmtId="0" fontId="17" fillId="0" borderId="0" xfId="0" applyFont="1" applyAlignment="1">
      <alignment horizontal="left" vertical="center"/>
    </xf>
    <xf numFmtId="0" fontId="32" fillId="0" borderId="5" xfId="0" applyFont="1" applyBorder="1" applyAlignment="1">
      <alignment horizontal="center" vertical="center" wrapText="1"/>
    </xf>
    <xf numFmtId="0" fontId="32" fillId="0" borderId="0" xfId="0" applyFont="1" applyAlignment="1">
      <alignment horizontal="center" vertical="center" wrapText="1"/>
    </xf>
    <xf numFmtId="0" fontId="31" fillId="0" borderId="0" xfId="0" applyFont="1" applyAlignment="1">
      <alignment horizontal="center" vertical="center" wrapText="1"/>
    </xf>
    <xf numFmtId="0" fontId="17" fillId="0" borderId="0" xfId="0" applyFont="1" applyAlignment="1">
      <alignment horizontal="center" vertical="center" wrapText="1"/>
    </xf>
    <xf numFmtId="0" fontId="31" fillId="7" borderId="1" xfId="0" applyFont="1" applyFill="1" applyBorder="1" applyAlignment="1">
      <alignment horizontal="center" vertical="center" wrapText="1"/>
    </xf>
    <xf numFmtId="0" fontId="17" fillId="7" borderId="1" xfId="0" applyFont="1" applyFill="1" applyBorder="1" applyAlignment="1">
      <alignment horizontal="center" vertical="center" wrapText="1"/>
    </xf>
    <xf numFmtId="167" fontId="31" fillId="7" borderId="1" xfId="0" applyNumberFormat="1" applyFont="1" applyFill="1" applyBorder="1" applyAlignment="1">
      <alignment horizontal="right" vertical="center" wrapText="1"/>
    </xf>
    <xf numFmtId="164" fontId="31" fillId="7" borderId="1" xfId="0" applyNumberFormat="1" applyFont="1" applyFill="1" applyBorder="1" applyAlignment="1">
      <alignment horizontal="right" vertical="center" wrapText="1"/>
    </xf>
    <xf numFmtId="0" fontId="31" fillId="0" borderId="1" xfId="0" applyFont="1" applyBorder="1" applyAlignment="1">
      <alignment horizontal="center" vertical="center" wrapText="1"/>
    </xf>
    <xf numFmtId="0" fontId="17" fillId="0" borderId="1" xfId="0" applyFont="1" applyBorder="1" applyAlignment="1">
      <alignment horizontal="center" vertical="center" wrapText="1"/>
    </xf>
    <xf numFmtId="167" fontId="31" fillId="0" borderId="1" xfId="0" applyNumberFormat="1" applyFont="1" applyBorder="1" applyAlignment="1">
      <alignment horizontal="right" vertical="center" wrapText="1"/>
    </xf>
    <xf numFmtId="164" fontId="31" fillId="0" borderId="1" xfId="0" applyNumberFormat="1" applyFont="1" applyBorder="1" applyAlignment="1">
      <alignment horizontal="right" vertical="center" wrapText="1"/>
    </xf>
    <xf numFmtId="0" fontId="17" fillId="0" borderId="0" xfId="15" applyFont="1" applyAlignment="1">
      <alignment horizontal="center" vertical="center" wrapText="1"/>
    </xf>
    <xf numFmtId="0" fontId="17" fillId="0" borderId="0" xfId="15" applyFont="1" applyAlignment="1">
      <alignment horizontal="left" vertical="center" wrapText="1"/>
    </xf>
    <xf numFmtId="0" fontId="17" fillId="0" borderId="0" xfId="15" applyFont="1" applyAlignment="1">
      <alignment horizontal="justify" vertical="center" wrapText="1"/>
    </xf>
    <xf numFmtId="0" fontId="17" fillId="16" borderId="0" xfId="15" applyFont="1" applyFill="1" applyAlignment="1">
      <alignment horizontal="center" vertical="center" wrapText="1"/>
    </xf>
    <xf numFmtId="0" fontId="17" fillId="16" borderId="0" xfId="15" applyFont="1" applyFill="1" applyAlignment="1">
      <alignment horizontal="left" vertical="center" wrapText="1"/>
    </xf>
    <xf numFmtId="0" fontId="17" fillId="7" borderId="0" xfId="0" applyFont="1" applyFill="1" applyAlignment="1">
      <alignment horizontal="center" vertical="center" wrapText="1"/>
    </xf>
    <xf numFmtId="0" fontId="32" fillId="6" borderId="13" xfId="0" applyFont="1" applyFill="1" applyBorder="1" applyAlignment="1">
      <alignment horizontal="center" vertical="center" wrapText="1"/>
    </xf>
    <xf numFmtId="0" fontId="32" fillId="6" borderId="14" xfId="0" applyFont="1" applyFill="1" applyBorder="1" applyAlignment="1">
      <alignment horizontal="center" vertical="center" wrapText="1"/>
    </xf>
    <xf numFmtId="0" fontId="32" fillId="6" borderId="15" xfId="0" applyFont="1" applyFill="1" applyBorder="1" applyAlignment="1">
      <alignment horizontal="center" vertical="center" wrapText="1"/>
    </xf>
    <xf numFmtId="0" fontId="26" fillId="6" borderId="13" xfId="0" applyFont="1" applyFill="1" applyBorder="1" applyAlignment="1">
      <alignment horizontal="left" vertical="center" wrapText="1"/>
    </xf>
    <xf numFmtId="0" fontId="26" fillId="6" borderId="14" xfId="0" applyFont="1" applyFill="1" applyBorder="1" applyAlignment="1">
      <alignment horizontal="left" vertical="center" wrapText="1"/>
    </xf>
    <xf numFmtId="0" fontId="26" fillId="6" borderId="15" xfId="0" applyFont="1" applyFill="1" applyBorder="1" applyAlignment="1">
      <alignment horizontal="left" vertical="center" wrapText="1"/>
    </xf>
    <xf numFmtId="0" fontId="42" fillId="0" borderId="0" xfId="0" applyFont="1" applyAlignment="1">
      <alignment horizontal="center" vertical="center" wrapText="1"/>
    </xf>
    <xf numFmtId="0" fontId="59" fillId="0" borderId="0" xfId="0" applyFont="1" applyAlignment="1">
      <alignment horizontal="left"/>
    </xf>
    <xf numFmtId="0" fontId="0" fillId="0" borderId="6" xfId="0" applyBorder="1" applyAlignment="1">
      <alignment horizontal="center" vertical="center"/>
    </xf>
    <xf numFmtId="0" fontId="0" fillId="0" borderId="7" xfId="0" applyBorder="1" applyAlignment="1">
      <alignment horizontal="center" vertical="center"/>
    </xf>
    <xf numFmtId="177" fontId="0" fillId="5" borderId="1" xfId="0" applyNumberFormat="1" applyFill="1" applyBorder="1" applyAlignment="1">
      <alignment horizontal="center" vertical="center"/>
    </xf>
    <xf numFmtId="0" fontId="0" fillId="5" borderId="1" xfId="0" applyFill="1" applyBorder="1" applyAlignment="1">
      <alignment horizontal="center" vertical="center"/>
    </xf>
    <xf numFmtId="0" fontId="0" fillId="0" borderId="1" xfId="0" applyBorder="1" applyAlignment="1">
      <alignment horizontal="left" vertical="center"/>
    </xf>
    <xf numFmtId="0" fontId="39" fillId="0" borderId="0" xfId="0" applyFont="1" applyAlignment="1" applyProtection="1">
      <alignment horizontal="center" vertical="center" wrapText="1"/>
      <protection locked="0"/>
    </xf>
    <xf numFmtId="0" fontId="0" fillId="0" borderId="0" xfId="0" applyAlignment="1">
      <alignment horizontal="justify" vertical="center"/>
    </xf>
    <xf numFmtId="173" fontId="0" fillId="0" borderId="6" xfId="0" applyNumberFormat="1" applyBorder="1" applyAlignment="1">
      <alignment horizontal="center" vertical="center"/>
    </xf>
    <xf numFmtId="173" fontId="0" fillId="0" borderId="16" xfId="0" applyNumberFormat="1" applyBorder="1" applyAlignment="1">
      <alignment horizontal="center" vertical="center"/>
    </xf>
    <xf numFmtId="165" fontId="0" fillId="0" borderId="0" xfId="0" applyNumberFormat="1" applyAlignment="1">
      <alignment horizontal="center" vertical="center"/>
    </xf>
    <xf numFmtId="0" fontId="0" fillId="0" borderId="0" xfId="0" applyAlignment="1">
      <alignment horizontal="center" vertical="center"/>
    </xf>
    <xf numFmtId="181" fontId="56" fillId="0" borderId="13" xfId="0" applyNumberFormat="1" applyFont="1" applyBorder="1" applyAlignment="1">
      <alignment horizontal="center"/>
    </xf>
    <xf numFmtId="181" fontId="56" fillId="0" borderId="14" xfId="0" applyNumberFormat="1" applyFont="1" applyBorder="1" applyAlignment="1">
      <alignment horizontal="center"/>
    </xf>
    <xf numFmtId="181" fontId="56" fillId="0" borderId="15" xfId="0" applyNumberFormat="1" applyFont="1" applyBorder="1" applyAlignment="1">
      <alignment horizontal="center"/>
    </xf>
    <xf numFmtId="0" fontId="17" fillId="0" borderId="0" xfId="0" applyFont="1" applyAlignment="1">
      <alignment horizontal="left" vertical="center" wrapText="1"/>
    </xf>
    <xf numFmtId="0" fontId="18" fillId="0" borderId="0" xfId="0" applyFont="1" applyAlignment="1">
      <alignment horizontal="center" vertical="center"/>
    </xf>
    <xf numFmtId="0" fontId="18" fillId="0" borderId="0" xfId="0" applyFont="1" applyAlignment="1">
      <alignment horizontal="center"/>
    </xf>
    <xf numFmtId="0" fontId="39" fillId="0" borderId="0" xfId="5" applyFont="1" applyAlignment="1" applyProtection="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0" fontId="14" fillId="0" borderId="0" xfId="0" applyFont="1" applyAlignment="1">
      <alignment horizontal="justify" vertical="center" wrapText="1"/>
    </xf>
    <xf numFmtId="0" fontId="3" fillId="0" borderId="0" xfId="0" applyFont="1" applyAlignment="1">
      <alignment horizontal="left" vertical="center" wrapText="1"/>
    </xf>
    <xf numFmtId="0" fontId="16" fillId="0" borderId="0" xfId="0" applyFont="1" applyAlignment="1">
      <alignment horizontal="justify" vertical="center" wrapText="1"/>
    </xf>
    <xf numFmtId="0" fontId="3" fillId="0" borderId="0" xfId="0" applyFont="1" applyAlignment="1">
      <alignment horizontal="justify" vertical="center" wrapText="1"/>
    </xf>
    <xf numFmtId="0" fontId="3" fillId="0" borderId="0" xfId="0" applyFont="1" applyAlignment="1">
      <alignment horizontal="justify" vertical="center"/>
    </xf>
    <xf numFmtId="0" fontId="1" fillId="0" borderId="0" xfId="0" applyFont="1" applyAlignment="1">
      <alignment horizontal="left" vertical="center"/>
    </xf>
    <xf numFmtId="0" fontId="14" fillId="0" borderId="0" xfId="0" applyFont="1" applyAlignment="1">
      <alignment horizontal="left" vertical="center" wrapText="1"/>
    </xf>
    <xf numFmtId="0" fontId="1" fillId="0" borderId="0" xfId="0" applyFont="1" applyAlignment="1">
      <alignment horizontal="justify" vertical="center" wrapText="1"/>
    </xf>
    <xf numFmtId="0" fontId="1" fillId="0" borderId="0" xfId="0" applyFont="1" applyAlignment="1">
      <alignment horizontal="justify" vertical="top" wrapText="1"/>
    </xf>
    <xf numFmtId="0" fontId="16" fillId="0" borderId="0" xfId="0" applyFont="1" applyAlignment="1">
      <alignment horizontal="justify" vertical="justify" wrapText="1"/>
    </xf>
    <xf numFmtId="0" fontId="14" fillId="0" borderId="0" xfId="0" applyFont="1" applyAlignment="1">
      <alignment horizontal="justify" vertical="justify" wrapText="1"/>
    </xf>
    <xf numFmtId="0" fontId="14" fillId="0" borderId="1" xfId="0" applyFont="1" applyBorder="1" applyAlignment="1">
      <alignment horizontal="left" vertical="center"/>
    </xf>
    <xf numFmtId="168" fontId="16" fillId="0" borderId="2" xfId="15" applyNumberFormat="1" applyFont="1" applyBorder="1" applyAlignment="1">
      <alignment horizontal="center" vertical="center" wrapText="1"/>
    </xf>
    <xf numFmtId="168" fontId="16" fillId="0" borderId="4" xfId="15" applyNumberFormat="1" applyFont="1" applyBorder="1" applyAlignment="1">
      <alignment horizontal="center" vertical="center" wrapText="1"/>
    </xf>
    <xf numFmtId="0" fontId="16" fillId="0" borderId="3" xfId="15" applyFont="1" applyBorder="1" applyAlignment="1">
      <alignment horizontal="center" vertical="center" wrapText="1"/>
    </xf>
    <xf numFmtId="173" fontId="16" fillId="0" borderId="2" xfId="15" applyNumberFormat="1" applyFont="1" applyBorder="1" applyAlignment="1">
      <alignment horizontal="right" vertical="center" wrapText="1"/>
    </xf>
    <xf numFmtId="173" fontId="16" fillId="0" borderId="4" xfId="15" applyNumberFormat="1" applyFont="1" applyBorder="1" applyAlignment="1">
      <alignment horizontal="right" vertical="center" wrapText="1"/>
    </xf>
    <xf numFmtId="173" fontId="16" fillId="0" borderId="3" xfId="15" applyNumberFormat="1" applyFont="1" applyBorder="1" applyAlignment="1">
      <alignment horizontal="right" vertical="center" wrapText="1"/>
    </xf>
    <xf numFmtId="0" fontId="16" fillId="7" borderId="1" xfId="6" applyFont="1" applyFill="1" applyBorder="1" applyAlignment="1">
      <alignment horizontal="center" wrapText="1"/>
    </xf>
    <xf numFmtId="0" fontId="24" fillId="0" borderId="1" xfId="0" applyFont="1" applyBorder="1" applyAlignment="1">
      <alignment horizontal="left" vertical="center" wrapText="1"/>
    </xf>
    <xf numFmtId="0" fontId="24" fillId="7" borderId="1" xfId="0" applyFont="1" applyFill="1" applyBorder="1" applyAlignment="1">
      <alignment horizontal="left" vertical="center" wrapText="1"/>
    </xf>
    <xf numFmtId="0" fontId="24" fillId="7" borderId="6" xfId="0" applyFont="1" applyFill="1" applyBorder="1" applyAlignment="1">
      <alignment horizontal="left" vertical="center" wrapText="1"/>
    </xf>
    <xf numFmtId="0" fontId="24" fillId="7" borderId="2" xfId="0" applyFont="1" applyFill="1" applyBorder="1" applyAlignment="1">
      <alignment horizontal="left" vertical="center" wrapText="1"/>
    </xf>
    <xf numFmtId="0" fontId="24" fillId="7" borderId="4" xfId="0" applyFont="1" applyFill="1" applyBorder="1" applyAlignment="1">
      <alignment horizontal="left" vertical="center" wrapText="1"/>
    </xf>
    <xf numFmtId="0" fontId="24" fillId="7" borderId="3" xfId="0" applyFont="1" applyFill="1" applyBorder="1" applyAlignment="1">
      <alignment horizontal="left" vertical="center" wrapText="1"/>
    </xf>
    <xf numFmtId="0" fontId="24" fillId="7" borderId="7" xfId="0" applyFont="1" applyFill="1" applyBorder="1" applyAlignment="1">
      <alignment horizontal="left" vertical="center" wrapText="1"/>
    </xf>
    <xf numFmtId="167" fontId="17" fillId="0" borderId="2" xfId="2" applyFont="1" applyFill="1" applyBorder="1" applyAlignment="1">
      <alignment horizontal="center" vertical="center"/>
    </xf>
    <xf numFmtId="167" fontId="17" fillId="0" borderId="3" xfId="2" applyFont="1" applyFill="1" applyBorder="1" applyAlignment="1">
      <alignment horizontal="center" vertical="center"/>
    </xf>
    <xf numFmtId="0" fontId="29" fillId="0" borderId="1" xfId="0" applyFont="1" applyBorder="1" applyAlignment="1">
      <alignment horizontal="center" vertical="center" wrapText="1"/>
    </xf>
    <xf numFmtId="0" fontId="17" fillId="0" borderId="1" xfId="0" applyFont="1" applyBorder="1" applyAlignment="1">
      <alignment horizontal="justify" vertical="center" wrapText="1"/>
    </xf>
    <xf numFmtId="167" fontId="29" fillId="0" borderId="1" xfId="2" applyFont="1" applyFill="1" applyBorder="1" applyAlignment="1">
      <alignment horizontal="center" vertical="center" wrapText="1"/>
    </xf>
    <xf numFmtId="0" fontId="29" fillId="8" borderId="1" xfId="0" applyFont="1" applyFill="1" applyBorder="1" applyAlignment="1">
      <alignment horizontal="center" vertical="center" wrapText="1"/>
    </xf>
    <xf numFmtId="0" fontId="17" fillId="0" borderId="1" xfId="15" applyFont="1" applyBorder="1" applyAlignment="1">
      <alignment horizontal="justify" vertical="center" wrapText="1"/>
    </xf>
    <xf numFmtId="173" fontId="17" fillId="0" borderId="1" xfId="2" applyNumberFormat="1" applyFont="1" applyFill="1" applyBorder="1" applyAlignment="1">
      <alignment horizontal="left" vertical="center"/>
    </xf>
    <xf numFmtId="0" fontId="21" fillId="8" borderId="8" xfId="0" applyFont="1" applyFill="1" applyBorder="1" applyAlignment="1">
      <alignment horizontal="center" vertical="center" wrapText="1"/>
    </xf>
    <xf numFmtId="0" fontId="21" fillId="8" borderId="9" xfId="0" applyFont="1" applyFill="1" applyBorder="1" applyAlignment="1">
      <alignment horizontal="center" vertical="center" wrapText="1"/>
    </xf>
    <xf numFmtId="0" fontId="21" fillId="0" borderId="8" xfId="0" applyFont="1" applyBorder="1" applyAlignment="1" applyProtection="1">
      <alignment horizontal="center" vertical="center" wrapText="1"/>
      <protection locked="0"/>
    </xf>
    <xf numFmtId="0" fontId="21" fillId="0" borderId="9" xfId="0" applyFont="1" applyBorder="1" applyAlignment="1" applyProtection="1">
      <alignment horizontal="center" vertical="center" wrapText="1"/>
      <protection locked="0"/>
    </xf>
    <xf numFmtId="0" fontId="17" fillId="0" borderId="7" xfId="0" applyFont="1" applyBorder="1" applyAlignment="1">
      <alignment horizontal="justify" vertical="center" wrapText="1"/>
    </xf>
    <xf numFmtId="175" fontId="21" fillId="0" borderId="8" xfId="4" applyNumberFormat="1" applyFont="1" applyFill="1" applyBorder="1" applyAlignment="1">
      <alignment horizontal="center" vertical="center" wrapText="1"/>
    </xf>
    <xf numFmtId="175" fontId="21" fillId="0" borderId="9" xfId="4" applyNumberFormat="1" applyFont="1" applyFill="1" applyBorder="1" applyAlignment="1">
      <alignment horizontal="center" vertical="center" wrapText="1"/>
    </xf>
    <xf numFmtId="0" fontId="21" fillId="8" borderId="2"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21" fillId="0" borderId="1" xfId="0" applyFont="1" applyBorder="1" applyAlignment="1" applyProtection="1">
      <alignment horizontal="center" vertical="center" wrapText="1"/>
      <protection locked="0"/>
    </xf>
    <xf numFmtId="175" fontId="21" fillId="0" borderId="2" xfId="4" applyNumberFormat="1" applyFont="1" applyFill="1" applyBorder="1" applyAlignment="1">
      <alignment horizontal="center" vertical="center" wrapText="1"/>
    </xf>
    <xf numFmtId="175" fontId="21" fillId="0" borderId="3" xfId="4" applyNumberFormat="1" applyFont="1" applyFill="1" applyBorder="1" applyAlignment="1">
      <alignment horizontal="center" vertical="center" wrapText="1"/>
    </xf>
    <xf numFmtId="0" fontId="21" fillId="0" borderId="1" xfId="0" applyFont="1" applyBorder="1" applyAlignment="1">
      <alignment horizontal="center" vertical="center" wrapText="1"/>
    </xf>
    <xf numFmtId="0" fontId="21" fillId="0" borderId="1" xfId="0" applyFont="1" applyBorder="1" applyAlignment="1">
      <alignment horizontal="justify" vertical="center" wrapText="1"/>
    </xf>
    <xf numFmtId="175" fontId="21" fillId="0" borderId="1" xfId="4" applyNumberFormat="1" applyFont="1" applyFill="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17" fillId="0" borderId="1" xfId="0" applyFont="1" applyBorder="1" applyAlignment="1">
      <alignment horizontal="justify" vertical="center"/>
    </xf>
    <xf numFmtId="0" fontId="29" fillId="9" borderId="2" xfId="0" applyFont="1" applyFill="1" applyBorder="1" applyAlignment="1">
      <alignment horizontal="center" vertical="center" wrapText="1"/>
    </xf>
    <xf numFmtId="0" fontId="29" fillId="9" borderId="3" xfId="0" applyFont="1" applyFill="1" applyBorder="1" applyAlignment="1">
      <alignment horizontal="center" vertical="center" wrapText="1"/>
    </xf>
    <xf numFmtId="0" fontId="29" fillId="9" borderId="1" xfId="0" applyFont="1" applyFill="1" applyBorder="1" applyAlignment="1">
      <alignment horizontal="center" vertical="center" wrapText="1"/>
    </xf>
    <xf numFmtId="0" fontId="17" fillId="9" borderId="1" xfId="15" applyFont="1" applyFill="1" applyBorder="1" applyAlignment="1">
      <alignment horizontal="justify" vertical="center" wrapText="1"/>
    </xf>
    <xf numFmtId="173" fontId="17" fillId="9" borderId="1" xfId="2" applyNumberFormat="1" applyFont="1" applyFill="1" applyBorder="1" applyAlignment="1">
      <alignment horizontal="left" vertical="center"/>
    </xf>
    <xf numFmtId="176" fontId="25" fillId="0" borderId="1" xfId="0" applyNumberFormat="1" applyFont="1" applyBorder="1" applyAlignment="1">
      <alignment horizontal="center" vertical="center" wrapText="1"/>
    </xf>
    <xf numFmtId="167" fontId="17" fillId="0" borderId="0" xfId="0" applyNumberFormat="1" applyFont="1" applyAlignment="1">
      <alignment horizontal="center" vertical="center" wrapText="1"/>
    </xf>
    <xf numFmtId="0" fontId="31" fillId="0" borderId="12" xfId="0" applyFont="1" applyBorder="1" applyAlignment="1">
      <alignment horizontal="left" vertical="center" wrapText="1"/>
    </xf>
    <xf numFmtId="0" fontId="32" fillId="0" borderId="1" xfId="0" applyFont="1" applyBorder="1" applyAlignment="1">
      <alignment horizontal="right" vertical="center" wrapText="1"/>
    </xf>
    <xf numFmtId="0" fontId="21" fillId="0" borderId="2" xfId="0" applyFont="1" applyBorder="1" applyAlignment="1" applyProtection="1">
      <alignment horizontal="left" vertical="center" wrapText="1"/>
      <protection locked="0"/>
    </xf>
    <xf numFmtId="0" fontId="21" fillId="0" borderId="4" xfId="0" applyFont="1" applyBorder="1" applyAlignment="1" applyProtection="1">
      <alignment horizontal="left" vertical="center" wrapText="1"/>
      <protection locked="0"/>
    </xf>
    <xf numFmtId="0" fontId="21" fillId="0" borderId="3" xfId="0" applyFont="1" applyBorder="1" applyAlignment="1" applyProtection="1">
      <alignment horizontal="left" vertical="center" wrapText="1"/>
      <protection locked="0"/>
    </xf>
    <xf numFmtId="0" fontId="21" fillId="0" borderId="2" xfId="0" applyFont="1" applyBorder="1" applyAlignment="1" applyProtection="1">
      <alignment horizontal="center" vertical="center" wrapText="1"/>
      <protection locked="0"/>
    </xf>
    <xf numFmtId="0" fontId="21" fillId="0" borderId="4"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179" fontId="21" fillId="0" borderId="2" xfId="2" applyNumberFormat="1" applyFont="1" applyFill="1" applyBorder="1" applyAlignment="1" applyProtection="1">
      <alignment horizontal="center" vertical="center" wrapText="1"/>
      <protection locked="0"/>
    </xf>
    <xf numFmtId="179" fontId="21" fillId="0" borderId="4" xfId="2" applyNumberFormat="1" applyFont="1" applyFill="1" applyBorder="1" applyAlignment="1" applyProtection="1">
      <alignment horizontal="center" vertical="center" wrapText="1"/>
      <protection locked="0"/>
    </xf>
    <xf numFmtId="179" fontId="21" fillId="0" borderId="3" xfId="2" applyNumberFormat="1" applyFont="1" applyFill="1" applyBorder="1" applyAlignment="1" applyProtection="1">
      <alignment horizontal="center" vertical="center" wrapText="1"/>
      <protection locked="0"/>
    </xf>
    <xf numFmtId="0" fontId="32" fillId="7" borderId="1" xfId="0" applyFont="1" applyFill="1" applyBorder="1" applyAlignment="1">
      <alignment horizontal="center" vertical="center" wrapText="1"/>
    </xf>
    <xf numFmtId="0" fontId="21" fillId="0" borderId="1" xfId="0" applyFont="1" applyBorder="1" applyAlignment="1" applyProtection="1">
      <alignment horizontal="justify" vertical="justify" wrapText="1"/>
      <protection locked="0"/>
    </xf>
    <xf numFmtId="0" fontId="31" fillId="7" borderId="8" xfId="0" applyFont="1" applyFill="1" applyBorder="1" applyAlignment="1">
      <alignment horizontal="center" vertical="center" wrapText="1"/>
    </xf>
    <xf numFmtId="0" fontId="31" fillId="7" borderId="12" xfId="0" applyFont="1" applyFill="1" applyBorder="1" applyAlignment="1">
      <alignment horizontal="center" vertical="center" wrapText="1"/>
    </xf>
    <xf numFmtId="0" fontId="31" fillId="7" borderId="9" xfId="0" applyFont="1" applyFill="1" applyBorder="1" applyAlignment="1">
      <alignment horizontal="center" vertical="center" wrapText="1"/>
    </xf>
    <xf numFmtId="164" fontId="31" fillId="7" borderId="2" xfId="0" applyNumberFormat="1" applyFont="1" applyFill="1" applyBorder="1" applyAlignment="1">
      <alignment horizontal="right" vertical="center" wrapText="1"/>
    </xf>
    <xf numFmtId="164" fontId="31" fillId="7" borderId="4" xfId="0" applyNumberFormat="1" applyFont="1" applyFill="1" applyBorder="1" applyAlignment="1">
      <alignment horizontal="right" vertical="center" wrapText="1"/>
    </xf>
    <xf numFmtId="164" fontId="31" fillId="7" borderId="3" xfId="0" applyNumberFormat="1" applyFont="1" applyFill="1" applyBorder="1" applyAlignment="1">
      <alignment horizontal="right" vertical="center" wrapText="1"/>
    </xf>
    <xf numFmtId="0" fontId="21" fillId="0" borderId="1" xfId="0" applyFont="1" applyBorder="1" applyAlignment="1" applyProtection="1">
      <alignment horizontal="justify" vertical="center" wrapText="1"/>
      <protection locked="0"/>
    </xf>
    <xf numFmtId="164" fontId="31" fillId="7" borderId="2" xfId="0" applyNumberFormat="1" applyFont="1" applyFill="1" applyBorder="1" applyAlignment="1">
      <alignment horizontal="center" vertical="center" wrapText="1"/>
    </xf>
    <xf numFmtId="164" fontId="31" fillId="7" borderId="4" xfId="0" applyNumberFormat="1" applyFont="1" applyFill="1" applyBorder="1" applyAlignment="1">
      <alignment horizontal="center" vertical="center" wrapText="1"/>
    </xf>
    <xf numFmtId="164" fontId="31" fillId="7" borderId="3" xfId="0" applyNumberFormat="1" applyFont="1" applyFill="1" applyBorder="1" applyAlignment="1">
      <alignment horizontal="center" vertical="center" wrapText="1"/>
    </xf>
    <xf numFmtId="0" fontId="32" fillId="7" borderId="0" xfId="0" applyFont="1" applyFill="1" applyAlignment="1">
      <alignment horizontal="center" vertical="center" wrapText="1"/>
    </xf>
    <xf numFmtId="0" fontId="32" fillId="0" borderId="13" xfId="0" applyFont="1" applyBorder="1" applyAlignment="1">
      <alignment horizontal="left" vertical="center" wrapText="1"/>
    </xf>
    <xf numFmtId="0" fontId="32" fillId="0" borderId="14" xfId="0" applyFont="1" applyBorder="1" applyAlignment="1">
      <alignment horizontal="left" vertical="center" wrapText="1"/>
    </xf>
    <xf numFmtId="0" fontId="32" fillId="0" borderId="15" xfId="0" applyFont="1" applyBorder="1" applyAlignment="1">
      <alignment horizontal="left" vertical="center" wrapText="1"/>
    </xf>
    <xf numFmtId="0" fontId="32" fillId="0" borderId="13" xfId="0" applyFont="1" applyBorder="1" applyAlignment="1">
      <alignment horizontal="center" vertical="center" wrapText="1"/>
    </xf>
    <xf numFmtId="0" fontId="32" fillId="0" borderId="14" xfId="0" applyFont="1" applyBorder="1" applyAlignment="1">
      <alignment horizontal="center" vertical="center" wrapText="1"/>
    </xf>
    <xf numFmtId="0" fontId="32" fillId="0" borderId="15" xfId="0" applyFont="1" applyBorder="1" applyAlignment="1">
      <alignment horizontal="center" vertical="center" wrapText="1"/>
    </xf>
    <xf numFmtId="0" fontId="31" fillId="7" borderId="0" xfId="0" applyFont="1" applyFill="1" applyAlignment="1">
      <alignment horizontal="center" vertical="center" wrapText="1"/>
    </xf>
    <xf numFmtId="167" fontId="21" fillId="7" borderId="1" xfId="0" applyNumberFormat="1" applyFont="1" applyFill="1" applyBorder="1" applyAlignment="1">
      <alignment horizontal="right" vertical="center" wrapText="1"/>
    </xf>
    <xf numFmtId="164" fontId="21" fillId="7" borderId="1" xfId="0" applyNumberFormat="1" applyFont="1" applyFill="1" applyBorder="1" applyAlignment="1">
      <alignment horizontal="right" vertical="center" wrapText="1"/>
    </xf>
    <xf numFmtId="0" fontId="17" fillId="7" borderId="1" xfId="0" applyFont="1" applyFill="1" applyBorder="1" applyAlignment="1">
      <alignment horizontal="justify" vertical="justify" wrapText="1"/>
    </xf>
    <xf numFmtId="0" fontId="21" fillId="0" borderId="0" xfId="0" applyFont="1" applyAlignment="1">
      <alignment horizontal="center" vertical="center" wrapText="1"/>
    </xf>
    <xf numFmtId="0" fontId="26" fillId="0" borderId="0" xfId="0" applyFont="1" applyAlignment="1">
      <alignment horizontal="center" vertical="center" wrapText="1"/>
    </xf>
    <xf numFmtId="0" fontId="32" fillId="0" borderId="0" xfId="0" applyFont="1" applyAlignment="1">
      <alignment horizontal="left" vertical="center" wrapText="1"/>
    </xf>
    <xf numFmtId="0" fontId="32" fillId="8" borderId="0" xfId="0" applyFont="1" applyFill="1" applyAlignment="1">
      <alignment horizontal="left" vertical="center" wrapText="1"/>
    </xf>
    <xf numFmtId="0" fontId="21" fillId="7" borderId="1" xfId="0" applyFont="1" applyFill="1" applyBorder="1" applyAlignment="1">
      <alignment horizontal="center" vertical="center" wrapText="1"/>
    </xf>
    <xf numFmtId="0" fontId="21" fillId="7" borderId="2" xfId="0" applyFont="1" applyFill="1" applyBorder="1" applyAlignment="1">
      <alignment horizontal="center" vertical="center" wrapText="1"/>
    </xf>
    <xf numFmtId="0" fontId="21" fillId="7" borderId="4" xfId="0" applyFont="1" applyFill="1" applyBorder="1" applyAlignment="1">
      <alignment horizontal="center" vertical="center" wrapText="1"/>
    </xf>
    <xf numFmtId="0" fontId="21" fillId="7" borderId="3" xfId="0" applyFont="1" applyFill="1" applyBorder="1" applyAlignment="1">
      <alignment horizontal="center" vertical="center" wrapText="1"/>
    </xf>
    <xf numFmtId="0" fontId="21" fillId="0" borderId="4" xfId="0" applyFont="1" applyBorder="1" applyAlignment="1">
      <alignment horizontal="center" vertical="center" wrapText="1"/>
    </xf>
    <xf numFmtId="167" fontId="21" fillId="7" borderId="2" xfId="0" applyNumberFormat="1" applyFont="1" applyFill="1" applyBorder="1" applyAlignment="1">
      <alignment horizontal="right" vertical="center" wrapText="1"/>
    </xf>
    <xf numFmtId="167" fontId="21" fillId="7" borderId="4" xfId="0" applyNumberFormat="1" applyFont="1" applyFill="1" applyBorder="1" applyAlignment="1">
      <alignment horizontal="right" vertical="center" wrapText="1"/>
    </xf>
    <xf numFmtId="167" fontId="21" fillId="7" borderId="3" xfId="0" applyNumberFormat="1" applyFont="1" applyFill="1" applyBorder="1" applyAlignment="1">
      <alignment horizontal="right" vertical="center" wrapText="1"/>
    </xf>
    <xf numFmtId="181" fontId="1" fillId="6" borderId="13" xfId="0" applyNumberFormat="1" applyFont="1" applyFill="1" applyBorder="1" applyAlignment="1">
      <alignment horizontal="center" vertical="center"/>
    </xf>
    <xf numFmtId="181" fontId="1" fillId="6" borderId="14" xfId="0" applyNumberFormat="1" applyFont="1" applyFill="1" applyBorder="1" applyAlignment="1">
      <alignment horizontal="center" vertical="center"/>
    </xf>
    <xf numFmtId="181" fontId="1" fillId="6" borderId="15" xfId="0" applyNumberFormat="1" applyFont="1" applyFill="1" applyBorder="1" applyAlignment="1">
      <alignment horizontal="center" vertical="center"/>
    </xf>
    <xf numFmtId="0" fontId="18" fillId="0" borderId="0" xfId="15" applyFont="1" applyAlignment="1">
      <alignment horizontal="justify" vertical="center" wrapText="1"/>
    </xf>
    <xf numFmtId="0" fontId="25" fillId="0" borderId="0" xfId="0" applyFont="1" applyAlignment="1">
      <alignment horizontal="center"/>
    </xf>
    <xf numFmtId="0" fontId="31" fillId="7" borderId="2" xfId="0" applyFont="1" applyFill="1" applyBorder="1" applyAlignment="1">
      <alignment horizontal="center" vertical="center" wrapText="1"/>
    </xf>
    <xf numFmtId="0" fontId="31" fillId="7" borderId="4" xfId="0" applyFont="1" applyFill="1" applyBorder="1" applyAlignment="1">
      <alignment horizontal="center" vertical="center" wrapText="1"/>
    </xf>
    <xf numFmtId="0" fontId="31" fillId="7" borderId="3" xfId="0" applyFont="1" applyFill="1" applyBorder="1" applyAlignment="1">
      <alignment horizontal="center" vertical="center" wrapText="1"/>
    </xf>
    <xf numFmtId="0" fontId="17" fillId="7" borderId="2" xfId="0" applyFont="1" applyFill="1" applyBorder="1" applyAlignment="1">
      <alignment horizontal="center" vertical="center" wrapText="1"/>
    </xf>
    <xf numFmtId="0" fontId="17" fillId="7" borderId="4" xfId="0" applyFont="1" applyFill="1" applyBorder="1" applyAlignment="1">
      <alignment horizontal="center" vertical="center" wrapText="1"/>
    </xf>
    <xf numFmtId="0" fontId="17" fillId="7" borderId="3" xfId="0" applyFont="1" applyFill="1" applyBorder="1" applyAlignment="1">
      <alignment horizontal="center" vertical="center" wrapText="1"/>
    </xf>
    <xf numFmtId="0" fontId="25" fillId="7" borderId="12" xfId="0" applyFont="1" applyFill="1" applyBorder="1" applyAlignment="1">
      <alignment horizontal="center" vertical="center" wrapText="1"/>
    </xf>
    <xf numFmtId="0" fontId="31" fillId="11" borderId="2" xfId="0" applyFont="1" applyFill="1" applyBorder="1" applyAlignment="1">
      <alignment horizontal="center" vertical="center" wrapText="1"/>
    </xf>
    <xf numFmtId="0" fontId="31" fillId="11" borderId="4" xfId="0" applyFont="1" applyFill="1" applyBorder="1" applyAlignment="1">
      <alignment horizontal="center" vertical="center" wrapText="1"/>
    </xf>
    <xf numFmtId="0" fontId="31" fillId="11" borderId="3" xfId="0" applyFont="1" applyFill="1" applyBorder="1" applyAlignment="1">
      <alignment horizontal="center" vertical="center" wrapText="1"/>
    </xf>
    <xf numFmtId="0" fontId="31" fillId="11" borderId="1" xfId="0" applyFont="1" applyFill="1" applyBorder="1" applyAlignment="1">
      <alignment horizontal="center" vertical="center" wrapText="1"/>
    </xf>
    <xf numFmtId="166" fontId="31" fillId="11" borderId="1" xfId="0" applyNumberFormat="1" applyFont="1" applyFill="1" applyBorder="1" applyAlignment="1">
      <alignment horizontal="right" vertical="center" wrapText="1"/>
    </xf>
    <xf numFmtId="0" fontId="32" fillId="7" borderId="7" xfId="0" applyFont="1" applyFill="1" applyBorder="1" applyAlignment="1">
      <alignment horizontal="center" vertical="center" wrapText="1"/>
    </xf>
    <xf numFmtId="0" fontId="38" fillId="12" borderId="5" xfId="0" applyFont="1" applyFill="1" applyBorder="1" applyAlignment="1">
      <alignment horizontal="center" vertical="center" wrapText="1"/>
    </xf>
    <xf numFmtId="0" fontId="38" fillId="12" borderId="0" xfId="0" applyFont="1" applyFill="1" applyAlignment="1">
      <alignment horizontal="center" vertical="center" wrapText="1"/>
    </xf>
    <xf numFmtId="0" fontId="25" fillId="0" borderId="0" xfId="0" applyFont="1" applyAlignment="1">
      <alignment horizontal="center" vertical="center" wrapText="1"/>
    </xf>
    <xf numFmtId="0" fontId="31" fillId="0" borderId="4"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3" xfId="0" applyFont="1" applyBorder="1" applyAlignment="1">
      <alignment horizontal="center" vertical="center" wrapText="1"/>
    </xf>
    <xf numFmtId="167" fontId="31" fillId="0" borderId="2" xfId="0" applyNumberFormat="1" applyFont="1" applyBorder="1" applyAlignment="1">
      <alignment horizontal="right" vertical="center" wrapText="1"/>
    </xf>
    <xf numFmtId="167" fontId="31" fillId="0" borderId="4" xfId="0" applyNumberFormat="1" applyFont="1" applyBorder="1" applyAlignment="1">
      <alignment horizontal="right" vertical="center" wrapText="1"/>
    </xf>
    <xf numFmtId="167" fontId="31" fillId="0" borderId="3" xfId="0" applyNumberFormat="1" applyFont="1" applyBorder="1" applyAlignment="1">
      <alignment horizontal="right" vertical="center" wrapText="1"/>
    </xf>
    <xf numFmtId="0" fontId="17" fillId="7" borderId="2" xfId="0" applyFont="1" applyFill="1" applyBorder="1" applyAlignment="1">
      <alignment horizontal="justify" vertical="center" wrapText="1"/>
    </xf>
    <xf numFmtId="0" fontId="17" fillId="7" borderId="4" xfId="0" applyFont="1" applyFill="1" applyBorder="1" applyAlignment="1">
      <alignment horizontal="justify" vertical="center" wrapText="1"/>
    </xf>
    <xf numFmtId="0" fontId="17" fillId="7" borderId="3" xfId="0" applyFont="1" applyFill="1" applyBorder="1" applyAlignment="1">
      <alignment horizontal="justify" vertical="center" wrapText="1"/>
    </xf>
    <xf numFmtId="0" fontId="38" fillId="14" borderId="5" xfId="0" applyFont="1" applyFill="1" applyBorder="1" applyAlignment="1">
      <alignment horizontal="center" vertical="center" wrapText="1"/>
    </xf>
    <xf numFmtId="0" fontId="38" fillId="14" borderId="0" xfId="0" applyFont="1" applyFill="1" applyAlignment="1">
      <alignment horizontal="center" vertical="center" wrapText="1"/>
    </xf>
    <xf numFmtId="181" fontId="25" fillId="0" borderId="0" xfId="0" applyNumberFormat="1" applyFont="1" applyAlignment="1">
      <alignment horizontal="center"/>
    </xf>
    <xf numFmtId="0" fontId="25" fillId="0" borderId="0" xfId="0" applyFont="1" applyAlignment="1" applyProtection="1">
      <alignment horizontal="center" vertical="center" wrapText="1"/>
      <protection locked="0"/>
    </xf>
    <xf numFmtId="0" fontId="21" fillId="0" borderId="12" xfId="0" applyFont="1" applyBorder="1" applyAlignment="1" applyProtection="1">
      <alignment horizontal="center" vertical="center" wrapText="1"/>
      <protection locked="0"/>
    </xf>
    <xf numFmtId="3" fontId="21" fillId="0" borderId="2" xfId="2" applyNumberFormat="1" applyFont="1" applyFill="1" applyBorder="1" applyAlignment="1" applyProtection="1">
      <alignment horizontal="right" vertical="center" wrapText="1"/>
      <protection locked="0"/>
    </xf>
    <xf numFmtId="3" fontId="21" fillId="0" borderId="4" xfId="2" applyNumberFormat="1" applyFont="1" applyFill="1" applyBorder="1" applyAlignment="1" applyProtection="1">
      <alignment horizontal="right" vertical="center" wrapText="1"/>
      <protection locked="0"/>
    </xf>
    <xf numFmtId="3" fontId="21" fillId="0" borderId="3" xfId="2" applyNumberFormat="1" applyFont="1" applyFill="1" applyBorder="1" applyAlignment="1" applyProtection="1">
      <alignment horizontal="right" vertical="center" wrapText="1"/>
      <protection locked="0"/>
    </xf>
    <xf numFmtId="0" fontId="25" fillId="0" borderId="12" xfId="0" applyFont="1" applyBorder="1" applyAlignment="1" applyProtection="1">
      <alignment horizontal="center" vertical="center" wrapText="1"/>
      <protection locked="0"/>
    </xf>
    <xf numFmtId="0" fontId="21" fillId="0" borderId="2" xfId="0" applyFont="1" applyBorder="1" applyAlignment="1" applyProtection="1">
      <alignment horizontal="center" wrapText="1"/>
      <protection locked="0"/>
    </xf>
    <xf numFmtId="0" fontId="21" fillId="0" borderId="3" xfId="0" applyFont="1" applyBorder="1" applyAlignment="1" applyProtection="1">
      <alignment horizontal="center" wrapText="1"/>
      <protection locked="0"/>
    </xf>
    <xf numFmtId="0" fontId="17" fillId="0" borderId="0" xfId="0" applyFont="1" applyAlignment="1" applyProtection="1">
      <alignment horizontal="center" vertical="center" wrapText="1"/>
      <protection locked="0"/>
    </xf>
    <xf numFmtId="0" fontId="26" fillId="9" borderId="2" xfId="0" applyFont="1" applyFill="1" applyBorder="1" applyAlignment="1" applyProtection="1">
      <alignment horizontal="center" vertical="center" wrapText="1"/>
      <protection locked="0"/>
    </xf>
    <xf numFmtId="0" fontId="26" fillId="9" borderId="4" xfId="0" applyFont="1" applyFill="1" applyBorder="1" applyAlignment="1" applyProtection="1">
      <alignment horizontal="center" vertical="center" wrapText="1"/>
      <protection locked="0"/>
    </xf>
    <xf numFmtId="0" fontId="26" fillId="9" borderId="3" xfId="0" applyFont="1" applyFill="1" applyBorder="1" applyAlignment="1" applyProtection="1">
      <alignment horizontal="center" vertical="center" wrapText="1"/>
      <protection locked="0"/>
    </xf>
    <xf numFmtId="0" fontId="26" fillId="9" borderId="2" xfId="0" applyFont="1" applyFill="1" applyBorder="1" applyAlignment="1" applyProtection="1">
      <alignment horizontal="center" wrapText="1"/>
      <protection locked="0"/>
    </xf>
    <xf numFmtId="0" fontId="26" fillId="9" borderId="3" xfId="0" applyFont="1" applyFill="1" applyBorder="1" applyAlignment="1" applyProtection="1">
      <alignment horizontal="center" wrapText="1"/>
      <protection locked="0"/>
    </xf>
    <xf numFmtId="0" fontId="21" fillId="9" borderId="8" xfId="0" applyFont="1" applyFill="1" applyBorder="1" applyAlignment="1" applyProtection="1">
      <alignment horizontal="center" vertical="center" wrapText="1"/>
      <protection locked="0"/>
    </xf>
    <xf numFmtId="0" fontId="21" fillId="9" borderId="12" xfId="0" applyFont="1" applyFill="1" applyBorder="1" applyAlignment="1" applyProtection="1">
      <alignment horizontal="center" vertical="center" wrapText="1"/>
      <protection locked="0"/>
    </xf>
    <xf numFmtId="0" fontId="21" fillId="9" borderId="9" xfId="0" applyFont="1" applyFill="1" applyBorder="1" applyAlignment="1" applyProtection="1">
      <alignment horizontal="center" vertical="center" wrapText="1"/>
      <protection locked="0"/>
    </xf>
    <xf numFmtId="0" fontId="21" fillId="9" borderId="2" xfId="0" applyFont="1" applyFill="1" applyBorder="1" applyAlignment="1" applyProtection="1">
      <alignment horizontal="center" vertical="center" wrapText="1"/>
      <protection locked="0"/>
    </xf>
    <xf numFmtId="173" fontId="21" fillId="9" borderId="2" xfId="2" applyNumberFormat="1" applyFont="1" applyFill="1" applyBorder="1" applyAlignment="1" applyProtection="1">
      <alignment horizontal="center" vertical="center" wrapText="1"/>
      <protection locked="0"/>
    </xf>
    <xf numFmtId="173" fontId="21" fillId="9" borderId="4" xfId="2" applyNumberFormat="1" applyFont="1" applyFill="1" applyBorder="1" applyAlignment="1" applyProtection="1">
      <alignment horizontal="center" vertical="center" wrapText="1"/>
      <protection locked="0"/>
    </xf>
    <xf numFmtId="173" fontId="21" fillId="9" borderId="3" xfId="2" applyNumberFormat="1" applyFont="1" applyFill="1" applyBorder="1" applyAlignment="1" applyProtection="1">
      <alignment horizontal="center" vertical="center" wrapText="1"/>
      <protection locked="0"/>
    </xf>
    <xf numFmtId="42" fontId="21" fillId="0" borderId="1" xfId="4" applyFont="1" applyFill="1" applyBorder="1" applyAlignment="1" applyProtection="1">
      <alignment horizontal="right" vertical="center" wrapText="1"/>
      <protection locked="0"/>
    </xf>
    <xf numFmtId="42" fontId="21" fillId="0" borderId="4" xfId="4" applyFont="1" applyFill="1" applyBorder="1" applyAlignment="1" applyProtection="1">
      <alignment horizontal="right" vertical="center" wrapText="1"/>
      <protection locked="0"/>
    </xf>
    <xf numFmtId="42" fontId="21" fillId="0" borderId="3" xfId="4" applyFont="1" applyFill="1" applyBorder="1" applyAlignment="1" applyProtection="1">
      <alignment horizontal="right" vertical="center" wrapText="1"/>
      <protection locked="0"/>
    </xf>
    <xf numFmtId="183" fontId="31" fillId="7" borderId="2" xfId="0" applyNumberFormat="1" applyFont="1" applyFill="1" applyBorder="1" applyAlignment="1">
      <alignment horizontal="right" vertical="center" wrapText="1"/>
    </xf>
    <xf numFmtId="183" fontId="31" fillId="7" borderId="4" xfId="0" applyNumberFormat="1" applyFont="1" applyFill="1" applyBorder="1" applyAlignment="1">
      <alignment horizontal="right" vertical="center" wrapText="1"/>
    </xf>
    <xf numFmtId="183" fontId="31" fillId="7" borderId="3" xfId="0" applyNumberFormat="1" applyFont="1" applyFill="1" applyBorder="1" applyAlignment="1">
      <alignment horizontal="right" vertical="center" wrapText="1"/>
    </xf>
    <xf numFmtId="0" fontId="17" fillId="0" borderId="0" xfId="0" applyFont="1" applyAlignment="1">
      <alignment horizontal="center"/>
    </xf>
    <xf numFmtId="166" fontId="31" fillId="7" borderId="1" xfId="0" applyNumberFormat="1" applyFont="1" applyFill="1" applyBorder="1" applyAlignment="1">
      <alignment horizontal="right" vertical="center" wrapText="1"/>
    </xf>
    <xf numFmtId="0" fontId="17" fillId="0" borderId="0" xfId="0" applyFont="1" applyAlignment="1">
      <alignment horizontal="center" vertical="center"/>
    </xf>
    <xf numFmtId="0" fontId="43" fillId="0" borderId="0" xfId="0" applyFont="1" applyAlignment="1" applyProtection="1">
      <alignment horizontal="left" vertical="center" wrapText="1"/>
      <protection locked="0"/>
    </xf>
    <xf numFmtId="0" fontId="25" fillId="0" borderId="12" xfId="0" applyFont="1" applyBorder="1" applyAlignment="1">
      <alignment horizontal="center" vertical="center" wrapText="1"/>
    </xf>
    <xf numFmtId="166" fontId="31" fillId="11" borderId="2" xfId="0" applyNumberFormat="1" applyFont="1" applyFill="1" applyBorder="1" applyAlignment="1">
      <alignment horizontal="right" vertical="center" wrapText="1"/>
    </xf>
    <xf numFmtId="166" fontId="31" fillId="11" borderId="4" xfId="0" applyNumberFormat="1" applyFont="1" applyFill="1" applyBorder="1" applyAlignment="1">
      <alignment horizontal="right" vertical="center" wrapText="1"/>
    </xf>
    <xf numFmtId="166" fontId="31" fillId="11" borderId="3" xfId="0" applyNumberFormat="1" applyFont="1" applyFill="1" applyBorder="1" applyAlignment="1">
      <alignment horizontal="right" vertical="center" wrapText="1"/>
    </xf>
    <xf numFmtId="0" fontId="14" fillId="0" borderId="0" xfId="0" applyFont="1" applyAlignment="1">
      <alignment horizontal="justify" vertical="center"/>
    </xf>
    <xf numFmtId="181" fontId="1" fillId="16" borderId="13" xfId="0" applyNumberFormat="1" applyFont="1" applyFill="1" applyBorder="1" applyAlignment="1">
      <alignment horizontal="center" vertical="center"/>
    </xf>
    <xf numFmtId="181" fontId="1" fillId="16" borderId="14" xfId="0" applyNumberFormat="1" applyFont="1" applyFill="1" applyBorder="1" applyAlignment="1">
      <alignment horizontal="center" vertical="center"/>
    </xf>
    <xf numFmtId="181" fontId="1" fillId="16" borderId="15" xfId="0" applyNumberFormat="1" applyFont="1" applyFill="1" applyBorder="1" applyAlignment="1">
      <alignment horizontal="center" vertical="center"/>
    </xf>
    <xf numFmtId="181" fontId="1" fillId="4" borderId="13" xfId="0" applyNumberFormat="1" applyFont="1" applyFill="1" applyBorder="1" applyAlignment="1">
      <alignment horizontal="center" vertical="center"/>
    </xf>
    <xf numFmtId="181" fontId="1" fillId="4" borderId="14" xfId="0" applyNumberFormat="1" applyFont="1" applyFill="1" applyBorder="1" applyAlignment="1">
      <alignment horizontal="center" vertical="center"/>
    </xf>
    <xf numFmtId="181" fontId="1" fillId="4" borderId="15" xfId="0" applyNumberFormat="1" applyFont="1" applyFill="1" applyBorder="1" applyAlignment="1">
      <alignment horizontal="center" vertical="center"/>
    </xf>
    <xf numFmtId="0" fontId="11" fillId="0" borderId="0" xfId="0" applyFont="1" applyAlignment="1" applyProtection="1">
      <alignment horizontal="center" vertical="center" wrapText="1"/>
      <protection locked="0"/>
    </xf>
    <xf numFmtId="0" fontId="11" fillId="7" borderId="0" xfId="0" applyFont="1" applyFill="1" applyAlignment="1">
      <alignment horizontal="center" vertical="center"/>
    </xf>
    <xf numFmtId="0" fontId="31" fillId="11" borderId="0" xfId="0" applyFont="1" applyFill="1" applyAlignment="1">
      <alignment horizontal="center" vertical="center" wrapText="1"/>
    </xf>
    <xf numFmtId="0" fontId="32" fillId="11" borderId="12" xfId="0" applyFont="1" applyFill="1" applyBorder="1" applyAlignment="1">
      <alignment horizontal="center" vertical="center" wrapText="1"/>
    </xf>
    <xf numFmtId="172" fontId="4" fillId="3" borderId="1" xfId="0" applyNumberFormat="1" applyFont="1" applyFill="1" applyBorder="1" applyAlignment="1">
      <alignment horizontal="center" vertical="center" wrapText="1"/>
    </xf>
    <xf numFmtId="0" fontId="71" fillId="0" borderId="0" xfId="0" applyFont="1" applyAlignment="1">
      <alignment horizontal="center" vertical="center" wrapText="1"/>
    </xf>
    <xf numFmtId="0" fontId="4" fillId="3" borderId="1" xfId="0" applyFont="1" applyFill="1" applyBorder="1" applyAlignment="1">
      <alignment horizontal="center" vertical="center" wrapText="1"/>
    </xf>
    <xf numFmtId="185" fontId="4" fillId="3" borderId="1" xfId="22" applyNumberFormat="1" applyFont="1" applyFill="1" applyBorder="1" applyAlignment="1">
      <alignment horizontal="center" vertical="center" wrapText="1"/>
    </xf>
    <xf numFmtId="172" fontId="3" fillId="0" borderId="1" xfId="0" applyNumberFormat="1" applyFont="1" applyBorder="1" applyAlignment="1">
      <alignment horizontal="center" vertical="center" wrapText="1"/>
    </xf>
    <xf numFmtId="0" fontId="3" fillId="2"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6" fillId="4" borderId="2" xfId="0"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center" wrapText="1"/>
      <protection locked="0"/>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172" fontId="68" fillId="0" borderId="2" xfId="0" applyNumberFormat="1" applyFont="1" applyBorder="1" applyAlignment="1">
      <alignment horizontal="center" vertical="center"/>
    </xf>
    <xf numFmtId="172" fontId="0" fillId="0" borderId="3" xfId="0" applyNumberFormat="1" applyBorder="1" applyAlignment="1">
      <alignment horizontal="center" vertical="center"/>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70" fillId="0" borderId="2" xfId="0" applyFont="1" applyBorder="1" applyAlignment="1">
      <alignment horizontal="left" vertical="center" wrapText="1"/>
    </xf>
    <xf numFmtId="0" fontId="70" fillId="0" borderId="3" xfId="0" applyFont="1" applyBorder="1" applyAlignment="1">
      <alignment horizontal="left" vertical="center" wrapText="1"/>
    </xf>
    <xf numFmtId="0" fontId="5" fillId="0" borderId="1" xfId="0" applyFont="1" applyBorder="1" applyAlignment="1">
      <alignment vertical="center" wrapText="1"/>
    </xf>
    <xf numFmtId="0" fontId="3" fillId="3" borderId="2" xfId="0" applyFont="1" applyFill="1" applyBorder="1" applyAlignment="1" applyProtection="1">
      <alignment horizontal="center" vertical="center" wrapText="1"/>
      <protection locked="0"/>
    </xf>
    <xf numFmtId="0" fontId="3" fillId="3" borderId="4" xfId="0" applyFont="1" applyFill="1" applyBorder="1" applyAlignment="1" applyProtection="1">
      <alignment horizontal="center" vertical="center" wrapText="1"/>
      <protection locked="0"/>
    </xf>
    <xf numFmtId="0" fontId="4" fillId="3" borderId="1" xfId="0" applyFont="1" applyFill="1" applyBorder="1" applyAlignment="1" applyProtection="1">
      <alignment vertical="center" wrapText="1"/>
      <protection locked="0"/>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9" fillId="3" borderId="1" xfId="0" applyFont="1" applyFill="1" applyBorder="1" applyAlignment="1" applyProtection="1">
      <alignment horizontal="center" vertical="center" wrapText="1"/>
      <protection locked="0"/>
    </xf>
    <xf numFmtId="0" fontId="5" fillId="0" borderId="1" xfId="0" applyFont="1" applyBorder="1" applyAlignment="1">
      <alignment horizontal="left" vertical="center" wrapText="1"/>
    </xf>
  </cellXfs>
  <cellStyles count="23">
    <cellStyle name="Estilo 1" xfId="6" xr:uid="{00000000-0005-0000-0000-000000000000}"/>
    <cellStyle name="Estilo 1 2" xfId="7" xr:uid="{00000000-0005-0000-0000-000001000000}"/>
    <cellStyle name="HeaderStyle" xfId="8" xr:uid="{00000000-0005-0000-0000-000002000000}"/>
    <cellStyle name="Hipervínculo" xfId="5" builtinId="8"/>
    <cellStyle name="Millares" xfId="1" builtinId="3"/>
    <cellStyle name="Millares [0]" xfId="22" builtinId="6"/>
    <cellStyle name="Millares 16" xfId="9" xr:uid="{00000000-0005-0000-0000-000006000000}"/>
    <cellStyle name="Millares 2" xfId="10" xr:uid="{00000000-0005-0000-0000-000007000000}"/>
    <cellStyle name="Millares 2 2" xfId="11" xr:uid="{00000000-0005-0000-0000-000008000000}"/>
    <cellStyle name="Millares 3" xfId="12" xr:uid="{00000000-0005-0000-0000-000009000000}"/>
    <cellStyle name="Millares 6" xfId="13" xr:uid="{00000000-0005-0000-0000-00000A000000}"/>
    <cellStyle name="Moneda" xfId="2" builtinId="4"/>
    <cellStyle name="Moneda [0]" xfId="4" builtinId="7"/>
    <cellStyle name="Moneda [0] 2" xfId="14" xr:uid="{00000000-0005-0000-0000-00000D000000}"/>
    <cellStyle name="Normal" xfId="0" builtinId="0"/>
    <cellStyle name="Normal 2 2" xfId="15" xr:uid="{00000000-0005-0000-0000-00000F000000}"/>
    <cellStyle name="Normal 2 4" xfId="16" xr:uid="{00000000-0005-0000-0000-000010000000}"/>
    <cellStyle name="Normal 3" xfId="17" xr:uid="{00000000-0005-0000-0000-000011000000}"/>
    <cellStyle name="Normal 4" xfId="18" xr:uid="{00000000-0005-0000-0000-000012000000}"/>
    <cellStyle name="Normal 6" xfId="19" xr:uid="{00000000-0005-0000-0000-000013000000}"/>
    <cellStyle name="Normal 6 2" xfId="20" xr:uid="{00000000-0005-0000-0000-000014000000}"/>
    <cellStyle name="Normal 7 2" xfId="21" xr:uid="{00000000-0005-0000-0000-000015000000}"/>
    <cellStyle name="Porcentaje" xfId="3" builtinId="5"/>
  </cellStyles>
  <dxfs count="70">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18" Type="http://schemas.openxmlformats.org/officeDocument/2006/relationships/image" Target="../media/image19.jpe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2.jpeg"/><Relationship Id="rId16" Type="http://schemas.openxmlformats.org/officeDocument/2006/relationships/image" Target="../media/image17.jpeg"/><Relationship Id="rId20" Type="http://schemas.openxmlformats.org/officeDocument/2006/relationships/image" Target="../media/image21.jpeg"/><Relationship Id="rId1" Type="http://schemas.openxmlformats.org/officeDocument/2006/relationships/image" Target="../media/image3.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jpe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 Id="rId22" Type="http://schemas.openxmlformats.org/officeDocument/2006/relationships/image" Target="../media/image23.jpeg"/></Relationships>
</file>

<file path=xl/drawings/drawing1.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3175</xdr:colOff>
      <xdr:row>4</xdr:row>
      <xdr:rowOff>41275</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486400" y="419100"/>
          <a:ext cx="3175"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100674</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384165" y="416560"/>
          <a:ext cx="422910" cy="4457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7711</xdr:colOff>
      <xdr:row>4</xdr:row>
      <xdr:rowOff>20109</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743575" y="438150"/>
          <a:ext cx="7620" cy="3816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79508</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641340" y="435610"/>
          <a:ext cx="422910" cy="4438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984250</xdr:colOff>
      <xdr:row>260</xdr:row>
      <xdr:rowOff>1762125</xdr:rowOff>
    </xdr:from>
    <xdr:to>
      <xdr:col>9</xdr:col>
      <xdr:colOff>476251</xdr:colOff>
      <xdr:row>260</xdr:row>
      <xdr:rowOff>3683000</xdr:rowOff>
    </xdr:to>
    <xdr:pic>
      <xdr:nvPicPr>
        <xdr:cNvPr id="4" name="Imagen 6" descr="F:\WhatsApp Image 2021-07-01 at 15.26.11 (6).jpe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a:xfrm>
          <a:off x="8547100" y="112299750"/>
          <a:ext cx="2016125" cy="192087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2</xdr:col>
      <xdr:colOff>1632854</xdr:colOff>
      <xdr:row>260</xdr:row>
      <xdr:rowOff>122466</xdr:rowOff>
    </xdr:from>
    <xdr:to>
      <xdr:col>3</xdr:col>
      <xdr:colOff>553716</xdr:colOff>
      <xdr:row>260</xdr:row>
      <xdr:rowOff>1820333</xdr:rowOff>
    </xdr:to>
    <xdr:pic>
      <xdr:nvPicPr>
        <xdr:cNvPr id="5" name="Imagen 7" descr="F:\WhatsApp Image 2021-07-01 at 15.26.12 (2).jpe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a:xfrm>
          <a:off x="3118485" y="110659545"/>
          <a:ext cx="1235075" cy="169799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421820</xdr:colOff>
      <xdr:row>260</xdr:row>
      <xdr:rowOff>136071</xdr:rowOff>
    </xdr:from>
    <xdr:to>
      <xdr:col>2</xdr:col>
      <xdr:colOff>1224643</xdr:colOff>
      <xdr:row>260</xdr:row>
      <xdr:rowOff>1767416</xdr:rowOff>
    </xdr:to>
    <xdr:pic>
      <xdr:nvPicPr>
        <xdr:cNvPr id="6" name="Imagen 8" descr="F:\WhatsApp Image 2021-07-01 at 15.26.13 (1).jpe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a:xfrm>
          <a:off x="421640" y="110673515"/>
          <a:ext cx="2288540" cy="163131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4</xdr:col>
      <xdr:colOff>1504</xdr:colOff>
      <xdr:row>260</xdr:row>
      <xdr:rowOff>136072</xdr:rowOff>
    </xdr:from>
    <xdr:to>
      <xdr:col>5</xdr:col>
      <xdr:colOff>698500</xdr:colOff>
      <xdr:row>260</xdr:row>
      <xdr:rowOff>1788584</xdr:rowOff>
    </xdr:to>
    <xdr:pic>
      <xdr:nvPicPr>
        <xdr:cNvPr id="7" name="Imagen 9" descr="F:\WhatsApp Image 2021-07-01 at 15.26.14 (1).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a:xfrm>
          <a:off x="4582795" y="110673515"/>
          <a:ext cx="1859280" cy="165227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6</xdr:col>
      <xdr:colOff>3025</xdr:colOff>
      <xdr:row>260</xdr:row>
      <xdr:rowOff>128517</xdr:rowOff>
    </xdr:from>
    <xdr:to>
      <xdr:col>7</xdr:col>
      <xdr:colOff>784678</xdr:colOff>
      <xdr:row>260</xdr:row>
      <xdr:rowOff>1778000</xdr:rowOff>
    </xdr:to>
    <xdr:pic>
      <xdr:nvPicPr>
        <xdr:cNvPr id="8" name="Imagen 10" descr="F:\WhatsApp Image 2021-07-01 at 15.26.14 (2).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a:xfrm>
          <a:off x="6612890" y="110665895"/>
          <a:ext cx="1734185" cy="164973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419548</xdr:colOff>
      <xdr:row>260</xdr:row>
      <xdr:rowOff>1825605</xdr:rowOff>
    </xdr:from>
    <xdr:to>
      <xdr:col>2</xdr:col>
      <xdr:colOff>1206499</xdr:colOff>
      <xdr:row>260</xdr:row>
      <xdr:rowOff>3686174</xdr:rowOff>
    </xdr:to>
    <xdr:pic>
      <xdr:nvPicPr>
        <xdr:cNvPr id="9" name="Imagen 11" descr="F:\WhatsApp Image 2021-07-01 at 15.26.14 (3).jpe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a:xfrm>
          <a:off x="419100" y="112362615"/>
          <a:ext cx="2272665" cy="186055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2</xdr:col>
      <xdr:colOff>1587500</xdr:colOff>
      <xdr:row>260</xdr:row>
      <xdr:rowOff>1841499</xdr:rowOff>
    </xdr:from>
    <xdr:to>
      <xdr:col>3</xdr:col>
      <xdr:colOff>539750</xdr:colOff>
      <xdr:row>260</xdr:row>
      <xdr:rowOff>3692523</xdr:rowOff>
    </xdr:to>
    <xdr:pic>
      <xdr:nvPicPr>
        <xdr:cNvPr id="10" name="Imagen 12" descr="F:\WhatsApp Image 2021-07-01 at 15.26.15.jpeg">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a:xfrm>
          <a:off x="3073400" y="112378490"/>
          <a:ext cx="1266825" cy="185102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3</xdr:col>
      <xdr:colOff>777875</xdr:colOff>
      <xdr:row>260</xdr:row>
      <xdr:rowOff>1793875</xdr:rowOff>
    </xdr:from>
    <xdr:to>
      <xdr:col>5</xdr:col>
      <xdr:colOff>682624</xdr:colOff>
      <xdr:row>260</xdr:row>
      <xdr:rowOff>3686175</xdr:rowOff>
    </xdr:to>
    <xdr:pic>
      <xdr:nvPicPr>
        <xdr:cNvPr id="11" name="Imagen 13" descr="F:\WhatsApp Image 2021-07-01 at 15.26.11 (3).jpeg">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a:xfrm>
          <a:off x="4578350" y="112331500"/>
          <a:ext cx="1847215" cy="189230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5</xdr:col>
      <xdr:colOff>888999</xdr:colOff>
      <xdr:row>260</xdr:row>
      <xdr:rowOff>1809749</xdr:rowOff>
    </xdr:from>
    <xdr:to>
      <xdr:col>7</xdr:col>
      <xdr:colOff>809624</xdr:colOff>
      <xdr:row>260</xdr:row>
      <xdr:rowOff>3686173</xdr:rowOff>
    </xdr:to>
    <xdr:pic>
      <xdr:nvPicPr>
        <xdr:cNvPr id="12" name="Imagen 14" descr="F:\WhatsApp Image 2021-07-01 at 15.26.11 (2).jpeg">
          <a:extLst>
            <a:ext uri="{FF2B5EF4-FFF2-40B4-BE49-F238E27FC236}">
              <a16:creationId xmlns:a16="http://schemas.microsoft.com/office/drawing/2014/main" id="{00000000-0008-0000-01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a:xfrm>
          <a:off x="6610350" y="112346740"/>
          <a:ext cx="1761490" cy="187642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7</xdr:col>
      <xdr:colOff>984250</xdr:colOff>
      <xdr:row>260</xdr:row>
      <xdr:rowOff>127000</xdr:rowOff>
    </xdr:from>
    <xdr:to>
      <xdr:col>9</xdr:col>
      <xdr:colOff>428624</xdr:colOff>
      <xdr:row>260</xdr:row>
      <xdr:rowOff>1788583</xdr:rowOff>
    </xdr:to>
    <xdr:pic>
      <xdr:nvPicPr>
        <xdr:cNvPr id="13" name="Imagen 15" descr="F:\WhatsApp Image 2021-07-01 at 15.26.12 (3).jpeg">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a:xfrm>
          <a:off x="8547100" y="110664625"/>
          <a:ext cx="1967865" cy="166116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201083</xdr:colOff>
      <xdr:row>359</xdr:row>
      <xdr:rowOff>21168</xdr:rowOff>
    </xdr:from>
    <xdr:to>
      <xdr:col>2</xdr:col>
      <xdr:colOff>890270</xdr:colOff>
      <xdr:row>369</xdr:row>
      <xdr:rowOff>179294</xdr:rowOff>
    </xdr:to>
    <xdr:pic>
      <xdr:nvPicPr>
        <xdr:cNvPr id="14" name="Imagen 3" descr="C:\Users\EDGAR~1.OTA\AppData\Local\Temp\Rar$DI00.449\PHOTO-2021-07-10-09-00-22-01.jpg">
          <a:extLst>
            <a:ext uri="{FF2B5EF4-FFF2-40B4-BE49-F238E27FC236}">
              <a16:creationId xmlns:a16="http://schemas.microsoft.com/office/drawing/2014/main" id="{00000000-0008-0000-0100-00000E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a:xfrm>
          <a:off x="200660" y="144743805"/>
          <a:ext cx="2175510" cy="2063115"/>
        </a:xfrm>
        <a:prstGeom prst="rect">
          <a:avLst/>
        </a:prstGeom>
        <a:noFill/>
        <a:ln>
          <a:noFill/>
        </a:ln>
      </xdr:spPr>
    </xdr:pic>
    <xdr:clientData/>
  </xdr:twoCellAnchor>
  <xdr:twoCellAnchor editAs="oneCell">
    <xdr:from>
      <xdr:col>2</xdr:col>
      <xdr:colOff>885265</xdr:colOff>
      <xdr:row>359</xdr:row>
      <xdr:rowOff>1</xdr:rowOff>
    </xdr:from>
    <xdr:to>
      <xdr:col>4</xdr:col>
      <xdr:colOff>111125</xdr:colOff>
      <xdr:row>369</xdr:row>
      <xdr:rowOff>168089</xdr:rowOff>
    </xdr:to>
    <xdr:pic>
      <xdr:nvPicPr>
        <xdr:cNvPr id="15" name="Imagen 5" descr="C:\Users\EDGAR~1.OTA\AppData\Local\Temp\Rar$DI48.219\PHOTO-2021-07-10-09-00-22-02.jpg">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a:xfrm>
          <a:off x="2371090" y="144722850"/>
          <a:ext cx="2321560" cy="2072640"/>
        </a:xfrm>
        <a:prstGeom prst="rect">
          <a:avLst/>
        </a:prstGeom>
        <a:noFill/>
        <a:ln>
          <a:noFill/>
        </a:ln>
      </xdr:spPr>
    </xdr:pic>
    <xdr:clientData/>
  </xdr:twoCellAnchor>
  <xdr:twoCellAnchor editAs="oneCell">
    <xdr:from>
      <xdr:col>4</xdr:col>
      <xdr:colOff>134470</xdr:colOff>
      <xdr:row>359</xdr:row>
      <xdr:rowOff>10584</xdr:rowOff>
    </xdr:from>
    <xdr:to>
      <xdr:col>6</xdr:col>
      <xdr:colOff>358986</xdr:colOff>
      <xdr:row>369</xdr:row>
      <xdr:rowOff>156883</xdr:rowOff>
    </xdr:to>
    <xdr:pic>
      <xdr:nvPicPr>
        <xdr:cNvPr id="16" name="Imagen 6" descr="C:\Users\EDGAR~1.OTA\AppData\Local\Temp\Rar$DI56.184\PHOTO-2021-07-10-09-00-22-07.jpg">
          <a:extLst>
            <a:ext uri="{FF2B5EF4-FFF2-40B4-BE49-F238E27FC236}">
              <a16:creationId xmlns:a16="http://schemas.microsoft.com/office/drawing/2014/main" id="{00000000-0008-0000-01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a:xfrm>
          <a:off x="4715510" y="144733010"/>
          <a:ext cx="2253615" cy="2051685"/>
        </a:xfrm>
        <a:prstGeom prst="rect">
          <a:avLst/>
        </a:prstGeom>
        <a:noFill/>
        <a:ln>
          <a:noFill/>
        </a:ln>
      </xdr:spPr>
    </xdr:pic>
    <xdr:clientData/>
  </xdr:twoCellAnchor>
  <xdr:twoCellAnchor editAs="oneCell">
    <xdr:from>
      <xdr:col>6</xdr:col>
      <xdr:colOff>336177</xdr:colOff>
      <xdr:row>359</xdr:row>
      <xdr:rowOff>31752</xdr:rowOff>
    </xdr:from>
    <xdr:to>
      <xdr:col>8</xdr:col>
      <xdr:colOff>526676</xdr:colOff>
      <xdr:row>369</xdr:row>
      <xdr:rowOff>168088</xdr:rowOff>
    </xdr:to>
    <xdr:pic>
      <xdr:nvPicPr>
        <xdr:cNvPr id="17" name="Imagen 7" descr="C:\Users\EDGAR~1.OTA\AppData\Local\Temp\Rar$DI63.862\PHOTO-2021-07-10-09-00-22-04.jpg">
          <a:extLst>
            <a:ext uri="{FF2B5EF4-FFF2-40B4-BE49-F238E27FC236}">
              <a16:creationId xmlns:a16="http://schemas.microsoft.com/office/drawing/2014/main" id="{00000000-0008-0000-01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a:xfrm>
          <a:off x="6946265" y="144754600"/>
          <a:ext cx="2286000" cy="2040890"/>
        </a:xfrm>
        <a:prstGeom prst="rect">
          <a:avLst/>
        </a:prstGeom>
        <a:noFill/>
        <a:ln>
          <a:noFill/>
        </a:ln>
      </xdr:spPr>
    </xdr:pic>
    <xdr:clientData/>
  </xdr:twoCellAnchor>
  <xdr:twoCellAnchor editAs="oneCell">
    <xdr:from>
      <xdr:col>8</xdr:col>
      <xdr:colOff>508000</xdr:colOff>
      <xdr:row>359</xdr:row>
      <xdr:rowOff>42336</xdr:rowOff>
    </xdr:from>
    <xdr:to>
      <xdr:col>9</xdr:col>
      <xdr:colOff>1434353</xdr:colOff>
      <xdr:row>369</xdr:row>
      <xdr:rowOff>168088</xdr:rowOff>
    </xdr:to>
    <xdr:pic>
      <xdr:nvPicPr>
        <xdr:cNvPr id="18" name="Imagen 8" descr="C:\Users\EDGAR~1.OTA\AppData\Local\Temp\Rar$DI76.730\PHOTO-2021-07-10-09-00-22-05.jpg">
          <a:extLst>
            <a:ext uri="{FF2B5EF4-FFF2-40B4-BE49-F238E27FC236}">
              <a16:creationId xmlns:a16="http://schemas.microsoft.com/office/drawing/2014/main" id="{00000000-0008-0000-0100-00001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a:xfrm>
          <a:off x="9213850" y="144764760"/>
          <a:ext cx="2306955" cy="2030730"/>
        </a:xfrm>
        <a:prstGeom prst="rect">
          <a:avLst/>
        </a:prstGeom>
        <a:noFill/>
        <a:ln>
          <a:noFill/>
        </a:ln>
      </xdr:spPr>
    </xdr:pic>
    <xdr:clientData/>
  </xdr:twoCellAnchor>
  <xdr:twoCellAnchor editAs="oneCell">
    <xdr:from>
      <xdr:col>0</xdr:col>
      <xdr:colOff>201706</xdr:colOff>
      <xdr:row>369</xdr:row>
      <xdr:rowOff>143812</xdr:rowOff>
    </xdr:from>
    <xdr:to>
      <xdr:col>2</xdr:col>
      <xdr:colOff>889622</xdr:colOff>
      <xdr:row>380</xdr:row>
      <xdr:rowOff>134472</xdr:rowOff>
    </xdr:to>
    <xdr:pic>
      <xdr:nvPicPr>
        <xdr:cNvPr id="19" name="Imagen 9" descr="C:\Users\EDGAR~1.OTA\AppData\Local\Temp\Rar$DI93.928\PHOTO-2021-07-10-09-00-22-11.jpg">
          <a:extLst>
            <a:ext uri="{FF2B5EF4-FFF2-40B4-BE49-F238E27FC236}">
              <a16:creationId xmlns:a16="http://schemas.microsoft.com/office/drawing/2014/main" id="{00000000-0008-0000-0100-00001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a:xfrm>
          <a:off x="201295" y="146771360"/>
          <a:ext cx="2173605" cy="2085975"/>
        </a:xfrm>
        <a:prstGeom prst="rect">
          <a:avLst/>
        </a:prstGeom>
        <a:noFill/>
        <a:ln>
          <a:noFill/>
        </a:ln>
      </xdr:spPr>
    </xdr:pic>
    <xdr:clientData/>
  </xdr:twoCellAnchor>
  <xdr:twoCellAnchor editAs="oneCell">
    <xdr:from>
      <xdr:col>2</xdr:col>
      <xdr:colOff>874060</xdr:colOff>
      <xdr:row>369</xdr:row>
      <xdr:rowOff>156262</xdr:rowOff>
    </xdr:from>
    <xdr:to>
      <xdr:col>4</xdr:col>
      <xdr:colOff>168088</xdr:colOff>
      <xdr:row>380</xdr:row>
      <xdr:rowOff>123265</xdr:rowOff>
    </xdr:to>
    <xdr:pic>
      <xdr:nvPicPr>
        <xdr:cNvPr id="20" name="Imagen 10" descr="C:\Users\EDGAR~1.OTA\AppData\Local\Temp\Rar$DI10.3412\PHOTO-2021-07-10-09-00-22-14.jpg">
          <a:extLst>
            <a:ext uri="{FF2B5EF4-FFF2-40B4-BE49-F238E27FC236}">
              <a16:creationId xmlns:a16="http://schemas.microsoft.com/office/drawing/2014/main" id="{00000000-0008-0000-0100-000014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a:xfrm>
          <a:off x="2359660" y="146784060"/>
          <a:ext cx="2389505" cy="2062480"/>
        </a:xfrm>
        <a:prstGeom prst="rect">
          <a:avLst/>
        </a:prstGeom>
        <a:noFill/>
        <a:ln>
          <a:noFill/>
        </a:ln>
      </xdr:spPr>
    </xdr:pic>
    <xdr:clientData/>
  </xdr:twoCellAnchor>
  <xdr:twoCellAnchor editAs="oneCell">
    <xdr:from>
      <xdr:col>4</xdr:col>
      <xdr:colOff>131359</xdr:colOff>
      <xdr:row>369</xdr:row>
      <xdr:rowOff>155636</xdr:rowOff>
    </xdr:from>
    <xdr:to>
      <xdr:col>6</xdr:col>
      <xdr:colOff>347383</xdr:colOff>
      <xdr:row>380</xdr:row>
      <xdr:rowOff>134471</xdr:rowOff>
    </xdr:to>
    <xdr:pic>
      <xdr:nvPicPr>
        <xdr:cNvPr id="21" name="Imagen 11" descr="C:\Users\EDGAR~1.OTA\AppData\Local\Temp\Rar$DI99.769\PHOTO-2021-07-10-09-00-22-12.jpg">
          <a:extLst>
            <a:ext uri="{FF2B5EF4-FFF2-40B4-BE49-F238E27FC236}">
              <a16:creationId xmlns:a16="http://schemas.microsoft.com/office/drawing/2014/main" id="{00000000-0008-0000-0100-000015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a:xfrm>
          <a:off x="4712335" y="146783425"/>
          <a:ext cx="2245360" cy="2073910"/>
        </a:xfrm>
        <a:prstGeom prst="rect">
          <a:avLst/>
        </a:prstGeom>
        <a:noFill/>
        <a:ln>
          <a:noFill/>
        </a:ln>
      </xdr:spPr>
    </xdr:pic>
    <xdr:clientData/>
  </xdr:twoCellAnchor>
  <xdr:twoCellAnchor editAs="oneCell">
    <xdr:from>
      <xdr:col>6</xdr:col>
      <xdr:colOff>350497</xdr:colOff>
      <xdr:row>369</xdr:row>
      <xdr:rowOff>145053</xdr:rowOff>
    </xdr:from>
    <xdr:to>
      <xdr:col>8</xdr:col>
      <xdr:colOff>515471</xdr:colOff>
      <xdr:row>380</xdr:row>
      <xdr:rowOff>134471</xdr:rowOff>
    </xdr:to>
    <xdr:pic>
      <xdr:nvPicPr>
        <xdr:cNvPr id="22" name="Imagen 12" descr="C:\Users\EDGAR~1.OTA\AppData\Local\Temp\Rar$DI14.1498\PHOTO-2021-07-10-09-00-22-18.jpg">
          <a:extLst>
            <a:ext uri="{FF2B5EF4-FFF2-40B4-BE49-F238E27FC236}">
              <a16:creationId xmlns:a16="http://schemas.microsoft.com/office/drawing/2014/main" id="{00000000-0008-0000-0100-000016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a:xfrm>
          <a:off x="6960235" y="146772630"/>
          <a:ext cx="2260600" cy="2084705"/>
        </a:xfrm>
        <a:prstGeom prst="rect">
          <a:avLst/>
        </a:prstGeom>
        <a:noFill/>
        <a:ln>
          <a:noFill/>
        </a:ln>
      </xdr:spPr>
    </xdr:pic>
    <xdr:clientData/>
  </xdr:twoCellAnchor>
  <xdr:twoCellAnchor editAs="oneCell">
    <xdr:from>
      <xdr:col>8</xdr:col>
      <xdr:colOff>509246</xdr:colOff>
      <xdr:row>369</xdr:row>
      <xdr:rowOff>143808</xdr:rowOff>
    </xdr:from>
    <xdr:to>
      <xdr:col>9</xdr:col>
      <xdr:colOff>1440579</xdr:colOff>
      <xdr:row>380</xdr:row>
      <xdr:rowOff>156883</xdr:rowOff>
    </xdr:to>
    <xdr:pic>
      <xdr:nvPicPr>
        <xdr:cNvPr id="23" name="Imagen 13" descr="C:\Users\EDGAR~1.OTA\AppData\Local\Temp\Rar$DI13.4480\PHOTO-2021-07-10-09-00-22-17.jpg">
          <a:extLst>
            <a:ext uri="{FF2B5EF4-FFF2-40B4-BE49-F238E27FC236}">
              <a16:creationId xmlns:a16="http://schemas.microsoft.com/office/drawing/2014/main" id="{00000000-0008-0000-0100-000017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a:xfrm>
          <a:off x="9214485" y="146771360"/>
          <a:ext cx="2312670" cy="210883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macbookair/Desktop/2026/CENAC/ESTRUCTURACIONES/LINEA%20AMARILLA/LISTA%20DE%20PRECIOS%202025.xlsx" TargetMode="External"/><Relationship Id="rId1" Type="http://schemas.openxmlformats.org/officeDocument/2006/relationships/externalLinkPath" Target="/Users/macbookair/Desktop/2026/CENAC/ESTRUCTURACIONES/7.%20LINEA%20AMARILLA/LISTA%20DE%20PRECIOS%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PUESTOS"/>
      <sheetName val="SERVICIOS"/>
    </sheetNames>
    <sheetDataSet>
      <sheetData sheetId="0"/>
      <sheetData sheetId="1">
        <row r="9">
          <cell r="I9">
            <v>406980</v>
          </cell>
        </row>
        <row r="11">
          <cell r="C11" t="str">
            <v>CAMBIO BOMBA DE INYECCION</v>
          </cell>
          <cell r="D11" t="str">
            <v>SERVICIO</v>
          </cell>
          <cell r="E11">
            <v>1</v>
          </cell>
          <cell r="F11">
            <v>1117000</v>
          </cell>
          <cell r="G11">
            <v>212230</v>
          </cell>
          <cell r="H11">
            <v>0.19</v>
          </cell>
          <cell r="I11">
            <v>1329230</v>
          </cell>
        </row>
        <row r="12">
          <cell r="C12" t="str">
            <v>CAMBIO INYECTORES</v>
          </cell>
          <cell r="D12" t="str">
            <v>SERVICIO</v>
          </cell>
          <cell r="E12">
            <v>1</v>
          </cell>
          <cell r="F12">
            <v>445000</v>
          </cell>
          <cell r="G12">
            <v>84550</v>
          </cell>
          <cell r="H12">
            <v>0.19</v>
          </cell>
          <cell r="I12">
            <v>529550</v>
          </cell>
        </row>
        <row r="13">
          <cell r="C13" t="str">
            <v>CAMBIO KIT DE FILTROS</v>
          </cell>
          <cell r="D13" t="str">
            <v>SERVICIO</v>
          </cell>
          <cell r="E13">
            <v>1</v>
          </cell>
          <cell r="F13">
            <v>342000</v>
          </cell>
          <cell r="G13">
            <v>64980</v>
          </cell>
          <cell r="H13">
            <v>0.19</v>
          </cell>
          <cell r="I13">
            <v>406980</v>
          </cell>
        </row>
        <row r="29">
          <cell r="C29" t="str">
            <v xml:space="preserve">CAMBIO KIT FILTROS </v>
          </cell>
          <cell r="D29" t="str">
            <v>SERVICIO</v>
          </cell>
          <cell r="E29">
            <v>1</v>
          </cell>
          <cell r="F29">
            <v>971000</v>
          </cell>
          <cell r="G29">
            <v>184490</v>
          </cell>
          <cell r="H29">
            <v>0.19</v>
          </cell>
          <cell r="I29">
            <v>1155490</v>
          </cell>
        </row>
        <row r="30">
          <cell r="C30" t="str">
            <v xml:space="preserve">CAMBIO BOMBA DE AGUA </v>
          </cell>
          <cell r="D30" t="str">
            <v>SERVICIO</v>
          </cell>
          <cell r="E30">
            <v>1</v>
          </cell>
          <cell r="F30">
            <v>372000</v>
          </cell>
          <cell r="G30">
            <v>70680</v>
          </cell>
          <cell r="H30">
            <v>0.19</v>
          </cell>
          <cell r="I30">
            <v>442680</v>
          </cell>
        </row>
        <row r="31">
          <cell r="C31" t="str">
            <v xml:space="preserve">CAMBIO CORREA DE LA BOMBA </v>
          </cell>
          <cell r="D31" t="str">
            <v>SERVICIO</v>
          </cell>
          <cell r="E31">
            <v>1</v>
          </cell>
          <cell r="F31">
            <v>425000</v>
          </cell>
          <cell r="G31">
            <v>80750</v>
          </cell>
          <cell r="H31">
            <v>0.19</v>
          </cell>
          <cell r="I31">
            <v>505750</v>
          </cell>
        </row>
        <row r="32">
          <cell r="C32" t="str">
            <v xml:space="preserve">CAMBIO DIENTES ESLIFICADOR </v>
          </cell>
          <cell r="D32" t="str">
            <v>SERVICIO</v>
          </cell>
          <cell r="E32">
            <v>1</v>
          </cell>
          <cell r="F32">
            <v>342000</v>
          </cell>
          <cell r="G32">
            <v>64980</v>
          </cell>
          <cell r="H32">
            <v>0.19</v>
          </cell>
          <cell r="I32">
            <v>406980</v>
          </cell>
        </row>
        <row r="33">
          <cell r="C33" t="str">
            <v>CAMBIO CUCHILLAS</v>
          </cell>
          <cell r="D33" t="str">
            <v>SERVICIO</v>
          </cell>
          <cell r="E33">
            <v>1</v>
          </cell>
          <cell r="F33">
            <v>378000</v>
          </cell>
          <cell r="G33">
            <v>71820</v>
          </cell>
          <cell r="H33">
            <v>0.19</v>
          </cell>
          <cell r="I33">
            <v>449820</v>
          </cell>
        </row>
        <row r="34">
          <cell r="C34" t="str">
            <v>CAMBIO ESQUINERAS</v>
          </cell>
          <cell r="D34" t="str">
            <v>SERVICIO</v>
          </cell>
          <cell r="E34">
            <v>1</v>
          </cell>
          <cell r="F34">
            <v>215000</v>
          </cell>
          <cell r="G34">
            <v>40850</v>
          </cell>
          <cell r="H34">
            <v>0.19</v>
          </cell>
          <cell r="I34">
            <v>255850</v>
          </cell>
        </row>
        <row r="35">
          <cell r="C35" t="str">
            <v>CAMBIO CARCASA DE LA TRANSMISIÓN</v>
          </cell>
          <cell r="D35" t="str">
            <v>SERVICIO</v>
          </cell>
          <cell r="E35">
            <v>1</v>
          </cell>
          <cell r="F35">
            <v>1249000</v>
          </cell>
          <cell r="G35">
            <v>237310</v>
          </cell>
          <cell r="H35">
            <v>0.19</v>
          </cell>
          <cell r="I35">
            <v>1486310</v>
          </cell>
        </row>
        <row r="37">
          <cell r="C37" t="str">
            <v xml:space="preserve">CAMBIO SOPORTE DEL MOTOR </v>
          </cell>
          <cell r="D37" t="str">
            <v>SERVICIO</v>
          </cell>
          <cell r="E37">
            <v>1</v>
          </cell>
          <cell r="F37">
            <v>2244000</v>
          </cell>
          <cell r="G37">
            <v>426360</v>
          </cell>
          <cell r="H37">
            <v>0.19</v>
          </cell>
          <cell r="I37">
            <v>2670360</v>
          </cell>
        </row>
        <row r="38">
          <cell r="C38" t="str">
            <v xml:space="preserve">CAMBIO KIT DE FILTROS </v>
          </cell>
          <cell r="D38" t="str">
            <v>SERVICIO</v>
          </cell>
          <cell r="E38">
            <v>1</v>
          </cell>
          <cell r="F38">
            <v>342000</v>
          </cell>
          <cell r="G38">
            <v>64980</v>
          </cell>
          <cell r="H38">
            <v>0.19</v>
          </cell>
          <cell r="I38">
            <v>406980</v>
          </cell>
        </row>
        <row r="40">
          <cell r="C40" t="str">
            <v>CAMBIO KIT RODAMIENTOS</v>
          </cell>
          <cell r="D40" t="str">
            <v>SERVICIO</v>
          </cell>
          <cell r="E40">
            <v>1</v>
          </cell>
          <cell r="F40">
            <v>3401000</v>
          </cell>
          <cell r="G40">
            <v>646190</v>
          </cell>
          <cell r="H40">
            <v>0.19</v>
          </cell>
          <cell r="I40">
            <v>4047190</v>
          </cell>
        </row>
        <row r="41">
          <cell r="C41" t="str">
            <v>CAMBIO KIT EMPAQUETADURAS DE LOS CILINDROS</v>
          </cell>
          <cell r="D41" t="str">
            <v>SERVICIO</v>
          </cell>
          <cell r="E41">
            <v>1</v>
          </cell>
          <cell r="F41">
            <v>1193000</v>
          </cell>
          <cell r="G41">
            <v>226670</v>
          </cell>
          <cell r="H41">
            <v>0.19</v>
          </cell>
          <cell r="I41">
            <v>1419670</v>
          </cell>
        </row>
        <row r="42">
          <cell r="C42" t="str">
            <v>CAMBIO KIT BUJES Y PASADORES DEL VALDE</v>
          </cell>
          <cell r="D42" t="str">
            <v>SERVICIO</v>
          </cell>
          <cell r="E42">
            <v>1</v>
          </cell>
          <cell r="F42">
            <v>2695000</v>
          </cell>
          <cell r="G42">
            <v>512050</v>
          </cell>
          <cell r="H42">
            <v>0.19</v>
          </cell>
          <cell r="I42">
            <v>3207050</v>
          </cell>
        </row>
        <row r="43">
          <cell r="C43" t="str">
            <v>CAMBIO CUPLIN DE LA BOMBA HIDRAULICA</v>
          </cell>
          <cell r="D43" t="str">
            <v>SERVICIO</v>
          </cell>
          <cell r="E43">
            <v>1</v>
          </cell>
          <cell r="F43">
            <v>1073000</v>
          </cell>
          <cell r="G43">
            <v>203870</v>
          </cell>
          <cell r="H43">
            <v>0.19</v>
          </cell>
          <cell r="I43">
            <v>1276870</v>
          </cell>
        </row>
        <row r="44">
          <cell r="C44" t="str">
            <v>CAMBIO KIT FILTROS</v>
          </cell>
          <cell r="D44" t="str">
            <v>SERVICIO</v>
          </cell>
          <cell r="E44">
            <v>1</v>
          </cell>
          <cell r="F44">
            <v>342000</v>
          </cell>
          <cell r="G44">
            <v>64980</v>
          </cell>
          <cell r="H44">
            <v>0.19</v>
          </cell>
          <cell r="I44">
            <v>406980</v>
          </cell>
        </row>
        <row r="45">
          <cell r="C45" t="str">
            <v>CAMBIO SISTEMA ELECTRICO</v>
          </cell>
          <cell r="D45" t="str">
            <v>SERVICIO</v>
          </cell>
          <cell r="E45">
            <v>1</v>
          </cell>
          <cell r="F45">
            <v>1640000</v>
          </cell>
          <cell r="G45">
            <v>311600</v>
          </cell>
          <cell r="H45">
            <v>0.19</v>
          </cell>
          <cell r="I45">
            <v>1951600</v>
          </cell>
        </row>
        <row r="46">
          <cell r="C46" t="str">
            <v>CAMBIO KIT EMPAQUETADURA DE LAS BOTELLAS</v>
          </cell>
          <cell r="D46" t="str">
            <v>SERVICIO</v>
          </cell>
          <cell r="E46">
            <v>1</v>
          </cell>
          <cell r="F46">
            <v>1856000</v>
          </cell>
          <cell r="G46">
            <v>352640</v>
          </cell>
          <cell r="H46">
            <v>0.19</v>
          </cell>
          <cell r="I46">
            <v>2208640</v>
          </cell>
        </row>
        <row r="47">
          <cell r="C47" t="str">
            <v>CAMBIO VIDRIO DE CABINA</v>
          </cell>
          <cell r="D47" t="str">
            <v>SERVICIO</v>
          </cell>
          <cell r="E47">
            <v>1</v>
          </cell>
          <cell r="F47">
            <v>1125000</v>
          </cell>
          <cell r="G47">
            <v>213750</v>
          </cell>
          <cell r="H47">
            <v>0.19</v>
          </cell>
          <cell r="I47">
            <v>1338750</v>
          </cell>
        </row>
        <row r="70">
          <cell r="C70" t="str">
            <v>CAMBIO BUJE DEL SOPORTE DE CABINA</v>
          </cell>
          <cell r="D70" t="str">
            <v>SERVICIO</v>
          </cell>
          <cell r="E70">
            <v>1</v>
          </cell>
          <cell r="F70">
            <v>700000</v>
          </cell>
          <cell r="G70">
            <v>133000</v>
          </cell>
          <cell r="H70">
            <v>0.19</v>
          </cell>
          <cell r="I70">
            <v>833000</v>
          </cell>
        </row>
        <row r="71">
          <cell r="C71" t="str">
            <v>CAMBIO CAPSULA DE MANGUERA DEL A/A  DE 3/4</v>
          </cell>
          <cell r="D71" t="str">
            <v>SERVICIO</v>
          </cell>
          <cell r="E71">
            <v>1</v>
          </cell>
          <cell r="F71">
            <v>273000</v>
          </cell>
          <cell r="G71">
            <v>51870</v>
          </cell>
          <cell r="H71">
            <v>0.19</v>
          </cell>
          <cell r="I71">
            <v>324870</v>
          </cell>
        </row>
        <row r="72">
          <cell r="C72" t="str">
            <v>CAMBIO CORREA DE ACCESORIOS</v>
          </cell>
          <cell r="D72" t="str">
            <v>SERVICIO</v>
          </cell>
          <cell r="E72">
            <v>1</v>
          </cell>
          <cell r="F72">
            <v>265000</v>
          </cell>
          <cell r="G72">
            <v>50350</v>
          </cell>
          <cell r="H72">
            <v>0.19</v>
          </cell>
          <cell r="I72">
            <v>315350</v>
          </cell>
        </row>
        <row r="73">
          <cell r="C73" t="str">
            <v>CAMBIO CORREA DE COMPRESOR DEL AIRE ACONDICIONADO</v>
          </cell>
          <cell r="D73" t="str">
            <v>SERVICIO</v>
          </cell>
          <cell r="E73">
            <v>1</v>
          </cell>
          <cell r="F73">
            <v>274000</v>
          </cell>
          <cell r="G73">
            <v>52060</v>
          </cell>
          <cell r="H73">
            <v>0.19</v>
          </cell>
          <cell r="I73">
            <v>326060</v>
          </cell>
        </row>
        <row r="74">
          <cell r="C74" t="str">
            <v>CAMBIO MANGUERAS BOMBA DIRECCIÓN</v>
          </cell>
          <cell r="D74" t="str">
            <v>SERVICIO</v>
          </cell>
          <cell r="E74">
            <v>1</v>
          </cell>
          <cell r="F74">
            <v>220000</v>
          </cell>
          <cell r="G74">
            <v>41800</v>
          </cell>
          <cell r="H74">
            <v>0.19</v>
          </cell>
          <cell r="I74">
            <v>261800</v>
          </cell>
        </row>
        <row r="75">
          <cell r="C75" t="str">
            <v>CAMBIO MANGUERA PRESION DE 150</v>
          </cell>
          <cell r="D75" t="str">
            <v>SERVICIO</v>
          </cell>
          <cell r="E75">
            <v>1</v>
          </cell>
          <cell r="F75">
            <v>215000</v>
          </cell>
          <cell r="G75">
            <v>40850</v>
          </cell>
          <cell r="H75">
            <v>0.19</v>
          </cell>
          <cell r="I75">
            <v>255850</v>
          </cell>
        </row>
        <row r="76">
          <cell r="C76" t="str">
            <v>CAMBIO MANGUERAS AIRE ACONDICIONADO</v>
          </cell>
          <cell r="D76" t="str">
            <v>SERVICIO</v>
          </cell>
          <cell r="E76">
            <v>1</v>
          </cell>
          <cell r="F76">
            <v>216000</v>
          </cell>
          <cell r="G76">
            <v>41040</v>
          </cell>
          <cell r="H76">
            <v>0.19</v>
          </cell>
          <cell r="I76">
            <v>257040</v>
          </cell>
        </row>
        <row r="77">
          <cell r="C77" t="str">
            <v>CAMBIO SOPORTE DE CABINA</v>
          </cell>
          <cell r="D77" t="str">
            <v>SERVICIO</v>
          </cell>
          <cell r="E77">
            <v>1</v>
          </cell>
          <cell r="F77">
            <v>1106000</v>
          </cell>
          <cell r="G77">
            <v>210140</v>
          </cell>
          <cell r="H77">
            <v>0.19</v>
          </cell>
          <cell r="I77">
            <v>1316140</v>
          </cell>
        </row>
        <row r="78">
          <cell r="C78" t="str">
            <v>CAMBIO SOPORTE DE MOTOR</v>
          </cell>
          <cell r="D78" t="str">
            <v>SERVICIO</v>
          </cell>
          <cell r="E78">
            <v>1</v>
          </cell>
          <cell r="F78">
            <v>1136000</v>
          </cell>
          <cell r="G78">
            <v>215840</v>
          </cell>
          <cell r="H78">
            <v>0.19</v>
          </cell>
          <cell r="I78">
            <v>1351840</v>
          </cell>
        </row>
        <row r="79">
          <cell r="C79" t="str">
            <v>CAMBIO SOPORTE DEL EJE DEL RELAY DEL EMBRIAGUE</v>
          </cell>
          <cell r="D79" t="str">
            <v>SERVICIO</v>
          </cell>
          <cell r="E79">
            <v>1</v>
          </cell>
          <cell r="F79">
            <v>1210000</v>
          </cell>
          <cell r="G79">
            <v>229900</v>
          </cell>
          <cell r="H79">
            <v>0.19</v>
          </cell>
          <cell r="I79">
            <v>1439900</v>
          </cell>
        </row>
        <row r="80">
          <cell r="C80" t="str">
            <v>CAMBIO BOMBA DE DIRECCIÓN</v>
          </cell>
          <cell r="D80" t="str">
            <v>SERVICIO</v>
          </cell>
          <cell r="E80">
            <v>1</v>
          </cell>
          <cell r="F80">
            <v>1096000</v>
          </cell>
          <cell r="G80">
            <v>208240</v>
          </cell>
          <cell r="H80">
            <v>0.19</v>
          </cell>
          <cell r="I80">
            <v>1304240</v>
          </cell>
        </row>
        <row r="81">
          <cell r="C81" t="str">
            <v>CAMBIO COMPRESOR AIRE ACONDICIONADO</v>
          </cell>
          <cell r="D81" t="str">
            <v>SERVICIO</v>
          </cell>
          <cell r="E81">
            <v>1</v>
          </cell>
          <cell r="F81">
            <v>421000</v>
          </cell>
          <cell r="G81">
            <v>79990</v>
          </cell>
          <cell r="H81">
            <v>0.19</v>
          </cell>
          <cell r="I81">
            <v>500990</v>
          </cell>
        </row>
        <row r="82">
          <cell r="C82" t="str">
            <v>CAMBIO BUJE BARRA TANDEM</v>
          </cell>
          <cell r="D82" t="str">
            <v>SERVICIO</v>
          </cell>
          <cell r="E82">
            <v>1</v>
          </cell>
          <cell r="F82">
            <v>511000</v>
          </cell>
          <cell r="G82">
            <v>97090</v>
          </cell>
          <cell r="H82">
            <v>0.19</v>
          </cell>
          <cell r="I82">
            <v>608090</v>
          </cell>
        </row>
        <row r="83">
          <cell r="C83" t="str">
            <v>CAMBIO BUJE BARRA TEMPLETE DE DIFERENCIALES</v>
          </cell>
          <cell r="D83" t="str">
            <v>SERVICIO</v>
          </cell>
          <cell r="E83">
            <v>1</v>
          </cell>
          <cell r="F83">
            <v>505000</v>
          </cell>
          <cell r="G83">
            <v>95950</v>
          </cell>
          <cell r="H83">
            <v>0.19</v>
          </cell>
          <cell r="I83">
            <v>600950</v>
          </cell>
        </row>
        <row r="84">
          <cell r="C84" t="str">
            <v>CAMBIO BUJE DE BIELAS</v>
          </cell>
          <cell r="D84" t="str">
            <v>SERVICIO</v>
          </cell>
          <cell r="E84">
            <v>1</v>
          </cell>
          <cell r="F84">
            <v>571000</v>
          </cell>
          <cell r="G84">
            <v>108490</v>
          </cell>
          <cell r="H84">
            <v>0.19</v>
          </cell>
          <cell r="I84">
            <v>679490</v>
          </cell>
        </row>
        <row r="85">
          <cell r="C85" t="str">
            <v>CAMBIO BUJE DE MUELLE</v>
          </cell>
          <cell r="D85" t="str">
            <v>SERVICIO</v>
          </cell>
          <cell r="E85">
            <v>1</v>
          </cell>
          <cell r="F85">
            <v>511000</v>
          </cell>
          <cell r="G85">
            <v>97090</v>
          </cell>
          <cell r="H85">
            <v>0.19</v>
          </cell>
          <cell r="I85">
            <v>608090</v>
          </cell>
        </row>
        <row r="86">
          <cell r="C86" t="str">
            <v>CAMBIO BUJE EJE DE LEVAS</v>
          </cell>
          <cell r="D86" t="str">
            <v>SERVICIO</v>
          </cell>
          <cell r="E86">
            <v>1</v>
          </cell>
          <cell r="F86">
            <v>219000</v>
          </cell>
          <cell r="G86">
            <v>41610</v>
          </cell>
          <cell r="H86">
            <v>0.19</v>
          </cell>
          <cell r="I86">
            <v>260610</v>
          </cell>
        </row>
        <row r="87">
          <cell r="C87" t="str">
            <v>CAMBIO BUJE INTERMEDIO  DEL MOTOR DE ARRANQUE</v>
          </cell>
          <cell r="D87" t="str">
            <v>SERVICIO</v>
          </cell>
          <cell r="E87">
            <v>1</v>
          </cell>
          <cell r="F87">
            <v>217000</v>
          </cell>
          <cell r="G87">
            <v>41230</v>
          </cell>
          <cell r="H87">
            <v>0.19</v>
          </cell>
          <cell r="I87">
            <v>258230</v>
          </cell>
        </row>
        <row r="88">
          <cell r="C88" t="str">
            <v>CAMBIO BUJE SEPARADOR DE POLEA</v>
          </cell>
          <cell r="D88" t="str">
            <v>SERVICIO</v>
          </cell>
          <cell r="E88">
            <v>1</v>
          </cell>
          <cell r="F88">
            <v>221000</v>
          </cell>
          <cell r="G88">
            <v>41990</v>
          </cell>
          <cell r="H88">
            <v>0.19</v>
          </cell>
          <cell r="I88">
            <v>262990</v>
          </cell>
        </row>
        <row r="89">
          <cell r="C89" t="str">
            <v>CAMBIO BUJE TRASERO DEL MOTOR DE ARRANQUE</v>
          </cell>
          <cell r="D89" t="str">
            <v>SERVICIO</v>
          </cell>
          <cell r="E89">
            <v>1</v>
          </cell>
          <cell r="F89">
            <v>224000</v>
          </cell>
          <cell r="G89">
            <v>42560</v>
          </cell>
          <cell r="H89">
            <v>0.19</v>
          </cell>
          <cell r="I89">
            <v>266560</v>
          </cell>
        </row>
        <row r="90">
          <cell r="C90" t="str">
            <v>CAMBIO BUJES DELANTERO DEL MOTOR DE ARRANQUE</v>
          </cell>
          <cell r="D90" t="str">
            <v>SERVICIO</v>
          </cell>
          <cell r="E90">
            <v>1</v>
          </cell>
          <cell r="F90">
            <v>217000</v>
          </cell>
          <cell r="G90">
            <v>41230</v>
          </cell>
          <cell r="H90">
            <v>0.19</v>
          </cell>
          <cell r="I90">
            <v>258230</v>
          </cell>
        </row>
        <row r="91">
          <cell r="C91" t="str">
            <v>CAMBIO BUJES EJES DE LEVAS DELANTEROS</v>
          </cell>
          <cell r="D91" t="str">
            <v>SERVICIO</v>
          </cell>
          <cell r="E91">
            <v>1</v>
          </cell>
          <cell r="F91">
            <v>219000</v>
          </cell>
          <cell r="G91">
            <v>41610</v>
          </cell>
          <cell r="H91">
            <v>0.19</v>
          </cell>
          <cell r="I91">
            <v>260610</v>
          </cell>
        </row>
        <row r="92">
          <cell r="C92" t="str">
            <v>CAMBIO BUJES EJES DE LEVAS TRASEROS</v>
          </cell>
          <cell r="D92" t="str">
            <v>SERVICIO</v>
          </cell>
          <cell r="E92">
            <v>1</v>
          </cell>
          <cell r="F92">
            <v>1096000</v>
          </cell>
          <cell r="G92">
            <v>208240</v>
          </cell>
          <cell r="H92">
            <v>0.19</v>
          </cell>
          <cell r="I92">
            <v>1304240</v>
          </cell>
        </row>
        <row r="93">
          <cell r="C93" t="str">
            <v>CAMBIO BUJES PARA EL PUNTO DE APOYO CILINDRO ELEVACIÓN DEL VOLCÓ</v>
          </cell>
          <cell r="D93" t="str">
            <v>SERVICIO</v>
          </cell>
          <cell r="E93">
            <v>1</v>
          </cell>
          <cell r="F93">
            <v>1564000</v>
          </cell>
          <cell r="G93">
            <v>297160</v>
          </cell>
          <cell r="H93">
            <v>0.19</v>
          </cell>
          <cell r="I93">
            <v>1861160</v>
          </cell>
        </row>
        <row r="94">
          <cell r="C94" t="str">
            <v>CAMBIO VENTILADOR CON TODAS LAS FUNCIONES</v>
          </cell>
          <cell r="D94" t="str">
            <v>SERVICIO</v>
          </cell>
          <cell r="E94">
            <v>1</v>
          </cell>
          <cell r="F94">
            <v>1033000</v>
          </cell>
          <cell r="G94">
            <v>196270</v>
          </cell>
          <cell r="H94">
            <v>0.19</v>
          </cell>
          <cell r="I94">
            <v>1229270</v>
          </cell>
        </row>
        <row r="95">
          <cell r="C95" t="str">
            <v>CAMBIO FILTRO  DE COMBUSTIBLE</v>
          </cell>
          <cell r="D95" t="str">
            <v>SERVICIO</v>
          </cell>
          <cell r="E95">
            <v>1</v>
          </cell>
          <cell r="F95">
            <v>107000</v>
          </cell>
          <cell r="G95">
            <v>20330</v>
          </cell>
          <cell r="H95">
            <v>0.19</v>
          </cell>
          <cell r="I95">
            <v>127330</v>
          </cell>
        </row>
        <row r="96">
          <cell r="C96" t="str">
            <v>CAMBIO FILTRO ACEITE BOMBA DE DIRECCIÓN</v>
          </cell>
          <cell r="D96" t="str">
            <v>SERVICIO</v>
          </cell>
          <cell r="E96">
            <v>1</v>
          </cell>
          <cell r="F96">
            <v>195000</v>
          </cell>
          <cell r="G96">
            <v>37050</v>
          </cell>
          <cell r="H96">
            <v>0.19</v>
          </cell>
          <cell r="I96">
            <v>232050</v>
          </cell>
        </row>
        <row r="97">
          <cell r="C97" t="str">
            <v>CAMBIO FILTRO ACEITE HIDRÁULICO</v>
          </cell>
          <cell r="D97" t="str">
            <v>SERVICIO</v>
          </cell>
          <cell r="E97">
            <v>1</v>
          </cell>
          <cell r="F97">
            <v>199000</v>
          </cell>
          <cell r="G97">
            <v>37810</v>
          </cell>
          <cell r="H97">
            <v>0.19</v>
          </cell>
          <cell r="I97">
            <v>236810</v>
          </cell>
        </row>
        <row r="98">
          <cell r="C98" t="str">
            <v>CAMBIO FILTRO ACEITE MOTOR</v>
          </cell>
          <cell r="D98" t="str">
            <v>SERVICIO</v>
          </cell>
          <cell r="E98">
            <v>1</v>
          </cell>
          <cell r="F98">
            <v>195000</v>
          </cell>
          <cell r="G98">
            <v>37050</v>
          </cell>
          <cell r="H98">
            <v>0.19</v>
          </cell>
          <cell r="I98">
            <v>232050</v>
          </cell>
        </row>
        <row r="99">
          <cell r="C99" t="str">
            <v>CAMBIO FILTRO AIRE ACONDICIONADO</v>
          </cell>
          <cell r="D99" t="str">
            <v>SERVICIO</v>
          </cell>
          <cell r="E99">
            <v>1</v>
          </cell>
          <cell r="F99">
            <v>141000</v>
          </cell>
          <cell r="G99">
            <v>26790</v>
          </cell>
          <cell r="H99">
            <v>0.19</v>
          </cell>
          <cell r="I99">
            <v>167790</v>
          </cell>
        </row>
        <row r="100">
          <cell r="C100" t="str">
            <v>CAMBIO FILTRO DE AIRE PRIMARIO</v>
          </cell>
          <cell r="D100" t="str">
            <v>SERVICIO</v>
          </cell>
          <cell r="E100">
            <v>1</v>
          </cell>
          <cell r="F100">
            <v>136000</v>
          </cell>
          <cell r="G100">
            <v>25840</v>
          </cell>
          <cell r="H100">
            <v>0.19</v>
          </cell>
          <cell r="I100">
            <v>161840</v>
          </cell>
        </row>
        <row r="101">
          <cell r="C101" t="str">
            <v>CAMBIO FILTRO DE AIRE SECUNDARIO</v>
          </cell>
          <cell r="D101" t="str">
            <v>SERVICIO</v>
          </cell>
          <cell r="E101">
            <v>1</v>
          </cell>
          <cell r="F101">
            <v>139000</v>
          </cell>
          <cell r="G101">
            <v>26410</v>
          </cell>
          <cell r="H101">
            <v>0.19</v>
          </cell>
          <cell r="I101">
            <v>165410</v>
          </cell>
        </row>
        <row r="102">
          <cell r="C102" t="str">
            <v>CAMBIO FILTRO DESHIDRATADOR DEL A/C</v>
          </cell>
          <cell r="D102" t="str">
            <v>SERVICIO</v>
          </cell>
          <cell r="E102">
            <v>1</v>
          </cell>
          <cell r="F102">
            <v>174000</v>
          </cell>
          <cell r="G102">
            <v>33060</v>
          </cell>
          <cell r="H102">
            <v>0.19</v>
          </cell>
          <cell r="I102">
            <v>207060</v>
          </cell>
        </row>
        <row r="103">
          <cell r="C103" t="str">
            <v>CAMBIO FILTRO DIFERENCIAL</v>
          </cell>
          <cell r="D103" t="str">
            <v>SERVICIO</v>
          </cell>
          <cell r="E103">
            <v>1</v>
          </cell>
          <cell r="F103">
            <v>169000</v>
          </cell>
          <cell r="G103">
            <v>32110</v>
          </cell>
          <cell r="H103">
            <v>0.19</v>
          </cell>
          <cell r="I103">
            <v>201110</v>
          </cell>
        </row>
        <row r="104">
          <cell r="C104" t="str">
            <v>CAMBIO FILTRO LÍQUIDO REFRIGERANTE</v>
          </cell>
          <cell r="D104" t="str">
            <v>SERVICIO</v>
          </cell>
          <cell r="E104">
            <v>1</v>
          </cell>
          <cell r="F104">
            <v>153000</v>
          </cell>
          <cell r="G104">
            <v>29070</v>
          </cell>
          <cell r="H104">
            <v>0.19</v>
          </cell>
          <cell r="I104">
            <v>182070</v>
          </cell>
        </row>
        <row r="105">
          <cell r="C105" t="str">
            <v>CAMBIO FILTRO SEPARADOR DE COMBUSTIBLE</v>
          </cell>
          <cell r="D105" t="str">
            <v>SERVICIO</v>
          </cell>
          <cell r="E105">
            <v>1</v>
          </cell>
          <cell r="F105">
            <v>156000</v>
          </cell>
          <cell r="G105">
            <v>29640</v>
          </cell>
          <cell r="H105">
            <v>0.19</v>
          </cell>
          <cell r="I105">
            <v>185640</v>
          </cell>
        </row>
        <row r="106">
          <cell r="C106" t="str">
            <v>CAMBIO GRASERAS A PRESION PARA LUBRICACION</v>
          </cell>
          <cell r="D106" t="str">
            <v>SERVICIO</v>
          </cell>
          <cell r="E106">
            <v>1</v>
          </cell>
          <cell r="F106">
            <v>252000</v>
          </cell>
          <cell r="G106">
            <v>47880</v>
          </cell>
          <cell r="H106">
            <v>0.19</v>
          </cell>
          <cell r="I106">
            <v>299880</v>
          </cell>
        </row>
        <row r="107">
          <cell r="C107" t="str">
            <v>CAMBIO ALARMA DE REVERSA</v>
          </cell>
          <cell r="D107" t="str">
            <v>SERVICIO</v>
          </cell>
          <cell r="E107">
            <v>1</v>
          </cell>
          <cell r="F107">
            <v>153000</v>
          </cell>
          <cell r="G107">
            <v>29070</v>
          </cell>
          <cell r="H107">
            <v>0.19</v>
          </cell>
          <cell r="I107">
            <v>182070</v>
          </cell>
        </row>
        <row r="108">
          <cell r="C108" t="str">
            <v>CAMBIO HOROMETRO</v>
          </cell>
          <cell r="D108" t="str">
            <v>SERVICIO</v>
          </cell>
          <cell r="E108">
            <v>1</v>
          </cell>
          <cell r="F108">
            <v>187000</v>
          </cell>
          <cell r="G108">
            <v>35530</v>
          </cell>
          <cell r="H108">
            <v>0.19</v>
          </cell>
          <cell r="I108">
            <v>222530</v>
          </cell>
        </row>
        <row r="109">
          <cell r="C109" t="str">
            <v>CAMBIO LAMPARA INCANDESCENTE</v>
          </cell>
          <cell r="D109" t="str">
            <v>SERVICIO</v>
          </cell>
          <cell r="E109">
            <v>1</v>
          </cell>
          <cell r="F109">
            <v>159000</v>
          </cell>
          <cell r="G109">
            <v>30210</v>
          </cell>
          <cell r="H109">
            <v>0.19</v>
          </cell>
          <cell r="I109">
            <v>189210</v>
          </cell>
        </row>
        <row r="110">
          <cell r="C110" t="str">
            <v>CAMBIO LIMPIAPARABRISAS</v>
          </cell>
          <cell r="D110" t="str">
            <v>SERVICIO</v>
          </cell>
          <cell r="E110">
            <v>1</v>
          </cell>
          <cell r="F110">
            <v>57000</v>
          </cell>
          <cell r="G110">
            <v>10830</v>
          </cell>
          <cell r="H110">
            <v>0.19</v>
          </cell>
          <cell r="I110">
            <v>67830</v>
          </cell>
        </row>
        <row r="111">
          <cell r="C111" t="str">
            <v>CAMBIO LUCES DE CABINA SUPERIOR</v>
          </cell>
          <cell r="D111" t="str">
            <v>SERVICIO</v>
          </cell>
          <cell r="E111">
            <v>1</v>
          </cell>
          <cell r="F111">
            <v>53000</v>
          </cell>
          <cell r="G111">
            <v>10070</v>
          </cell>
          <cell r="H111">
            <v>0.19</v>
          </cell>
          <cell r="I111">
            <v>63070</v>
          </cell>
        </row>
        <row r="112">
          <cell r="C112" t="str">
            <v>CAMBIO LUCES LATERALES PARALEAS LED</v>
          </cell>
          <cell r="D112" t="str">
            <v>SERVICIO</v>
          </cell>
          <cell r="E112">
            <v>1</v>
          </cell>
          <cell r="F112">
            <v>365000</v>
          </cell>
          <cell r="G112">
            <v>69350</v>
          </cell>
          <cell r="H112">
            <v>0.19</v>
          </cell>
          <cell r="I112">
            <v>434350</v>
          </cell>
        </row>
        <row r="113">
          <cell r="C113" t="str">
            <v>CAMBIO LUCES LATERALES REDONDAS LED</v>
          </cell>
          <cell r="D113" t="str">
            <v>SERVICIO</v>
          </cell>
          <cell r="E113">
            <v>1</v>
          </cell>
          <cell r="F113">
            <v>373000</v>
          </cell>
          <cell r="G113">
            <v>70870</v>
          </cell>
          <cell r="H113">
            <v>0.19</v>
          </cell>
          <cell r="I113">
            <v>443870</v>
          </cell>
        </row>
        <row r="114">
          <cell r="C114" t="str">
            <v>CAMBIO LUZ DE TECHO DE 12 VOLTIOS</v>
          </cell>
          <cell r="D114" t="str">
            <v>SERVICIO</v>
          </cell>
          <cell r="E114">
            <v>1</v>
          </cell>
          <cell r="F114">
            <v>56000</v>
          </cell>
          <cell r="G114">
            <v>10640</v>
          </cell>
          <cell r="H114">
            <v>0.19</v>
          </cell>
          <cell r="I114">
            <v>66640</v>
          </cell>
        </row>
        <row r="115">
          <cell r="C115" t="str">
            <v>CAMBIO PITO 12 V</v>
          </cell>
          <cell r="D115" t="str">
            <v>SERVICIO</v>
          </cell>
          <cell r="E115">
            <v>1</v>
          </cell>
          <cell r="F115">
            <v>136000</v>
          </cell>
          <cell r="G115">
            <v>25840</v>
          </cell>
          <cell r="H115">
            <v>0.19</v>
          </cell>
          <cell r="I115">
            <v>161840</v>
          </cell>
        </row>
        <row r="116">
          <cell r="C116" t="str">
            <v>CAMBIO BOMBONAS DE CABINA</v>
          </cell>
          <cell r="D116" t="str">
            <v>SERVICIO</v>
          </cell>
          <cell r="E116">
            <v>1</v>
          </cell>
          <cell r="F116">
            <v>232000</v>
          </cell>
          <cell r="G116">
            <v>44080</v>
          </cell>
          <cell r="H116">
            <v>0.19</v>
          </cell>
          <cell r="I116">
            <v>276080</v>
          </cell>
        </row>
        <row r="117">
          <cell r="C117" t="str">
            <v>CAMBIO AMORTIGUADOR DE CABINA</v>
          </cell>
          <cell r="D117" t="str">
            <v>SERVICIO</v>
          </cell>
          <cell r="E117">
            <v>1</v>
          </cell>
          <cell r="F117">
            <v>392000</v>
          </cell>
          <cell r="G117">
            <v>74480</v>
          </cell>
          <cell r="H117">
            <v>0.19</v>
          </cell>
          <cell r="I117">
            <v>466480</v>
          </cell>
        </row>
        <row r="118">
          <cell r="C118" t="str">
            <v>CAMBIO AMORTIGUADOR DE SILLA</v>
          </cell>
          <cell r="D118" t="str">
            <v>SERVICIO</v>
          </cell>
          <cell r="E118">
            <v>1</v>
          </cell>
          <cell r="F118">
            <v>246000</v>
          </cell>
          <cell r="G118">
            <v>46740</v>
          </cell>
          <cell r="H118">
            <v>0.19</v>
          </cell>
          <cell r="I118">
            <v>292740</v>
          </cell>
        </row>
        <row r="119">
          <cell r="C119" t="str">
            <v>CAMBIO AMORTIGUADORES DELANTEROS</v>
          </cell>
          <cell r="D119" t="str">
            <v>SERVICIO</v>
          </cell>
          <cell r="E119">
            <v>1</v>
          </cell>
          <cell r="F119">
            <v>392000</v>
          </cell>
          <cell r="G119">
            <v>74480</v>
          </cell>
          <cell r="H119">
            <v>0.19</v>
          </cell>
          <cell r="I119">
            <v>466480</v>
          </cell>
        </row>
        <row r="120">
          <cell r="C120" t="str">
            <v>CAMBIO BALINERA CARDAN</v>
          </cell>
          <cell r="D120" t="str">
            <v>SERVICIO</v>
          </cell>
          <cell r="E120">
            <v>1</v>
          </cell>
          <cell r="F120">
            <v>499000</v>
          </cell>
          <cell r="G120">
            <v>94810</v>
          </cell>
          <cell r="H120">
            <v>0.19</v>
          </cell>
          <cell r="I120">
            <v>593810</v>
          </cell>
        </row>
        <row r="121">
          <cell r="C121" t="str">
            <v>CAMBIO BALINERA DE CLUTCH EMBRAGUE</v>
          </cell>
          <cell r="D121" t="str">
            <v>SERVICIO</v>
          </cell>
          <cell r="E121">
            <v>1</v>
          </cell>
          <cell r="F121">
            <v>704000</v>
          </cell>
          <cell r="G121">
            <v>133760</v>
          </cell>
          <cell r="H121">
            <v>0.19</v>
          </cell>
          <cell r="I121">
            <v>837760</v>
          </cell>
        </row>
        <row r="122">
          <cell r="C122" t="str">
            <v>CAMBIO COMPRESOR PARA AIRE</v>
          </cell>
          <cell r="D122" t="str">
            <v>SERVICIO</v>
          </cell>
          <cell r="E122">
            <v>1</v>
          </cell>
          <cell r="F122">
            <v>385000</v>
          </cell>
          <cell r="G122">
            <v>73150</v>
          </cell>
          <cell r="H122">
            <v>0.19</v>
          </cell>
          <cell r="I122">
            <v>458150</v>
          </cell>
        </row>
        <row r="123">
          <cell r="C123" t="str">
            <v>CAMBIO CORREA</v>
          </cell>
          <cell r="D123" t="str">
            <v>SERVICIO</v>
          </cell>
          <cell r="E123">
            <v>1</v>
          </cell>
          <cell r="F123">
            <v>136000</v>
          </cell>
          <cell r="G123">
            <v>25840</v>
          </cell>
          <cell r="H123">
            <v>0.19</v>
          </cell>
          <cell r="I123">
            <v>161840</v>
          </cell>
        </row>
        <row r="124">
          <cell r="C124" t="str">
            <v>CAMBIO DISCO DE EMBRAGUE</v>
          </cell>
          <cell r="D124" t="str">
            <v>SERVICIO</v>
          </cell>
          <cell r="E124">
            <v>1</v>
          </cell>
          <cell r="F124">
            <v>383000</v>
          </cell>
          <cell r="G124">
            <v>72770</v>
          </cell>
          <cell r="H124">
            <v>0.19</v>
          </cell>
          <cell r="I124">
            <v>455770</v>
          </cell>
        </row>
        <row r="125">
          <cell r="C125" t="str">
            <v xml:space="preserve">CAMBIO RINES PARA LLANTA DELANTERA  295/80R22.5 </v>
          </cell>
          <cell r="D125" t="str">
            <v>SERVICIO</v>
          </cell>
          <cell r="E125">
            <v>1</v>
          </cell>
          <cell r="F125">
            <v>174000</v>
          </cell>
          <cell r="G125">
            <v>33060</v>
          </cell>
          <cell r="H125">
            <v>0.19</v>
          </cell>
          <cell r="I125">
            <v>207060</v>
          </cell>
        </row>
        <row r="126">
          <cell r="C126" t="str">
            <v>CAMBIO RINES PARA LLANTA TRASERA  295/80R22.5</v>
          </cell>
          <cell r="D126" t="str">
            <v>SERVICIO</v>
          </cell>
          <cell r="E126">
            <v>1</v>
          </cell>
          <cell r="F126">
            <v>174000</v>
          </cell>
          <cell r="G126">
            <v>33060</v>
          </cell>
          <cell r="H126">
            <v>0.19</v>
          </cell>
          <cell r="I126">
            <v>207060</v>
          </cell>
        </row>
        <row r="127">
          <cell r="C127" t="str">
            <v>CAMBIO EXTENSIONES PLÁSTICAS DE GUARDABARROS</v>
          </cell>
          <cell r="D127" t="str">
            <v>SERVICIO</v>
          </cell>
          <cell r="E127">
            <v>1</v>
          </cell>
          <cell r="F127">
            <v>66000</v>
          </cell>
          <cell r="G127">
            <v>12540</v>
          </cell>
          <cell r="H127">
            <v>0.19</v>
          </cell>
          <cell r="I127">
            <v>78540</v>
          </cell>
        </row>
        <row r="128">
          <cell r="C128" t="str">
            <v>CAMBIO GUARDA BARRO</v>
          </cell>
          <cell r="D128" t="str">
            <v>SERVICIO</v>
          </cell>
          <cell r="E128">
            <v>1</v>
          </cell>
          <cell r="F128">
            <v>141000</v>
          </cell>
          <cell r="G128">
            <v>26790</v>
          </cell>
          <cell r="H128">
            <v>0.19</v>
          </cell>
          <cell r="I128">
            <v>167790</v>
          </cell>
        </row>
        <row r="129">
          <cell r="C129" t="str">
            <v>CAMBIO TAPIZADO CABINA</v>
          </cell>
          <cell r="D129" t="str">
            <v>SERVICIO</v>
          </cell>
          <cell r="E129">
            <v>1</v>
          </cell>
          <cell r="F129">
            <v>270000</v>
          </cell>
          <cell r="G129">
            <v>51300</v>
          </cell>
          <cell r="H129">
            <v>0.19</v>
          </cell>
          <cell r="I129">
            <v>321300</v>
          </cell>
        </row>
        <row r="130">
          <cell r="C130" t="str">
            <v>CAMBIO TAPIZADO SILLAS</v>
          </cell>
          <cell r="D130" t="str">
            <v>SERVICIO</v>
          </cell>
          <cell r="E130">
            <v>1</v>
          </cell>
          <cell r="F130">
            <v>457000</v>
          </cell>
          <cell r="G130">
            <v>86830</v>
          </cell>
          <cell r="H130">
            <v>0.19</v>
          </cell>
          <cell r="I130">
            <v>543830</v>
          </cell>
        </row>
        <row r="131">
          <cell r="C131" t="str">
            <v>CAMBIO SONDEO RADIADOR</v>
          </cell>
          <cell r="D131" t="str">
            <v>SERVICIO</v>
          </cell>
          <cell r="E131">
            <v>1</v>
          </cell>
          <cell r="F131">
            <v>396000</v>
          </cell>
          <cell r="G131">
            <v>75240</v>
          </cell>
          <cell r="H131">
            <v>0.19</v>
          </cell>
          <cell r="I131">
            <v>471240</v>
          </cell>
        </row>
        <row r="133">
          <cell r="C133" t="str">
            <v>CAMBIO BUJE DEL SOPORTE DE CABINA</v>
          </cell>
          <cell r="D133" t="str">
            <v>SERVICIO</v>
          </cell>
          <cell r="E133">
            <v>1</v>
          </cell>
          <cell r="F133">
            <v>706000</v>
          </cell>
          <cell r="G133">
            <v>134140</v>
          </cell>
          <cell r="H133">
            <v>0.19</v>
          </cell>
          <cell r="I133">
            <v>840140</v>
          </cell>
        </row>
        <row r="134">
          <cell r="C134" t="str">
            <v xml:space="preserve">CAMBIO CAPSULA DE MANGUERA DEL A/A  DE 3/4 </v>
          </cell>
          <cell r="D134" t="str">
            <v>SERVICIO</v>
          </cell>
          <cell r="E134">
            <v>1</v>
          </cell>
          <cell r="F134">
            <v>273000</v>
          </cell>
          <cell r="G134">
            <v>51870</v>
          </cell>
          <cell r="H134">
            <v>0.19</v>
          </cell>
          <cell r="I134">
            <v>324870</v>
          </cell>
        </row>
        <row r="135">
          <cell r="C135" t="str">
            <v>CAMBIO CORREA DE ACCESORIOS</v>
          </cell>
          <cell r="D135" t="str">
            <v>SERVICIO</v>
          </cell>
          <cell r="E135">
            <v>1</v>
          </cell>
          <cell r="F135">
            <v>268000</v>
          </cell>
          <cell r="G135">
            <v>50920</v>
          </cell>
          <cell r="H135">
            <v>0.19</v>
          </cell>
          <cell r="I135">
            <v>318920</v>
          </cell>
        </row>
        <row r="136">
          <cell r="C136" t="str">
            <v>CAMBIO CORREA DE COMPRESOR DEL AIRE ACONDICIONADO</v>
          </cell>
          <cell r="D136" t="str">
            <v>SERVICIO</v>
          </cell>
          <cell r="E136">
            <v>1</v>
          </cell>
          <cell r="F136">
            <v>271000</v>
          </cell>
          <cell r="G136">
            <v>51490</v>
          </cell>
          <cell r="H136">
            <v>0.19</v>
          </cell>
          <cell r="I136">
            <v>322490</v>
          </cell>
        </row>
        <row r="137">
          <cell r="C137" t="str">
            <v>CAMBIO MANGUERAS BOMBA DIRECCIÓN</v>
          </cell>
          <cell r="D137" t="str">
            <v>SERVICIO</v>
          </cell>
          <cell r="E137">
            <v>1</v>
          </cell>
          <cell r="F137">
            <v>218000</v>
          </cell>
          <cell r="G137">
            <v>41420</v>
          </cell>
          <cell r="H137">
            <v>0.19</v>
          </cell>
          <cell r="I137">
            <v>259420</v>
          </cell>
        </row>
        <row r="138">
          <cell r="C138" t="str">
            <v>CAMBIO MANGUERA PRESION DE 150 PSI</v>
          </cell>
          <cell r="D138" t="str">
            <v>SERVICIO</v>
          </cell>
          <cell r="E138">
            <v>1</v>
          </cell>
          <cell r="F138">
            <v>214000</v>
          </cell>
          <cell r="G138">
            <v>40660</v>
          </cell>
          <cell r="H138">
            <v>0.19</v>
          </cell>
          <cell r="I138">
            <v>254660</v>
          </cell>
        </row>
        <row r="139">
          <cell r="C139" t="str">
            <v>CAMBIO MANGUERAS AIRE ACONDICIONADO</v>
          </cell>
          <cell r="D139" t="str">
            <v>SERVICIO</v>
          </cell>
          <cell r="E139">
            <v>1</v>
          </cell>
          <cell r="F139">
            <v>220000</v>
          </cell>
          <cell r="G139">
            <v>41800</v>
          </cell>
          <cell r="H139">
            <v>0.19</v>
          </cell>
          <cell r="I139">
            <v>261800</v>
          </cell>
        </row>
        <row r="140">
          <cell r="C140" t="str">
            <v>CAMBIO SOPORTE DE CABINA</v>
          </cell>
          <cell r="D140" t="str">
            <v>SERVICIO</v>
          </cell>
          <cell r="E140">
            <v>1</v>
          </cell>
          <cell r="F140">
            <v>1148000</v>
          </cell>
          <cell r="G140">
            <v>218120</v>
          </cell>
          <cell r="H140">
            <v>0.19</v>
          </cell>
          <cell r="I140">
            <v>1366120</v>
          </cell>
        </row>
        <row r="141">
          <cell r="C141" t="str">
            <v>CAMBIO SOPORTE DE MOTOR</v>
          </cell>
          <cell r="D141" t="str">
            <v>SERVICIO</v>
          </cell>
          <cell r="E141">
            <v>1</v>
          </cell>
          <cell r="F141">
            <v>1160000</v>
          </cell>
          <cell r="G141">
            <v>220400</v>
          </cell>
          <cell r="H141">
            <v>0.19</v>
          </cell>
          <cell r="I141">
            <v>1380400</v>
          </cell>
        </row>
        <row r="142">
          <cell r="C142" t="str">
            <v>CAMBIO SOPORTE DEL EJE DEL RELAY DEL EMBRIAGUE</v>
          </cell>
          <cell r="D142" t="str">
            <v>SERVICIO</v>
          </cell>
          <cell r="E142">
            <v>1</v>
          </cell>
          <cell r="F142">
            <v>1248000</v>
          </cell>
          <cell r="G142">
            <v>237120</v>
          </cell>
          <cell r="H142">
            <v>0.19</v>
          </cell>
          <cell r="I142">
            <v>1485120</v>
          </cell>
        </row>
        <row r="143">
          <cell r="C143" t="str">
            <v>BOMBA DIRECCIÓN  0G5GN</v>
          </cell>
          <cell r="D143" t="str">
            <v>SERVICIO</v>
          </cell>
          <cell r="E143">
            <v>1</v>
          </cell>
          <cell r="F143">
            <v>1085000</v>
          </cell>
          <cell r="G143">
            <v>206150</v>
          </cell>
          <cell r="H143">
            <v>0.19</v>
          </cell>
          <cell r="I143">
            <v>1291150</v>
          </cell>
        </row>
        <row r="144">
          <cell r="C144" t="str">
            <v>COMPRESOR AIRE ACONDICIONADO</v>
          </cell>
          <cell r="D144" t="str">
            <v>SERVICIO</v>
          </cell>
          <cell r="E144">
            <v>1</v>
          </cell>
          <cell r="F144">
            <v>421000</v>
          </cell>
          <cell r="G144">
            <v>79990</v>
          </cell>
          <cell r="H144">
            <v>0.19</v>
          </cell>
          <cell r="I144">
            <v>500990</v>
          </cell>
        </row>
        <row r="145">
          <cell r="C145" t="str">
            <v>CAMBIO BUJE BARRA TANDEM</v>
          </cell>
          <cell r="D145" t="str">
            <v>SERVICIO</v>
          </cell>
          <cell r="E145">
            <v>1</v>
          </cell>
          <cell r="F145">
            <v>506000</v>
          </cell>
          <cell r="G145">
            <v>96140</v>
          </cell>
          <cell r="H145">
            <v>0.19</v>
          </cell>
          <cell r="I145">
            <v>602140</v>
          </cell>
        </row>
        <row r="146">
          <cell r="C146" t="str">
            <v>CAMBIO BUJE BARRA TEMPLETE DE DIFERENCIALES</v>
          </cell>
          <cell r="D146" t="str">
            <v>SERVICIO</v>
          </cell>
          <cell r="E146">
            <v>1</v>
          </cell>
          <cell r="F146">
            <v>511000</v>
          </cell>
          <cell r="G146">
            <v>97090</v>
          </cell>
          <cell r="H146">
            <v>0.19</v>
          </cell>
          <cell r="I146">
            <v>608090</v>
          </cell>
        </row>
        <row r="147">
          <cell r="C147" t="str">
            <v>CAMBIO BUJE DE BIELAS</v>
          </cell>
          <cell r="D147" t="str">
            <v>SERVICIO</v>
          </cell>
          <cell r="E147">
            <v>1</v>
          </cell>
          <cell r="F147">
            <v>571000</v>
          </cell>
          <cell r="G147">
            <v>108490</v>
          </cell>
          <cell r="H147">
            <v>0.19</v>
          </cell>
          <cell r="I147">
            <v>679490</v>
          </cell>
        </row>
        <row r="148">
          <cell r="C148" t="str">
            <v>CAMBIO BUJE DE MUELLE</v>
          </cell>
          <cell r="D148" t="str">
            <v>SERVICIO</v>
          </cell>
          <cell r="E148">
            <v>1</v>
          </cell>
          <cell r="F148">
            <v>505000</v>
          </cell>
          <cell r="G148">
            <v>95950</v>
          </cell>
          <cell r="H148">
            <v>0.19</v>
          </cell>
          <cell r="I148">
            <v>600950</v>
          </cell>
        </row>
        <row r="149">
          <cell r="C149" t="str">
            <v>CAMBIO BUJE EJE DE LEVAS</v>
          </cell>
          <cell r="D149" t="str">
            <v>SERVICIO</v>
          </cell>
          <cell r="E149">
            <v>1</v>
          </cell>
          <cell r="F149">
            <v>221000</v>
          </cell>
          <cell r="G149">
            <v>41990</v>
          </cell>
          <cell r="H149">
            <v>0.19</v>
          </cell>
          <cell r="I149">
            <v>262990</v>
          </cell>
        </row>
        <row r="150">
          <cell r="C150" t="str">
            <v>CAMBIO BUJE INTERMEDIO  DEL MOTOR DE ARRANQUE</v>
          </cell>
          <cell r="D150" t="str">
            <v>SERVICIO</v>
          </cell>
          <cell r="E150">
            <v>1</v>
          </cell>
          <cell r="F150">
            <v>206000</v>
          </cell>
          <cell r="G150">
            <v>39140</v>
          </cell>
          <cell r="H150">
            <v>0.19</v>
          </cell>
          <cell r="I150">
            <v>245140</v>
          </cell>
        </row>
        <row r="151">
          <cell r="C151" t="str">
            <v>CAMBIO BUJE SEPARADOR DE POLEA</v>
          </cell>
          <cell r="D151" t="str">
            <v>SERVICIO</v>
          </cell>
          <cell r="E151">
            <v>1</v>
          </cell>
          <cell r="F151">
            <v>224000</v>
          </cell>
          <cell r="G151">
            <v>42560</v>
          </cell>
          <cell r="H151">
            <v>0.19</v>
          </cell>
          <cell r="I151">
            <v>266560</v>
          </cell>
        </row>
        <row r="152">
          <cell r="C152" t="str">
            <v>CAMBIO BUJE TRASERO DEL MOTOR DE ARRANQUE</v>
          </cell>
          <cell r="D152" t="str">
            <v>SERVICIO</v>
          </cell>
          <cell r="E152">
            <v>1</v>
          </cell>
          <cell r="F152">
            <v>206000</v>
          </cell>
          <cell r="G152">
            <v>39140</v>
          </cell>
          <cell r="H152">
            <v>0.19</v>
          </cell>
          <cell r="I152">
            <v>245140</v>
          </cell>
        </row>
        <row r="153">
          <cell r="C153" t="str">
            <v>CAMBIO BUJES DELANTERO DEL MOTOR DE ARRANQUE</v>
          </cell>
          <cell r="D153" t="str">
            <v>SERVICIO</v>
          </cell>
          <cell r="E153">
            <v>1</v>
          </cell>
          <cell r="F153">
            <v>217000</v>
          </cell>
          <cell r="G153">
            <v>41230</v>
          </cell>
          <cell r="H153">
            <v>0.19</v>
          </cell>
          <cell r="I153">
            <v>258230</v>
          </cell>
        </row>
        <row r="154">
          <cell r="C154" t="str">
            <v>CAMBIO BUJES EJES DE LEVAS DELANTEROS</v>
          </cell>
          <cell r="D154" t="str">
            <v>SERVICIO</v>
          </cell>
          <cell r="E154">
            <v>1</v>
          </cell>
          <cell r="F154">
            <v>221000</v>
          </cell>
          <cell r="G154">
            <v>41990</v>
          </cell>
          <cell r="H154">
            <v>0.19</v>
          </cell>
          <cell r="I154">
            <v>262990</v>
          </cell>
        </row>
        <row r="155">
          <cell r="C155" t="str">
            <v>CAMBIO BUJES EJES DE LEVAS TRASEROS</v>
          </cell>
          <cell r="D155" t="str">
            <v>SERVICIO</v>
          </cell>
          <cell r="E155">
            <v>1</v>
          </cell>
          <cell r="F155">
            <v>1096000</v>
          </cell>
          <cell r="G155">
            <v>208240</v>
          </cell>
          <cell r="H155">
            <v>0.19</v>
          </cell>
          <cell r="I155">
            <v>1304240</v>
          </cell>
        </row>
        <row r="156">
          <cell r="C156" t="str">
            <v>CAMBIO BUJES PARA EL PUNTO DE APOYO CILINDRO ELEVACIÓN DEL VOLCÓ.</v>
          </cell>
          <cell r="D156" t="str">
            <v>SERVICIO</v>
          </cell>
          <cell r="E156">
            <v>1</v>
          </cell>
          <cell r="F156">
            <v>1532000</v>
          </cell>
          <cell r="G156">
            <v>291080</v>
          </cell>
          <cell r="H156">
            <v>0.19</v>
          </cell>
          <cell r="I156">
            <v>1823080</v>
          </cell>
        </row>
        <row r="157">
          <cell r="C157" t="str">
            <v>CAMBIO VENTILADOR CON TODAS LAS FUNCIONES</v>
          </cell>
          <cell r="D157" t="str">
            <v>SERVICIO</v>
          </cell>
          <cell r="E157">
            <v>1</v>
          </cell>
          <cell r="F157">
            <v>1033000</v>
          </cell>
          <cell r="G157">
            <v>196270</v>
          </cell>
          <cell r="H157">
            <v>0.19</v>
          </cell>
          <cell r="I157">
            <v>1229270</v>
          </cell>
        </row>
        <row r="158">
          <cell r="C158" t="str">
            <v>CAMBIO FILTRO DE COMBUSTIBLE</v>
          </cell>
          <cell r="D158" t="str">
            <v>SERVICIO</v>
          </cell>
          <cell r="E158">
            <v>1</v>
          </cell>
          <cell r="F158">
            <v>105000</v>
          </cell>
          <cell r="G158">
            <v>19950</v>
          </cell>
          <cell r="H158">
            <v>0.19</v>
          </cell>
          <cell r="I158">
            <v>124950</v>
          </cell>
        </row>
        <row r="159">
          <cell r="C159" t="str">
            <v>CAMBIO FILTRO ACEITE BOMBA DE DIRECCIÓN</v>
          </cell>
          <cell r="D159" t="str">
            <v>SERVICIO</v>
          </cell>
          <cell r="E159">
            <v>1</v>
          </cell>
          <cell r="F159">
            <v>197000</v>
          </cell>
          <cell r="G159">
            <v>37430</v>
          </cell>
          <cell r="H159">
            <v>0.19</v>
          </cell>
          <cell r="I159">
            <v>234430</v>
          </cell>
        </row>
        <row r="160">
          <cell r="C160" t="str">
            <v>CAMBIO FILTRO ACEITE HIDRÁULICO</v>
          </cell>
          <cell r="D160" t="str">
            <v>SERVICIO</v>
          </cell>
          <cell r="E160">
            <v>1</v>
          </cell>
          <cell r="F160">
            <v>199000</v>
          </cell>
          <cell r="G160">
            <v>37810</v>
          </cell>
          <cell r="H160">
            <v>0.19</v>
          </cell>
          <cell r="I160">
            <v>236810</v>
          </cell>
        </row>
        <row r="161">
          <cell r="C161" t="str">
            <v>CAMBIO FILTRO ACEITE MOTOR</v>
          </cell>
          <cell r="D161" t="str">
            <v>SERVICIO</v>
          </cell>
          <cell r="E161">
            <v>1</v>
          </cell>
          <cell r="F161">
            <v>193000</v>
          </cell>
          <cell r="G161">
            <v>36670</v>
          </cell>
          <cell r="H161">
            <v>0.19</v>
          </cell>
          <cell r="I161">
            <v>229670</v>
          </cell>
        </row>
        <row r="162">
          <cell r="C162" t="str">
            <v>CAMBIO FILTRO AIRE ACONDICIONADO</v>
          </cell>
          <cell r="D162" t="str">
            <v>SERVICIO</v>
          </cell>
          <cell r="E162">
            <v>1</v>
          </cell>
          <cell r="F162">
            <v>141000</v>
          </cell>
          <cell r="G162">
            <v>26790</v>
          </cell>
          <cell r="H162">
            <v>0.19</v>
          </cell>
          <cell r="I162">
            <v>167790</v>
          </cell>
        </row>
        <row r="163">
          <cell r="C163" t="str">
            <v>CAMBIO FILTRO DE AIRE PRIMARIO</v>
          </cell>
          <cell r="D163" t="str">
            <v>SERVICIO</v>
          </cell>
          <cell r="E163">
            <v>1</v>
          </cell>
          <cell r="F163">
            <v>136000</v>
          </cell>
          <cell r="G163">
            <v>25840</v>
          </cell>
          <cell r="H163">
            <v>0.19</v>
          </cell>
          <cell r="I163">
            <v>161840</v>
          </cell>
        </row>
        <row r="164">
          <cell r="C164" t="str">
            <v>CAMBIO FILTRO DE AIRE SECUNDARIO</v>
          </cell>
          <cell r="D164" t="str">
            <v>SERVICIO</v>
          </cell>
          <cell r="E164">
            <v>1</v>
          </cell>
          <cell r="F164">
            <v>138000</v>
          </cell>
          <cell r="G164">
            <v>26220</v>
          </cell>
          <cell r="H164">
            <v>0.19</v>
          </cell>
          <cell r="I164">
            <v>164220</v>
          </cell>
        </row>
        <row r="165">
          <cell r="C165" t="str">
            <v>CAMBIO FILTRO DESHIDRATADOR DEL   A/C</v>
          </cell>
          <cell r="D165" t="str">
            <v>SERVICIO</v>
          </cell>
          <cell r="E165">
            <v>1</v>
          </cell>
          <cell r="F165">
            <v>174000</v>
          </cell>
          <cell r="G165">
            <v>33060</v>
          </cell>
          <cell r="H165">
            <v>0.19</v>
          </cell>
          <cell r="I165">
            <v>207060</v>
          </cell>
        </row>
        <row r="166">
          <cell r="C166" t="str">
            <v>CAMBIO FILTRO DIFERENCIAL</v>
          </cell>
          <cell r="D166" t="str">
            <v>SERVICIO</v>
          </cell>
          <cell r="E166">
            <v>1</v>
          </cell>
          <cell r="F166">
            <v>174000</v>
          </cell>
          <cell r="G166">
            <v>33060</v>
          </cell>
          <cell r="H166">
            <v>0.19</v>
          </cell>
          <cell r="I166">
            <v>207060</v>
          </cell>
        </row>
        <row r="167">
          <cell r="C167" t="str">
            <v>CAMBIO FILTRO LÍQUIDO REFRIGERANTE</v>
          </cell>
          <cell r="D167" t="str">
            <v>SERVICIO</v>
          </cell>
          <cell r="E167">
            <v>1</v>
          </cell>
          <cell r="F167">
            <v>158000</v>
          </cell>
          <cell r="G167">
            <v>30020</v>
          </cell>
          <cell r="H167">
            <v>0.19</v>
          </cell>
          <cell r="I167">
            <v>188020</v>
          </cell>
        </row>
        <row r="168">
          <cell r="C168" t="str">
            <v>CAMBIO FILTRO SEPARADOR DE COMBUSTIBLE</v>
          </cell>
          <cell r="D168" t="str">
            <v>SERVICIO</v>
          </cell>
          <cell r="E168">
            <v>1</v>
          </cell>
          <cell r="F168">
            <v>154000</v>
          </cell>
          <cell r="G168">
            <v>29260</v>
          </cell>
          <cell r="H168">
            <v>0.19</v>
          </cell>
          <cell r="I168">
            <v>183260</v>
          </cell>
        </row>
        <row r="169">
          <cell r="C169" t="str">
            <v>CAMBIO GRASERAS A PRESION PARA LUBRICACION</v>
          </cell>
          <cell r="D169" t="str">
            <v>SERVICIO</v>
          </cell>
          <cell r="E169">
            <v>1</v>
          </cell>
          <cell r="F169">
            <v>249000</v>
          </cell>
          <cell r="G169">
            <v>47310</v>
          </cell>
          <cell r="H169">
            <v>0.19</v>
          </cell>
          <cell r="I169">
            <v>296310</v>
          </cell>
        </row>
        <row r="170">
          <cell r="C170" t="str">
            <v>CAMBIO ARNES DE A/C</v>
          </cell>
          <cell r="D170" t="str">
            <v>SERVICIO</v>
          </cell>
          <cell r="E170">
            <v>1</v>
          </cell>
          <cell r="F170">
            <v>1898000</v>
          </cell>
          <cell r="G170">
            <v>360620</v>
          </cell>
          <cell r="H170">
            <v>0.19</v>
          </cell>
          <cell r="I170">
            <v>2258620</v>
          </cell>
        </row>
        <row r="171">
          <cell r="C171" t="str">
            <v>CAMBIO ARNES ELECTRICO DE CABLEADO DE CABINA</v>
          </cell>
          <cell r="D171" t="str">
            <v>SERVICIO</v>
          </cell>
          <cell r="E171">
            <v>1</v>
          </cell>
          <cell r="F171">
            <v>1641000</v>
          </cell>
          <cell r="G171">
            <v>311790</v>
          </cell>
          <cell r="H171">
            <v>0.19</v>
          </cell>
          <cell r="I171">
            <v>1952790</v>
          </cell>
        </row>
        <row r="172">
          <cell r="C172" t="str">
            <v>CAMBIO ARNES ELECTRICO DE CABLEADO DE MOTOR</v>
          </cell>
          <cell r="D172" t="str">
            <v>SERVICIO</v>
          </cell>
          <cell r="E172">
            <v>1</v>
          </cell>
          <cell r="F172">
            <v>1676000</v>
          </cell>
          <cell r="G172">
            <v>318440</v>
          </cell>
          <cell r="H172">
            <v>0.19</v>
          </cell>
          <cell r="I172">
            <v>1994440</v>
          </cell>
        </row>
        <row r="173">
          <cell r="C173" t="str">
            <v>CAMBIO ARNES ELECTRICO DE CHASIS</v>
          </cell>
          <cell r="D173" t="str">
            <v>SERVICIO</v>
          </cell>
          <cell r="E173">
            <v>1</v>
          </cell>
          <cell r="F173">
            <v>1659000</v>
          </cell>
          <cell r="G173">
            <v>315210</v>
          </cell>
          <cell r="H173">
            <v>0.19</v>
          </cell>
          <cell r="I173">
            <v>1974210</v>
          </cell>
        </row>
        <row r="174">
          <cell r="C174" t="str">
            <v>CAMBIO ALARMA DE REVERSA</v>
          </cell>
          <cell r="D174" t="str">
            <v>SERVICIO</v>
          </cell>
          <cell r="E174">
            <v>1</v>
          </cell>
          <cell r="F174">
            <v>155000</v>
          </cell>
          <cell r="G174">
            <v>29450</v>
          </cell>
          <cell r="H174">
            <v>0.19</v>
          </cell>
          <cell r="I174">
            <v>184450</v>
          </cell>
        </row>
        <row r="175">
          <cell r="C175" t="str">
            <v>CAMBIO HOROMETRO</v>
          </cell>
          <cell r="D175" t="str">
            <v>SERVICIO</v>
          </cell>
          <cell r="E175">
            <v>1</v>
          </cell>
          <cell r="F175">
            <v>187000</v>
          </cell>
          <cell r="G175">
            <v>35530</v>
          </cell>
          <cell r="H175">
            <v>0.19</v>
          </cell>
          <cell r="I175">
            <v>222530</v>
          </cell>
        </row>
        <row r="176">
          <cell r="C176" t="str">
            <v>CAMBIO LAMPARA INCANDESCENTE</v>
          </cell>
          <cell r="D176" t="str">
            <v>SERVICIO</v>
          </cell>
          <cell r="E176">
            <v>1</v>
          </cell>
          <cell r="F176">
            <v>159000</v>
          </cell>
          <cell r="G176">
            <v>30210</v>
          </cell>
          <cell r="H176">
            <v>0.19</v>
          </cell>
          <cell r="I176">
            <v>189210</v>
          </cell>
        </row>
        <row r="177">
          <cell r="C177" t="str">
            <v>CAMBIO LIMPIAPARABRISAS</v>
          </cell>
          <cell r="D177" t="str">
            <v>SERVICIO</v>
          </cell>
          <cell r="E177">
            <v>1</v>
          </cell>
          <cell r="F177">
            <v>58000</v>
          </cell>
          <cell r="G177">
            <v>11020</v>
          </cell>
          <cell r="H177">
            <v>0.19</v>
          </cell>
          <cell r="I177">
            <v>69020</v>
          </cell>
        </row>
        <row r="178">
          <cell r="C178" t="str">
            <v>CAMBIO LUCES DE CABINA SUPERIOR</v>
          </cell>
          <cell r="D178" t="str">
            <v>SERVICIO</v>
          </cell>
          <cell r="E178">
            <v>1</v>
          </cell>
          <cell r="F178">
            <v>54000</v>
          </cell>
          <cell r="G178">
            <v>10260</v>
          </cell>
          <cell r="H178">
            <v>0.19</v>
          </cell>
          <cell r="I178">
            <v>64260</v>
          </cell>
        </row>
        <row r="179">
          <cell r="C179" t="str">
            <v>CAMBIO LUCES LATERALES PARALEAS LED</v>
          </cell>
          <cell r="D179" t="str">
            <v>SERVICIO</v>
          </cell>
          <cell r="E179">
            <v>1</v>
          </cell>
          <cell r="F179">
            <v>377000</v>
          </cell>
          <cell r="G179">
            <v>71630</v>
          </cell>
          <cell r="H179">
            <v>0.19</v>
          </cell>
          <cell r="I179">
            <v>448630</v>
          </cell>
        </row>
        <row r="180">
          <cell r="C180" t="str">
            <v>CAMBIO LUCES LATERALES REDONDAS LED</v>
          </cell>
          <cell r="D180" t="str">
            <v>SERVICIO</v>
          </cell>
          <cell r="E180">
            <v>1</v>
          </cell>
          <cell r="F180">
            <v>377000</v>
          </cell>
          <cell r="G180">
            <v>71630</v>
          </cell>
          <cell r="H180">
            <v>0.19</v>
          </cell>
          <cell r="I180">
            <v>448630</v>
          </cell>
        </row>
        <row r="181">
          <cell r="C181" t="str">
            <v>CAMBIO LUZ DE TECHO DE 12 VOLTIOS</v>
          </cell>
          <cell r="D181" t="str">
            <v>SERVICIO</v>
          </cell>
          <cell r="E181">
            <v>1</v>
          </cell>
          <cell r="F181">
            <v>57000</v>
          </cell>
          <cell r="G181">
            <v>10830</v>
          </cell>
          <cell r="H181">
            <v>0.19</v>
          </cell>
          <cell r="I181">
            <v>67830</v>
          </cell>
        </row>
        <row r="182">
          <cell r="C182" t="str">
            <v>CAMBIO PITO 12 V</v>
          </cell>
          <cell r="D182" t="str">
            <v>SERVICIO</v>
          </cell>
          <cell r="E182">
            <v>1</v>
          </cell>
          <cell r="F182">
            <v>136000</v>
          </cell>
          <cell r="G182">
            <v>25840</v>
          </cell>
          <cell r="H182">
            <v>0.19</v>
          </cell>
          <cell r="I182">
            <v>161840</v>
          </cell>
        </row>
        <row r="183">
          <cell r="C183" t="str">
            <v>CAMBIO BOMBONAS DE CABINA</v>
          </cell>
          <cell r="D183" t="str">
            <v>SERVICIO</v>
          </cell>
          <cell r="E183">
            <v>1</v>
          </cell>
          <cell r="F183">
            <v>232000</v>
          </cell>
          <cell r="G183">
            <v>44080</v>
          </cell>
          <cell r="H183">
            <v>0.19</v>
          </cell>
          <cell r="I183">
            <v>276080</v>
          </cell>
        </row>
        <row r="184">
          <cell r="C184" t="str">
            <v>CAMBIO AMORTIGUADOR DE CABINA</v>
          </cell>
          <cell r="D184" t="str">
            <v>SERVICIO</v>
          </cell>
          <cell r="E184">
            <v>1</v>
          </cell>
          <cell r="F184">
            <v>392000</v>
          </cell>
          <cell r="G184">
            <v>74480</v>
          </cell>
          <cell r="H184">
            <v>0.19</v>
          </cell>
          <cell r="I184">
            <v>466480</v>
          </cell>
        </row>
        <row r="185">
          <cell r="C185" t="str">
            <v>CAMBIO AMORTIGUADOR DE SILLA</v>
          </cell>
          <cell r="D185" t="str">
            <v>SERVICIO</v>
          </cell>
          <cell r="E185">
            <v>1</v>
          </cell>
          <cell r="F185">
            <v>244000</v>
          </cell>
          <cell r="G185">
            <v>46360</v>
          </cell>
          <cell r="H185">
            <v>0.19</v>
          </cell>
          <cell r="I185">
            <v>290360</v>
          </cell>
        </row>
        <row r="186">
          <cell r="C186" t="str">
            <v>CAMBIO AMORTIGUADORES DELANTEROS</v>
          </cell>
          <cell r="D186" t="str">
            <v>SERVICIO</v>
          </cell>
          <cell r="E186">
            <v>1</v>
          </cell>
          <cell r="F186">
            <v>360000</v>
          </cell>
          <cell r="G186">
            <v>68400</v>
          </cell>
          <cell r="H186">
            <v>0.19</v>
          </cell>
          <cell r="I186">
            <v>428400</v>
          </cell>
        </row>
        <row r="187">
          <cell r="C187" t="str">
            <v>CAMBIO BALINERA CARDAN</v>
          </cell>
          <cell r="D187" t="str">
            <v>SERVICIO</v>
          </cell>
          <cell r="E187">
            <v>1</v>
          </cell>
          <cell r="F187">
            <v>494000</v>
          </cell>
          <cell r="G187">
            <v>93860</v>
          </cell>
          <cell r="H187">
            <v>0.19</v>
          </cell>
          <cell r="I187">
            <v>587860</v>
          </cell>
        </row>
        <row r="188">
          <cell r="C188" t="str">
            <v>CAMBIO BALINERA DE CLUTCH EMBRAGUE</v>
          </cell>
          <cell r="D188" t="str">
            <v>SERVICIO</v>
          </cell>
          <cell r="E188">
            <v>1</v>
          </cell>
          <cell r="F188">
            <v>711000</v>
          </cell>
          <cell r="G188">
            <v>135090</v>
          </cell>
          <cell r="H188">
            <v>0.19</v>
          </cell>
          <cell r="I188">
            <v>846090</v>
          </cell>
        </row>
        <row r="189">
          <cell r="C189" t="str">
            <v>CAMBIO COMPRESOR PARA AIRE</v>
          </cell>
          <cell r="D189" t="str">
            <v>SERVICIO</v>
          </cell>
          <cell r="E189">
            <v>1</v>
          </cell>
          <cell r="F189">
            <v>397000</v>
          </cell>
          <cell r="G189">
            <v>75430</v>
          </cell>
          <cell r="H189">
            <v>0.19</v>
          </cell>
          <cell r="I189">
            <v>472430</v>
          </cell>
        </row>
        <row r="190">
          <cell r="C190" t="str">
            <v>CAMBIO CORREA</v>
          </cell>
          <cell r="D190" t="str">
            <v>SERVICIO</v>
          </cell>
          <cell r="E190">
            <v>1</v>
          </cell>
          <cell r="F190">
            <v>138000</v>
          </cell>
          <cell r="G190">
            <v>26220</v>
          </cell>
          <cell r="H190">
            <v>0.19</v>
          </cell>
          <cell r="I190">
            <v>164220</v>
          </cell>
        </row>
        <row r="191">
          <cell r="C191" t="str">
            <v>CAMBIO BALINERA FLENCHE CARDAN</v>
          </cell>
          <cell r="D191" t="str">
            <v>SERVICIO</v>
          </cell>
          <cell r="E191">
            <v>1</v>
          </cell>
          <cell r="F191">
            <v>383000</v>
          </cell>
          <cell r="G191">
            <v>72770</v>
          </cell>
          <cell r="H191">
            <v>0.19</v>
          </cell>
          <cell r="I191">
            <v>455770</v>
          </cell>
        </row>
        <row r="192">
          <cell r="C192" t="str">
            <v>CAMBIO DISCO DE EMBRAGUE</v>
          </cell>
          <cell r="D192" t="str">
            <v>SERVICIO</v>
          </cell>
          <cell r="E192">
            <v>1</v>
          </cell>
          <cell r="F192">
            <v>172000</v>
          </cell>
          <cell r="G192">
            <v>32680</v>
          </cell>
          <cell r="H192">
            <v>0.19</v>
          </cell>
          <cell r="I192">
            <v>204680</v>
          </cell>
        </row>
        <row r="193">
          <cell r="C193" t="str">
            <v>CAMBIO RINES PARA LLANTA DELANTERA  295/80R22.5</v>
          </cell>
          <cell r="D193" t="str">
            <v>SERVICIO</v>
          </cell>
          <cell r="E193">
            <v>1</v>
          </cell>
          <cell r="F193">
            <v>172000</v>
          </cell>
          <cell r="G193">
            <v>32680</v>
          </cell>
          <cell r="H193">
            <v>0.19</v>
          </cell>
          <cell r="I193">
            <v>204680</v>
          </cell>
        </row>
        <row r="194">
          <cell r="C194" t="str">
            <v>CAMBIO RINES PARA LLANTA TRASERA  295/80R22.5</v>
          </cell>
          <cell r="D194" t="str">
            <v>SERVICIO</v>
          </cell>
          <cell r="E194">
            <v>1</v>
          </cell>
          <cell r="F194">
            <v>67000</v>
          </cell>
          <cell r="G194">
            <v>12730</v>
          </cell>
          <cell r="H194">
            <v>0.19</v>
          </cell>
          <cell r="I194">
            <v>79730</v>
          </cell>
        </row>
        <row r="195">
          <cell r="C195" t="str">
            <v>CAMBIO EXTENSIONES PLÁSTICAS DE GUARDABARROS</v>
          </cell>
          <cell r="D195" t="str">
            <v>SERVICIO</v>
          </cell>
          <cell r="E195">
            <v>1</v>
          </cell>
          <cell r="F195">
            <v>139000</v>
          </cell>
          <cell r="G195">
            <v>26410</v>
          </cell>
          <cell r="H195">
            <v>0.19</v>
          </cell>
          <cell r="I195">
            <v>165410</v>
          </cell>
        </row>
        <row r="196">
          <cell r="C196" t="str">
            <v>CAMBIO GUARDA BARRO</v>
          </cell>
          <cell r="D196" t="str">
            <v>SERVICIO</v>
          </cell>
          <cell r="E196">
            <v>1</v>
          </cell>
          <cell r="F196">
            <v>270000</v>
          </cell>
          <cell r="G196">
            <v>51300</v>
          </cell>
          <cell r="H196">
            <v>0.19</v>
          </cell>
          <cell r="I196">
            <v>321300</v>
          </cell>
        </row>
        <row r="197">
          <cell r="C197" t="str">
            <v>CAMBIO TAPIZADO CABINA</v>
          </cell>
          <cell r="D197" t="str">
            <v>SERVICIO</v>
          </cell>
          <cell r="E197">
            <v>1</v>
          </cell>
          <cell r="F197">
            <v>447000</v>
          </cell>
          <cell r="G197">
            <v>84930</v>
          </cell>
          <cell r="H197">
            <v>0.19</v>
          </cell>
          <cell r="I197">
            <v>531930</v>
          </cell>
        </row>
        <row r="198">
          <cell r="C198" t="str">
            <v>CAMBIO TAPIZADO SILLAS</v>
          </cell>
          <cell r="D198" t="str">
            <v>SERVICIO</v>
          </cell>
          <cell r="E198">
            <v>1</v>
          </cell>
          <cell r="F198">
            <v>206000</v>
          </cell>
          <cell r="G198">
            <v>39140</v>
          </cell>
          <cell r="H198">
            <v>0.19</v>
          </cell>
          <cell r="I198">
            <v>245140</v>
          </cell>
        </row>
        <row r="199">
          <cell r="C199" t="str">
            <v>CAMBIO SONDEO RADIADOR</v>
          </cell>
          <cell r="D199" t="str">
            <v>SERVICIO</v>
          </cell>
          <cell r="E199">
            <v>1</v>
          </cell>
          <cell r="F199">
            <v>441000</v>
          </cell>
          <cell r="G199">
            <v>83790</v>
          </cell>
          <cell r="H199">
            <v>0.19</v>
          </cell>
          <cell r="I199">
            <v>524790</v>
          </cell>
        </row>
        <row r="201">
          <cell r="C201" t="str">
            <v>CAMBIO BUJE DEL SOPORTE DE CABINA</v>
          </cell>
          <cell r="D201" t="str">
            <v>SERVICIO</v>
          </cell>
          <cell r="E201">
            <v>1</v>
          </cell>
          <cell r="F201">
            <v>713000</v>
          </cell>
          <cell r="G201">
            <v>135470</v>
          </cell>
          <cell r="H201">
            <v>0.19</v>
          </cell>
          <cell r="I201">
            <v>848470</v>
          </cell>
        </row>
        <row r="202">
          <cell r="C202" t="str">
            <v>CAMBIO CAPSULA DE MANGUERA DEL A/A  DE 3/4</v>
          </cell>
          <cell r="D202" t="str">
            <v>SERVICIO</v>
          </cell>
          <cell r="E202">
            <v>1</v>
          </cell>
          <cell r="F202">
            <v>278000</v>
          </cell>
          <cell r="G202">
            <v>52820</v>
          </cell>
          <cell r="H202">
            <v>0.19</v>
          </cell>
          <cell r="I202">
            <v>330820</v>
          </cell>
        </row>
        <row r="203">
          <cell r="C203" t="str">
            <v>CAMBIO CORREA DE ACCESORIOS</v>
          </cell>
          <cell r="D203" t="str">
            <v>SERVICIO</v>
          </cell>
          <cell r="E203">
            <v>1</v>
          </cell>
          <cell r="F203">
            <v>268000</v>
          </cell>
          <cell r="G203">
            <v>50920</v>
          </cell>
          <cell r="H203">
            <v>0.19</v>
          </cell>
          <cell r="I203">
            <v>318920</v>
          </cell>
        </row>
        <row r="204">
          <cell r="C204" t="str">
            <v>CAMBIO CORREA DE COMPRESOR DEL AIRE ACONDICIONADO</v>
          </cell>
          <cell r="D204" t="str">
            <v>SERVICIO</v>
          </cell>
          <cell r="E204">
            <v>1</v>
          </cell>
          <cell r="F204">
            <v>265000</v>
          </cell>
          <cell r="G204">
            <v>50350</v>
          </cell>
          <cell r="H204">
            <v>0.19</v>
          </cell>
          <cell r="I204">
            <v>315350</v>
          </cell>
        </row>
        <row r="205">
          <cell r="C205" t="str">
            <v>CAMBIO MANGUERAS BOMBA DIRECCIÓN</v>
          </cell>
          <cell r="D205" t="str">
            <v>SERVICIO</v>
          </cell>
          <cell r="E205">
            <v>1</v>
          </cell>
          <cell r="F205">
            <v>214000</v>
          </cell>
          <cell r="G205">
            <v>40660</v>
          </cell>
          <cell r="H205">
            <v>0.19</v>
          </cell>
          <cell r="I205">
            <v>254660</v>
          </cell>
        </row>
        <row r="206">
          <cell r="C206" t="str">
            <v>CAMBIO MANGUERA PRESION DE 150 PSI</v>
          </cell>
          <cell r="D206" t="str">
            <v>SERVICIO</v>
          </cell>
          <cell r="E206">
            <v>1</v>
          </cell>
          <cell r="F206">
            <v>216000</v>
          </cell>
          <cell r="G206">
            <v>41040</v>
          </cell>
          <cell r="H206">
            <v>0.19</v>
          </cell>
          <cell r="I206">
            <v>257040</v>
          </cell>
        </row>
        <row r="207">
          <cell r="C207" t="str">
            <v>CAMBIO MANGUERAS AIRE ACONDICIONADO</v>
          </cell>
          <cell r="D207" t="str">
            <v>SERVICIO</v>
          </cell>
          <cell r="E207">
            <v>1</v>
          </cell>
          <cell r="F207">
            <v>219000</v>
          </cell>
          <cell r="G207">
            <v>41610</v>
          </cell>
          <cell r="H207">
            <v>0.19</v>
          </cell>
          <cell r="I207">
            <v>260610</v>
          </cell>
        </row>
        <row r="208">
          <cell r="C208" t="str">
            <v>CAMBIO SOPORTE DE CABINA</v>
          </cell>
          <cell r="D208" t="str">
            <v>SERVICIO</v>
          </cell>
          <cell r="E208">
            <v>1</v>
          </cell>
          <cell r="F208">
            <v>1124000</v>
          </cell>
          <cell r="G208">
            <v>213560</v>
          </cell>
          <cell r="H208">
            <v>0.19</v>
          </cell>
          <cell r="I208">
            <v>1337560</v>
          </cell>
        </row>
        <row r="209">
          <cell r="C209" t="str">
            <v>CAMBIO SOPORTE DE MOTOR</v>
          </cell>
          <cell r="D209" t="str">
            <v>SERVICIO</v>
          </cell>
          <cell r="E209">
            <v>1</v>
          </cell>
          <cell r="F209">
            <v>1160000</v>
          </cell>
          <cell r="G209">
            <v>220400</v>
          </cell>
          <cell r="H209">
            <v>0.19</v>
          </cell>
          <cell r="I209">
            <v>1380400</v>
          </cell>
        </row>
        <row r="210">
          <cell r="C210" t="str">
            <v>CAMBIO SOPORTE DEL EJE DEL RELAY DEL EMBRIAGUE</v>
          </cell>
          <cell r="D210" t="str">
            <v>SERVICIO</v>
          </cell>
          <cell r="E210">
            <v>1</v>
          </cell>
          <cell r="F210">
            <v>1236000</v>
          </cell>
          <cell r="G210">
            <v>234840</v>
          </cell>
          <cell r="H210">
            <v>0.19</v>
          </cell>
          <cell r="I210">
            <v>1470840</v>
          </cell>
        </row>
        <row r="211">
          <cell r="C211" t="str">
            <v>CAMBIO BOMBA DE DIRECCIÓN</v>
          </cell>
          <cell r="D211" t="str">
            <v>SERVICIO</v>
          </cell>
          <cell r="E211">
            <v>1</v>
          </cell>
          <cell r="F211">
            <v>1096000</v>
          </cell>
          <cell r="G211">
            <v>208240</v>
          </cell>
          <cell r="H211">
            <v>0.19</v>
          </cell>
          <cell r="I211">
            <v>1304240</v>
          </cell>
        </row>
        <row r="212">
          <cell r="C212" t="str">
            <v>CAMBIO COMPRESOR AIRE ACONDICIONADO</v>
          </cell>
          <cell r="D212" t="str">
            <v>SERVICIO</v>
          </cell>
          <cell r="E212">
            <v>1</v>
          </cell>
          <cell r="F212">
            <v>417000</v>
          </cell>
          <cell r="G212">
            <v>79230</v>
          </cell>
          <cell r="H212">
            <v>0.19</v>
          </cell>
          <cell r="I212">
            <v>496230</v>
          </cell>
        </row>
        <row r="213">
          <cell r="C213" t="str">
            <v>CAMBIO BUJE BARRA TANDEM</v>
          </cell>
          <cell r="D213" t="str">
            <v>SERVICIO</v>
          </cell>
          <cell r="E213">
            <v>1</v>
          </cell>
          <cell r="F213">
            <v>521000</v>
          </cell>
          <cell r="G213">
            <v>98990</v>
          </cell>
          <cell r="H213">
            <v>0.19</v>
          </cell>
          <cell r="I213">
            <v>619990</v>
          </cell>
        </row>
        <row r="214">
          <cell r="C214" t="str">
            <v>CAMBIO BUJE BARRA TEMPLETE DE DIFERENCIALES</v>
          </cell>
          <cell r="D214" t="str">
            <v>SERVICIO</v>
          </cell>
          <cell r="E214">
            <v>1</v>
          </cell>
          <cell r="F214">
            <v>505000</v>
          </cell>
          <cell r="G214">
            <v>95950</v>
          </cell>
          <cell r="H214">
            <v>0.19</v>
          </cell>
          <cell r="I214">
            <v>600950</v>
          </cell>
        </row>
        <row r="215">
          <cell r="C215" t="str">
            <v>CAMBIO BUJE DE BIELAS</v>
          </cell>
          <cell r="D215" t="str">
            <v>SERVICIO</v>
          </cell>
          <cell r="E215">
            <v>1</v>
          </cell>
          <cell r="F215">
            <v>571000</v>
          </cell>
          <cell r="G215">
            <v>108490</v>
          </cell>
          <cell r="H215">
            <v>0.19</v>
          </cell>
          <cell r="I215">
            <v>679490</v>
          </cell>
        </row>
        <row r="216">
          <cell r="C216" t="str">
            <v>CAMBIO BUJE DE MUELLE</v>
          </cell>
          <cell r="D216" t="str">
            <v>SERVICIO</v>
          </cell>
          <cell r="E216">
            <v>1</v>
          </cell>
          <cell r="F216">
            <v>511000</v>
          </cell>
          <cell r="G216">
            <v>97090</v>
          </cell>
          <cell r="H216">
            <v>0.19</v>
          </cell>
          <cell r="I216">
            <v>608090</v>
          </cell>
        </row>
        <row r="217">
          <cell r="C217" t="str">
            <v>CAMBIO BUJE EJE DE LEVAS</v>
          </cell>
          <cell r="D217" t="str">
            <v>SERVICIO</v>
          </cell>
          <cell r="E217">
            <v>1</v>
          </cell>
          <cell r="F217">
            <v>221000</v>
          </cell>
          <cell r="G217">
            <v>41990</v>
          </cell>
          <cell r="H217">
            <v>0.19</v>
          </cell>
          <cell r="I217">
            <v>262990</v>
          </cell>
        </row>
        <row r="218">
          <cell r="C218" t="str">
            <v>CAMBIO BUJE INTERMEDIO  DEL MOTOR DE ARRANQUE</v>
          </cell>
          <cell r="D218" t="str">
            <v>SERVICIO</v>
          </cell>
          <cell r="E218">
            <v>1</v>
          </cell>
          <cell r="F218">
            <v>217000</v>
          </cell>
          <cell r="G218">
            <v>41230</v>
          </cell>
          <cell r="H218">
            <v>0.19</v>
          </cell>
          <cell r="I218">
            <v>258230</v>
          </cell>
        </row>
        <row r="219">
          <cell r="C219" t="str">
            <v>CAMBIO BUJE SEPARADOR DE POLEA</v>
          </cell>
          <cell r="D219" t="str">
            <v>SERVICIO</v>
          </cell>
          <cell r="E219">
            <v>1</v>
          </cell>
          <cell r="F219">
            <v>221000</v>
          </cell>
          <cell r="G219">
            <v>41990</v>
          </cell>
          <cell r="H219">
            <v>0.19</v>
          </cell>
          <cell r="I219">
            <v>262990</v>
          </cell>
        </row>
        <row r="220">
          <cell r="C220" t="str">
            <v>CAMBIO BUJE TRASERO DEL MOTOR DE ARRANQUE</v>
          </cell>
          <cell r="D220" t="str">
            <v>SERVICIO</v>
          </cell>
          <cell r="E220">
            <v>1</v>
          </cell>
          <cell r="F220">
            <v>221000</v>
          </cell>
          <cell r="G220">
            <v>41990</v>
          </cell>
          <cell r="H220">
            <v>0.19</v>
          </cell>
          <cell r="I220">
            <v>262990</v>
          </cell>
        </row>
        <row r="221">
          <cell r="C221" t="str">
            <v>CAMBIO BUJES DELANTERO DEL MOTOR DE ARRANQUE</v>
          </cell>
          <cell r="D221" t="str">
            <v>SERVICIO</v>
          </cell>
          <cell r="E221">
            <v>1</v>
          </cell>
          <cell r="F221">
            <v>221000</v>
          </cell>
          <cell r="G221">
            <v>41990</v>
          </cell>
          <cell r="H221">
            <v>0.19</v>
          </cell>
          <cell r="I221">
            <v>262990</v>
          </cell>
        </row>
        <row r="222">
          <cell r="C222" t="str">
            <v>CAMBIO BUJES EJES DE LEVAS DELANTEROS</v>
          </cell>
          <cell r="D222" t="str">
            <v>SERVICIO</v>
          </cell>
          <cell r="E222">
            <v>1</v>
          </cell>
          <cell r="F222">
            <v>219000</v>
          </cell>
          <cell r="G222">
            <v>41610</v>
          </cell>
          <cell r="H222">
            <v>0.19</v>
          </cell>
          <cell r="I222">
            <v>260610</v>
          </cell>
        </row>
        <row r="223">
          <cell r="C223" t="str">
            <v>CAMBIO BUJES EJES DE LEVAS TRASEROS</v>
          </cell>
          <cell r="D223" t="str">
            <v>SERVICIO</v>
          </cell>
          <cell r="E223">
            <v>1</v>
          </cell>
          <cell r="F223">
            <v>1096000</v>
          </cell>
          <cell r="G223">
            <v>208240</v>
          </cell>
          <cell r="H223">
            <v>0.19</v>
          </cell>
          <cell r="I223">
            <v>1304240</v>
          </cell>
        </row>
        <row r="224">
          <cell r="C224" t="str">
            <v>CAMBIO BUJES PARA EL PUNTO DE APOYO CILINDRO ELEVACIÓN DEL VOLCÓ.</v>
          </cell>
          <cell r="D224" t="str">
            <v>SERVICIO</v>
          </cell>
          <cell r="E224">
            <v>1</v>
          </cell>
          <cell r="F224">
            <v>1516000</v>
          </cell>
          <cell r="G224">
            <v>288040</v>
          </cell>
          <cell r="H224">
            <v>0.19</v>
          </cell>
          <cell r="I224">
            <v>1804040</v>
          </cell>
        </row>
        <row r="225">
          <cell r="C225" t="str">
            <v>CAMBIO VENTILADOR CON TODAS LAS FUNCIONES</v>
          </cell>
          <cell r="D225" t="str">
            <v>SERVICIO</v>
          </cell>
          <cell r="E225">
            <v>1</v>
          </cell>
          <cell r="F225">
            <v>1044000</v>
          </cell>
          <cell r="G225">
            <v>198360</v>
          </cell>
          <cell r="H225">
            <v>0.19</v>
          </cell>
          <cell r="I225">
            <v>1242360</v>
          </cell>
        </row>
        <row r="226">
          <cell r="C226" t="str">
            <v>CAMBIO FILTRO  DE COMBUSTIBLE</v>
          </cell>
          <cell r="D226" t="str">
            <v>SERVICIO</v>
          </cell>
          <cell r="E226">
            <v>1</v>
          </cell>
          <cell r="F226">
            <v>106000</v>
          </cell>
          <cell r="G226">
            <v>20140</v>
          </cell>
          <cell r="H226">
            <v>0.19</v>
          </cell>
          <cell r="I226">
            <v>126140</v>
          </cell>
        </row>
        <row r="227">
          <cell r="C227" t="str">
            <v>CAMBIO FILTRO ACEITE BOMBA DE DIRECCIÓN</v>
          </cell>
          <cell r="D227" t="str">
            <v>SERVICIO</v>
          </cell>
          <cell r="E227">
            <v>1</v>
          </cell>
          <cell r="F227">
            <v>195000</v>
          </cell>
          <cell r="G227">
            <v>37050</v>
          </cell>
          <cell r="H227">
            <v>0.19</v>
          </cell>
          <cell r="I227">
            <v>232050</v>
          </cell>
        </row>
        <row r="228">
          <cell r="C228" t="str">
            <v>CAMBIO FILTRO ACEITE HIDRÁULICO</v>
          </cell>
          <cell r="D228" t="str">
            <v>SERVICIO</v>
          </cell>
          <cell r="E228">
            <v>1</v>
          </cell>
          <cell r="F228">
            <v>199000</v>
          </cell>
          <cell r="G228">
            <v>37810</v>
          </cell>
          <cell r="H228">
            <v>0.19</v>
          </cell>
          <cell r="I228">
            <v>236810</v>
          </cell>
        </row>
        <row r="229">
          <cell r="C229" t="str">
            <v>CAMBIO FILTRO ACEITE MOTOR</v>
          </cell>
          <cell r="D229" t="str">
            <v>SERVICIO</v>
          </cell>
          <cell r="E229">
            <v>1</v>
          </cell>
          <cell r="F229">
            <v>195000</v>
          </cell>
          <cell r="G229">
            <v>37050</v>
          </cell>
          <cell r="H229">
            <v>0.19</v>
          </cell>
          <cell r="I229">
            <v>232050</v>
          </cell>
        </row>
        <row r="230">
          <cell r="C230" t="str">
            <v>CAMBIO FILTRO AIRE ACONDICIONADO</v>
          </cell>
          <cell r="D230" t="str">
            <v>SERVICIO</v>
          </cell>
          <cell r="E230">
            <v>1</v>
          </cell>
          <cell r="F230">
            <v>139000</v>
          </cell>
          <cell r="G230">
            <v>26410</v>
          </cell>
          <cell r="H230">
            <v>0.19</v>
          </cell>
          <cell r="I230">
            <v>165410</v>
          </cell>
        </row>
        <row r="231">
          <cell r="C231" t="str">
            <v>CAMBIO FILTRO DE AIRE PRIMARIO</v>
          </cell>
          <cell r="D231" t="str">
            <v>SERVICIO</v>
          </cell>
          <cell r="E231">
            <v>1</v>
          </cell>
          <cell r="F231">
            <v>139000</v>
          </cell>
          <cell r="G231">
            <v>26410</v>
          </cell>
          <cell r="H231">
            <v>0.19</v>
          </cell>
          <cell r="I231">
            <v>165410</v>
          </cell>
        </row>
        <row r="232">
          <cell r="C232" t="str">
            <v>CAMBIO FILTRO DE AIRE SECUNDARIO</v>
          </cell>
          <cell r="D232" t="str">
            <v>SERVICIO</v>
          </cell>
          <cell r="E232">
            <v>1</v>
          </cell>
          <cell r="F232">
            <v>136000</v>
          </cell>
          <cell r="G232">
            <v>25840</v>
          </cell>
          <cell r="H232">
            <v>0.19</v>
          </cell>
          <cell r="I232">
            <v>161840</v>
          </cell>
        </row>
        <row r="233">
          <cell r="C233" t="str">
            <v>CAMBIO FILTRO DESHIDRATADOR DEL   A/C</v>
          </cell>
          <cell r="D233" t="str">
            <v>SERVICIO</v>
          </cell>
          <cell r="E233">
            <v>1</v>
          </cell>
          <cell r="F233">
            <v>169000</v>
          </cell>
          <cell r="G233">
            <v>32110</v>
          </cell>
          <cell r="H233">
            <v>0.19</v>
          </cell>
          <cell r="I233">
            <v>201110</v>
          </cell>
        </row>
        <row r="234">
          <cell r="C234" t="str">
            <v>CAMBIO FILTRO DIFERENCIAL</v>
          </cell>
          <cell r="D234" t="str">
            <v>SERVICIO</v>
          </cell>
          <cell r="E234">
            <v>1</v>
          </cell>
          <cell r="F234">
            <v>170000</v>
          </cell>
          <cell r="G234">
            <v>32300</v>
          </cell>
          <cell r="H234">
            <v>0.19</v>
          </cell>
          <cell r="I234">
            <v>202300</v>
          </cell>
        </row>
        <row r="235">
          <cell r="C235" t="str">
            <v>CAMBIO FILTRO LÍQUIDO REFRIGERANTE</v>
          </cell>
          <cell r="D235" t="str">
            <v>SERVICIO</v>
          </cell>
          <cell r="E235">
            <v>1</v>
          </cell>
          <cell r="F235">
            <v>153000</v>
          </cell>
          <cell r="G235">
            <v>29070</v>
          </cell>
          <cell r="H235">
            <v>0.19</v>
          </cell>
          <cell r="I235">
            <v>182070</v>
          </cell>
        </row>
        <row r="236">
          <cell r="C236" t="str">
            <v>CAMBIO FILTRO SEPARADOR DE COMBUSTIBLE</v>
          </cell>
          <cell r="D236" t="str">
            <v>SERVICIO</v>
          </cell>
          <cell r="E236">
            <v>1</v>
          </cell>
          <cell r="F236">
            <v>156000</v>
          </cell>
          <cell r="G236">
            <v>29640</v>
          </cell>
          <cell r="H236">
            <v>0.19</v>
          </cell>
          <cell r="I236">
            <v>185640</v>
          </cell>
        </row>
        <row r="237">
          <cell r="C237" t="str">
            <v>CAMBIO GRASERAS A PRESION PARA LUBRICACION</v>
          </cell>
          <cell r="D237" t="str">
            <v>SERVICIO</v>
          </cell>
          <cell r="E237">
            <v>1</v>
          </cell>
          <cell r="F237">
            <v>252000</v>
          </cell>
          <cell r="G237">
            <v>47880</v>
          </cell>
          <cell r="H237">
            <v>0.19</v>
          </cell>
          <cell r="I237">
            <v>299880</v>
          </cell>
        </row>
        <row r="238">
          <cell r="C238" t="str">
            <v>CAMBIO ALARMA DE REVERSA</v>
          </cell>
          <cell r="D238" t="str">
            <v>SERVICIO</v>
          </cell>
          <cell r="E238">
            <v>1</v>
          </cell>
          <cell r="F238">
            <v>1898000</v>
          </cell>
          <cell r="G238">
            <v>360620</v>
          </cell>
          <cell r="H238">
            <v>0.19</v>
          </cell>
          <cell r="I238">
            <v>2258620</v>
          </cell>
        </row>
        <row r="239">
          <cell r="C239" t="str">
            <v>CAMBIO HOROMETRO</v>
          </cell>
          <cell r="D239" t="str">
            <v>SERVICIO</v>
          </cell>
          <cell r="E239">
            <v>1</v>
          </cell>
          <cell r="F239">
            <v>1693000</v>
          </cell>
          <cell r="G239">
            <v>321670</v>
          </cell>
          <cell r="H239">
            <v>0.19</v>
          </cell>
          <cell r="I239">
            <v>2014670</v>
          </cell>
        </row>
        <row r="240">
          <cell r="C240" t="str">
            <v>CAMBIO LAMPARA INCANDESCENTE</v>
          </cell>
          <cell r="D240" t="str">
            <v>SERVICIO</v>
          </cell>
          <cell r="E240">
            <v>1</v>
          </cell>
          <cell r="F240">
            <v>1676000</v>
          </cell>
          <cell r="G240">
            <v>318440</v>
          </cell>
          <cell r="H240">
            <v>0.19</v>
          </cell>
          <cell r="I240">
            <v>1994440</v>
          </cell>
        </row>
        <row r="241">
          <cell r="C241" t="str">
            <v>CAMBIO LIMPIAPARABRISAS</v>
          </cell>
          <cell r="D241" t="str">
            <v>SERVICIO</v>
          </cell>
          <cell r="E241">
            <v>1</v>
          </cell>
          <cell r="F241">
            <v>1659000</v>
          </cell>
          <cell r="G241">
            <v>315210</v>
          </cell>
          <cell r="H241">
            <v>0.19</v>
          </cell>
          <cell r="I241">
            <v>1974210</v>
          </cell>
        </row>
        <row r="242">
          <cell r="C242" t="str">
            <v>CAMBIO LUCES DE CABINA SUPERIOR</v>
          </cell>
          <cell r="D242" t="str">
            <v>SERVICIO</v>
          </cell>
          <cell r="E242">
            <v>1</v>
          </cell>
          <cell r="F242">
            <v>156000</v>
          </cell>
          <cell r="G242">
            <v>29640</v>
          </cell>
          <cell r="H242">
            <v>0.19</v>
          </cell>
          <cell r="I242">
            <v>185640</v>
          </cell>
        </row>
        <row r="243">
          <cell r="C243" t="str">
            <v>CAMBIO LUCES LATERALES PARALEAS LED</v>
          </cell>
          <cell r="D243" t="str">
            <v>SERVICIO</v>
          </cell>
          <cell r="E243">
            <v>1</v>
          </cell>
          <cell r="F243">
            <v>189000</v>
          </cell>
          <cell r="G243">
            <v>35910</v>
          </cell>
          <cell r="H243">
            <v>0.19</v>
          </cell>
          <cell r="I243">
            <v>224910</v>
          </cell>
        </row>
        <row r="244">
          <cell r="C244" t="str">
            <v>CAMBIO LUCES LATERALES REDONDAS LED</v>
          </cell>
          <cell r="D244" t="str">
            <v>SERVICIO</v>
          </cell>
          <cell r="E244">
            <v>1</v>
          </cell>
          <cell r="F244">
            <v>161000</v>
          </cell>
          <cell r="G244">
            <v>30590</v>
          </cell>
          <cell r="H244">
            <v>0.19</v>
          </cell>
          <cell r="I244">
            <v>191590</v>
          </cell>
        </row>
        <row r="245">
          <cell r="C245" t="str">
            <v>CAMBIO LUZ DE TECHO DE 12 VOLTIOS</v>
          </cell>
          <cell r="D245" t="str">
            <v>SERVICIO</v>
          </cell>
          <cell r="E245">
            <v>1</v>
          </cell>
          <cell r="F245">
            <v>57000</v>
          </cell>
          <cell r="G245">
            <v>10830</v>
          </cell>
          <cell r="H245">
            <v>0.19</v>
          </cell>
          <cell r="I245">
            <v>67830</v>
          </cell>
        </row>
        <row r="246">
          <cell r="C246" t="str">
            <v>CAMBIO PITO 12 V</v>
          </cell>
          <cell r="D246" t="str">
            <v>SERVICIO</v>
          </cell>
          <cell r="E246">
            <v>1</v>
          </cell>
          <cell r="F246">
            <v>52000</v>
          </cell>
          <cell r="G246">
            <v>9880</v>
          </cell>
          <cell r="H246">
            <v>0.19</v>
          </cell>
          <cell r="I246">
            <v>61880</v>
          </cell>
        </row>
        <row r="247">
          <cell r="C247" t="str">
            <v>CAMBIO BOMBONAS DE CABINA</v>
          </cell>
          <cell r="D247" t="str">
            <v>SERVICIO</v>
          </cell>
          <cell r="E247">
            <v>1</v>
          </cell>
          <cell r="F247">
            <v>373000</v>
          </cell>
          <cell r="G247">
            <v>70870</v>
          </cell>
          <cell r="H247">
            <v>0.19</v>
          </cell>
          <cell r="I247">
            <v>443870</v>
          </cell>
        </row>
        <row r="248">
          <cell r="C248" t="str">
            <v>CAMBIO AMORTIGUADOR DE CABINA</v>
          </cell>
          <cell r="D248" t="str">
            <v>SERVICIO</v>
          </cell>
          <cell r="E248">
            <v>1</v>
          </cell>
          <cell r="F248">
            <v>377000</v>
          </cell>
          <cell r="G248">
            <v>71630</v>
          </cell>
          <cell r="H248">
            <v>0.19</v>
          </cell>
          <cell r="I248">
            <v>448630</v>
          </cell>
        </row>
        <row r="249">
          <cell r="C249" t="str">
            <v>CAMBIO AMORTIGUADOR DE SILLA</v>
          </cell>
          <cell r="D249" t="str">
            <v>SERVICIO</v>
          </cell>
          <cell r="E249">
            <v>1</v>
          </cell>
          <cell r="F249">
            <v>56000</v>
          </cell>
          <cell r="G249">
            <v>10640</v>
          </cell>
          <cell r="H249">
            <v>0.19</v>
          </cell>
          <cell r="I249">
            <v>66640</v>
          </cell>
        </row>
        <row r="250">
          <cell r="C250" t="str">
            <v>CAMBIO AMORTIGUADOR DELANTERO</v>
          </cell>
          <cell r="D250" t="str">
            <v>SERVICIO</v>
          </cell>
          <cell r="E250">
            <v>1</v>
          </cell>
          <cell r="F250">
            <v>237000</v>
          </cell>
          <cell r="G250">
            <v>45030</v>
          </cell>
          <cell r="H250">
            <v>0.19</v>
          </cell>
          <cell r="I250">
            <v>282030</v>
          </cell>
        </row>
        <row r="251">
          <cell r="C251" t="str">
            <v>CAMBIO BALINERA CARDAN</v>
          </cell>
          <cell r="D251" t="str">
            <v>SERVICIO</v>
          </cell>
          <cell r="E251">
            <v>1</v>
          </cell>
          <cell r="F251">
            <v>380000</v>
          </cell>
          <cell r="G251">
            <v>72200</v>
          </cell>
          <cell r="H251">
            <v>0.19</v>
          </cell>
          <cell r="I251">
            <v>452200</v>
          </cell>
        </row>
        <row r="252">
          <cell r="C252" t="str">
            <v>CAMBIO BALINERA DE CLUTCH EMBRAGUE</v>
          </cell>
          <cell r="D252" t="str">
            <v>SERVICIO</v>
          </cell>
          <cell r="E252">
            <v>1</v>
          </cell>
          <cell r="F252">
            <v>251000</v>
          </cell>
          <cell r="G252">
            <v>47690</v>
          </cell>
          <cell r="H252">
            <v>0.19</v>
          </cell>
          <cell r="I252">
            <v>298690</v>
          </cell>
        </row>
        <row r="253">
          <cell r="C253" t="str">
            <v>CAMBIO COMPRESOR PARA AIRE</v>
          </cell>
          <cell r="D253" t="str">
            <v>SERVICIO</v>
          </cell>
          <cell r="E253">
            <v>1</v>
          </cell>
          <cell r="F253">
            <v>392000</v>
          </cell>
          <cell r="G253">
            <v>74480</v>
          </cell>
          <cell r="H253">
            <v>0.19</v>
          </cell>
          <cell r="I253">
            <v>466480</v>
          </cell>
        </row>
        <row r="254">
          <cell r="C254" t="str">
            <v>CAMBIO CORREA</v>
          </cell>
          <cell r="D254" t="str">
            <v>SERVICIO</v>
          </cell>
          <cell r="E254">
            <v>1</v>
          </cell>
          <cell r="F254">
            <v>392000</v>
          </cell>
          <cell r="G254">
            <v>74480</v>
          </cell>
          <cell r="H254">
            <v>0.19</v>
          </cell>
          <cell r="I254">
            <v>466480</v>
          </cell>
        </row>
        <row r="255">
          <cell r="C255" t="str">
            <v>CAMBIO DISCO DE EMBRAGUE</v>
          </cell>
          <cell r="D255" t="str">
            <v>SERVICIO</v>
          </cell>
          <cell r="E255">
            <v>1</v>
          </cell>
          <cell r="F255">
            <v>504000</v>
          </cell>
          <cell r="G255">
            <v>95760</v>
          </cell>
          <cell r="H255">
            <v>0.19</v>
          </cell>
          <cell r="I255">
            <v>599760</v>
          </cell>
        </row>
        <row r="256">
          <cell r="C256" t="str">
            <v>CAMBIO RINES PARA LLANTA DELANTERA  295/80R22.5</v>
          </cell>
          <cell r="D256" t="str">
            <v>SERVICIO</v>
          </cell>
          <cell r="E256">
            <v>1</v>
          </cell>
          <cell r="F256">
            <v>708000</v>
          </cell>
          <cell r="G256">
            <v>134520</v>
          </cell>
          <cell r="H256">
            <v>0.19</v>
          </cell>
          <cell r="I256">
            <v>842520</v>
          </cell>
        </row>
        <row r="257">
          <cell r="C257" t="str">
            <v>CAMBIO RINES PARA LLANTA TRASERA  295/80R22.5</v>
          </cell>
          <cell r="D257" t="str">
            <v>SERVICIO</v>
          </cell>
          <cell r="E257">
            <v>1</v>
          </cell>
          <cell r="F257">
            <v>397000</v>
          </cell>
          <cell r="G257">
            <v>75430</v>
          </cell>
          <cell r="H257">
            <v>0.19</v>
          </cell>
          <cell r="I257">
            <v>472430</v>
          </cell>
        </row>
        <row r="258">
          <cell r="C258" t="str">
            <v>CAMBIO EXTENSIONES PLÁSTICAS DE GUARDABARROS</v>
          </cell>
          <cell r="D258" t="str">
            <v>SERVICIO</v>
          </cell>
          <cell r="E258">
            <v>1</v>
          </cell>
          <cell r="F258">
            <v>141000</v>
          </cell>
          <cell r="G258">
            <v>26790</v>
          </cell>
          <cell r="H258">
            <v>0.19</v>
          </cell>
          <cell r="I258">
            <v>167790</v>
          </cell>
        </row>
        <row r="259">
          <cell r="C259" t="str">
            <v>CAMBIO GUARDA BARRO</v>
          </cell>
          <cell r="D259" t="str">
            <v>SERVICIO</v>
          </cell>
          <cell r="E259">
            <v>1</v>
          </cell>
          <cell r="F259">
            <v>383000</v>
          </cell>
          <cell r="G259">
            <v>72770</v>
          </cell>
          <cell r="H259">
            <v>0.19</v>
          </cell>
          <cell r="I259">
            <v>455770</v>
          </cell>
        </row>
        <row r="260">
          <cell r="C260" t="str">
            <v>CAMBIO TAPIZADO CABINA</v>
          </cell>
          <cell r="D260" t="str">
            <v>SERVICIO</v>
          </cell>
          <cell r="E260">
            <v>1</v>
          </cell>
          <cell r="F260">
            <v>170000</v>
          </cell>
          <cell r="G260">
            <v>32300</v>
          </cell>
          <cell r="H260">
            <v>0.19</v>
          </cell>
          <cell r="I260">
            <v>202300</v>
          </cell>
        </row>
        <row r="261">
          <cell r="C261" t="str">
            <v>CAMBIO TAPIZADO SILLAS</v>
          </cell>
          <cell r="D261" t="str">
            <v>SERVICIO</v>
          </cell>
          <cell r="E261">
            <v>1</v>
          </cell>
          <cell r="F261">
            <v>174000</v>
          </cell>
          <cell r="G261">
            <v>33060</v>
          </cell>
          <cell r="H261">
            <v>0.19</v>
          </cell>
          <cell r="I261">
            <v>207060</v>
          </cell>
        </row>
        <row r="262">
          <cell r="C262" t="str">
            <v>CAMBIO SONDEO RADIADOR</v>
          </cell>
          <cell r="D262" t="str">
            <v>SERVICIO</v>
          </cell>
          <cell r="E262">
            <v>1</v>
          </cell>
          <cell r="F262">
            <v>154000</v>
          </cell>
          <cell r="G262">
            <v>29260</v>
          </cell>
          <cell r="H262">
            <v>0.19</v>
          </cell>
          <cell r="I262">
            <v>183260</v>
          </cell>
        </row>
        <row r="264">
          <cell r="C264" t="str">
            <v>CAMBIO BUJE DEL SOPORTE DE CABINA</v>
          </cell>
          <cell r="D264" t="str">
            <v>SERVICIO</v>
          </cell>
          <cell r="E264">
            <v>1</v>
          </cell>
          <cell r="F264">
            <v>698000</v>
          </cell>
          <cell r="G264">
            <v>132620</v>
          </cell>
          <cell r="H264">
            <v>0.19</v>
          </cell>
          <cell r="I264">
            <v>830620</v>
          </cell>
        </row>
        <row r="265">
          <cell r="C265" t="str">
            <v xml:space="preserve">CAMBIO CAPSULA DE MANGUERA DEL A/A  DE 3/4  </v>
          </cell>
          <cell r="D265" t="str">
            <v>SERVICIO</v>
          </cell>
          <cell r="E265">
            <v>1</v>
          </cell>
          <cell r="F265">
            <v>276000</v>
          </cell>
          <cell r="G265">
            <v>52440</v>
          </cell>
          <cell r="H265">
            <v>0.19</v>
          </cell>
          <cell r="I265">
            <v>328440</v>
          </cell>
        </row>
        <row r="266">
          <cell r="C266" t="str">
            <v>CAMBIO CORREA DE ACCESORIOS</v>
          </cell>
          <cell r="D266" t="str">
            <v>SERVICIO</v>
          </cell>
          <cell r="E266">
            <v>1</v>
          </cell>
          <cell r="F266">
            <v>268000</v>
          </cell>
          <cell r="G266">
            <v>50920</v>
          </cell>
          <cell r="H266">
            <v>0.19</v>
          </cell>
          <cell r="I266">
            <v>318920</v>
          </cell>
        </row>
        <row r="267">
          <cell r="C267" t="str">
            <v>CAMBIO CORREA DE COMPRESOR DEL AIRE ACONDICIONADO</v>
          </cell>
          <cell r="D267" t="str">
            <v>SERVICIO</v>
          </cell>
          <cell r="E267">
            <v>1</v>
          </cell>
          <cell r="F267">
            <v>271000</v>
          </cell>
          <cell r="G267">
            <v>51490</v>
          </cell>
          <cell r="H267">
            <v>0.19</v>
          </cell>
          <cell r="I267">
            <v>322490</v>
          </cell>
        </row>
        <row r="268">
          <cell r="C268" t="str">
            <v>CAMBIO MANGUERA BOMBA DE DIRECCION</v>
          </cell>
          <cell r="D268" t="str">
            <v>SERVICIO</v>
          </cell>
          <cell r="E268">
            <v>1</v>
          </cell>
          <cell r="F268">
            <v>220000</v>
          </cell>
          <cell r="G268">
            <v>41800</v>
          </cell>
          <cell r="H268">
            <v>0.19</v>
          </cell>
          <cell r="I268">
            <v>261800</v>
          </cell>
        </row>
        <row r="269">
          <cell r="C269" t="str">
            <v>CAMBIO MANGUERA PRESION DE 150 PSI</v>
          </cell>
          <cell r="D269" t="str">
            <v>SERVICIO</v>
          </cell>
          <cell r="E269">
            <v>1</v>
          </cell>
          <cell r="F269">
            <v>214000</v>
          </cell>
          <cell r="G269">
            <v>40660</v>
          </cell>
          <cell r="H269">
            <v>0.19</v>
          </cell>
          <cell r="I269">
            <v>254660</v>
          </cell>
        </row>
        <row r="270">
          <cell r="C270" t="str">
            <v>CAMBIO MANGUERAS AIRE ACONDICIONADO</v>
          </cell>
          <cell r="D270" t="str">
            <v>SERVICIO</v>
          </cell>
          <cell r="E270">
            <v>1</v>
          </cell>
          <cell r="F270">
            <v>218000</v>
          </cell>
          <cell r="G270">
            <v>41420</v>
          </cell>
          <cell r="H270">
            <v>0.19</v>
          </cell>
          <cell r="I270">
            <v>259420</v>
          </cell>
        </row>
        <row r="271">
          <cell r="C271" t="str">
            <v>CAMBIO SOPORTE DE CABINA</v>
          </cell>
          <cell r="D271" t="str">
            <v>SERVICIO</v>
          </cell>
          <cell r="E271">
            <v>1</v>
          </cell>
          <cell r="F271">
            <v>1124000</v>
          </cell>
          <cell r="G271">
            <v>213560</v>
          </cell>
          <cell r="H271">
            <v>0.19</v>
          </cell>
          <cell r="I271">
            <v>1337560</v>
          </cell>
        </row>
        <row r="272">
          <cell r="C272" t="str">
            <v>CAMBIO SOPORTE DE MOTOR</v>
          </cell>
          <cell r="D272" t="str">
            <v>SERVICIO</v>
          </cell>
          <cell r="E272">
            <v>1</v>
          </cell>
          <cell r="F272">
            <v>1148000</v>
          </cell>
          <cell r="G272">
            <v>218120</v>
          </cell>
          <cell r="H272">
            <v>0.19</v>
          </cell>
          <cell r="I272">
            <v>1366120</v>
          </cell>
        </row>
        <row r="273">
          <cell r="C273" t="str">
            <v>CAMBIO SOPORTE DEL EJE DEL RELAY DEL EMBRIAGUE</v>
          </cell>
          <cell r="D273" t="str">
            <v>SERVICIO</v>
          </cell>
          <cell r="E273">
            <v>1</v>
          </cell>
          <cell r="F273">
            <v>1236000</v>
          </cell>
          <cell r="G273">
            <v>234840</v>
          </cell>
          <cell r="H273">
            <v>0.19</v>
          </cell>
          <cell r="I273">
            <v>1470840</v>
          </cell>
        </row>
        <row r="274">
          <cell r="C274" t="str">
            <v>CAMBIO BOMBA DE DIRECCIÓN</v>
          </cell>
          <cell r="D274" t="str">
            <v>SERVICIO</v>
          </cell>
          <cell r="E274">
            <v>1</v>
          </cell>
          <cell r="F274">
            <v>1074000</v>
          </cell>
          <cell r="G274">
            <v>204060</v>
          </cell>
          <cell r="H274">
            <v>0.19</v>
          </cell>
          <cell r="I274">
            <v>1278060</v>
          </cell>
        </row>
        <row r="275">
          <cell r="C275" t="str">
            <v>CAMBIO COMPRESOR AIRE ACONDICIONADO</v>
          </cell>
          <cell r="D275" t="str">
            <v>SERVICIO</v>
          </cell>
          <cell r="E275">
            <v>1</v>
          </cell>
          <cell r="F275">
            <v>426000</v>
          </cell>
          <cell r="G275">
            <v>80940</v>
          </cell>
          <cell r="H275">
            <v>0.19</v>
          </cell>
          <cell r="I275">
            <v>506940</v>
          </cell>
        </row>
        <row r="276">
          <cell r="C276" t="str">
            <v>CAMBIO BUJE BARRA TANDEM</v>
          </cell>
          <cell r="D276" t="str">
            <v>SERVICIO</v>
          </cell>
          <cell r="E276">
            <v>1</v>
          </cell>
          <cell r="F276">
            <v>521000</v>
          </cell>
          <cell r="G276">
            <v>98990</v>
          </cell>
          <cell r="H276">
            <v>0.19</v>
          </cell>
          <cell r="I276">
            <v>619990</v>
          </cell>
        </row>
        <row r="277">
          <cell r="C277" t="str">
            <v>CAMBIO BUJE BARRA TEMPLETE DE DIFERENCIALES</v>
          </cell>
          <cell r="D277" t="str">
            <v>SERVICIO</v>
          </cell>
          <cell r="E277">
            <v>1</v>
          </cell>
          <cell r="F277">
            <v>521000</v>
          </cell>
          <cell r="G277">
            <v>98990</v>
          </cell>
          <cell r="H277">
            <v>0.19</v>
          </cell>
          <cell r="I277">
            <v>619990</v>
          </cell>
        </row>
        <row r="278">
          <cell r="C278" t="str">
            <v>CAMBIO BUJE DE BIELAS</v>
          </cell>
          <cell r="D278" t="str">
            <v>SERVICIO</v>
          </cell>
          <cell r="E278">
            <v>1</v>
          </cell>
          <cell r="F278">
            <v>554000</v>
          </cell>
          <cell r="G278">
            <v>105260</v>
          </cell>
          <cell r="H278">
            <v>0.19</v>
          </cell>
          <cell r="I278">
            <v>659260</v>
          </cell>
        </row>
        <row r="279">
          <cell r="C279" t="str">
            <v>CAMBIO BUJE DE MUELLE</v>
          </cell>
          <cell r="D279" t="str">
            <v>SERVICIO</v>
          </cell>
          <cell r="E279">
            <v>1</v>
          </cell>
          <cell r="F279">
            <v>505000</v>
          </cell>
          <cell r="G279">
            <v>95950</v>
          </cell>
          <cell r="H279">
            <v>0.19</v>
          </cell>
          <cell r="I279">
            <v>600950</v>
          </cell>
        </row>
        <row r="280">
          <cell r="C280" t="str">
            <v>CAMBIO BUJE EJE DE LEVAS</v>
          </cell>
          <cell r="D280" t="str">
            <v>SERVICIO</v>
          </cell>
          <cell r="E280">
            <v>1</v>
          </cell>
          <cell r="F280">
            <v>224000</v>
          </cell>
          <cell r="G280">
            <v>42560</v>
          </cell>
          <cell r="H280">
            <v>0.19</v>
          </cell>
          <cell r="I280">
            <v>266560</v>
          </cell>
        </row>
        <row r="281">
          <cell r="C281" t="str">
            <v xml:space="preserve">CAMBIO BUJE INTERMEDIO  DEL MOTOR DE ARRANQUE </v>
          </cell>
          <cell r="D281" t="str">
            <v>SERVICIO</v>
          </cell>
          <cell r="E281">
            <v>1</v>
          </cell>
          <cell r="F281">
            <v>224000</v>
          </cell>
          <cell r="G281">
            <v>42560</v>
          </cell>
          <cell r="H281">
            <v>0.19</v>
          </cell>
          <cell r="I281">
            <v>266560</v>
          </cell>
        </row>
        <row r="282">
          <cell r="C282" t="str">
            <v>CAMBIO BUJE SEPARADOR DE POLEA</v>
          </cell>
          <cell r="D282" t="str">
            <v>SERVICIO</v>
          </cell>
          <cell r="E282">
            <v>1</v>
          </cell>
          <cell r="F282">
            <v>224000</v>
          </cell>
          <cell r="G282">
            <v>42560</v>
          </cell>
          <cell r="H282">
            <v>0.19</v>
          </cell>
          <cell r="I282">
            <v>266560</v>
          </cell>
        </row>
        <row r="283">
          <cell r="C283" t="str">
            <v xml:space="preserve">CAMBIO BUJE TRASERO DEL MOTOR DE ARRANQUE </v>
          </cell>
          <cell r="D283" t="str">
            <v>SERVICIO</v>
          </cell>
          <cell r="E283">
            <v>1</v>
          </cell>
          <cell r="F283">
            <v>221000</v>
          </cell>
          <cell r="G283">
            <v>41990</v>
          </cell>
          <cell r="H283">
            <v>0.19</v>
          </cell>
          <cell r="I283">
            <v>262990</v>
          </cell>
        </row>
        <row r="284">
          <cell r="C284" t="str">
            <v>CAMBIO BUJES DELANTERO DEL MOTOR DE ARRANQUE</v>
          </cell>
          <cell r="D284" t="str">
            <v>SERVICIO</v>
          </cell>
          <cell r="E284">
            <v>1</v>
          </cell>
          <cell r="F284">
            <v>224000</v>
          </cell>
          <cell r="G284">
            <v>42560</v>
          </cell>
          <cell r="H284">
            <v>0.19</v>
          </cell>
          <cell r="I284">
            <v>266560</v>
          </cell>
        </row>
        <row r="285">
          <cell r="C285" t="str">
            <v>CAMBIO BUJES EJES DE LEVAS DELANTEROS</v>
          </cell>
          <cell r="D285" t="str">
            <v>SERVICIO</v>
          </cell>
          <cell r="E285">
            <v>1</v>
          </cell>
          <cell r="F285">
            <v>221000</v>
          </cell>
          <cell r="G285">
            <v>41990</v>
          </cell>
          <cell r="H285">
            <v>0.19</v>
          </cell>
          <cell r="I285">
            <v>262990</v>
          </cell>
        </row>
        <row r="286">
          <cell r="C286" t="str">
            <v>CAMBIO BUJES EJES DE LEVAS TRASEROS</v>
          </cell>
          <cell r="D286" t="str">
            <v>SERVICIO</v>
          </cell>
          <cell r="E286">
            <v>1</v>
          </cell>
          <cell r="F286">
            <v>1085000</v>
          </cell>
          <cell r="G286">
            <v>206150</v>
          </cell>
          <cell r="H286">
            <v>0.19</v>
          </cell>
          <cell r="I286">
            <v>1291150</v>
          </cell>
        </row>
        <row r="287">
          <cell r="C287" t="str">
            <v>CAMBIO BUJES PARA EL PUNTO DE APOYO CILINDRO ELEVACIÓN DEL VOLCÓ.</v>
          </cell>
          <cell r="D287" t="str">
            <v>SERVICIO</v>
          </cell>
          <cell r="E287">
            <v>1</v>
          </cell>
          <cell r="F287">
            <v>1516000</v>
          </cell>
          <cell r="G287">
            <v>288040</v>
          </cell>
          <cell r="H287">
            <v>0.19</v>
          </cell>
          <cell r="I287">
            <v>1804040</v>
          </cell>
        </row>
        <row r="288">
          <cell r="C288" t="str">
            <v>CAMBIO ACOPLE DE LA QUINTA RUEDA</v>
          </cell>
          <cell r="D288" t="str">
            <v>SERVICIO</v>
          </cell>
          <cell r="E288">
            <v>1</v>
          </cell>
          <cell r="F288">
            <v>1033000</v>
          </cell>
          <cell r="G288">
            <v>196270</v>
          </cell>
          <cell r="H288">
            <v>0.19</v>
          </cell>
          <cell r="I288">
            <v>1229270</v>
          </cell>
        </row>
        <row r="289">
          <cell r="C289" t="str">
            <v>CAMBIO VENTILADOR CON TODAS LAS FUNCIONES</v>
          </cell>
          <cell r="D289" t="str">
            <v>SERVICIO</v>
          </cell>
          <cell r="E289">
            <v>1</v>
          </cell>
          <cell r="F289">
            <v>104000</v>
          </cell>
          <cell r="G289">
            <v>19760</v>
          </cell>
          <cell r="H289">
            <v>0.19</v>
          </cell>
          <cell r="I289">
            <v>123760</v>
          </cell>
        </row>
        <row r="290">
          <cell r="C290" t="str">
            <v>CAMBIO FILTRO  DE COMBUSTIBLE</v>
          </cell>
          <cell r="D290" t="str">
            <v>SERVICIO</v>
          </cell>
          <cell r="E290">
            <v>1</v>
          </cell>
          <cell r="F290">
            <v>138000</v>
          </cell>
          <cell r="G290">
            <v>26220</v>
          </cell>
          <cell r="H290">
            <v>0.19</v>
          </cell>
          <cell r="I290">
            <v>164220</v>
          </cell>
        </row>
        <row r="291">
          <cell r="C291" t="str">
            <v>CAMBIO FILTRO ACEITE BOMBA DE DIRECCIÓN</v>
          </cell>
          <cell r="D291" t="str">
            <v>SERVICIO</v>
          </cell>
          <cell r="E291">
            <v>1</v>
          </cell>
          <cell r="F291">
            <v>138000</v>
          </cell>
          <cell r="G291">
            <v>26220</v>
          </cell>
          <cell r="H291">
            <v>0.19</v>
          </cell>
          <cell r="I291">
            <v>164220</v>
          </cell>
        </row>
        <row r="292">
          <cell r="C292" t="str">
            <v>CAMBIO FILTRO ACEITE HIDRÁULICO</v>
          </cell>
          <cell r="D292" t="str">
            <v>SERVICIO</v>
          </cell>
          <cell r="E292">
            <v>1</v>
          </cell>
          <cell r="F292">
            <v>138000</v>
          </cell>
          <cell r="G292">
            <v>26220</v>
          </cell>
          <cell r="H292">
            <v>0.19</v>
          </cell>
          <cell r="I292">
            <v>164220</v>
          </cell>
        </row>
        <row r="293">
          <cell r="C293" t="str">
            <v>CAMBIO FILTRO ACEITE MOTOR</v>
          </cell>
          <cell r="D293" t="str">
            <v>SERVICIO</v>
          </cell>
          <cell r="E293">
            <v>1</v>
          </cell>
          <cell r="F293">
            <v>138000</v>
          </cell>
          <cell r="G293">
            <v>26220</v>
          </cell>
          <cell r="H293">
            <v>0.19</v>
          </cell>
          <cell r="I293">
            <v>164220</v>
          </cell>
        </row>
        <row r="294">
          <cell r="C294" t="str">
            <v>CAMBIO FILTRO AIRE ACONDICIONADO</v>
          </cell>
          <cell r="D294" t="str">
            <v>SERVICIO</v>
          </cell>
          <cell r="E294">
            <v>1</v>
          </cell>
          <cell r="F294">
            <v>138000</v>
          </cell>
          <cell r="G294">
            <v>26220</v>
          </cell>
          <cell r="H294">
            <v>0.19</v>
          </cell>
          <cell r="I294">
            <v>164220</v>
          </cell>
        </row>
        <row r="295">
          <cell r="C295" t="str">
            <v>CAMBIO FILTRO DE AIRE PRIMARIO</v>
          </cell>
          <cell r="D295" t="str">
            <v>SERVICIO</v>
          </cell>
          <cell r="E295">
            <v>1</v>
          </cell>
          <cell r="F295">
            <v>138000</v>
          </cell>
          <cell r="G295">
            <v>26220</v>
          </cell>
          <cell r="H295">
            <v>0.19</v>
          </cell>
          <cell r="I295">
            <v>164220</v>
          </cell>
        </row>
        <row r="296">
          <cell r="C296" t="str">
            <v>CAMBIO FILTRO DE AIRE SECUNDARIO</v>
          </cell>
          <cell r="D296" t="str">
            <v>SERVICIO</v>
          </cell>
          <cell r="E296">
            <v>1</v>
          </cell>
          <cell r="F296">
            <v>170000</v>
          </cell>
          <cell r="G296">
            <v>32300</v>
          </cell>
          <cell r="H296">
            <v>0.19</v>
          </cell>
          <cell r="I296">
            <v>202300</v>
          </cell>
        </row>
        <row r="297">
          <cell r="C297" t="str">
            <v>CAMBIO FILTRO DESHIDRATADOR DEL   A/C</v>
          </cell>
          <cell r="D297" t="str">
            <v>SERVICIO</v>
          </cell>
          <cell r="E297">
            <v>1</v>
          </cell>
          <cell r="F297">
            <v>174000</v>
          </cell>
          <cell r="G297">
            <v>33060</v>
          </cell>
          <cell r="H297">
            <v>0.19</v>
          </cell>
          <cell r="I297">
            <v>207060</v>
          </cell>
        </row>
        <row r="298">
          <cell r="C298" t="str">
            <v>CAMBIO FILTRO DIFERENCIAL</v>
          </cell>
          <cell r="D298" t="str">
            <v>SERVICIO</v>
          </cell>
          <cell r="E298">
            <v>1</v>
          </cell>
          <cell r="F298">
            <v>154000</v>
          </cell>
          <cell r="G298">
            <v>29260</v>
          </cell>
          <cell r="H298">
            <v>0.19</v>
          </cell>
          <cell r="I298">
            <v>183260</v>
          </cell>
        </row>
        <row r="299">
          <cell r="C299" t="str">
            <v>CAMBIO FILTRO LÍQUIDO REFRIGERANTE</v>
          </cell>
          <cell r="D299" t="str">
            <v>SERVICIO</v>
          </cell>
          <cell r="E299">
            <v>1</v>
          </cell>
          <cell r="F299">
            <v>154000</v>
          </cell>
          <cell r="G299">
            <v>29260</v>
          </cell>
          <cell r="H299">
            <v>0.19</v>
          </cell>
          <cell r="I299">
            <v>183260</v>
          </cell>
        </row>
        <row r="300">
          <cell r="C300" t="str">
            <v>CAMBIO FILTRO SEPARADOR DE COMBUSTIBLE</v>
          </cell>
          <cell r="D300" t="str">
            <v>SERVICIO</v>
          </cell>
          <cell r="E300">
            <v>1</v>
          </cell>
          <cell r="F300">
            <v>249000</v>
          </cell>
          <cell r="G300">
            <v>47310</v>
          </cell>
          <cell r="H300">
            <v>0.19</v>
          </cell>
          <cell r="I300">
            <v>296310</v>
          </cell>
        </row>
        <row r="301">
          <cell r="C301" t="str">
            <v>CAMBIO GRASERAS A PRESION PARA LUBRICACION</v>
          </cell>
          <cell r="D301" t="str">
            <v>SERVICIO</v>
          </cell>
          <cell r="E301">
            <v>1</v>
          </cell>
          <cell r="F301">
            <v>1879000</v>
          </cell>
          <cell r="G301">
            <v>357010</v>
          </cell>
          <cell r="H301">
            <v>0.19</v>
          </cell>
          <cell r="I301">
            <v>2236010</v>
          </cell>
        </row>
        <row r="302">
          <cell r="C302" t="str">
            <v>CAMBIO ALARMA DE REVERSA</v>
          </cell>
          <cell r="D302" t="str">
            <v>SERVICIO</v>
          </cell>
          <cell r="E302">
            <v>1</v>
          </cell>
          <cell r="F302">
            <v>1676000</v>
          </cell>
          <cell r="G302">
            <v>318440</v>
          </cell>
          <cell r="H302">
            <v>0.19</v>
          </cell>
          <cell r="I302">
            <v>1994440</v>
          </cell>
        </row>
        <row r="303">
          <cell r="C303" t="str">
            <v>CAMBIO HOROMETRO</v>
          </cell>
          <cell r="D303" t="str">
            <v>SERVICIO</v>
          </cell>
          <cell r="E303">
            <v>1</v>
          </cell>
          <cell r="F303">
            <v>1659000</v>
          </cell>
          <cell r="G303">
            <v>315210</v>
          </cell>
          <cell r="H303">
            <v>0.19</v>
          </cell>
          <cell r="I303">
            <v>1974210</v>
          </cell>
        </row>
        <row r="304">
          <cell r="C304" t="str">
            <v>CAMBIO LAMPARA INCANDESCENTE</v>
          </cell>
          <cell r="D304" t="str">
            <v>SERVICIO</v>
          </cell>
          <cell r="E304">
            <v>1</v>
          </cell>
          <cell r="F304">
            <v>1641000</v>
          </cell>
          <cell r="G304">
            <v>311790</v>
          </cell>
          <cell r="H304">
            <v>0.19</v>
          </cell>
          <cell r="I304">
            <v>1952790</v>
          </cell>
        </row>
        <row r="305">
          <cell r="C305" t="str">
            <v>CAMBIO LIMPIAPARABRISAS</v>
          </cell>
          <cell r="D305" t="str">
            <v>SERVICIO</v>
          </cell>
          <cell r="E305">
            <v>1</v>
          </cell>
          <cell r="F305">
            <v>155000</v>
          </cell>
          <cell r="G305">
            <v>29450</v>
          </cell>
          <cell r="H305">
            <v>0.19</v>
          </cell>
          <cell r="I305">
            <v>184450</v>
          </cell>
        </row>
        <row r="306">
          <cell r="C306" t="str">
            <v>CAMBIO LUCES DE CABINA SUPERIOR</v>
          </cell>
          <cell r="D306" t="str">
            <v>SERVICIO</v>
          </cell>
          <cell r="E306">
            <v>1</v>
          </cell>
          <cell r="F306">
            <v>185000</v>
          </cell>
          <cell r="G306">
            <v>35150</v>
          </cell>
          <cell r="H306">
            <v>0.19</v>
          </cell>
          <cell r="I306">
            <v>220150</v>
          </cell>
        </row>
        <row r="307">
          <cell r="C307" t="str">
            <v>CAMBIO LUCES LATERALES PARALEAS LED</v>
          </cell>
          <cell r="D307" t="str">
            <v>SERVICIO</v>
          </cell>
          <cell r="E307">
            <v>1</v>
          </cell>
          <cell r="F307">
            <v>163000</v>
          </cell>
          <cell r="G307">
            <v>30970</v>
          </cell>
          <cell r="H307">
            <v>0.19</v>
          </cell>
          <cell r="I307">
            <v>193970</v>
          </cell>
        </row>
        <row r="308">
          <cell r="C308" t="str">
            <v>CAMBIO LUCES LATERALES REDONDAS LED</v>
          </cell>
          <cell r="D308" t="str">
            <v>SERVICIO</v>
          </cell>
          <cell r="E308">
            <v>1</v>
          </cell>
          <cell r="F308">
            <v>57000</v>
          </cell>
          <cell r="G308">
            <v>10830</v>
          </cell>
          <cell r="H308">
            <v>0.19</v>
          </cell>
          <cell r="I308">
            <v>67830</v>
          </cell>
        </row>
        <row r="309">
          <cell r="C309" t="str">
            <v>CAMBIO LUZ DE TECHO DE 12 VOLTIOS</v>
          </cell>
          <cell r="D309" t="str">
            <v>SERVICIO</v>
          </cell>
          <cell r="E309">
            <v>1</v>
          </cell>
          <cell r="F309">
            <v>53000</v>
          </cell>
          <cell r="G309">
            <v>10070</v>
          </cell>
          <cell r="H309">
            <v>0.19</v>
          </cell>
          <cell r="I309">
            <v>63070</v>
          </cell>
        </row>
        <row r="310">
          <cell r="C310" t="str">
            <v>CAMBIO PITO 12 V</v>
          </cell>
          <cell r="D310" t="str">
            <v>SERVICIO</v>
          </cell>
          <cell r="E310">
            <v>1</v>
          </cell>
          <cell r="F310">
            <v>377000</v>
          </cell>
          <cell r="G310">
            <v>71630</v>
          </cell>
          <cell r="H310">
            <v>0.19</v>
          </cell>
          <cell r="I310">
            <v>448630</v>
          </cell>
        </row>
        <row r="311">
          <cell r="C311" t="str">
            <v>CAMBIO BOMBONAS DE CABINA</v>
          </cell>
          <cell r="D311" t="str">
            <v>SERVICIO</v>
          </cell>
          <cell r="E311">
            <v>1</v>
          </cell>
          <cell r="F311">
            <v>373000</v>
          </cell>
          <cell r="G311">
            <v>70870</v>
          </cell>
          <cell r="H311">
            <v>0.19</v>
          </cell>
          <cell r="I311">
            <v>443870</v>
          </cell>
        </row>
        <row r="312">
          <cell r="C312" t="str">
            <v>CAMBIO AMORTIGUADOR DE CABINA</v>
          </cell>
          <cell r="D312" t="str">
            <v>SERVICIO</v>
          </cell>
          <cell r="E312">
            <v>1</v>
          </cell>
          <cell r="F312">
            <v>58000</v>
          </cell>
          <cell r="G312">
            <v>11020</v>
          </cell>
          <cell r="H312">
            <v>0.19</v>
          </cell>
          <cell r="I312">
            <v>69020</v>
          </cell>
        </row>
        <row r="313">
          <cell r="C313" t="str">
            <v>CAMBIO AMORTIGUADOR DE SILLA</v>
          </cell>
          <cell r="D313" t="str">
            <v>SERVICIO</v>
          </cell>
          <cell r="E313">
            <v>1</v>
          </cell>
          <cell r="F313">
            <v>134000</v>
          </cell>
          <cell r="G313">
            <v>25460</v>
          </cell>
          <cell r="H313">
            <v>0.19</v>
          </cell>
          <cell r="I313">
            <v>159460</v>
          </cell>
        </row>
        <row r="314">
          <cell r="C314" t="str">
            <v>CAMBIO AMORTIGUADOR DELANTERO</v>
          </cell>
          <cell r="D314" t="str">
            <v>SERVICIO</v>
          </cell>
          <cell r="E314">
            <v>1</v>
          </cell>
          <cell r="F314">
            <v>380000</v>
          </cell>
          <cell r="G314">
            <v>72200</v>
          </cell>
          <cell r="H314">
            <v>0.19</v>
          </cell>
          <cell r="I314">
            <v>452200</v>
          </cell>
        </row>
        <row r="315">
          <cell r="C315" t="str">
            <v>CAMBIO BALINERA CARDAN</v>
          </cell>
          <cell r="D315" t="str">
            <v>SERVICIO</v>
          </cell>
          <cell r="E315">
            <v>1</v>
          </cell>
          <cell r="F315">
            <v>249000</v>
          </cell>
          <cell r="G315">
            <v>47310</v>
          </cell>
          <cell r="H315">
            <v>0.19</v>
          </cell>
          <cell r="I315">
            <v>296310</v>
          </cell>
        </row>
        <row r="316">
          <cell r="C316" t="str">
            <v>CAMBIO BALINERA DE CLUTCH EMBRAGUE</v>
          </cell>
          <cell r="D316" t="str">
            <v>SERVICIO</v>
          </cell>
          <cell r="E316">
            <v>1</v>
          </cell>
          <cell r="F316">
            <v>392000</v>
          </cell>
          <cell r="G316">
            <v>74480</v>
          </cell>
          <cell r="H316">
            <v>0.19</v>
          </cell>
          <cell r="I316">
            <v>466480</v>
          </cell>
        </row>
        <row r="317">
          <cell r="C317" t="str">
            <v>CAMBIO COMPRESOR PARA AIRE</v>
          </cell>
          <cell r="D317" t="str">
            <v>SERVICIO</v>
          </cell>
          <cell r="E317">
            <v>1</v>
          </cell>
          <cell r="F317">
            <v>384000</v>
          </cell>
          <cell r="G317">
            <v>72960</v>
          </cell>
          <cell r="H317">
            <v>0.19</v>
          </cell>
          <cell r="I317">
            <v>456960</v>
          </cell>
        </row>
        <row r="318">
          <cell r="C318" t="str">
            <v>CAMBIO CORREA</v>
          </cell>
          <cell r="D318" t="str">
            <v>SERVICIO</v>
          </cell>
          <cell r="E318">
            <v>1</v>
          </cell>
          <cell r="F318">
            <v>504000</v>
          </cell>
          <cell r="G318">
            <v>95760</v>
          </cell>
          <cell r="H318">
            <v>0.19</v>
          </cell>
          <cell r="I318">
            <v>599760</v>
          </cell>
        </row>
        <row r="319">
          <cell r="C319" t="str">
            <v>CAMBIO DISCO DE EMBRAGUE</v>
          </cell>
          <cell r="D319" t="str">
            <v>SERVICIO</v>
          </cell>
          <cell r="E319">
            <v>1</v>
          </cell>
          <cell r="F319">
            <v>704000</v>
          </cell>
          <cell r="G319">
            <v>133760</v>
          </cell>
          <cell r="H319">
            <v>0.19</v>
          </cell>
          <cell r="I319">
            <v>837760</v>
          </cell>
        </row>
        <row r="320">
          <cell r="C320" t="str">
            <v>CAMBIO RINES PARA LLANTA DELANTERA  295/80R22.5</v>
          </cell>
          <cell r="D320" t="str">
            <v>SERVICIO</v>
          </cell>
          <cell r="E320">
            <v>1</v>
          </cell>
          <cell r="F320">
            <v>393000</v>
          </cell>
          <cell r="G320">
            <v>74670</v>
          </cell>
          <cell r="H320">
            <v>0.19</v>
          </cell>
          <cell r="I320">
            <v>467670</v>
          </cell>
        </row>
        <row r="321">
          <cell r="C321" t="str">
            <v>CAMBIO RINES PARA LLANTA TRASERA  295/80R22.5</v>
          </cell>
          <cell r="D321" t="str">
            <v>SERVICIO</v>
          </cell>
          <cell r="E321">
            <v>1</v>
          </cell>
          <cell r="F321">
            <v>141000</v>
          </cell>
          <cell r="G321">
            <v>26790</v>
          </cell>
          <cell r="H321">
            <v>0.19</v>
          </cell>
          <cell r="I321">
            <v>167790</v>
          </cell>
        </row>
        <row r="322">
          <cell r="C322" t="str">
            <v>CAMBIO EXTENSIONES PLÁSTICAS DE GUARDABARROS</v>
          </cell>
          <cell r="D322" t="str">
            <v>SERVICIO</v>
          </cell>
          <cell r="E322">
            <v>1</v>
          </cell>
          <cell r="F322">
            <v>387000</v>
          </cell>
          <cell r="G322">
            <v>73530</v>
          </cell>
          <cell r="H322">
            <v>0.19</v>
          </cell>
          <cell r="I322">
            <v>460530</v>
          </cell>
        </row>
        <row r="323">
          <cell r="C323" t="str">
            <v>CAMBIO GUARDA BARRO</v>
          </cell>
          <cell r="D323" t="str">
            <v>SERVICIO</v>
          </cell>
          <cell r="E323">
            <v>1</v>
          </cell>
          <cell r="F323">
            <v>169000</v>
          </cell>
          <cell r="G323">
            <v>32110</v>
          </cell>
          <cell r="H323">
            <v>0.19</v>
          </cell>
          <cell r="I323">
            <v>201110</v>
          </cell>
        </row>
        <row r="324">
          <cell r="C324" t="str">
            <v>CAMBIO TAPIZADO CABINA</v>
          </cell>
          <cell r="D324" t="str">
            <v>SERVICIO</v>
          </cell>
          <cell r="E324">
            <v>1</v>
          </cell>
          <cell r="F324">
            <v>174000</v>
          </cell>
          <cell r="G324">
            <v>33060</v>
          </cell>
          <cell r="H324">
            <v>0.19</v>
          </cell>
          <cell r="I324">
            <v>207060</v>
          </cell>
        </row>
        <row r="325">
          <cell r="C325" t="str">
            <v>CAMBIO TAPIZADO SILLAS</v>
          </cell>
          <cell r="D325" t="str">
            <v>SERVICIO</v>
          </cell>
          <cell r="E325">
            <v>1</v>
          </cell>
          <cell r="F325">
            <v>65000</v>
          </cell>
          <cell r="G325">
            <v>12350</v>
          </cell>
          <cell r="H325">
            <v>0.19</v>
          </cell>
          <cell r="I325">
            <v>77350</v>
          </cell>
        </row>
        <row r="326">
          <cell r="C326" t="str">
            <v>SERVICIO SONDEO RADIADOR</v>
          </cell>
          <cell r="D326" t="str">
            <v>SERVICIO</v>
          </cell>
          <cell r="E326">
            <v>1</v>
          </cell>
          <cell r="F326">
            <v>139000</v>
          </cell>
          <cell r="G326">
            <v>26410</v>
          </cell>
          <cell r="H326">
            <v>0.19</v>
          </cell>
          <cell r="I326">
            <v>165410</v>
          </cell>
        </row>
        <row r="328">
          <cell r="C328" t="str">
            <v xml:space="preserve">CAMBIO FILTRO  DE COMBUSTIBLE </v>
          </cell>
          <cell r="D328" t="str">
            <v>SERVICIO</v>
          </cell>
          <cell r="E328">
            <v>1</v>
          </cell>
          <cell r="F328">
            <v>71000</v>
          </cell>
          <cell r="G328">
            <v>13490</v>
          </cell>
          <cell r="H328">
            <v>0.19</v>
          </cell>
          <cell r="I328">
            <v>84490</v>
          </cell>
        </row>
        <row r="329">
          <cell r="C329" t="str">
            <v>CAMBIO FILTRO ACEITE BOMBA DE DIRECCIÓN</v>
          </cell>
          <cell r="D329" t="str">
            <v>SERVICIO</v>
          </cell>
          <cell r="E329">
            <v>1</v>
          </cell>
          <cell r="F329">
            <v>71000</v>
          </cell>
          <cell r="G329">
            <v>13490</v>
          </cell>
          <cell r="H329">
            <v>0.19</v>
          </cell>
          <cell r="I329">
            <v>84490</v>
          </cell>
        </row>
        <row r="330">
          <cell r="C330" t="str">
            <v>CAMBIO FILTRO ACEITE HIDRÁULICO</v>
          </cell>
          <cell r="D330" t="str">
            <v>SERVICIO</v>
          </cell>
          <cell r="E330">
            <v>1</v>
          </cell>
          <cell r="F330">
            <v>71000</v>
          </cell>
          <cell r="G330">
            <v>13490</v>
          </cell>
          <cell r="H330">
            <v>0.19</v>
          </cell>
          <cell r="I330">
            <v>84490</v>
          </cell>
        </row>
        <row r="331">
          <cell r="C331" t="str">
            <v>CAMBIO FILTRO ACEITE MOTOR</v>
          </cell>
          <cell r="D331" t="str">
            <v>SERVICIO</v>
          </cell>
          <cell r="E331">
            <v>1</v>
          </cell>
          <cell r="F331">
            <v>71000</v>
          </cell>
          <cell r="G331">
            <v>13490</v>
          </cell>
          <cell r="H331">
            <v>0.19</v>
          </cell>
          <cell r="I331">
            <v>84490</v>
          </cell>
        </row>
        <row r="332">
          <cell r="C332" t="str">
            <v xml:space="preserve">CAMBIO FILTRO AIRE ACONDICIONADO </v>
          </cell>
          <cell r="D332" t="str">
            <v>SERVICIO</v>
          </cell>
          <cell r="E332">
            <v>1</v>
          </cell>
          <cell r="F332">
            <v>71000</v>
          </cell>
          <cell r="G332">
            <v>13490</v>
          </cell>
          <cell r="H332">
            <v>0.19</v>
          </cell>
          <cell r="I332">
            <v>84490</v>
          </cell>
        </row>
        <row r="333">
          <cell r="C333" t="str">
            <v>CAMBIO FILTRO DE AIRE PRIMARIO</v>
          </cell>
          <cell r="D333" t="str">
            <v>SERVICIO</v>
          </cell>
          <cell r="E333">
            <v>1</v>
          </cell>
          <cell r="F333">
            <v>71000</v>
          </cell>
          <cell r="G333">
            <v>13490</v>
          </cell>
          <cell r="H333">
            <v>0.19</v>
          </cell>
          <cell r="I333">
            <v>84490</v>
          </cell>
        </row>
        <row r="334">
          <cell r="C334" t="str">
            <v>CAMBIO FILTRO DE AIRE SECUNDARIO</v>
          </cell>
          <cell r="D334" t="str">
            <v>SERVICIO</v>
          </cell>
          <cell r="E334">
            <v>1</v>
          </cell>
          <cell r="F334">
            <v>71000</v>
          </cell>
          <cell r="G334">
            <v>13490</v>
          </cell>
          <cell r="H334">
            <v>0.19</v>
          </cell>
          <cell r="I334">
            <v>84490</v>
          </cell>
        </row>
        <row r="335">
          <cell r="C335" t="str">
            <v>CAMBIO FILTRO DESHIDRATADOR DEL   A/C</v>
          </cell>
          <cell r="D335" t="str">
            <v>SERVICIO</v>
          </cell>
          <cell r="E335">
            <v>1</v>
          </cell>
          <cell r="F335">
            <v>71000</v>
          </cell>
          <cell r="G335">
            <v>13490</v>
          </cell>
          <cell r="H335">
            <v>0.19</v>
          </cell>
          <cell r="I335">
            <v>84490</v>
          </cell>
        </row>
        <row r="336">
          <cell r="C336" t="str">
            <v xml:space="preserve">CAMBIO FILTRO DIFERENCIAL </v>
          </cell>
          <cell r="D336" t="str">
            <v>SERVICIO</v>
          </cell>
          <cell r="E336">
            <v>1</v>
          </cell>
          <cell r="F336">
            <v>71000</v>
          </cell>
          <cell r="G336">
            <v>13490</v>
          </cell>
          <cell r="H336">
            <v>0.19</v>
          </cell>
          <cell r="I336">
            <v>84490</v>
          </cell>
        </row>
        <row r="337">
          <cell r="C337" t="str">
            <v xml:space="preserve">CAMBIO FILTRO LÍQUIDO REFRIGERANTE </v>
          </cell>
          <cell r="D337" t="str">
            <v>SERVICIO</v>
          </cell>
          <cell r="E337">
            <v>1</v>
          </cell>
          <cell r="F337">
            <v>71000</v>
          </cell>
          <cell r="G337">
            <v>13490</v>
          </cell>
          <cell r="H337">
            <v>0.19</v>
          </cell>
          <cell r="I337">
            <v>84490</v>
          </cell>
        </row>
        <row r="338">
          <cell r="C338" t="str">
            <v>CAMBIO FILTRO SEPARADOR DE COMBUSTIBLE</v>
          </cell>
          <cell r="D338" t="str">
            <v>SERVICIO</v>
          </cell>
          <cell r="E338">
            <v>1</v>
          </cell>
          <cell r="F338">
            <v>99000</v>
          </cell>
          <cell r="G338">
            <v>18810</v>
          </cell>
          <cell r="H338">
            <v>0.19</v>
          </cell>
          <cell r="I338">
            <v>117810</v>
          </cell>
        </row>
        <row r="339">
          <cell r="C339" t="str">
            <v>CAMBIO GRASERAS A PRESION PARA LUBRICACION</v>
          </cell>
          <cell r="D339" t="str">
            <v>SERVICIO</v>
          </cell>
          <cell r="E339">
            <v>1</v>
          </cell>
          <cell r="F339">
            <v>96000</v>
          </cell>
          <cell r="G339">
            <v>18240</v>
          </cell>
          <cell r="H339">
            <v>0.19</v>
          </cell>
          <cell r="I339">
            <v>114240</v>
          </cell>
        </row>
        <row r="340">
          <cell r="C340" t="str">
            <v>CAMBIO ALARMA DE REVERSA</v>
          </cell>
          <cell r="D340" t="str">
            <v>SERVICIO</v>
          </cell>
          <cell r="E340">
            <v>1</v>
          </cell>
          <cell r="F340">
            <v>232000</v>
          </cell>
          <cell r="G340">
            <v>44080</v>
          </cell>
          <cell r="H340">
            <v>0.19</v>
          </cell>
          <cell r="I340">
            <v>276080</v>
          </cell>
        </row>
        <row r="341">
          <cell r="C341" t="str">
            <v>CAMBIO HOROMETRO</v>
          </cell>
          <cell r="D341" t="str">
            <v>SERVICIO</v>
          </cell>
          <cell r="E341">
            <v>1</v>
          </cell>
          <cell r="F341">
            <v>267000</v>
          </cell>
          <cell r="G341">
            <v>50730</v>
          </cell>
          <cell r="H341">
            <v>0.19</v>
          </cell>
          <cell r="I341">
            <v>317730</v>
          </cell>
        </row>
        <row r="342">
          <cell r="C342" t="str">
            <v>CAMBIO TABLERO DE CONTROL</v>
          </cell>
          <cell r="D342" t="str">
            <v>SERVICIO</v>
          </cell>
          <cell r="E342">
            <v>1</v>
          </cell>
          <cell r="F342">
            <v>452000</v>
          </cell>
          <cell r="G342">
            <v>85880</v>
          </cell>
          <cell r="H342">
            <v>0.19</v>
          </cell>
          <cell r="I342">
            <v>537880</v>
          </cell>
        </row>
        <row r="343">
          <cell r="C343" t="str">
            <v xml:space="preserve">CAMBIO LAMPARA INCANDESCENTE </v>
          </cell>
          <cell r="D343" t="str">
            <v>SERVICIO</v>
          </cell>
          <cell r="E343">
            <v>1</v>
          </cell>
          <cell r="F343">
            <v>80000</v>
          </cell>
          <cell r="G343">
            <v>15200</v>
          </cell>
          <cell r="H343">
            <v>0.19</v>
          </cell>
          <cell r="I343">
            <v>95200</v>
          </cell>
        </row>
        <row r="344">
          <cell r="C344" t="str">
            <v xml:space="preserve">CAMBIO LIMPIAPARABRISAS </v>
          </cell>
          <cell r="D344" t="str">
            <v>SERVICIO</v>
          </cell>
          <cell r="E344">
            <v>1</v>
          </cell>
          <cell r="F344">
            <v>100000</v>
          </cell>
          <cell r="G344">
            <v>19000</v>
          </cell>
          <cell r="H344">
            <v>0.19</v>
          </cell>
          <cell r="I344">
            <v>119000</v>
          </cell>
        </row>
        <row r="345">
          <cell r="C345" t="str">
            <v>CAMBIO LUCES DE CABINA SUPERIOR</v>
          </cell>
          <cell r="D345" t="str">
            <v>SERVICIO</v>
          </cell>
          <cell r="E345">
            <v>1</v>
          </cell>
          <cell r="F345">
            <v>62000</v>
          </cell>
          <cell r="G345">
            <v>11780</v>
          </cell>
          <cell r="H345">
            <v>0.19</v>
          </cell>
          <cell r="I345">
            <v>73780</v>
          </cell>
        </row>
        <row r="346">
          <cell r="C346" t="str">
            <v>CAMBIO LUCES LATERALES PARALEAS LED</v>
          </cell>
          <cell r="D346" t="str">
            <v>SERVICIO</v>
          </cell>
          <cell r="E346">
            <v>1</v>
          </cell>
          <cell r="F346">
            <v>384000</v>
          </cell>
          <cell r="G346">
            <v>72960</v>
          </cell>
          <cell r="H346">
            <v>0.19</v>
          </cell>
          <cell r="I346">
            <v>456960</v>
          </cell>
        </row>
        <row r="347">
          <cell r="C347" t="str">
            <v>CAMBIO LUCES LATERALES REDONDAS LED</v>
          </cell>
          <cell r="D347" t="str">
            <v>SERVICIO</v>
          </cell>
          <cell r="E347">
            <v>1</v>
          </cell>
          <cell r="F347">
            <v>388000</v>
          </cell>
          <cell r="G347">
            <v>73720</v>
          </cell>
          <cell r="H347">
            <v>0.19</v>
          </cell>
          <cell r="I347">
            <v>461720</v>
          </cell>
        </row>
        <row r="348">
          <cell r="C348" t="str">
            <v>CAMBIO LUZ DE TECHO DE 12 VOLTIOS</v>
          </cell>
          <cell r="D348" t="str">
            <v>SERVICIO</v>
          </cell>
          <cell r="E348">
            <v>1</v>
          </cell>
          <cell r="F348">
            <v>64000</v>
          </cell>
          <cell r="G348">
            <v>12160</v>
          </cell>
          <cell r="H348">
            <v>0.19</v>
          </cell>
          <cell r="I348">
            <v>76160</v>
          </cell>
        </row>
        <row r="349">
          <cell r="C349" t="str">
            <v>CAMBIO JOYSTICK</v>
          </cell>
          <cell r="D349" t="str">
            <v>SERVICIO</v>
          </cell>
          <cell r="E349">
            <v>1</v>
          </cell>
          <cell r="F349">
            <v>391000</v>
          </cell>
          <cell r="G349">
            <v>74290</v>
          </cell>
          <cell r="H349">
            <v>0.19</v>
          </cell>
          <cell r="I349">
            <v>465290</v>
          </cell>
        </row>
        <row r="350">
          <cell r="C350" t="str">
            <v>CAMBIO PITO 12 V</v>
          </cell>
          <cell r="D350" t="str">
            <v>SERVICIO</v>
          </cell>
          <cell r="E350">
            <v>1</v>
          </cell>
          <cell r="F350">
            <v>105000</v>
          </cell>
          <cell r="G350">
            <v>19950</v>
          </cell>
          <cell r="H350">
            <v>0.19</v>
          </cell>
          <cell r="I350">
            <v>124950</v>
          </cell>
        </row>
        <row r="351">
          <cell r="C351" t="str">
            <v>CAMBIO TAPIZADO CABINA</v>
          </cell>
          <cell r="D351" t="str">
            <v>SERVICIO</v>
          </cell>
          <cell r="E351">
            <v>1</v>
          </cell>
          <cell r="F351">
            <v>378000</v>
          </cell>
          <cell r="G351">
            <v>71820</v>
          </cell>
          <cell r="H351">
            <v>0.19</v>
          </cell>
          <cell r="I351">
            <v>449820</v>
          </cell>
        </row>
        <row r="352">
          <cell r="C352" t="str">
            <v>CAMBIO TAPIZADO SILLAS</v>
          </cell>
          <cell r="D352" t="str">
            <v>SERVICIO</v>
          </cell>
          <cell r="E352">
            <v>1</v>
          </cell>
          <cell r="F352">
            <v>263000</v>
          </cell>
          <cell r="G352">
            <v>49970</v>
          </cell>
          <cell r="H352">
            <v>0.19</v>
          </cell>
          <cell r="I352">
            <v>312970</v>
          </cell>
        </row>
        <row r="353">
          <cell r="C353" t="str">
            <v>CAMBIO DE SONDEO RADIADOR</v>
          </cell>
          <cell r="D353" t="str">
            <v>SERVICIO</v>
          </cell>
          <cell r="E353">
            <v>1</v>
          </cell>
          <cell r="F353">
            <v>436000</v>
          </cell>
          <cell r="G353">
            <v>82840</v>
          </cell>
          <cell r="H353">
            <v>0.19</v>
          </cell>
          <cell r="I353">
            <v>518840</v>
          </cell>
        </row>
        <row r="354">
          <cell r="C354" t="str">
            <v>CAMBIO DE PINTURA DE EQUIPO</v>
          </cell>
          <cell r="D354" t="str">
            <v>SERVICIO</v>
          </cell>
          <cell r="E354">
            <v>1</v>
          </cell>
          <cell r="F354">
            <v>2233000</v>
          </cell>
          <cell r="G354">
            <v>424270</v>
          </cell>
          <cell r="H354">
            <v>0.19</v>
          </cell>
          <cell r="I354">
            <v>2657270</v>
          </cell>
        </row>
        <row r="355">
          <cell r="C355" t="str">
            <v>CAMBIO SILLA DE OPERADOR</v>
          </cell>
          <cell r="D355" t="str">
            <v>SERVICIO</v>
          </cell>
          <cell r="E355">
            <v>1</v>
          </cell>
          <cell r="F355">
            <v>112000</v>
          </cell>
          <cell r="G355">
            <v>21280</v>
          </cell>
          <cell r="H355">
            <v>0.19</v>
          </cell>
          <cell r="I355">
            <v>133280</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T1068"/>
  <sheetViews>
    <sheetView view="pageBreakPreview" topLeftCell="A627" zoomScale="90" zoomScaleNormal="90" workbookViewId="0">
      <selection activeCell="A1055" sqref="A1055:XFD1070"/>
    </sheetView>
  </sheetViews>
  <sheetFormatPr baseColWidth="10" defaultColWidth="11" defaultRowHeight="15"/>
  <cols>
    <col min="1" max="1" width="5.83203125" customWidth="1"/>
    <col min="2" max="2" width="12.5" customWidth="1"/>
    <col min="3" max="3" width="34.6640625" customWidth="1"/>
    <col min="4" max="4" width="11.6640625" customWidth="1"/>
    <col min="5" max="5" width="17.5" customWidth="1"/>
    <col min="6" max="6" width="13" customWidth="1"/>
    <col min="7" max="7" width="14.33203125" customWidth="1"/>
    <col min="8" max="8" width="17.1640625" customWidth="1"/>
    <col min="9" max="9" width="18.5" customWidth="1"/>
    <col min="10" max="10" width="26.6640625" customWidth="1"/>
    <col min="11" max="11" width="19.6640625" customWidth="1"/>
    <col min="12" max="12" width="22.5" hidden="1" customWidth="1"/>
    <col min="13" max="13" width="38.1640625" customWidth="1"/>
    <col min="14" max="14" width="34.83203125" customWidth="1"/>
    <col min="15" max="15" width="16.5" customWidth="1"/>
    <col min="16" max="16" width="17.5" customWidth="1"/>
    <col min="17" max="17" width="32.83203125" customWidth="1"/>
  </cols>
  <sheetData>
    <row r="1" spans="1:10">
      <c r="A1" s="436" t="s">
        <v>0</v>
      </c>
      <c r="B1" s="436"/>
      <c r="C1" s="436"/>
      <c r="D1" s="436"/>
      <c r="E1" s="436"/>
      <c r="F1" s="436"/>
      <c r="G1" s="436"/>
      <c r="H1" s="436"/>
      <c r="I1" s="436"/>
      <c r="J1" s="436"/>
    </row>
    <row r="2" spans="1:10">
      <c r="A2" s="436" t="s">
        <v>1</v>
      </c>
      <c r="B2" s="436"/>
      <c r="C2" s="436"/>
      <c r="D2" s="436"/>
      <c r="E2" s="436"/>
      <c r="F2" s="436"/>
      <c r="G2" s="436"/>
      <c r="H2" s="436"/>
      <c r="I2" s="436"/>
      <c r="J2" s="436"/>
    </row>
    <row r="3" spans="1:10">
      <c r="A3" s="436"/>
      <c r="B3" s="436"/>
      <c r="C3" s="436"/>
      <c r="D3" s="436"/>
      <c r="E3" s="436"/>
      <c r="F3" s="436"/>
      <c r="G3" s="436"/>
      <c r="H3" s="436"/>
      <c r="I3" s="45"/>
      <c r="J3" s="45"/>
    </row>
    <row r="4" spans="1:10">
      <c r="A4" s="311"/>
      <c r="B4" s="311"/>
      <c r="C4" s="311"/>
      <c r="D4" s="311"/>
      <c r="E4" s="311"/>
      <c r="F4" s="311"/>
      <c r="G4" s="103"/>
      <c r="H4" s="103"/>
      <c r="I4" s="45"/>
      <c r="J4" s="45"/>
    </row>
    <row r="5" spans="1:10">
      <c r="A5" s="311"/>
      <c r="B5" s="311"/>
      <c r="C5" s="311"/>
      <c r="D5" s="311"/>
      <c r="E5" s="311"/>
      <c r="F5" s="311"/>
      <c r="G5" s="103"/>
      <c r="H5" s="103"/>
      <c r="I5" s="45"/>
      <c r="J5" s="45"/>
    </row>
    <row r="6" spans="1:10">
      <c r="A6" s="437" t="s">
        <v>2</v>
      </c>
      <c r="B6" s="437"/>
      <c r="C6" s="437"/>
      <c r="D6" s="437"/>
      <c r="E6" s="437"/>
      <c r="F6" s="437"/>
      <c r="G6" s="437"/>
      <c r="H6" s="437"/>
      <c r="I6" s="437"/>
      <c r="J6" s="437"/>
    </row>
    <row r="7" spans="1:10">
      <c r="A7" s="437" t="s">
        <v>3</v>
      </c>
      <c r="B7" s="437"/>
      <c r="C7" s="437"/>
      <c r="D7" s="437"/>
      <c r="E7" s="437"/>
      <c r="F7" s="437"/>
      <c r="G7" s="437"/>
      <c r="H7" s="437"/>
      <c r="I7" s="437"/>
      <c r="J7" s="437"/>
    </row>
    <row r="8" spans="1:10">
      <c r="A8" s="437" t="s">
        <v>4</v>
      </c>
      <c r="B8" s="437"/>
      <c r="C8" s="437"/>
      <c r="D8" s="437"/>
      <c r="E8" s="437"/>
      <c r="F8" s="437"/>
      <c r="G8" s="437"/>
      <c r="H8" s="437"/>
      <c r="I8" s="437"/>
      <c r="J8" s="437"/>
    </row>
    <row r="9" spans="1:10">
      <c r="A9" s="312"/>
      <c r="B9" s="312"/>
      <c r="C9" s="312"/>
      <c r="D9" s="312"/>
      <c r="E9" s="312"/>
      <c r="F9" s="312"/>
      <c r="G9" s="312"/>
      <c r="H9" s="312"/>
      <c r="I9" s="312"/>
      <c r="J9" s="312"/>
    </row>
    <row r="10" spans="1:10">
      <c r="A10" s="312"/>
      <c r="B10" s="312"/>
      <c r="C10" s="312"/>
      <c r="D10" s="312"/>
      <c r="E10" s="312"/>
      <c r="F10" s="312"/>
      <c r="G10" s="312"/>
      <c r="H10" s="312"/>
      <c r="I10" s="312"/>
      <c r="J10" s="312"/>
    </row>
    <row r="11" spans="1:10">
      <c r="A11" s="312"/>
      <c r="B11" s="312"/>
      <c r="C11" s="312"/>
      <c r="D11" s="312"/>
      <c r="E11" s="312"/>
      <c r="F11" s="312"/>
      <c r="G11" s="312"/>
      <c r="H11" s="312"/>
      <c r="I11" s="312"/>
      <c r="J11" s="312"/>
    </row>
    <row r="12" spans="1:10">
      <c r="A12" s="313"/>
      <c r="B12" s="313"/>
      <c r="C12" s="314"/>
      <c r="D12" s="314"/>
      <c r="E12" s="314"/>
      <c r="F12" s="314"/>
      <c r="H12" s="315"/>
      <c r="I12" s="315" t="s">
        <v>5</v>
      </c>
      <c r="J12" s="315"/>
    </row>
    <row r="13" spans="1:10">
      <c r="A13" s="103"/>
      <c r="B13" s="103"/>
      <c r="C13" s="103"/>
      <c r="D13" s="103"/>
      <c r="E13" s="103"/>
      <c r="F13" s="103"/>
      <c r="H13" s="315"/>
      <c r="I13" s="315" t="s">
        <v>6</v>
      </c>
      <c r="J13" s="315"/>
    </row>
    <row r="14" spans="1:10">
      <c r="A14" s="103"/>
      <c r="B14" s="103"/>
      <c r="C14" s="103"/>
      <c r="D14" s="103"/>
      <c r="E14" s="103"/>
      <c r="F14" s="103"/>
      <c r="H14" s="315"/>
      <c r="I14" s="315" t="s">
        <v>7</v>
      </c>
      <c r="J14" s="315"/>
    </row>
    <row r="15" spans="1:10">
      <c r="A15" s="103"/>
      <c r="B15" s="103"/>
      <c r="C15" s="103"/>
      <c r="D15" s="103"/>
      <c r="E15" s="103"/>
      <c r="F15" s="103"/>
      <c r="G15" s="103"/>
      <c r="H15" s="103"/>
      <c r="I15" s="45"/>
      <c r="J15" s="45"/>
    </row>
    <row r="16" spans="1:10" ht="74.25" customHeight="1">
      <c r="A16" s="438" t="s">
        <v>8</v>
      </c>
      <c r="B16" s="438"/>
      <c r="C16" s="438"/>
      <c r="D16" s="438"/>
      <c r="E16" s="438"/>
      <c r="F16" s="438"/>
      <c r="G16" s="438"/>
      <c r="H16" s="438"/>
      <c r="I16" s="438"/>
      <c r="J16" s="438"/>
    </row>
    <row r="17" spans="1:10">
      <c r="A17" s="134"/>
      <c r="B17" s="134"/>
      <c r="C17" s="134"/>
      <c r="D17" s="134"/>
      <c r="E17" s="134"/>
      <c r="F17" s="134"/>
      <c r="G17" s="134"/>
      <c r="H17" s="134"/>
      <c r="I17" s="45"/>
      <c r="J17" s="45"/>
    </row>
    <row r="18" spans="1:10" ht="15.75" customHeight="1">
      <c r="A18" s="439" t="s">
        <v>9</v>
      </c>
      <c r="B18" s="439"/>
      <c r="C18" s="439"/>
      <c r="D18" s="439"/>
      <c r="E18" s="439"/>
      <c r="F18" s="439"/>
      <c r="G18" s="439"/>
      <c r="H18" s="439"/>
      <c r="I18" s="439"/>
      <c r="J18" s="439"/>
    </row>
    <row r="19" spans="1:10" ht="10.5" customHeight="1">
      <c r="A19" s="134"/>
      <c r="B19" s="134"/>
      <c r="C19" s="134"/>
      <c r="D19" s="134"/>
      <c r="E19" s="134"/>
      <c r="F19" s="134"/>
      <c r="G19" s="134"/>
      <c r="H19" s="134"/>
      <c r="I19" s="45"/>
      <c r="J19" s="45"/>
    </row>
    <row r="20" spans="1:10" ht="89.25" customHeight="1">
      <c r="A20" s="440" t="s">
        <v>10</v>
      </c>
      <c r="B20" s="440"/>
      <c r="C20" s="440"/>
      <c r="D20" s="440"/>
      <c r="E20" s="440"/>
      <c r="F20" s="440"/>
      <c r="G20" s="440"/>
      <c r="H20" s="440"/>
      <c r="I20" s="440"/>
      <c r="J20" s="440"/>
    </row>
    <row r="21" spans="1:10">
      <c r="A21" s="134"/>
      <c r="B21" s="134"/>
      <c r="C21" s="134"/>
      <c r="D21" s="134"/>
      <c r="E21" s="134"/>
      <c r="F21" s="134"/>
      <c r="G21" s="134"/>
      <c r="H21" s="134"/>
      <c r="I21" s="45"/>
      <c r="J21" s="45"/>
    </row>
    <row r="22" spans="1:10">
      <c r="A22" s="441" t="s">
        <v>11</v>
      </c>
      <c r="B22" s="441"/>
      <c r="C22" s="441"/>
      <c r="D22" s="441"/>
      <c r="E22" s="441"/>
      <c r="F22" s="441"/>
      <c r="G22" s="441"/>
      <c r="H22" s="441"/>
      <c r="I22" s="45"/>
      <c r="J22" s="45"/>
    </row>
    <row r="23" spans="1:10" ht="10.5" customHeight="1">
      <c r="A23" s="134"/>
      <c r="B23" s="134"/>
      <c r="C23" s="134"/>
      <c r="D23" s="134"/>
      <c r="E23" s="134"/>
      <c r="F23" s="134"/>
      <c r="G23" s="134"/>
      <c r="H23" s="134"/>
      <c r="I23" s="45"/>
      <c r="J23" s="45"/>
    </row>
    <row r="24" spans="1:10" ht="80.25" customHeight="1">
      <c r="A24" s="442" t="s">
        <v>12</v>
      </c>
      <c r="B24" s="442"/>
      <c r="C24" s="442"/>
      <c r="D24" s="442"/>
      <c r="E24" s="442"/>
      <c r="F24" s="442"/>
      <c r="G24" s="442"/>
      <c r="H24" s="442"/>
      <c r="I24" s="442"/>
      <c r="J24" s="442"/>
    </row>
    <row r="25" spans="1:10">
      <c r="A25" s="134"/>
      <c r="B25" s="134"/>
      <c r="C25" s="134"/>
      <c r="D25" s="134"/>
      <c r="E25" s="134"/>
      <c r="F25" s="134"/>
      <c r="G25" s="134"/>
      <c r="H25" s="134"/>
      <c r="I25" s="45"/>
      <c r="J25" s="45"/>
    </row>
    <row r="26" spans="1:10">
      <c r="A26" s="441" t="s">
        <v>13</v>
      </c>
      <c r="B26" s="441"/>
      <c r="C26" s="441"/>
      <c r="D26" s="441"/>
      <c r="E26" s="441"/>
      <c r="F26" s="441"/>
      <c r="G26" s="441"/>
      <c r="H26" s="441"/>
      <c r="I26" s="45"/>
      <c r="J26" s="45"/>
    </row>
    <row r="27" spans="1:10">
      <c r="A27" s="317"/>
      <c r="B27" s="317"/>
      <c r="C27" s="317"/>
      <c r="D27" s="317"/>
      <c r="E27" s="317"/>
      <c r="F27" s="317"/>
      <c r="G27" s="317"/>
      <c r="H27" s="317"/>
      <c r="I27" s="45"/>
      <c r="J27" s="45"/>
    </row>
    <row r="28" spans="1:10">
      <c r="A28" s="443" t="s">
        <v>14</v>
      </c>
      <c r="B28" s="443"/>
      <c r="C28" s="443"/>
      <c r="D28" s="443"/>
      <c r="E28" s="443"/>
      <c r="F28" s="443"/>
      <c r="G28" s="443"/>
      <c r="H28" s="443"/>
      <c r="I28" s="45"/>
      <c r="J28" s="45"/>
    </row>
    <row r="29" spans="1:10" ht="10.5" customHeight="1">
      <c r="A29" s="318"/>
      <c r="B29" s="318"/>
      <c r="C29" s="318"/>
      <c r="D29" s="318"/>
      <c r="E29" s="317"/>
      <c r="F29" s="317"/>
      <c r="G29" s="317"/>
      <c r="H29" s="317"/>
      <c r="I29" s="45"/>
      <c r="J29" s="45"/>
    </row>
    <row r="30" spans="1:10" ht="48" customHeight="1">
      <c r="A30" s="438" t="s">
        <v>15</v>
      </c>
      <c r="B30" s="438"/>
      <c r="C30" s="438"/>
      <c r="D30" s="438"/>
      <c r="E30" s="438"/>
      <c r="F30" s="438"/>
      <c r="G30" s="438"/>
      <c r="H30" s="438"/>
      <c r="I30" s="438"/>
      <c r="J30" s="438"/>
    </row>
    <row r="31" spans="1:10">
      <c r="A31" s="134"/>
      <c r="B31" s="134"/>
      <c r="C31" s="134"/>
      <c r="D31" s="134"/>
      <c r="E31" s="134"/>
      <c r="F31" s="134"/>
      <c r="G31" s="134"/>
      <c r="H31" s="134"/>
      <c r="I31" s="45"/>
      <c r="J31" s="45"/>
    </row>
    <row r="32" spans="1:10">
      <c r="A32" s="443" t="s">
        <v>16</v>
      </c>
      <c r="B32" s="443"/>
      <c r="C32" s="443"/>
      <c r="D32" s="443"/>
      <c r="E32" s="443"/>
      <c r="F32" s="443"/>
      <c r="G32" s="443"/>
      <c r="H32" s="443"/>
      <c r="I32" s="45"/>
      <c r="J32" s="45"/>
    </row>
    <row r="33" spans="1:10" ht="27.75" customHeight="1">
      <c r="A33" s="438" t="s">
        <v>17</v>
      </c>
      <c r="B33" s="438"/>
      <c r="C33" s="438"/>
      <c r="D33" s="438"/>
      <c r="E33" s="438"/>
      <c r="F33" s="438"/>
      <c r="G33" s="438"/>
      <c r="H33" s="438"/>
      <c r="I33" s="438"/>
      <c r="J33" s="438"/>
    </row>
    <row r="34" spans="1:10" ht="69.75" customHeight="1">
      <c r="A34" s="438" t="s">
        <v>18</v>
      </c>
      <c r="B34" s="438"/>
      <c r="C34" s="438"/>
      <c r="D34" s="438"/>
      <c r="E34" s="438"/>
      <c r="F34" s="438"/>
      <c r="G34" s="438"/>
      <c r="H34" s="438"/>
      <c r="I34" s="438"/>
      <c r="J34" s="438"/>
    </row>
    <row r="35" spans="1:10" ht="48" customHeight="1">
      <c r="A35" s="444" t="s">
        <v>19</v>
      </c>
      <c r="B35" s="444"/>
      <c r="C35" s="444"/>
      <c r="D35" s="444"/>
      <c r="E35" s="444"/>
      <c r="F35" s="444"/>
      <c r="G35" s="444"/>
      <c r="H35" s="444"/>
      <c r="I35" s="444"/>
      <c r="J35" s="444"/>
    </row>
    <row r="36" spans="1:10" ht="44.25" customHeight="1">
      <c r="A36" s="444" t="s">
        <v>20</v>
      </c>
      <c r="B36" s="444"/>
      <c r="C36" s="444"/>
      <c r="D36" s="444"/>
      <c r="E36" s="444"/>
      <c r="F36" s="444"/>
      <c r="G36" s="444"/>
      <c r="H36" s="444"/>
      <c r="I36" s="444"/>
      <c r="J36" s="444"/>
    </row>
    <row r="37" spans="1:10" ht="234.75" customHeight="1">
      <c r="A37" s="438" t="s">
        <v>21</v>
      </c>
      <c r="B37" s="438"/>
      <c r="C37" s="438"/>
      <c r="D37" s="438"/>
      <c r="E37" s="438"/>
      <c r="F37" s="438"/>
      <c r="G37" s="438"/>
      <c r="H37" s="438"/>
      <c r="I37" s="438"/>
      <c r="J37" s="438"/>
    </row>
    <row r="38" spans="1:10" ht="51.75" customHeight="1">
      <c r="A38" s="445" t="s">
        <v>22</v>
      </c>
      <c r="B38" s="445"/>
      <c r="C38" s="445"/>
      <c r="D38" s="445"/>
      <c r="E38" s="445"/>
      <c r="F38" s="445"/>
      <c r="G38" s="445"/>
      <c r="H38" s="445"/>
      <c r="I38" s="445"/>
      <c r="J38" s="445"/>
    </row>
    <row r="39" spans="1:10" s="308" customFormat="1" ht="37.5" customHeight="1">
      <c r="A39" s="444" t="s">
        <v>23</v>
      </c>
      <c r="B39" s="444"/>
      <c r="C39" s="444"/>
      <c r="D39" s="444"/>
      <c r="E39" s="444"/>
      <c r="F39" s="444"/>
      <c r="G39" s="444"/>
      <c r="H39" s="444"/>
      <c r="I39" s="444"/>
      <c r="J39" s="444"/>
    </row>
    <row r="40" spans="1:10" s="308" customFormat="1" ht="55.5" customHeight="1">
      <c r="A40" s="444" t="s">
        <v>24</v>
      </c>
      <c r="B40" s="444"/>
      <c r="C40" s="444"/>
      <c r="D40" s="444"/>
      <c r="E40" s="444"/>
      <c r="F40" s="444"/>
      <c r="G40" s="444"/>
      <c r="H40" s="444"/>
      <c r="I40" s="444"/>
      <c r="J40" s="444"/>
    </row>
    <row r="41" spans="1:10" ht="74.25" customHeight="1">
      <c r="A41" s="444" t="s">
        <v>25</v>
      </c>
      <c r="B41" s="438"/>
      <c r="C41" s="438"/>
      <c r="D41" s="438"/>
      <c r="E41" s="438"/>
      <c r="F41" s="438"/>
      <c r="G41" s="438"/>
      <c r="H41" s="438"/>
      <c r="I41" s="438"/>
      <c r="J41" s="438"/>
    </row>
    <row r="42" spans="1:10" ht="74.25" customHeight="1">
      <c r="A42" s="444" t="s">
        <v>26</v>
      </c>
      <c r="B42" s="438"/>
      <c r="C42" s="438"/>
      <c r="D42" s="438"/>
      <c r="E42" s="438"/>
      <c r="F42" s="438"/>
      <c r="G42" s="438"/>
      <c r="H42" s="438"/>
      <c r="I42" s="438"/>
      <c r="J42" s="438"/>
    </row>
    <row r="43" spans="1:10">
      <c r="A43" s="316"/>
      <c r="B43" s="316"/>
      <c r="C43" s="316"/>
      <c r="D43" s="316"/>
      <c r="E43" s="316"/>
      <c r="F43" s="316"/>
      <c r="G43" s="316"/>
      <c r="H43" s="316"/>
      <c r="I43" s="316"/>
      <c r="J43" s="316"/>
    </row>
    <row r="44" spans="1:10">
      <c r="A44" s="443" t="s">
        <v>27</v>
      </c>
      <c r="B44" s="443"/>
      <c r="C44" s="443"/>
      <c r="D44" s="443"/>
      <c r="E44" s="443"/>
      <c r="F44" s="443"/>
      <c r="G44" s="443"/>
      <c r="H44" s="443"/>
      <c r="I44" s="45"/>
      <c r="J44" s="45"/>
    </row>
    <row r="45" spans="1:10">
      <c r="A45" s="318"/>
      <c r="B45" s="318"/>
      <c r="C45" s="318"/>
      <c r="D45" s="318"/>
      <c r="E45" s="317"/>
      <c r="F45" s="317"/>
      <c r="G45" s="134"/>
      <c r="H45" s="134"/>
      <c r="I45" s="45"/>
      <c r="J45" s="45"/>
    </row>
    <row r="46" spans="1:10" ht="19.5" customHeight="1">
      <c r="A46" s="446" t="s">
        <v>28</v>
      </c>
      <c r="B46" s="446"/>
      <c r="C46" s="446"/>
      <c r="D46" s="446"/>
      <c r="E46" s="446"/>
      <c r="F46" s="446"/>
      <c r="G46" s="446"/>
      <c r="H46" s="446"/>
      <c r="I46" s="446"/>
      <c r="J46" s="446"/>
    </row>
    <row r="47" spans="1:10">
      <c r="A47" s="319"/>
      <c r="B47" s="319"/>
      <c r="C47" s="319"/>
      <c r="D47" s="319"/>
      <c r="E47" s="319"/>
      <c r="F47" s="319"/>
      <c r="G47" s="319"/>
      <c r="H47" s="319"/>
      <c r="I47" s="45"/>
      <c r="J47" s="45"/>
    </row>
    <row r="48" spans="1:10">
      <c r="A48" s="443" t="s">
        <v>29</v>
      </c>
      <c r="B48" s="443"/>
      <c r="C48" s="443"/>
      <c r="D48" s="443"/>
      <c r="E48" s="443"/>
      <c r="F48" s="443"/>
      <c r="G48" s="443"/>
      <c r="H48" s="443"/>
      <c r="I48" s="45"/>
      <c r="J48" s="45"/>
    </row>
    <row r="49" spans="1:11">
      <c r="A49" s="320"/>
      <c r="B49" s="320"/>
      <c r="C49" s="320"/>
      <c r="D49" s="320"/>
      <c r="E49" s="320"/>
      <c r="F49" s="320"/>
      <c r="G49" s="320"/>
      <c r="H49" s="320"/>
      <c r="I49" s="320"/>
      <c r="J49" s="320"/>
    </row>
    <row r="50" spans="1:11" s="44" customFormat="1" ht="38.25" customHeight="1">
      <c r="A50" s="66"/>
      <c r="B50" s="447" t="s">
        <v>30</v>
      </c>
      <c r="C50" s="447"/>
      <c r="D50" s="447"/>
      <c r="E50" s="447"/>
      <c r="F50" s="447"/>
      <c r="G50" s="447"/>
      <c r="H50" s="447"/>
      <c r="I50" s="447"/>
      <c r="J50" s="447"/>
      <c r="K50" s="42"/>
    </row>
    <row r="51" spans="1:11" s="44" customFormat="1" ht="33.75" customHeight="1">
      <c r="A51" s="66"/>
      <c r="B51" s="447" t="s">
        <v>31</v>
      </c>
      <c r="C51" s="447"/>
      <c r="D51" s="447"/>
      <c r="E51" s="447"/>
      <c r="F51" s="447"/>
      <c r="G51" s="447"/>
      <c r="H51" s="447"/>
      <c r="I51" s="447"/>
      <c r="J51" s="447"/>
      <c r="K51" s="42"/>
    </row>
    <row r="52" spans="1:11" s="44" customFormat="1" ht="16">
      <c r="A52" s="66"/>
      <c r="B52" s="59"/>
      <c r="C52" s="59"/>
      <c r="D52" s="59"/>
      <c r="E52" s="59"/>
      <c r="F52" s="59"/>
      <c r="G52" s="59"/>
      <c r="H52" s="59"/>
      <c r="I52" s="59"/>
      <c r="J52" s="59"/>
      <c r="K52" s="42"/>
    </row>
    <row r="53" spans="1:11" s="44" customFormat="1" ht="16">
      <c r="A53" s="66"/>
      <c r="B53" s="448" t="s">
        <v>32</v>
      </c>
      <c r="C53" s="449"/>
      <c r="D53" s="450"/>
      <c r="E53" s="321" t="s">
        <v>33</v>
      </c>
      <c r="F53" s="322"/>
      <c r="G53" s="322"/>
      <c r="H53" s="322"/>
      <c r="I53" s="322"/>
      <c r="J53" s="322"/>
      <c r="K53" s="322"/>
    </row>
    <row r="54" spans="1:11" s="44" customFormat="1" ht="16">
      <c r="A54" s="66"/>
      <c r="B54" s="451" t="s">
        <v>34</v>
      </c>
      <c r="C54" s="452"/>
      <c r="D54" s="453"/>
      <c r="E54" s="323" t="s">
        <v>35</v>
      </c>
      <c r="F54" s="322"/>
      <c r="G54" s="322"/>
      <c r="H54" s="322"/>
      <c r="I54" s="322"/>
      <c r="J54" s="322"/>
      <c r="K54" s="322"/>
    </row>
    <row r="55" spans="1:11">
      <c r="A55" s="324"/>
      <c r="B55" s="324"/>
      <c r="C55" s="324"/>
      <c r="D55" s="324"/>
      <c r="E55" s="324"/>
      <c r="F55" s="324"/>
      <c r="G55" s="324"/>
      <c r="H55" s="324"/>
      <c r="I55" s="324"/>
      <c r="J55" s="324"/>
    </row>
    <row r="56" spans="1:11">
      <c r="A56" s="325" t="s">
        <v>36</v>
      </c>
      <c r="B56" s="325"/>
      <c r="C56" s="325"/>
      <c r="D56" s="325"/>
      <c r="E56" s="325"/>
      <c r="F56" s="325"/>
      <c r="G56" s="325"/>
      <c r="H56" s="325"/>
      <c r="I56" s="325"/>
      <c r="J56" s="325"/>
    </row>
    <row r="57" spans="1:11">
      <c r="A57" s="325"/>
      <c r="B57" s="325"/>
      <c r="C57" s="325"/>
      <c r="D57" s="325"/>
      <c r="E57" s="325"/>
      <c r="F57" s="325"/>
      <c r="G57" s="325"/>
      <c r="H57" s="325"/>
      <c r="I57" s="325"/>
      <c r="J57" s="325"/>
    </row>
    <row r="58" spans="1:11">
      <c r="A58" s="325" t="s">
        <v>37</v>
      </c>
      <c r="B58" s="325"/>
      <c r="C58" s="325"/>
      <c r="D58" s="325"/>
      <c r="E58" s="325"/>
      <c r="F58" s="325"/>
      <c r="G58" s="325"/>
      <c r="H58" s="325"/>
      <c r="I58" s="325"/>
      <c r="J58" s="325"/>
    </row>
    <row r="59" spans="1:11">
      <c r="A59" s="325"/>
      <c r="B59" s="325"/>
      <c r="C59" s="325"/>
      <c r="D59" s="325"/>
      <c r="E59" s="325"/>
      <c r="F59" s="325"/>
      <c r="G59" s="325"/>
      <c r="H59" s="325"/>
      <c r="I59" s="325"/>
      <c r="J59" s="325"/>
    </row>
    <row r="60" spans="1:11">
      <c r="A60" s="75" t="s">
        <v>38</v>
      </c>
      <c r="B60" s="117"/>
      <c r="C60" s="117"/>
      <c r="D60" s="117"/>
      <c r="E60" s="117"/>
      <c r="F60" s="117"/>
      <c r="G60" s="117"/>
      <c r="H60" s="117"/>
      <c r="I60" s="117"/>
      <c r="J60" s="117"/>
    </row>
    <row r="61" spans="1:11">
      <c r="A61" s="75" t="s">
        <v>39</v>
      </c>
      <c r="B61" s="117"/>
      <c r="C61" s="117"/>
      <c r="D61" s="117"/>
      <c r="E61" s="117"/>
      <c r="F61" s="117"/>
      <c r="G61" s="117"/>
      <c r="H61" s="117"/>
      <c r="I61" s="117"/>
      <c r="J61" s="117"/>
    </row>
    <row r="62" spans="1:11">
      <c r="A62" s="103" t="s">
        <v>40</v>
      </c>
      <c r="B62" s="325"/>
      <c r="C62" s="325"/>
      <c r="D62" s="325"/>
      <c r="E62" s="325"/>
      <c r="F62" s="325"/>
      <c r="G62" s="325"/>
      <c r="H62" s="325"/>
      <c r="I62" s="325"/>
      <c r="J62" s="325"/>
    </row>
    <row r="63" spans="1:11">
      <c r="A63" s="318"/>
      <c r="B63" s="318"/>
      <c r="C63" s="318"/>
      <c r="D63" s="318"/>
      <c r="E63" s="317"/>
      <c r="F63" s="317"/>
      <c r="G63" s="319"/>
      <c r="H63" s="319"/>
      <c r="I63" s="45"/>
      <c r="J63" s="45"/>
    </row>
    <row r="64" spans="1:11" ht="15.75" customHeight="1">
      <c r="A64" s="325" t="s">
        <v>41</v>
      </c>
      <c r="B64" s="325"/>
      <c r="C64" s="325"/>
      <c r="D64" s="325"/>
      <c r="E64" s="325"/>
      <c r="F64" s="325"/>
      <c r="G64" s="325"/>
      <c r="H64" s="325"/>
      <c r="I64" s="45"/>
      <c r="J64" s="45"/>
    </row>
    <row r="65" spans="1:10" ht="13.5" customHeight="1">
      <c r="A65" s="318"/>
      <c r="B65" s="318"/>
      <c r="C65" s="318"/>
      <c r="D65" s="318"/>
      <c r="E65" s="318"/>
      <c r="F65" s="318"/>
      <c r="G65" s="326"/>
      <c r="H65" s="326"/>
      <c r="I65" s="45"/>
      <c r="J65" s="45"/>
    </row>
    <row r="66" spans="1:10">
      <c r="A66" s="103" t="s">
        <v>42</v>
      </c>
      <c r="B66" s="103"/>
      <c r="C66" s="103"/>
      <c r="D66" s="103"/>
      <c r="E66" s="103"/>
      <c r="F66" s="103"/>
      <c r="G66" s="103"/>
      <c r="H66" s="103"/>
      <c r="I66" s="45"/>
      <c r="J66" s="45"/>
    </row>
    <row r="67" spans="1:10">
      <c r="A67" s="103" t="s">
        <v>43</v>
      </c>
      <c r="B67" s="103"/>
      <c r="C67" s="103"/>
      <c r="D67" s="103"/>
      <c r="E67" s="103"/>
      <c r="F67" s="103"/>
      <c r="G67" s="103"/>
      <c r="H67" s="103"/>
      <c r="I67" s="45"/>
      <c r="J67" s="45"/>
    </row>
    <row r="68" spans="1:10">
      <c r="A68" s="103" t="s">
        <v>44</v>
      </c>
      <c r="B68" s="103"/>
      <c r="C68" s="103"/>
      <c r="D68" s="103"/>
      <c r="E68" s="103"/>
      <c r="F68" s="103"/>
      <c r="G68" s="103"/>
      <c r="H68" s="103"/>
      <c r="I68" s="45"/>
      <c r="J68" s="45"/>
    </row>
    <row r="69" spans="1:10">
      <c r="A69" s="103"/>
      <c r="B69" s="75"/>
      <c r="C69" s="75"/>
      <c r="D69" s="75"/>
      <c r="E69" s="75"/>
      <c r="F69" s="75"/>
      <c r="G69" s="75"/>
      <c r="H69" s="75"/>
      <c r="I69" s="45"/>
      <c r="J69" s="45"/>
    </row>
    <row r="70" spans="1:10" ht="15.75" customHeight="1">
      <c r="A70" s="325" t="s">
        <v>45</v>
      </c>
      <c r="B70" s="325"/>
      <c r="C70" s="325"/>
      <c r="D70" s="325"/>
      <c r="E70" s="325"/>
      <c r="F70" s="325"/>
      <c r="G70" s="325"/>
      <c r="H70" s="325"/>
      <c r="I70" s="45"/>
      <c r="J70" s="45"/>
    </row>
    <row r="71" spans="1:10" ht="13.5" customHeight="1">
      <c r="A71" s="318"/>
      <c r="B71" s="318"/>
      <c r="C71" s="318"/>
      <c r="D71" s="318"/>
      <c r="E71" s="318"/>
      <c r="F71" s="318"/>
      <c r="G71" s="326"/>
      <c r="H71" s="326"/>
      <c r="I71" s="45"/>
      <c r="J71" s="45"/>
    </row>
    <row r="72" spans="1:10">
      <c r="A72" s="103" t="s">
        <v>46</v>
      </c>
      <c r="B72" s="103"/>
      <c r="C72" s="103"/>
      <c r="D72" s="103"/>
      <c r="E72" s="103"/>
      <c r="F72" s="103"/>
      <c r="G72" s="103"/>
      <c r="H72" s="103"/>
      <c r="I72" s="45"/>
      <c r="J72" s="45"/>
    </row>
    <row r="73" spans="1:10">
      <c r="A73" s="103" t="s">
        <v>47</v>
      </c>
      <c r="B73" s="103"/>
      <c r="C73" s="103"/>
      <c r="D73" s="103"/>
      <c r="E73" s="103"/>
      <c r="F73" s="103"/>
      <c r="G73" s="103"/>
      <c r="H73" s="103"/>
      <c r="I73" s="45"/>
      <c r="J73" s="45"/>
    </row>
    <row r="74" spans="1:10">
      <c r="A74" s="103" t="s">
        <v>44</v>
      </c>
      <c r="B74" s="103"/>
      <c r="C74" s="103"/>
      <c r="D74" s="103"/>
      <c r="E74" s="103"/>
      <c r="F74" s="103"/>
      <c r="G74" s="103"/>
      <c r="H74" s="103"/>
      <c r="I74" s="45"/>
      <c r="J74" s="45"/>
    </row>
    <row r="75" spans="1:10">
      <c r="A75" s="103"/>
      <c r="B75" s="103"/>
      <c r="C75" s="103"/>
      <c r="D75" s="103"/>
      <c r="E75" s="103"/>
      <c r="F75" s="103"/>
      <c r="G75" s="103"/>
      <c r="H75" s="103"/>
      <c r="I75" s="45"/>
      <c r="J75" s="45"/>
    </row>
    <row r="76" spans="1:10" ht="15.75" customHeight="1">
      <c r="A76" s="325" t="s">
        <v>48</v>
      </c>
      <c r="B76" s="325"/>
      <c r="C76" s="325"/>
      <c r="D76" s="325"/>
      <c r="E76" s="325"/>
      <c r="F76" s="325"/>
      <c r="G76" s="325"/>
      <c r="H76" s="325"/>
      <c r="I76" s="45"/>
      <c r="J76" s="45"/>
    </row>
    <row r="77" spans="1:10" ht="13.5" customHeight="1">
      <c r="A77" s="318"/>
      <c r="B77" s="318"/>
      <c r="C77" s="318"/>
      <c r="D77" s="318"/>
      <c r="E77" s="318"/>
      <c r="F77" s="318"/>
      <c r="G77" s="326"/>
      <c r="H77" s="326"/>
      <c r="I77" s="45"/>
      <c r="J77" s="45"/>
    </row>
    <row r="78" spans="1:10">
      <c r="A78" s="103" t="s">
        <v>49</v>
      </c>
      <c r="B78" s="103"/>
      <c r="C78" s="103"/>
      <c r="D78" s="103"/>
      <c r="E78" s="103"/>
      <c r="F78" s="103"/>
      <c r="G78" s="103"/>
      <c r="H78" s="103"/>
      <c r="I78" s="45"/>
      <c r="J78" s="45"/>
    </row>
    <row r="79" spans="1:10">
      <c r="A79" s="103" t="s">
        <v>50</v>
      </c>
      <c r="B79" s="103"/>
      <c r="C79" s="103"/>
      <c r="D79" s="103"/>
      <c r="E79" s="103"/>
      <c r="F79" s="103"/>
      <c r="G79" s="103"/>
      <c r="H79" s="103"/>
      <c r="I79" s="45"/>
      <c r="J79" s="45"/>
    </row>
    <row r="80" spans="1:10">
      <c r="A80" s="103" t="s">
        <v>44</v>
      </c>
      <c r="B80" s="103"/>
      <c r="C80" s="103"/>
      <c r="D80" s="103"/>
      <c r="E80" s="103"/>
      <c r="F80" s="103"/>
      <c r="G80" s="103"/>
      <c r="H80" s="103"/>
      <c r="I80" s="45"/>
      <c r="J80" s="45"/>
    </row>
    <row r="81" spans="1:10">
      <c r="A81" s="103"/>
      <c r="B81" s="103"/>
      <c r="C81" s="103"/>
      <c r="D81" s="103"/>
      <c r="E81" s="103"/>
      <c r="F81" s="103"/>
      <c r="G81" s="103"/>
      <c r="H81" s="103"/>
      <c r="I81" s="45"/>
      <c r="J81" s="45"/>
    </row>
    <row r="82" spans="1:10">
      <c r="A82" s="443" t="s">
        <v>51</v>
      </c>
      <c r="B82" s="443"/>
      <c r="C82" s="443"/>
      <c r="D82" s="443"/>
      <c r="E82" s="443"/>
      <c r="F82" s="443"/>
      <c r="G82" s="443"/>
      <c r="H82" s="443"/>
      <c r="I82" s="45"/>
      <c r="J82" s="45"/>
    </row>
    <row r="83" spans="1:10">
      <c r="A83" s="103"/>
      <c r="B83" s="103"/>
      <c r="C83" s="103"/>
      <c r="D83" s="103"/>
      <c r="E83" s="77"/>
      <c r="F83" s="77"/>
      <c r="G83" s="78"/>
      <c r="H83" s="78"/>
      <c r="I83" s="45"/>
      <c r="J83" s="45"/>
    </row>
    <row r="84" spans="1:10" ht="15" customHeight="1">
      <c r="A84" s="442" t="s">
        <v>52</v>
      </c>
      <c r="B84" s="442"/>
      <c r="C84" s="442"/>
      <c r="D84" s="442"/>
      <c r="E84" s="442"/>
      <c r="F84" s="442"/>
      <c r="G84" s="442"/>
      <c r="H84" s="442"/>
      <c r="I84" s="442"/>
      <c r="J84" s="442"/>
    </row>
    <row r="85" spans="1:10">
      <c r="A85" s="78"/>
      <c r="B85" s="78"/>
      <c r="C85" s="78"/>
      <c r="D85" s="78"/>
      <c r="E85" s="78"/>
      <c r="F85" s="78"/>
      <c r="G85" s="78"/>
      <c r="H85" s="78"/>
      <c r="I85" s="45"/>
      <c r="J85" s="45"/>
    </row>
    <row r="86" spans="1:10">
      <c r="A86" s="443" t="s">
        <v>53</v>
      </c>
      <c r="B86" s="443"/>
      <c r="C86" s="443"/>
      <c r="D86" s="443"/>
      <c r="E86" s="443"/>
      <c r="F86" s="443"/>
      <c r="G86" s="443"/>
      <c r="H86" s="443"/>
      <c r="I86" s="45"/>
      <c r="J86" s="45"/>
    </row>
    <row r="87" spans="1:10">
      <c r="A87" s="75"/>
      <c r="B87" s="75"/>
      <c r="C87" s="76"/>
      <c r="D87" s="76"/>
      <c r="E87" s="77"/>
      <c r="F87" s="77"/>
      <c r="G87" s="78"/>
      <c r="H87" s="78"/>
      <c r="I87" s="45"/>
      <c r="J87" s="45"/>
    </row>
    <row r="88" spans="1:10">
      <c r="A88" s="454" t="s">
        <v>54</v>
      </c>
      <c r="B88" s="454"/>
      <c r="C88" s="454"/>
      <c r="D88" s="454"/>
      <c r="E88" s="454"/>
      <c r="F88" s="454"/>
      <c r="G88" s="455">
        <v>0</v>
      </c>
      <c r="H88" s="456"/>
      <c r="I88" s="457"/>
      <c r="J88" s="45"/>
    </row>
    <row r="89" spans="1:10">
      <c r="A89" s="454" t="s">
        <v>55</v>
      </c>
      <c r="B89" s="454"/>
      <c r="C89" s="454"/>
      <c r="D89" s="454"/>
      <c r="E89" s="454"/>
      <c r="F89" s="454"/>
      <c r="G89" s="458">
        <v>354225600</v>
      </c>
      <c r="H89" s="459"/>
      <c r="I89" s="460"/>
      <c r="J89" s="45"/>
    </row>
    <row r="90" spans="1:10">
      <c r="A90" s="454" t="s">
        <v>56</v>
      </c>
      <c r="B90" s="454"/>
      <c r="C90" s="454"/>
      <c r="D90" s="454"/>
      <c r="E90" s="454"/>
      <c r="F90" s="454"/>
      <c r="G90" s="458">
        <v>354225600</v>
      </c>
      <c r="H90" s="459"/>
      <c r="I90" s="460"/>
      <c r="J90" s="45"/>
    </row>
    <row r="91" spans="1:10">
      <c r="A91" s="75"/>
      <c r="B91" s="103"/>
      <c r="C91" s="103"/>
      <c r="D91" s="327"/>
      <c r="E91" s="328"/>
      <c r="F91" s="77"/>
      <c r="G91" s="78"/>
      <c r="H91" s="78"/>
      <c r="I91" s="45"/>
      <c r="J91" s="45"/>
    </row>
    <row r="92" spans="1:10" ht="18" customHeight="1">
      <c r="A92" s="461" t="s">
        <v>57</v>
      </c>
      <c r="B92" s="461"/>
      <c r="C92" s="461"/>
      <c r="D92" s="461"/>
      <c r="E92" s="461"/>
      <c r="F92" s="461"/>
      <c r="G92" s="461"/>
      <c r="H92" s="329" t="s">
        <v>58</v>
      </c>
      <c r="I92" s="329" t="s">
        <v>59</v>
      </c>
      <c r="J92" s="329" t="s">
        <v>60</v>
      </c>
    </row>
    <row r="93" spans="1:10">
      <c r="A93" s="462" t="s">
        <v>61</v>
      </c>
      <c r="B93" s="462"/>
      <c r="C93" s="462"/>
      <c r="D93" s="462"/>
      <c r="E93" s="462"/>
      <c r="F93" s="462"/>
      <c r="G93" s="462"/>
      <c r="H93" s="330"/>
      <c r="I93" s="331">
        <v>61625600</v>
      </c>
      <c r="J93" s="331">
        <f t="shared" ref="J93:J98" si="0">+H93+I93</f>
        <v>61625600</v>
      </c>
    </row>
    <row r="94" spans="1:10">
      <c r="A94" s="463" t="s">
        <v>62</v>
      </c>
      <c r="B94" s="463"/>
      <c r="C94" s="463"/>
      <c r="D94" s="463"/>
      <c r="E94" s="463"/>
      <c r="F94" s="463"/>
      <c r="G94" s="463"/>
      <c r="H94" s="332"/>
      <c r="I94" s="333">
        <v>36000000</v>
      </c>
      <c r="J94" s="333">
        <f t="shared" si="0"/>
        <v>36000000</v>
      </c>
    </row>
    <row r="95" spans="1:10">
      <c r="A95" s="464" t="s">
        <v>63</v>
      </c>
      <c r="B95" s="464"/>
      <c r="C95" s="464"/>
      <c r="D95" s="464"/>
      <c r="E95" s="464"/>
      <c r="F95" s="464"/>
      <c r="G95" s="464"/>
      <c r="H95" s="332"/>
      <c r="I95" s="333">
        <v>8600000</v>
      </c>
      <c r="J95" s="333">
        <f t="shared" si="0"/>
        <v>8600000</v>
      </c>
    </row>
    <row r="96" spans="1:10">
      <c r="A96" s="465" t="s">
        <v>64</v>
      </c>
      <c r="B96" s="466"/>
      <c r="C96" s="466"/>
      <c r="D96" s="466"/>
      <c r="E96" s="466"/>
      <c r="F96" s="466"/>
      <c r="G96" s="467"/>
      <c r="H96" s="334"/>
      <c r="I96" s="333">
        <v>248000000</v>
      </c>
      <c r="J96" s="333">
        <f t="shared" si="0"/>
        <v>248000000</v>
      </c>
    </row>
    <row r="97" spans="1:17">
      <c r="A97" s="468" t="s">
        <v>65</v>
      </c>
      <c r="B97" s="468"/>
      <c r="C97" s="468"/>
      <c r="D97" s="468"/>
      <c r="E97" s="468"/>
      <c r="F97" s="468"/>
      <c r="G97" s="468"/>
      <c r="H97" s="332"/>
      <c r="I97" s="333">
        <f>+G97+H97</f>
        <v>0</v>
      </c>
      <c r="J97" s="333">
        <f t="shared" si="0"/>
        <v>0</v>
      </c>
    </row>
    <row r="98" spans="1:17">
      <c r="A98" s="463" t="s">
        <v>66</v>
      </c>
      <c r="B98" s="463"/>
      <c r="C98" s="463"/>
      <c r="D98" s="463"/>
      <c r="E98" s="463"/>
      <c r="F98" s="463"/>
      <c r="G98" s="463"/>
      <c r="H98" s="332"/>
      <c r="I98" s="333">
        <f>+G98+H98</f>
        <v>0</v>
      </c>
      <c r="J98" s="333">
        <f t="shared" si="0"/>
        <v>0</v>
      </c>
    </row>
    <row r="99" spans="1:17">
      <c r="A99" s="461" t="s">
        <v>67</v>
      </c>
      <c r="B99" s="461"/>
      <c r="C99" s="461"/>
      <c r="D99" s="461"/>
      <c r="E99" s="461"/>
      <c r="F99" s="461"/>
      <c r="G99" s="461"/>
      <c r="H99" s="332">
        <f>SUM(H93:H98)</f>
        <v>0</v>
      </c>
      <c r="I99" s="333">
        <f>SUM(I93:I98)</f>
        <v>354225600</v>
      </c>
      <c r="J99" s="333">
        <f>SUM(J93:J98)</f>
        <v>354225600</v>
      </c>
    </row>
    <row r="100" spans="1:17">
      <c r="A100" s="87"/>
      <c r="B100" s="88"/>
      <c r="C100" s="88"/>
      <c r="D100" s="89"/>
      <c r="E100" s="90"/>
      <c r="F100" s="91"/>
      <c r="G100" s="92"/>
      <c r="H100" s="92"/>
      <c r="I100" s="93"/>
      <c r="J100" s="93"/>
    </row>
    <row r="101" spans="1:17">
      <c r="A101" s="469" t="s">
        <v>68</v>
      </c>
      <c r="B101" s="469"/>
      <c r="C101" s="469"/>
      <c r="D101" s="469"/>
      <c r="E101" s="469"/>
      <c r="F101" s="469"/>
      <c r="G101" s="469"/>
      <c r="H101" s="469"/>
      <c r="I101" s="469"/>
      <c r="J101" s="469"/>
    </row>
    <row r="102" spans="1:17">
      <c r="A102" s="469" t="s">
        <v>69</v>
      </c>
      <c r="B102" s="469"/>
      <c r="C102" s="469"/>
      <c r="D102" s="469"/>
      <c r="E102" s="469"/>
      <c r="F102" s="469"/>
      <c r="G102" s="469"/>
      <c r="H102" s="469"/>
      <c r="I102" s="469"/>
      <c r="J102" s="469"/>
    </row>
    <row r="103" spans="1:17" ht="38.25" customHeight="1">
      <c r="A103" s="470" t="s">
        <v>32</v>
      </c>
      <c r="B103" s="470"/>
      <c r="C103" s="470" t="s">
        <v>70</v>
      </c>
      <c r="D103" s="470"/>
      <c r="E103" s="471" t="s">
        <v>71</v>
      </c>
      <c r="F103" s="472"/>
      <c r="G103" s="473"/>
      <c r="H103" s="94" t="s">
        <v>72</v>
      </c>
      <c r="I103" s="474" t="s">
        <v>73</v>
      </c>
      <c r="J103" s="475"/>
      <c r="M103" s="335" t="s">
        <v>74</v>
      </c>
      <c r="N103" s="335" t="s">
        <v>75</v>
      </c>
      <c r="O103" t="s">
        <v>76</v>
      </c>
      <c r="P103" t="s">
        <v>77</v>
      </c>
    </row>
    <row r="104" spans="1:17" ht="54.75" customHeight="1">
      <c r="A104" s="476" t="s">
        <v>78</v>
      </c>
      <c r="B104" s="477"/>
      <c r="C104" s="478" t="s">
        <v>79</v>
      </c>
      <c r="D104" s="479"/>
      <c r="E104" s="480" t="s">
        <v>80</v>
      </c>
      <c r="F104" s="481"/>
      <c r="G104" s="482"/>
      <c r="H104" s="95">
        <v>16</v>
      </c>
      <c r="I104" s="483">
        <v>26625600</v>
      </c>
      <c r="J104" s="484"/>
      <c r="K104" s="336" t="s">
        <v>81</v>
      </c>
      <c r="M104" s="337">
        <f>M105-O104</f>
        <v>13575360</v>
      </c>
      <c r="N104" s="337">
        <v>8350240</v>
      </c>
      <c r="O104" s="96">
        <v>2400000</v>
      </c>
      <c r="P104" s="96">
        <v>2300000</v>
      </c>
      <c r="Q104" s="97">
        <f>+M104+N104+O104+P104</f>
        <v>26625600</v>
      </c>
    </row>
    <row r="105" spans="1:17" ht="30" customHeight="1">
      <c r="A105" s="476" t="s">
        <v>78</v>
      </c>
      <c r="B105" s="477"/>
      <c r="C105" s="478" t="s">
        <v>82</v>
      </c>
      <c r="D105" s="479"/>
      <c r="E105" s="480" t="s">
        <v>83</v>
      </c>
      <c r="F105" s="481"/>
      <c r="G105" s="482"/>
      <c r="H105" s="95">
        <v>16</v>
      </c>
      <c r="I105" s="483">
        <v>15000000</v>
      </c>
      <c r="J105" s="484"/>
      <c r="K105" s="336" t="s">
        <v>84</v>
      </c>
      <c r="M105" s="131">
        <f>I104*0.6</f>
        <v>15975360</v>
      </c>
      <c r="N105" s="131">
        <f>I104*0.4</f>
        <v>10650240</v>
      </c>
    </row>
    <row r="106" spans="1:17" ht="22.5" customHeight="1">
      <c r="A106" s="476" t="s">
        <v>78</v>
      </c>
      <c r="B106" s="477"/>
      <c r="C106" s="478" t="s">
        <v>85</v>
      </c>
      <c r="D106" s="479"/>
      <c r="E106" s="485" t="s">
        <v>86</v>
      </c>
      <c r="F106" s="486"/>
      <c r="G106" s="487"/>
      <c r="H106" s="95">
        <v>16</v>
      </c>
      <c r="I106" s="483">
        <f>15000000-1500000</f>
        <v>13500000</v>
      </c>
      <c r="J106" s="484"/>
      <c r="K106" s="546" t="s">
        <v>87</v>
      </c>
      <c r="N106" s="131"/>
      <c r="P106">
        <v>1</v>
      </c>
      <c r="Q106">
        <v>4</v>
      </c>
    </row>
    <row r="107" spans="1:17" ht="22.5" customHeight="1">
      <c r="A107" s="476" t="s">
        <v>78</v>
      </c>
      <c r="B107" s="477"/>
      <c r="C107" s="488" t="s">
        <v>88</v>
      </c>
      <c r="D107" s="489"/>
      <c r="E107" s="490" t="s">
        <v>89</v>
      </c>
      <c r="F107" s="491"/>
      <c r="G107" s="492"/>
      <c r="H107" s="95">
        <v>16</v>
      </c>
      <c r="I107" s="483">
        <v>1500000</v>
      </c>
      <c r="J107" s="484"/>
      <c r="K107" s="547"/>
      <c r="N107" s="131"/>
    </row>
    <row r="108" spans="1:17" ht="56.25" customHeight="1">
      <c r="A108" s="476" t="s">
        <v>78</v>
      </c>
      <c r="B108" s="477"/>
      <c r="C108" s="478" t="s">
        <v>90</v>
      </c>
      <c r="D108" s="479"/>
      <c r="E108" s="480" t="s">
        <v>91</v>
      </c>
      <c r="F108" s="481"/>
      <c r="G108" s="482"/>
      <c r="H108" s="95">
        <v>16</v>
      </c>
      <c r="I108" s="483">
        <v>5000000</v>
      </c>
      <c r="J108" s="484"/>
      <c r="K108" s="341" t="s">
        <v>92</v>
      </c>
      <c r="P108">
        <v>55</v>
      </c>
      <c r="Q108">
        <f>P108*Q106</f>
        <v>220</v>
      </c>
    </row>
    <row r="109" spans="1:17" ht="26.25" customHeight="1">
      <c r="A109" s="476" t="s">
        <v>78</v>
      </c>
      <c r="B109" s="477"/>
      <c r="C109" s="478" t="s">
        <v>93</v>
      </c>
      <c r="D109" s="479"/>
      <c r="E109" s="480" t="s">
        <v>94</v>
      </c>
      <c r="F109" s="481"/>
      <c r="G109" s="482"/>
      <c r="H109" s="95">
        <v>16</v>
      </c>
      <c r="I109" s="483">
        <v>11000000</v>
      </c>
      <c r="J109" s="484"/>
      <c r="K109" s="336" t="s">
        <v>95</v>
      </c>
    </row>
    <row r="110" spans="1:17" ht="30" customHeight="1">
      <c r="A110" s="476" t="s">
        <v>78</v>
      </c>
      <c r="B110" s="477"/>
      <c r="C110" s="478" t="s">
        <v>93</v>
      </c>
      <c r="D110" s="479"/>
      <c r="E110" s="480" t="s">
        <v>94</v>
      </c>
      <c r="F110" s="481"/>
      <c r="G110" s="482"/>
      <c r="H110" s="95">
        <v>16</v>
      </c>
      <c r="I110" s="493">
        <v>25000000</v>
      </c>
      <c r="J110" s="494"/>
      <c r="K110" s="336" t="s">
        <v>96</v>
      </c>
    </row>
    <row r="111" spans="1:17" ht="63" customHeight="1">
      <c r="A111" s="476" t="s">
        <v>78</v>
      </c>
      <c r="B111" s="477"/>
      <c r="C111" s="478" t="s">
        <v>97</v>
      </c>
      <c r="D111" s="479"/>
      <c r="E111" s="480" t="s">
        <v>98</v>
      </c>
      <c r="F111" s="481"/>
      <c r="G111" s="482"/>
      <c r="H111" s="95">
        <v>16</v>
      </c>
      <c r="I111" s="495">
        <v>8600000</v>
      </c>
      <c r="J111" s="496"/>
      <c r="K111" s="344" t="s">
        <v>99</v>
      </c>
    </row>
    <row r="112" spans="1:17" s="96" customFormat="1" ht="31.5" customHeight="1">
      <c r="A112" s="476" t="s">
        <v>78</v>
      </c>
      <c r="B112" s="477"/>
      <c r="C112" s="488" t="s">
        <v>100</v>
      </c>
      <c r="D112" s="489"/>
      <c r="E112" s="497" t="s">
        <v>101</v>
      </c>
      <c r="F112" s="498"/>
      <c r="G112" s="499"/>
      <c r="H112" s="95">
        <v>16</v>
      </c>
      <c r="I112" s="342"/>
      <c r="J112" s="343">
        <v>10000000</v>
      </c>
      <c r="K112" s="548">
        <f>SUM(I112:J120)</f>
        <v>73000000</v>
      </c>
    </row>
    <row r="113" spans="1:14" s="96" customFormat="1">
      <c r="A113" s="476" t="s">
        <v>78</v>
      </c>
      <c r="B113" s="477"/>
      <c r="C113" s="488" t="s">
        <v>102</v>
      </c>
      <c r="D113" s="489"/>
      <c r="E113" s="500" t="s">
        <v>103</v>
      </c>
      <c r="F113" s="501"/>
      <c r="G113" s="502"/>
      <c r="H113" s="95">
        <v>16</v>
      </c>
      <c r="I113" s="495">
        <v>6000000</v>
      </c>
      <c r="J113" s="496"/>
      <c r="K113" s="549"/>
    </row>
    <row r="114" spans="1:14" s="96" customFormat="1" ht="48.75" customHeight="1">
      <c r="A114" s="476" t="s">
        <v>78</v>
      </c>
      <c r="B114" s="477"/>
      <c r="C114" s="488" t="s">
        <v>104</v>
      </c>
      <c r="D114" s="489"/>
      <c r="E114" s="497" t="s">
        <v>105</v>
      </c>
      <c r="F114" s="498"/>
      <c r="G114" s="499"/>
      <c r="H114" s="95">
        <v>16</v>
      </c>
      <c r="I114" s="342"/>
      <c r="J114" s="343">
        <v>12000000</v>
      </c>
      <c r="K114" s="549"/>
      <c r="M114" s="345">
        <v>73000000</v>
      </c>
    </row>
    <row r="115" spans="1:14" s="96" customFormat="1" ht="26.25" customHeight="1">
      <c r="A115" s="476" t="s">
        <v>78</v>
      </c>
      <c r="B115" s="477"/>
      <c r="C115" s="488" t="s">
        <v>82</v>
      </c>
      <c r="D115" s="489"/>
      <c r="E115" s="503" t="s">
        <v>83</v>
      </c>
      <c r="F115" s="504"/>
      <c r="G115" s="505"/>
      <c r="H115" s="95">
        <v>16</v>
      </c>
      <c r="I115" s="506">
        <v>5000000</v>
      </c>
      <c r="J115" s="507"/>
      <c r="K115" s="549"/>
      <c r="M115" s="97">
        <f>M114-K112</f>
        <v>0</v>
      </c>
    </row>
    <row r="116" spans="1:14" s="96" customFormat="1" ht="51.75" customHeight="1">
      <c r="A116" s="476" t="s">
        <v>78</v>
      </c>
      <c r="B116" s="477"/>
      <c r="C116" s="488" t="s">
        <v>106</v>
      </c>
      <c r="D116" s="489"/>
      <c r="E116" s="497" t="s">
        <v>107</v>
      </c>
      <c r="F116" s="498"/>
      <c r="G116" s="499"/>
      <c r="H116" s="95">
        <v>16</v>
      </c>
      <c r="I116" s="495">
        <v>15000000</v>
      </c>
      <c r="J116" s="496"/>
      <c r="K116" s="549"/>
    </row>
    <row r="117" spans="1:14" ht="33" customHeight="1">
      <c r="A117" s="476" t="s">
        <v>78</v>
      </c>
      <c r="B117" s="477"/>
      <c r="C117" s="488" t="s">
        <v>108</v>
      </c>
      <c r="D117" s="489"/>
      <c r="E117" s="500" t="s">
        <v>109</v>
      </c>
      <c r="F117" s="501"/>
      <c r="G117" s="502"/>
      <c r="H117" s="95">
        <v>16</v>
      </c>
      <c r="I117" s="495">
        <v>2000000</v>
      </c>
      <c r="J117" s="496"/>
      <c r="K117" s="549"/>
    </row>
    <row r="118" spans="1:14" ht="25.5" customHeight="1">
      <c r="A118" s="476" t="s">
        <v>78</v>
      </c>
      <c r="B118" s="477"/>
      <c r="C118" s="488" t="s">
        <v>110</v>
      </c>
      <c r="D118" s="489"/>
      <c r="E118" s="497" t="s">
        <v>111</v>
      </c>
      <c r="F118" s="498"/>
      <c r="G118" s="499"/>
      <c r="H118" s="95">
        <v>16</v>
      </c>
      <c r="I118" s="495">
        <v>15000000</v>
      </c>
      <c r="J118" s="496"/>
      <c r="K118" s="549"/>
    </row>
    <row r="119" spans="1:14" ht="49.5" customHeight="1">
      <c r="A119" s="476" t="s">
        <v>78</v>
      </c>
      <c r="B119" s="477"/>
      <c r="C119" s="488" t="s">
        <v>112</v>
      </c>
      <c r="D119" s="489"/>
      <c r="E119" s="497" t="s">
        <v>113</v>
      </c>
      <c r="F119" s="498"/>
      <c r="G119" s="499"/>
      <c r="H119" s="95">
        <v>16</v>
      </c>
      <c r="I119" s="495">
        <v>3000000</v>
      </c>
      <c r="J119" s="496"/>
      <c r="K119" s="549"/>
    </row>
    <row r="120" spans="1:14" ht="33.75" customHeight="1">
      <c r="A120" s="476" t="s">
        <v>78</v>
      </c>
      <c r="B120" s="477"/>
      <c r="C120" s="488" t="s">
        <v>114</v>
      </c>
      <c r="D120" s="489"/>
      <c r="E120" s="503" t="s">
        <v>115</v>
      </c>
      <c r="F120" s="504"/>
      <c r="G120" s="505"/>
      <c r="H120" s="95">
        <v>16</v>
      </c>
      <c r="I120" s="495">
        <v>5000000</v>
      </c>
      <c r="J120" s="496"/>
      <c r="K120" s="549"/>
    </row>
    <row r="121" spans="1:14" ht="33.75" customHeight="1">
      <c r="A121" s="476" t="s">
        <v>78</v>
      </c>
      <c r="B121" s="477"/>
      <c r="C121" s="488" t="s">
        <v>88</v>
      </c>
      <c r="D121" s="489"/>
      <c r="E121" s="490" t="s">
        <v>89</v>
      </c>
      <c r="F121" s="491"/>
      <c r="G121" s="492"/>
      <c r="H121" s="95">
        <v>16</v>
      </c>
      <c r="I121" s="495">
        <v>500000</v>
      </c>
      <c r="J121" s="496"/>
      <c r="K121" s="550" t="s">
        <v>116</v>
      </c>
      <c r="M121" s="553">
        <v>20000000</v>
      </c>
      <c r="N121">
        <v>30000000</v>
      </c>
    </row>
    <row r="122" spans="1:14" ht="33.75" customHeight="1">
      <c r="A122" s="508" t="s">
        <v>78</v>
      </c>
      <c r="B122" s="509"/>
      <c r="C122" s="510" t="s">
        <v>117</v>
      </c>
      <c r="D122" s="511"/>
      <c r="E122" s="512" t="s">
        <v>118</v>
      </c>
      <c r="F122" s="513"/>
      <c r="G122" s="514"/>
      <c r="H122" s="95">
        <v>16</v>
      </c>
      <c r="I122" s="495">
        <v>8500000</v>
      </c>
      <c r="J122" s="496"/>
      <c r="K122" s="550"/>
      <c r="M122" s="554"/>
    </row>
    <row r="123" spans="1:14" ht="33.75" customHeight="1">
      <c r="A123" s="508" t="s">
        <v>78</v>
      </c>
      <c r="B123" s="509"/>
      <c r="C123" s="488" t="s">
        <v>119</v>
      </c>
      <c r="D123" s="489"/>
      <c r="E123" s="503" t="s">
        <v>120</v>
      </c>
      <c r="F123" s="504"/>
      <c r="G123" s="505"/>
      <c r="H123" s="95">
        <v>16</v>
      </c>
      <c r="I123" s="495">
        <v>500000</v>
      </c>
      <c r="J123" s="496"/>
      <c r="K123" s="550"/>
      <c r="M123" s="554"/>
    </row>
    <row r="124" spans="1:14" ht="33.75" customHeight="1">
      <c r="A124" s="508" t="s">
        <v>78</v>
      </c>
      <c r="B124" s="509"/>
      <c r="C124" s="488" t="s">
        <v>112</v>
      </c>
      <c r="D124" s="489"/>
      <c r="E124" s="503" t="s">
        <v>113</v>
      </c>
      <c r="F124" s="504"/>
      <c r="G124" s="505"/>
      <c r="H124" s="95">
        <v>16</v>
      </c>
      <c r="I124" s="495">
        <v>8000000</v>
      </c>
      <c r="J124" s="496"/>
      <c r="K124" s="550"/>
      <c r="M124" s="554"/>
    </row>
    <row r="125" spans="1:14" ht="33.75" customHeight="1">
      <c r="A125" s="508" t="s">
        <v>78</v>
      </c>
      <c r="B125" s="509"/>
      <c r="C125" s="488" t="s">
        <v>106</v>
      </c>
      <c r="D125" s="489"/>
      <c r="E125" s="503" t="s">
        <v>121</v>
      </c>
      <c r="F125" s="504"/>
      <c r="G125" s="505"/>
      <c r="H125" s="95">
        <v>16</v>
      </c>
      <c r="I125" s="495">
        <v>500000</v>
      </c>
      <c r="J125" s="496"/>
      <c r="K125" s="550"/>
      <c r="M125" s="554"/>
    </row>
    <row r="126" spans="1:14" ht="33.75" customHeight="1">
      <c r="A126" s="508" t="s">
        <v>78</v>
      </c>
      <c r="B126" s="509"/>
      <c r="C126" s="488" t="s">
        <v>85</v>
      </c>
      <c r="D126" s="489"/>
      <c r="E126" s="338" t="s">
        <v>86</v>
      </c>
      <c r="F126" s="339"/>
      <c r="G126" s="340"/>
      <c r="H126" s="95">
        <v>16</v>
      </c>
      <c r="I126" s="495">
        <v>2000000</v>
      </c>
      <c r="J126" s="496"/>
      <c r="K126" s="550"/>
      <c r="M126" s="554"/>
    </row>
    <row r="127" spans="1:14" ht="33.75" customHeight="1">
      <c r="A127" s="508" t="s">
        <v>78</v>
      </c>
      <c r="B127" s="509"/>
      <c r="C127" s="488" t="s">
        <v>117</v>
      </c>
      <c r="D127" s="489"/>
      <c r="E127" s="503" t="s">
        <v>118</v>
      </c>
      <c r="F127" s="504"/>
      <c r="G127" s="505"/>
      <c r="H127" s="95">
        <v>16</v>
      </c>
      <c r="I127" s="495">
        <v>10000000</v>
      </c>
      <c r="J127" s="496"/>
      <c r="K127" s="346" t="s">
        <v>122</v>
      </c>
      <c r="M127" s="347">
        <v>10000000</v>
      </c>
    </row>
    <row r="128" spans="1:14" ht="33.75" customHeight="1">
      <c r="A128" s="508" t="s">
        <v>78</v>
      </c>
      <c r="B128" s="509"/>
      <c r="C128" s="488" t="s">
        <v>123</v>
      </c>
      <c r="D128" s="489"/>
      <c r="E128" s="503" t="s">
        <v>124</v>
      </c>
      <c r="F128" s="504"/>
      <c r="G128" s="505"/>
      <c r="H128" s="95">
        <v>16</v>
      </c>
      <c r="I128" s="495">
        <f>3500000*10</f>
        <v>35000000</v>
      </c>
      <c r="J128" s="496"/>
      <c r="K128" s="336" t="s">
        <v>125</v>
      </c>
    </row>
    <row r="129" spans="1:20" ht="33.75" customHeight="1">
      <c r="A129" s="508" t="s">
        <v>78</v>
      </c>
      <c r="B129" s="509"/>
      <c r="C129" s="488" t="s">
        <v>126</v>
      </c>
      <c r="D129" s="489"/>
      <c r="E129" s="503" t="s">
        <v>127</v>
      </c>
      <c r="F129" s="504"/>
      <c r="G129" s="505"/>
      <c r="H129" s="95">
        <v>16</v>
      </c>
      <c r="I129" s="495">
        <f>1500000*10</f>
        <v>15000000</v>
      </c>
      <c r="J129" s="496"/>
      <c r="K129" s="336" t="s">
        <v>128</v>
      </c>
    </row>
    <row r="130" spans="1:20" ht="33.75" customHeight="1">
      <c r="A130" s="508" t="s">
        <v>78</v>
      </c>
      <c r="B130" s="509"/>
      <c r="C130" s="488" t="s">
        <v>123</v>
      </c>
      <c r="D130" s="489"/>
      <c r="E130" s="503" t="s">
        <v>124</v>
      </c>
      <c r="F130" s="504"/>
      <c r="G130" s="505"/>
      <c r="H130" s="95">
        <v>16</v>
      </c>
      <c r="I130" s="495">
        <v>15000000</v>
      </c>
      <c r="J130" s="496"/>
      <c r="K130" s="336" t="s">
        <v>129</v>
      </c>
      <c r="M130" s="555">
        <v>30000000</v>
      </c>
    </row>
    <row r="131" spans="1:20" ht="33.75" customHeight="1">
      <c r="A131" s="508" t="s">
        <v>78</v>
      </c>
      <c r="B131" s="509"/>
      <c r="C131" s="488" t="s">
        <v>123</v>
      </c>
      <c r="D131" s="489"/>
      <c r="E131" s="503" t="s">
        <v>124</v>
      </c>
      <c r="F131" s="504"/>
      <c r="G131" s="505"/>
      <c r="H131" s="95">
        <v>16</v>
      </c>
      <c r="I131" s="495">
        <v>7000000</v>
      </c>
      <c r="J131" s="496"/>
      <c r="K131" s="336" t="s">
        <v>130</v>
      </c>
      <c r="M131" s="555"/>
    </row>
    <row r="132" spans="1:20" ht="55.5" customHeight="1">
      <c r="A132" s="508" t="s">
        <v>78</v>
      </c>
      <c r="B132" s="509"/>
      <c r="C132" s="488" t="s">
        <v>90</v>
      </c>
      <c r="D132" s="489"/>
      <c r="E132" s="503" t="s">
        <v>91</v>
      </c>
      <c r="F132" s="504"/>
      <c r="G132" s="505"/>
      <c r="H132" s="95">
        <v>16</v>
      </c>
      <c r="I132" s="495">
        <v>8000000</v>
      </c>
      <c r="J132" s="496"/>
      <c r="K132" s="348" t="s">
        <v>131</v>
      </c>
      <c r="M132" s="556"/>
    </row>
    <row r="133" spans="1:20" ht="63" customHeight="1">
      <c r="A133" s="508" t="s">
        <v>78</v>
      </c>
      <c r="B133" s="509"/>
      <c r="C133" s="488" t="s">
        <v>104</v>
      </c>
      <c r="D133" s="489"/>
      <c r="E133" s="503" t="s">
        <v>105</v>
      </c>
      <c r="F133" s="504"/>
      <c r="G133" s="505"/>
      <c r="H133" s="95">
        <v>16</v>
      </c>
      <c r="I133" s="495">
        <v>30000000</v>
      </c>
      <c r="J133" s="496"/>
      <c r="K133" s="336" t="s">
        <v>132</v>
      </c>
    </row>
    <row r="134" spans="1:20" ht="33.75" customHeight="1">
      <c r="A134" s="508" t="s">
        <v>78</v>
      </c>
      <c r="B134" s="509"/>
      <c r="C134" s="488" t="s">
        <v>88</v>
      </c>
      <c r="D134" s="489"/>
      <c r="E134" s="490" t="s">
        <v>89</v>
      </c>
      <c r="F134" s="491"/>
      <c r="G134" s="492"/>
      <c r="H134" s="95">
        <v>16</v>
      </c>
      <c r="I134" s="495">
        <v>35000000</v>
      </c>
      <c r="J134" s="496"/>
      <c r="K134" s="336" t="s">
        <v>133</v>
      </c>
    </row>
    <row r="135" spans="1:20" ht="30" customHeight="1">
      <c r="A135" s="515"/>
      <c r="B135" s="515"/>
      <c r="C135" s="515"/>
      <c r="D135" s="515"/>
      <c r="E135" s="515"/>
      <c r="F135" s="515"/>
      <c r="G135" s="516"/>
      <c r="H135" s="113" t="s">
        <v>60</v>
      </c>
      <c r="I135" s="517">
        <f>SUM(I104:J134)</f>
        <v>354225600</v>
      </c>
      <c r="J135" s="518"/>
      <c r="K135" s="349">
        <f>J99-I135</f>
        <v>0</v>
      </c>
      <c r="M135" s="350"/>
    </row>
    <row r="136" spans="1:20">
      <c r="A136" s="351"/>
      <c r="B136" s="351"/>
      <c r="C136" s="351"/>
      <c r="D136" s="352"/>
      <c r="E136" s="352"/>
      <c r="F136" s="351"/>
      <c r="G136" s="112"/>
      <c r="H136" s="112"/>
      <c r="I136" s="112"/>
      <c r="J136" s="112"/>
      <c r="K136" s="112"/>
      <c r="L136" s="112"/>
      <c r="M136" s="112"/>
      <c r="N136" s="112"/>
      <c r="O136" s="112"/>
      <c r="P136" s="112"/>
      <c r="Q136" s="112"/>
      <c r="R136" s="112"/>
      <c r="S136" s="112"/>
      <c r="T136" s="112"/>
    </row>
    <row r="137" spans="1:20">
      <c r="A137" s="519" t="s">
        <v>134</v>
      </c>
      <c r="B137" s="519"/>
      <c r="C137" s="519"/>
      <c r="D137" s="519"/>
      <c r="E137" s="519"/>
      <c r="F137" s="519"/>
      <c r="G137" s="519"/>
      <c r="H137" s="519"/>
      <c r="I137" s="519"/>
      <c r="J137" s="45"/>
    </row>
    <row r="138" spans="1:20">
      <c r="A138" s="117"/>
      <c r="B138" s="117"/>
      <c r="C138" s="117"/>
      <c r="D138" s="117"/>
      <c r="E138" s="117"/>
      <c r="F138" s="117"/>
      <c r="G138" s="117"/>
      <c r="H138" s="117"/>
      <c r="I138" s="117"/>
      <c r="J138" s="45"/>
    </row>
    <row r="139" spans="1:20">
      <c r="A139" s="437" t="s">
        <v>135</v>
      </c>
      <c r="B139" s="437"/>
      <c r="C139" s="437"/>
      <c r="D139" s="437"/>
      <c r="E139" s="437"/>
      <c r="F139" s="437"/>
      <c r="G139" s="437"/>
      <c r="H139" s="437"/>
      <c r="I139" s="437"/>
      <c r="J139" s="437"/>
    </row>
    <row r="140" spans="1:20">
      <c r="A140" s="520" t="s">
        <v>61</v>
      </c>
      <c r="B140" s="521"/>
      <c r="C140" s="521"/>
      <c r="D140" s="521"/>
      <c r="E140" s="521"/>
      <c r="F140" s="521"/>
      <c r="G140" s="521"/>
      <c r="H140" s="521"/>
      <c r="I140" s="521"/>
      <c r="J140" s="521"/>
    </row>
    <row r="141" spans="1:20">
      <c r="A141" s="522" t="s">
        <v>4</v>
      </c>
      <c r="B141" s="522"/>
      <c r="C141" s="522"/>
      <c r="D141" s="522"/>
      <c r="E141" s="522"/>
      <c r="F141" s="522"/>
      <c r="G141" s="522"/>
      <c r="H141" s="522"/>
      <c r="I141" s="522"/>
      <c r="J141" s="522"/>
    </row>
    <row r="142" spans="1:20">
      <c r="A142" s="118"/>
      <c r="B142" s="118"/>
      <c r="C142" s="118"/>
      <c r="D142" s="118"/>
      <c r="E142" s="118"/>
      <c r="F142" s="118"/>
      <c r="G142" s="118"/>
      <c r="H142" s="118"/>
      <c r="I142" s="118"/>
      <c r="J142" s="118"/>
    </row>
    <row r="143" spans="1:20">
      <c r="A143" s="522" t="s">
        <v>136</v>
      </c>
      <c r="B143" s="522"/>
      <c r="C143" s="522"/>
      <c r="D143" s="522"/>
      <c r="E143" s="522"/>
      <c r="F143" s="522"/>
      <c r="G143" s="522"/>
      <c r="H143" s="522"/>
      <c r="I143" s="522"/>
      <c r="J143" s="522"/>
    </row>
    <row r="144" spans="1:20">
      <c r="A144" s="522"/>
      <c r="B144" s="522"/>
      <c r="C144" s="522"/>
      <c r="D144" s="522"/>
      <c r="E144" s="522"/>
      <c r="F144" s="522"/>
      <c r="G144" s="522"/>
      <c r="H144" s="522"/>
      <c r="I144" s="522"/>
      <c r="J144" s="522"/>
    </row>
    <row r="145" spans="1:11">
      <c r="A145" s="523" t="s">
        <v>137</v>
      </c>
      <c r="B145" s="523"/>
      <c r="C145" s="523"/>
      <c r="D145" s="523"/>
      <c r="E145" s="523"/>
      <c r="F145" s="523"/>
      <c r="G145" s="523"/>
      <c r="H145" s="523"/>
      <c r="I145" s="523"/>
      <c r="J145" s="523"/>
    </row>
    <row r="146" spans="1:11" ht="18" customHeight="1">
      <c r="A146" s="524" t="s">
        <v>138</v>
      </c>
      <c r="B146" s="524"/>
      <c r="C146" s="524"/>
      <c r="D146" s="524" t="s">
        <v>139</v>
      </c>
      <c r="E146" s="524"/>
      <c r="F146" s="524"/>
      <c r="G146" s="524"/>
      <c r="H146" s="524" t="s">
        <v>140</v>
      </c>
      <c r="I146" s="524"/>
      <c r="J146" s="524"/>
    </row>
    <row r="147" spans="1:11" ht="51" customHeight="1">
      <c r="A147" s="524" t="s">
        <v>79</v>
      </c>
      <c r="B147" s="524"/>
      <c r="C147" s="524"/>
      <c r="D147" s="525" t="s">
        <v>80</v>
      </c>
      <c r="E147" s="525"/>
      <c r="F147" s="525"/>
      <c r="G147" s="525"/>
      <c r="H147" s="526">
        <v>8350240</v>
      </c>
      <c r="I147" s="527"/>
      <c r="J147" s="527"/>
      <c r="K147" s="131"/>
    </row>
    <row r="148" spans="1:11" ht="56.25" customHeight="1">
      <c r="A148" s="125" t="s">
        <v>141</v>
      </c>
      <c r="B148" s="123" t="s">
        <v>142</v>
      </c>
      <c r="C148" s="123" t="s">
        <v>143</v>
      </c>
      <c r="D148" s="123" t="s">
        <v>144</v>
      </c>
      <c r="E148" s="123" t="s">
        <v>145</v>
      </c>
      <c r="F148" s="123" t="s">
        <v>146</v>
      </c>
      <c r="G148" s="123" t="s">
        <v>147</v>
      </c>
      <c r="H148" s="123" t="s">
        <v>148</v>
      </c>
      <c r="I148" s="123" t="s">
        <v>149</v>
      </c>
      <c r="J148" s="123" t="s">
        <v>150</v>
      </c>
    </row>
    <row r="149" spans="1:11" ht="34.5" customHeight="1">
      <c r="A149" s="126">
        <v>1</v>
      </c>
      <c r="B149" s="128">
        <v>3331101</v>
      </c>
      <c r="C149" s="107" t="s">
        <v>151</v>
      </c>
      <c r="D149" s="128" t="s">
        <v>152</v>
      </c>
      <c r="E149" s="128">
        <v>0</v>
      </c>
      <c r="F149" s="128">
        <v>1000</v>
      </c>
      <c r="G149" s="128">
        <v>1000</v>
      </c>
      <c r="H149" s="353">
        <v>15101506</v>
      </c>
      <c r="I149" s="130">
        <v>234504</v>
      </c>
      <c r="J149" s="130">
        <f>I149*F149</f>
        <v>234504000</v>
      </c>
    </row>
    <row r="150" spans="1:11">
      <c r="A150" s="118"/>
      <c r="B150" s="76"/>
      <c r="C150" s="134"/>
      <c r="D150" s="76"/>
      <c r="E150" s="76"/>
      <c r="F150" s="76"/>
      <c r="G150" s="76"/>
      <c r="H150" s="76"/>
      <c r="I150" s="136"/>
      <c r="J150" s="136"/>
    </row>
    <row r="151" spans="1:11" ht="18" customHeight="1">
      <c r="A151" s="524" t="s">
        <v>138</v>
      </c>
      <c r="B151" s="524"/>
      <c r="C151" s="524"/>
      <c r="D151" s="524" t="s">
        <v>139</v>
      </c>
      <c r="E151" s="524"/>
      <c r="F151" s="524"/>
      <c r="G151" s="524"/>
      <c r="H151" s="524" t="s">
        <v>140</v>
      </c>
      <c r="I151" s="524"/>
      <c r="J151" s="524"/>
    </row>
    <row r="152" spans="1:11" ht="51" customHeight="1">
      <c r="A152" s="524" t="s">
        <v>79</v>
      </c>
      <c r="B152" s="524"/>
      <c r="C152" s="524"/>
      <c r="D152" s="525" t="s">
        <v>80</v>
      </c>
      <c r="E152" s="525"/>
      <c r="F152" s="525"/>
      <c r="G152" s="525"/>
      <c r="H152" s="526">
        <v>13575360</v>
      </c>
      <c r="I152" s="527"/>
      <c r="J152" s="527"/>
      <c r="K152" s="131"/>
    </row>
    <row r="153" spans="1:11" ht="56.25" customHeight="1">
      <c r="A153" s="125" t="s">
        <v>141</v>
      </c>
      <c r="B153" s="123" t="s">
        <v>142</v>
      </c>
      <c r="C153" s="123" t="s">
        <v>143</v>
      </c>
      <c r="D153" s="123" t="s">
        <v>144</v>
      </c>
      <c r="E153" s="123" t="s">
        <v>145</v>
      </c>
      <c r="F153" s="123" t="s">
        <v>146</v>
      </c>
      <c r="G153" s="123" t="s">
        <v>147</v>
      </c>
      <c r="H153" s="123" t="s">
        <v>148</v>
      </c>
      <c r="I153" s="123" t="s">
        <v>149</v>
      </c>
      <c r="J153" s="123" t="s">
        <v>150</v>
      </c>
    </row>
    <row r="154" spans="1:11" ht="16">
      <c r="A154" s="126">
        <v>2</v>
      </c>
      <c r="B154" s="126">
        <v>3335102</v>
      </c>
      <c r="C154" s="137" t="s">
        <v>153</v>
      </c>
      <c r="D154" s="128" t="s">
        <v>152</v>
      </c>
      <c r="E154" s="128">
        <v>0</v>
      </c>
      <c r="F154" s="128">
        <v>1600</v>
      </c>
      <c r="G154" s="138">
        <v>1600</v>
      </c>
      <c r="H154" s="353">
        <v>15101505</v>
      </c>
      <c r="I154" s="130">
        <v>389657</v>
      </c>
      <c r="J154" s="130">
        <f>I154*F154</f>
        <v>623451200</v>
      </c>
    </row>
    <row r="155" spans="1:11">
      <c r="A155" s="118"/>
      <c r="B155" s="118"/>
      <c r="C155" s="354"/>
      <c r="D155" s="76"/>
      <c r="E155" s="76"/>
      <c r="F155" s="76"/>
      <c r="G155" s="277"/>
      <c r="H155" s="277"/>
      <c r="I155" s="136"/>
      <c r="J155" s="136"/>
    </row>
    <row r="156" spans="1:11">
      <c r="A156" s="118"/>
      <c r="B156" s="76"/>
      <c r="C156" s="134"/>
      <c r="D156" s="76"/>
      <c r="E156" s="76"/>
      <c r="F156" s="76"/>
      <c r="G156" s="76"/>
      <c r="H156" s="76"/>
      <c r="I156" s="136"/>
      <c r="J156" s="136"/>
    </row>
    <row r="157" spans="1:11">
      <c r="A157" s="118"/>
      <c r="B157" s="76"/>
      <c r="C157" s="134"/>
      <c r="D157" s="76"/>
      <c r="E157" s="76"/>
      <c r="F157" s="76"/>
      <c r="G157" s="76"/>
      <c r="H157" s="76"/>
      <c r="I157" s="136"/>
      <c r="J157" s="136"/>
    </row>
    <row r="158" spans="1:11" ht="18" customHeight="1">
      <c r="A158" s="524" t="s">
        <v>138</v>
      </c>
      <c r="B158" s="524"/>
      <c r="C158" s="524"/>
      <c r="D158" s="524" t="s">
        <v>139</v>
      </c>
      <c r="E158" s="524"/>
      <c r="F158" s="524"/>
      <c r="G158" s="524"/>
      <c r="H158" s="524" t="s">
        <v>140</v>
      </c>
      <c r="I158" s="524"/>
      <c r="J158" s="524"/>
    </row>
    <row r="159" spans="1:11" ht="41.25" customHeight="1">
      <c r="A159" s="524" t="s">
        <v>79</v>
      </c>
      <c r="B159" s="524"/>
      <c r="C159" s="524"/>
      <c r="D159" s="525" t="s">
        <v>80</v>
      </c>
      <c r="E159" s="525"/>
      <c r="F159" s="525"/>
      <c r="G159" s="525"/>
      <c r="H159" s="526">
        <v>4700000</v>
      </c>
      <c r="I159" s="527"/>
      <c r="J159" s="527"/>
    </row>
    <row r="160" spans="1:11" ht="56.25" customHeight="1">
      <c r="A160" s="125" t="s">
        <v>141</v>
      </c>
      <c r="B160" s="123" t="s">
        <v>142</v>
      </c>
      <c r="C160" s="123" t="s">
        <v>143</v>
      </c>
      <c r="D160" s="123" t="s">
        <v>144</v>
      </c>
      <c r="E160" s="123" t="s">
        <v>145</v>
      </c>
      <c r="F160" s="123" t="s">
        <v>146</v>
      </c>
      <c r="G160" s="123" t="s">
        <v>147</v>
      </c>
      <c r="H160" s="123" t="s">
        <v>148</v>
      </c>
      <c r="I160" s="123" t="s">
        <v>149</v>
      </c>
      <c r="J160" s="123" t="s">
        <v>150</v>
      </c>
    </row>
    <row r="161" spans="1:13" ht="30">
      <c r="A161" s="126">
        <v>3</v>
      </c>
      <c r="B161" s="126">
        <v>33380</v>
      </c>
      <c r="C161" s="137" t="s">
        <v>154</v>
      </c>
      <c r="D161" s="128" t="s">
        <v>155</v>
      </c>
      <c r="E161" s="128">
        <v>0</v>
      </c>
      <c r="F161" s="128">
        <v>1</v>
      </c>
      <c r="G161" s="138">
        <v>1</v>
      </c>
      <c r="H161" s="355">
        <v>15000000</v>
      </c>
      <c r="I161" s="130">
        <v>389657</v>
      </c>
      <c r="J161" s="130">
        <f>I161*F161</f>
        <v>389657</v>
      </c>
    </row>
    <row r="162" spans="1:13" ht="30">
      <c r="A162" s="126">
        <v>4</v>
      </c>
      <c r="B162" s="126">
        <v>33380</v>
      </c>
      <c r="C162" s="137" t="s">
        <v>156</v>
      </c>
      <c r="D162" s="128" t="s">
        <v>155</v>
      </c>
      <c r="E162" s="128">
        <v>0</v>
      </c>
      <c r="F162" s="128">
        <v>1</v>
      </c>
      <c r="G162" s="138">
        <v>1</v>
      </c>
      <c r="H162" s="355">
        <v>15000000</v>
      </c>
      <c r="I162" s="130">
        <v>389657</v>
      </c>
      <c r="J162" s="130">
        <f>I162*F162</f>
        <v>389657</v>
      </c>
    </row>
    <row r="163" spans="1:13">
      <c r="A163" s="118"/>
      <c r="B163" s="118"/>
      <c r="C163" s="354"/>
      <c r="D163" s="76"/>
      <c r="E163" s="76"/>
      <c r="F163" s="76"/>
      <c r="G163" s="277"/>
      <c r="H163" s="277"/>
      <c r="I163" s="136"/>
      <c r="J163" s="136"/>
    </row>
    <row r="164" spans="1:13" ht="18" customHeight="1">
      <c r="A164" s="524" t="s">
        <v>138</v>
      </c>
      <c r="B164" s="524"/>
      <c r="C164" s="524"/>
      <c r="D164" s="524" t="s">
        <v>139</v>
      </c>
      <c r="E164" s="524"/>
      <c r="F164" s="524"/>
      <c r="G164" s="524"/>
      <c r="H164" s="524" t="s">
        <v>140</v>
      </c>
      <c r="I164" s="524"/>
      <c r="J164" s="524"/>
    </row>
    <row r="165" spans="1:13" ht="51" customHeight="1">
      <c r="A165" s="524" t="s">
        <v>82</v>
      </c>
      <c r="B165" s="524"/>
      <c r="C165" s="524"/>
      <c r="D165" s="525" t="s">
        <v>83</v>
      </c>
      <c r="E165" s="525"/>
      <c r="F165" s="525"/>
      <c r="G165" s="525"/>
      <c r="H165" s="526">
        <v>15000000</v>
      </c>
      <c r="I165" s="527"/>
      <c r="J165" s="527"/>
    </row>
    <row r="166" spans="1:13" ht="56.25" customHeight="1">
      <c r="A166" s="125" t="s">
        <v>141</v>
      </c>
      <c r="B166" s="123" t="s">
        <v>142</v>
      </c>
      <c r="C166" s="123" t="s">
        <v>143</v>
      </c>
      <c r="D166" s="123" t="s">
        <v>144</v>
      </c>
      <c r="E166" s="123" t="s">
        <v>145</v>
      </c>
      <c r="F166" s="123" t="s">
        <v>146</v>
      </c>
      <c r="G166" s="123" t="s">
        <v>147</v>
      </c>
      <c r="H166" s="123" t="s">
        <v>148</v>
      </c>
      <c r="I166" s="123" t="s">
        <v>149</v>
      </c>
      <c r="J166" s="123" t="s">
        <v>150</v>
      </c>
    </row>
    <row r="167" spans="1:13" ht="56.25" customHeight="1">
      <c r="A167" s="126">
        <v>5</v>
      </c>
      <c r="B167" s="126">
        <v>3611301</v>
      </c>
      <c r="C167" s="137" t="s">
        <v>157</v>
      </c>
      <c r="D167" s="128" t="s">
        <v>158</v>
      </c>
      <c r="E167" s="128">
        <v>0</v>
      </c>
      <c r="F167" s="128">
        <v>18</v>
      </c>
      <c r="G167" s="138">
        <v>18</v>
      </c>
      <c r="H167" s="355">
        <v>25172503</v>
      </c>
      <c r="I167" s="356"/>
      <c r="J167" s="356"/>
    </row>
    <row r="168" spans="1:13" ht="56.25" customHeight="1">
      <c r="A168" s="126">
        <v>6</v>
      </c>
      <c r="B168" s="126">
        <v>3611101</v>
      </c>
      <c r="C168" s="137" t="s">
        <v>159</v>
      </c>
      <c r="D168" s="128" t="s">
        <v>158</v>
      </c>
      <c r="E168" s="128">
        <v>0</v>
      </c>
      <c r="F168" s="128">
        <v>8</v>
      </c>
      <c r="G168" s="138">
        <v>8</v>
      </c>
      <c r="H168" s="355">
        <v>25172504</v>
      </c>
      <c r="I168" s="356"/>
      <c r="J168" s="356"/>
    </row>
    <row r="169" spans="1:13" ht="56.25" customHeight="1">
      <c r="A169" s="126">
        <v>7</v>
      </c>
      <c r="B169" s="126">
        <v>3611101</v>
      </c>
      <c r="C169" s="137" t="s">
        <v>159</v>
      </c>
      <c r="D169" s="128" t="s">
        <v>158</v>
      </c>
      <c r="E169" s="128">
        <v>0</v>
      </c>
      <c r="F169" s="128">
        <v>4</v>
      </c>
      <c r="G169" s="138">
        <v>4</v>
      </c>
      <c r="H169" s="355">
        <v>25172504</v>
      </c>
      <c r="I169" s="356"/>
      <c r="J169" s="356"/>
    </row>
    <row r="170" spans="1:13" ht="56.25" customHeight="1">
      <c r="A170" s="126">
        <v>8</v>
      </c>
      <c r="B170" s="126">
        <v>3611101</v>
      </c>
      <c r="C170" s="137" t="s">
        <v>160</v>
      </c>
      <c r="D170" s="128" t="s">
        <v>158</v>
      </c>
      <c r="E170" s="128">
        <v>0</v>
      </c>
      <c r="F170" s="128">
        <v>4</v>
      </c>
      <c r="G170" s="138">
        <v>4</v>
      </c>
      <c r="H170" s="355">
        <v>25172504</v>
      </c>
      <c r="I170" s="356"/>
      <c r="J170" s="356"/>
      <c r="K170" s="235"/>
      <c r="M170" s="131"/>
    </row>
    <row r="171" spans="1:13">
      <c r="A171" s="118"/>
      <c r="B171" s="118"/>
      <c r="C171" s="354"/>
      <c r="D171" s="76"/>
      <c r="E171" s="76"/>
      <c r="F171" s="76"/>
      <c r="G171" s="277"/>
      <c r="H171" s="277"/>
      <c r="I171" s="136"/>
      <c r="J171" s="136"/>
    </row>
    <row r="172" spans="1:13">
      <c r="A172" s="522" t="s">
        <v>136</v>
      </c>
      <c r="B172" s="522"/>
      <c r="C172" s="522"/>
      <c r="D172" s="522"/>
      <c r="E172" s="522"/>
      <c r="F172" s="522"/>
      <c r="G172" s="522"/>
      <c r="H172" s="522"/>
      <c r="I172" s="522"/>
      <c r="J172" s="522"/>
    </row>
    <row r="173" spans="1:13">
      <c r="A173" s="522"/>
      <c r="B173" s="522"/>
      <c r="C173" s="522"/>
      <c r="D173" s="522"/>
      <c r="E173" s="522"/>
      <c r="F173" s="522"/>
      <c r="G173" s="522"/>
      <c r="H173" s="522"/>
      <c r="I173" s="522"/>
      <c r="J173" s="522"/>
    </row>
    <row r="174" spans="1:13">
      <c r="A174" s="523" t="s">
        <v>161</v>
      </c>
      <c r="B174" s="523"/>
      <c r="C174" s="523"/>
      <c r="D174" s="523"/>
      <c r="E174" s="523"/>
      <c r="F174" s="523"/>
      <c r="G174" s="523"/>
      <c r="H174" s="523"/>
      <c r="I174" s="523"/>
      <c r="J174" s="523"/>
    </row>
    <row r="175" spans="1:13" ht="18" customHeight="1">
      <c r="A175" s="528" t="s">
        <v>138</v>
      </c>
      <c r="B175" s="528"/>
      <c r="C175" s="528"/>
      <c r="D175" s="528" t="s">
        <v>139</v>
      </c>
      <c r="E175" s="528"/>
      <c r="F175" s="528"/>
      <c r="G175" s="528"/>
      <c r="H175" s="528" t="s">
        <v>140</v>
      </c>
      <c r="I175" s="528"/>
      <c r="J175" s="528"/>
    </row>
    <row r="176" spans="1:13" ht="51" customHeight="1">
      <c r="A176" s="528" t="s">
        <v>85</v>
      </c>
      <c r="B176" s="528"/>
      <c r="C176" s="528"/>
      <c r="D176" s="529" t="s">
        <v>86</v>
      </c>
      <c r="E176" s="529"/>
      <c r="F176" s="529"/>
      <c r="G176" s="529"/>
      <c r="H176" s="530">
        <f>15000000-1500000</f>
        <v>13500000</v>
      </c>
      <c r="I176" s="531"/>
      <c r="J176" s="531"/>
    </row>
    <row r="177" spans="1:17" ht="56.25" customHeight="1">
      <c r="A177" s="187" t="s">
        <v>141</v>
      </c>
      <c r="B177" s="126" t="s">
        <v>142</v>
      </c>
      <c r="C177" s="126" t="s">
        <v>143</v>
      </c>
      <c r="D177" s="126" t="s">
        <v>144</v>
      </c>
      <c r="E177" s="126" t="s">
        <v>145</v>
      </c>
      <c r="F177" s="126" t="s">
        <v>146</v>
      </c>
      <c r="G177" s="126" t="s">
        <v>147</v>
      </c>
      <c r="H177" s="126" t="s">
        <v>148</v>
      </c>
      <c r="I177" s="126" t="s">
        <v>149</v>
      </c>
      <c r="J177" s="126" t="s">
        <v>150</v>
      </c>
    </row>
    <row r="178" spans="1:17" ht="30">
      <c r="A178" s="126">
        <v>9</v>
      </c>
      <c r="B178" s="126">
        <v>49941</v>
      </c>
      <c r="C178" s="137" t="s">
        <v>162</v>
      </c>
      <c r="D178" s="128" t="s">
        <v>158</v>
      </c>
      <c r="E178" s="128">
        <v>0</v>
      </c>
      <c r="F178" s="128">
        <v>10</v>
      </c>
      <c r="G178" s="138">
        <v>10</v>
      </c>
      <c r="H178" s="138"/>
      <c r="I178" s="356"/>
      <c r="J178" s="356"/>
      <c r="M178" s="532"/>
      <c r="N178" s="532"/>
      <c r="O178" s="533"/>
      <c r="P178" s="533"/>
      <c r="Q178" s="533"/>
    </row>
    <row r="179" spans="1:17" ht="30">
      <c r="A179" s="126">
        <v>10</v>
      </c>
      <c r="B179" s="126">
        <v>49941</v>
      </c>
      <c r="C179" s="137" t="s">
        <v>163</v>
      </c>
      <c r="D179" s="128" t="s">
        <v>158</v>
      </c>
      <c r="E179" s="128">
        <v>0</v>
      </c>
      <c r="F179" s="128">
        <v>10</v>
      </c>
      <c r="G179" s="138">
        <v>10</v>
      </c>
      <c r="H179" s="138"/>
      <c r="I179" s="356"/>
      <c r="J179" s="356"/>
      <c r="M179" s="532"/>
      <c r="N179" s="532"/>
      <c r="O179" s="533"/>
      <c r="P179" s="533"/>
      <c r="Q179" s="533"/>
    </row>
    <row r="180" spans="1:17" ht="30">
      <c r="A180" s="126">
        <v>11</v>
      </c>
      <c r="B180" s="126">
        <v>49941</v>
      </c>
      <c r="C180" s="137" t="s">
        <v>164</v>
      </c>
      <c r="D180" s="128" t="s">
        <v>158</v>
      </c>
      <c r="E180" s="128">
        <v>0</v>
      </c>
      <c r="F180" s="128">
        <v>13</v>
      </c>
      <c r="G180" s="138">
        <v>13</v>
      </c>
      <c r="H180" s="138"/>
      <c r="I180" s="356"/>
      <c r="J180" s="356"/>
      <c r="M180" s="532"/>
      <c r="N180" s="532"/>
      <c r="O180" s="533"/>
      <c r="P180" s="533"/>
      <c r="Q180" s="533"/>
    </row>
    <row r="181" spans="1:17" ht="30">
      <c r="A181" s="126">
        <f>+A180+1</f>
        <v>12</v>
      </c>
      <c r="B181" s="126">
        <v>49941</v>
      </c>
      <c r="C181" s="137" t="s">
        <v>165</v>
      </c>
      <c r="D181" s="128" t="s">
        <v>166</v>
      </c>
      <c r="E181" s="128">
        <v>0</v>
      </c>
      <c r="F181" s="128">
        <v>10</v>
      </c>
      <c r="G181" s="138">
        <v>10</v>
      </c>
      <c r="H181" s="138"/>
      <c r="I181" s="356"/>
      <c r="J181" s="356"/>
      <c r="M181" s="532"/>
      <c r="N181" s="532"/>
      <c r="O181" s="533"/>
      <c r="P181" s="533"/>
      <c r="Q181" s="533"/>
    </row>
    <row r="182" spans="1:17" ht="30">
      <c r="A182" s="126">
        <f t="shared" ref="A182:A192" si="1">+A181+1</f>
        <v>13</v>
      </c>
      <c r="B182" s="126">
        <v>49941</v>
      </c>
      <c r="C182" s="137" t="s">
        <v>167</v>
      </c>
      <c r="D182" s="128" t="s">
        <v>166</v>
      </c>
      <c r="E182" s="128">
        <v>0</v>
      </c>
      <c r="F182" s="128">
        <v>10</v>
      </c>
      <c r="G182" s="138">
        <v>10</v>
      </c>
      <c r="H182" s="138"/>
      <c r="I182" s="356"/>
      <c r="J182" s="356"/>
      <c r="M182" s="532"/>
      <c r="N182" s="532"/>
      <c r="O182" s="533"/>
      <c r="P182" s="533"/>
      <c r="Q182" s="533"/>
    </row>
    <row r="183" spans="1:17" ht="30">
      <c r="A183" s="126">
        <f t="shared" si="1"/>
        <v>14</v>
      </c>
      <c r="B183" s="126">
        <v>49941</v>
      </c>
      <c r="C183" s="137" t="s">
        <v>168</v>
      </c>
      <c r="D183" s="128" t="s">
        <v>166</v>
      </c>
      <c r="E183" s="128">
        <v>0</v>
      </c>
      <c r="F183" s="128">
        <v>10</v>
      </c>
      <c r="G183" s="138">
        <v>10</v>
      </c>
      <c r="H183" s="138"/>
      <c r="I183" s="356"/>
      <c r="J183" s="356"/>
      <c r="M183" s="532"/>
      <c r="N183" s="532"/>
      <c r="O183" s="533"/>
      <c r="P183" s="533"/>
      <c r="Q183" s="533"/>
    </row>
    <row r="184" spans="1:17" ht="30">
      <c r="A184" s="126">
        <f t="shared" si="1"/>
        <v>15</v>
      </c>
      <c r="B184" s="126">
        <v>49941</v>
      </c>
      <c r="C184" s="137" t="s">
        <v>169</v>
      </c>
      <c r="D184" s="128" t="s">
        <v>166</v>
      </c>
      <c r="E184" s="128">
        <v>0</v>
      </c>
      <c r="F184" s="128">
        <v>10</v>
      </c>
      <c r="G184" s="138">
        <v>10</v>
      </c>
      <c r="H184" s="138"/>
      <c r="I184" s="356"/>
      <c r="J184" s="356"/>
      <c r="K184" s="235"/>
      <c r="M184" s="532"/>
      <c r="N184" s="532"/>
      <c r="O184" s="533"/>
      <c r="P184" s="533"/>
      <c r="Q184" s="533"/>
    </row>
    <row r="185" spans="1:17" ht="30">
      <c r="A185" s="126">
        <f t="shared" si="1"/>
        <v>16</v>
      </c>
      <c r="B185" s="126">
        <v>4912932</v>
      </c>
      <c r="C185" s="137" t="s">
        <v>170</v>
      </c>
      <c r="D185" s="128" t="s">
        <v>171</v>
      </c>
      <c r="E185" s="128">
        <v>0</v>
      </c>
      <c r="F185" s="128">
        <v>6</v>
      </c>
      <c r="G185" s="138">
        <v>6</v>
      </c>
      <c r="H185" s="138"/>
      <c r="I185" s="356"/>
      <c r="J185" s="356"/>
      <c r="K185" s="235"/>
      <c r="M185" s="532"/>
      <c r="N185" s="532"/>
      <c r="O185" s="533"/>
      <c r="P185" s="533"/>
      <c r="Q185" s="533"/>
    </row>
    <row r="186" spans="1:17" ht="30">
      <c r="A186" s="126">
        <f t="shared" si="1"/>
        <v>17</v>
      </c>
      <c r="B186" s="126">
        <v>4912932</v>
      </c>
      <c r="C186" s="137" t="s">
        <v>172</v>
      </c>
      <c r="D186" s="128" t="s">
        <v>171</v>
      </c>
      <c r="E186" s="128">
        <v>0</v>
      </c>
      <c r="F186" s="128">
        <v>2</v>
      </c>
      <c r="G186" s="138">
        <v>2</v>
      </c>
      <c r="H186" s="138"/>
      <c r="I186" s="356"/>
      <c r="J186" s="356"/>
      <c r="K186" s="235"/>
      <c r="M186" s="532"/>
      <c r="N186" s="532"/>
      <c r="O186" s="533"/>
      <c r="P186" s="533"/>
      <c r="Q186" s="533"/>
    </row>
    <row r="187" spans="1:17" ht="30">
      <c r="A187" s="126">
        <f t="shared" si="1"/>
        <v>18</v>
      </c>
      <c r="B187" s="126">
        <v>4912932</v>
      </c>
      <c r="C187" s="137" t="s">
        <v>173</v>
      </c>
      <c r="D187" s="128" t="s">
        <v>171</v>
      </c>
      <c r="E187" s="128">
        <v>0</v>
      </c>
      <c r="F187" s="128">
        <v>6</v>
      </c>
      <c r="G187" s="138">
        <v>6</v>
      </c>
      <c r="H187" s="138"/>
      <c r="I187" s="356"/>
      <c r="J187" s="356"/>
      <c r="K187" s="235"/>
      <c r="M187" s="357"/>
      <c r="N187" s="357"/>
      <c r="O187" s="358"/>
      <c r="P187" s="358"/>
      <c r="Q187" s="358"/>
    </row>
    <row r="188" spans="1:17" ht="30">
      <c r="A188" s="126">
        <f t="shared" si="1"/>
        <v>19</v>
      </c>
      <c r="B188" s="126">
        <v>4912932</v>
      </c>
      <c r="C188" s="137" t="s">
        <v>174</v>
      </c>
      <c r="D188" s="128" t="s">
        <v>171</v>
      </c>
      <c r="E188" s="128">
        <v>0</v>
      </c>
      <c r="F188" s="128">
        <v>6</v>
      </c>
      <c r="G188" s="138">
        <v>6</v>
      </c>
      <c r="H188" s="138"/>
      <c r="I188" s="356"/>
      <c r="J188" s="356"/>
      <c r="K188" s="235"/>
      <c r="M188" s="357"/>
      <c r="N188" s="357"/>
      <c r="O188" s="358"/>
      <c r="P188" s="358"/>
      <c r="Q188" s="358"/>
    </row>
    <row r="189" spans="1:17" ht="30">
      <c r="A189" s="126">
        <f t="shared" si="1"/>
        <v>20</v>
      </c>
      <c r="B189" s="126">
        <v>4912932</v>
      </c>
      <c r="C189" s="137" t="s">
        <v>175</v>
      </c>
      <c r="D189" s="128" t="s">
        <v>171</v>
      </c>
      <c r="E189" s="128">
        <v>0</v>
      </c>
      <c r="F189" s="128">
        <v>6</v>
      </c>
      <c r="G189" s="138">
        <v>6</v>
      </c>
      <c r="H189" s="138"/>
      <c r="I189" s="356"/>
      <c r="J189" s="356"/>
      <c r="K189" s="235"/>
      <c r="M189" s="357"/>
      <c r="N189" s="357"/>
      <c r="O189" s="358"/>
      <c r="P189" s="358"/>
      <c r="Q189" s="358"/>
    </row>
    <row r="190" spans="1:17" ht="30">
      <c r="A190" s="126">
        <f t="shared" si="1"/>
        <v>21</v>
      </c>
      <c r="B190" s="126">
        <v>4912932</v>
      </c>
      <c r="C190" s="137" t="s">
        <v>176</v>
      </c>
      <c r="D190" s="128" t="s">
        <v>171</v>
      </c>
      <c r="E190" s="128">
        <v>0</v>
      </c>
      <c r="F190" s="128">
        <v>2</v>
      </c>
      <c r="G190" s="138">
        <v>2</v>
      </c>
      <c r="H190" s="138"/>
      <c r="I190" s="356"/>
      <c r="J190" s="356"/>
      <c r="K190" s="235"/>
      <c r="M190" s="357"/>
      <c r="N190" s="357"/>
      <c r="O190" s="358"/>
      <c r="P190" s="358"/>
      <c r="Q190" s="358"/>
    </row>
    <row r="191" spans="1:17" ht="30">
      <c r="A191" s="126">
        <f t="shared" si="1"/>
        <v>22</v>
      </c>
      <c r="B191" s="126">
        <v>4912932</v>
      </c>
      <c r="C191" s="137" t="s">
        <v>177</v>
      </c>
      <c r="D191" s="128" t="s">
        <v>166</v>
      </c>
      <c r="E191" s="128">
        <v>0</v>
      </c>
      <c r="F191" s="128">
        <v>6</v>
      </c>
      <c r="G191" s="138">
        <v>6</v>
      </c>
      <c r="H191" s="138"/>
      <c r="I191" s="356"/>
      <c r="J191" s="356"/>
      <c r="K191" s="235"/>
      <c r="M191" s="357"/>
      <c r="N191" s="357"/>
      <c r="O191" s="358"/>
      <c r="P191" s="358"/>
      <c r="Q191" s="358"/>
    </row>
    <row r="192" spans="1:17" ht="30">
      <c r="A192" s="126">
        <f t="shared" si="1"/>
        <v>23</v>
      </c>
      <c r="B192" s="126">
        <v>4912932</v>
      </c>
      <c r="C192" s="137" t="s">
        <v>178</v>
      </c>
      <c r="D192" s="128" t="s">
        <v>166</v>
      </c>
      <c r="E192" s="128">
        <v>0</v>
      </c>
      <c r="F192" s="128">
        <v>6</v>
      </c>
      <c r="G192" s="138">
        <v>6</v>
      </c>
      <c r="H192" s="138"/>
      <c r="I192" s="356"/>
      <c r="J192" s="356"/>
      <c r="K192" s="235"/>
      <c r="M192" s="357"/>
      <c r="N192" s="357"/>
      <c r="O192" s="358"/>
      <c r="P192" s="358"/>
      <c r="Q192" s="358"/>
    </row>
    <row r="193" spans="1:17">
      <c r="A193" s="118"/>
      <c r="B193" s="118"/>
      <c r="C193" s="354"/>
      <c r="D193" s="76"/>
      <c r="E193" s="76"/>
      <c r="F193" s="76"/>
      <c r="G193" s="277"/>
      <c r="H193" s="277"/>
      <c r="I193" s="359"/>
      <c r="J193" s="359"/>
      <c r="K193" s="235"/>
      <c r="M193" s="357"/>
      <c r="N193" s="357"/>
      <c r="O193" s="358"/>
      <c r="P193" s="358"/>
      <c r="Q193" s="358"/>
    </row>
    <row r="194" spans="1:17">
      <c r="A194" s="528" t="s">
        <v>138</v>
      </c>
      <c r="B194" s="528"/>
      <c r="C194" s="528"/>
      <c r="D194" s="528" t="s">
        <v>139</v>
      </c>
      <c r="E194" s="528"/>
      <c r="F194" s="528"/>
      <c r="G194" s="528"/>
      <c r="H194" s="528" t="s">
        <v>140</v>
      </c>
      <c r="I194" s="528"/>
      <c r="J194" s="528"/>
    </row>
    <row r="195" spans="1:17">
      <c r="A195" s="528" t="s">
        <v>88</v>
      </c>
      <c r="B195" s="528"/>
      <c r="C195" s="528"/>
      <c r="D195" s="529" t="s">
        <v>89</v>
      </c>
      <c r="E195" s="529"/>
      <c r="F195" s="529"/>
      <c r="G195" s="529"/>
      <c r="H195" s="530">
        <v>1500000</v>
      </c>
      <c r="I195" s="531"/>
      <c r="J195" s="531"/>
      <c r="K195" s="235"/>
      <c r="M195" s="532"/>
      <c r="N195" s="532"/>
      <c r="O195" s="533"/>
      <c r="P195" s="533"/>
      <c r="Q195" s="533"/>
    </row>
    <row r="196" spans="1:17" ht="45">
      <c r="A196" s="187" t="s">
        <v>141</v>
      </c>
      <c r="B196" s="126" t="s">
        <v>142</v>
      </c>
      <c r="C196" s="126" t="s">
        <v>143</v>
      </c>
      <c r="D196" s="126" t="s">
        <v>144</v>
      </c>
      <c r="E196" s="126" t="s">
        <v>145</v>
      </c>
      <c r="F196" s="126" t="s">
        <v>146</v>
      </c>
      <c r="G196" s="126" t="s">
        <v>147</v>
      </c>
      <c r="H196" s="126" t="s">
        <v>148</v>
      </c>
      <c r="I196" s="126" t="s">
        <v>149</v>
      </c>
      <c r="J196" s="126" t="s">
        <v>150</v>
      </c>
      <c r="K196" s="235"/>
      <c r="M196" s="532"/>
      <c r="N196" s="532"/>
      <c r="O196" s="533"/>
      <c r="P196" s="533"/>
      <c r="Q196" s="533"/>
    </row>
    <row r="197" spans="1:17">
      <c r="A197" s="118"/>
      <c r="B197" s="118"/>
      <c r="C197" s="354"/>
      <c r="D197" s="76"/>
      <c r="E197" s="76"/>
      <c r="F197" s="76"/>
      <c r="G197" s="277"/>
      <c r="H197" s="277"/>
      <c r="I197" s="136"/>
      <c r="J197" s="136"/>
      <c r="K197" s="235"/>
      <c r="M197" s="532"/>
      <c r="N197" s="532"/>
      <c r="O197" s="533"/>
      <c r="P197" s="533"/>
      <c r="Q197" s="533"/>
    </row>
    <row r="198" spans="1:17" ht="30">
      <c r="A198" s="126">
        <v>24</v>
      </c>
      <c r="B198" s="126">
        <v>4391506</v>
      </c>
      <c r="C198" s="137" t="s">
        <v>179</v>
      </c>
      <c r="D198" s="128" t="s">
        <v>166</v>
      </c>
      <c r="E198" s="128">
        <v>0</v>
      </c>
      <c r="F198" s="128">
        <v>6</v>
      </c>
      <c r="G198" s="138">
        <v>6</v>
      </c>
      <c r="H198" s="138"/>
      <c r="I198" s="356"/>
      <c r="J198" s="356"/>
      <c r="K198" s="235"/>
      <c r="M198" s="532"/>
      <c r="N198" s="532"/>
      <c r="O198" s="533"/>
      <c r="P198" s="533"/>
      <c r="Q198" s="533"/>
    </row>
    <row r="199" spans="1:17" ht="30">
      <c r="A199" s="126">
        <f>A198+1</f>
        <v>25</v>
      </c>
      <c r="B199" s="126">
        <v>4391504</v>
      </c>
      <c r="C199" s="137" t="s">
        <v>180</v>
      </c>
      <c r="D199" s="128" t="s">
        <v>166</v>
      </c>
      <c r="E199" s="128">
        <v>0</v>
      </c>
      <c r="F199" s="128">
        <v>6</v>
      </c>
      <c r="G199" s="138">
        <v>6</v>
      </c>
      <c r="H199" s="138"/>
      <c r="I199" s="356"/>
      <c r="J199" s="356"/>
      <c r="K199" s="235"/>
      <c r="M199" s="532"/>
      <c r="N199" s="532"/>
      <c r="O199" s="533"/>
      <c r="P199" s="533"/>
      <c r="Q199" s="533"/>
    </row>
    <row r="200" spans="1:17" ht="30">
      <c r="A200" s="126">
        <f>A199+1</f>
        <v>26</v>
      </c>
      <c r="B200" s="126">
        <v>4391506</v>
      </c>
      <c r="C200" s="137" t="s">
        <v>181</v>
      </c>
      <c r="D200" s="128" t="s">
        <v>166</v>
      </c>
      <c r="E200" s="128">
        <v>0</v>
      </c>
      <c r="F200" s="128">
        <v>6</v>
      </c>
      <c r="G200" s="138">
        <v>6</v>
      </c>
      <c r="H200" s="138"/>
      <c r="I200" s="356"/>
      <c r="J200" s="356"/>
      <c r="K200" s="235"/>
      <c r="M200" s="532"/>
      <c r="N200" s="532"/>
      <c r="O200" s="533"/>
      <c r="P200" s="533"/>
      <c r="Q200" s="533"/>
    </row>
    <row r="201" spans="1:17" ht="30">
      <c r="A201" s="126">
        <f>A200+1</f>
        <v>27</v>
      </c>
      <c r="B201" s="126">
        <v>4391504</v>
      </c>
      <c r="C201" s="137" t="s">
        <v>182</v>
      </c>
      <c r="D201" s="128" t="s">
        <v>166</v>
      </c>
      <c r="E201" s="128">
        <v>0</v>
      </c>
      <c r="F201" s="128">
        <v>6</v>
      </c>
      <c r="G201" s="138">
        <v>6</v>
      </c>
      <c r="H201" s="138"/>
      <c r="I201" s="356"/>
      <c r="J201" s="356"/>
    </row>
    <row r="202" spans="1:17" ht="30">
      <c r="A202" s="126">
        <f>A201+1</f>
        <v>28</v>
      </c>
      <c r="B202" s="126">
        <v>4391506</v>
      </c>
      <c r="C202" s="137" t="s">
        <v>183</v>
      </c>
      <c r="D202" s="128" t="s">
        <v>166</v>
      </c>
      <c r="E202" s="128">
        <v>0</v>
      </c>
      <c r="F202" s="128">
        <v>2</v>
      </c>
      <c r="G202" s="138">
        <v>2</v>
      </c>
      <c r="H202" s="138"/>
      <c r="I202" s="356"/>
      <c r="J202" s="356"/>
    </row>
    <row r="203" spans="1:17" ht="30">
      <c r="A203" s="126">
        <f>A202+1</f>
        <v>29</v>
      </c>
      <c r="B203" s="126">
        <v>4391504</v>
      </c>
      <c r="C203" s="137" t="s">
        <v>184</v>
      </c>
      <c r="D203" s="128" t="s">
        <v>166</v>
      </c>
      <c r="E203" s="128">
        <v>0</v>
      </c>
      <c r="F203" s="128">
        <v>2</v>
      </c>
      <c r="G203" s="138">
        <v>2</v>
      </c>
      <c r="H203" s="138"/>
      <c r="I203" s="356"/>
      <c r="J203" s="356"/>
    </row>
    <row r="204" spans="1:17">
      <c r="A204" s="118"/>
      <c r="B204" s="118"/>
      <c r="C204" s="354"/>
      <c r="D204" s="76"/>
      <c r="E204" s="76"/>
      <c r="F204" s="76"/>
      <c r="G204" s="277"/>
      <c r="H204" s="277"/>
      <c r="I204" s="359"/>
      <c r="J204" s="359"/>
    </row>
    <row r="205" spans="1:17">
      <c r="A205" s="522" t="s">
        <v>136</v>
      </c>
      <c r="B205" s="522"/>
      <c r="C205" s="522"/>
      <c r="D205" s="522"/>
      <c r="E205" s="522"/>
      <c r="F205" s="522"/>
      <c r="G205" s="522"/>
      <c r="H205" s="522"/>
      <c r="I205" s="522"/>
      <c r="J205" s="522"/>
    </row>
    <row r="206" spans="1:17" ht="18" customHeight="1">
      <c r="A206" s="351"/>
      <c r="B206" s="351"/>
      <c r="C206" s="351"/>
      <c r="D206" s="352"/>
      <c r="E206" s="352"/>
      <c r="F206" s="351"/>
      <c r="G206" s="112"/>
      <c r="H206" s="352"/>
      <c r="I206" s="112"/>
      <c r="J206" s="112"/>
      <c r="K206" s="112"/>
      <c r="L206" s="112"/>
      <c r="M206" s="112"/>
      <c r="N206" s="112"/>
      <c r="O206" s="112"/>
    </row>
    <row r="207" spans="1:17">
      <c r="A207" s="523" t="s">
        <v>161</v>
      </c>
      <c r="B207" s="523"/>
      <c r="C207" s="523"/>
      <c r="D207" s="523"/>
      <c r="E207" s="523"/>
      <c r="F207" s="523"/>
      <c r="G207" s="523"/>
      <c r="H207" s="523"/>
      <c r="I207" s="523"/>
      <c r="J207" s="523"/>
    </row>
    <row r="208" spans="1:17">
      <c r="A208" s="119"/>
      <c r="B208" s="119"/>
      <c r="C208" s="119"/>
      <c r="D208" s="119"/>
      <c r="E208" s="119"/>
      <c r="F208" s="119"/>
      <c r="G208" s="119"/>
      <c r="H208" s="119"/>
      <c r="I208" s="119"/>
      <c r="J208" s="119"/>
      <c r="M208" s="532"/>
      <c r="N208" s="532"/>
      <c r="O208" s="534"/>
      <c r="P208" s="534"/>
      <c r="Q208" s="534"/>
    </row>
    <row r="209" spans="1:17">
      <c r="A209" s="524" t="s">
        <v>138</v>
      </c>
      <c r="B209" s="524"/>
      <c r="C209" s="524"/>
      <c r="D209" s="524" t="s">
        <v>139</v>
      </c>
      <c r="E209" s="524"/>
      <c r="F209" s="524"/>
      <c r="G209" s="524"/>
      <c r="H209" s="524" t="s">
        <v>140</v>
      </c>
      <c r="I209" s="524"/>
      <c r="J209" s="524"/>
      <c r="M209" s="535"/>
      <c r="N209" s="535"/>
      <c r="O209" s="536"/>
      <c r="P209" s="536"/>
      <c r="Q209" s="536"/>
    </row>
    <row r="210" spans="1:17" ht="50.25" customHeight="1">
      <c r="A210" s="524" t="s">
        <v>90</v>
      </c>
      <c r="B210" s="524"/>
      <c r="C210" s="524"/>
      <c r="D210" s="525" t="s">
        <v>91</v>
      </c>
      <c r="E210" s="525"/>
      <c r="F210" s="525"/>
      <c r="G210" s="525"/>
      <c r="H210" s="526">
        <v>5000000</v>
      </c>
      <c r="I210" s="527"/>
      <c r="J210" s="527"/>
      <c r="M210" s="535"/>
      <c r="N210" s="535"/>
      <c r="O210" s="536"/>
      <c r="P210" s="536"/>
      <c r="Q210" s="536"/>
    </row>
    <row r="211" spans="1:17" ht="45">
      <c r="A211" s="125" t="s">
        <v>141</v>
      </c>
      <c r="B211" s="123" t="s">
        <v>142</v>
      </c>
      <c r="C211" s="123" t="s">
        <v>143</v>
      </c>
      <c r="D211" s="123" t="s">
        <v>144</v>
      </c>
      <c r="E211" s="123" t="s">
        <v>145</v>
      </c>
      <c r="F211" s="123" t="s">
        <v>146</v>
      </c>
      <c r="G211" s="123" t="s">
        <v>147</v>
      </c>
      <c r="H211" s="123" t="s">
        <v>148</v>
      </c>
      <c r="I211" s="123" t="s">
        <v>149</v>
      </c>
      <c r="J211" s="123" t="s">
        <v>150</v>
      </c>
      <c r="M211" s="535"/>
      <c r="N211" s="535"/>
      <c r="O211" s="536"/>
      <c r="P211" s="536"/>
      <c r="Q211" s="536"/>
    </row>
    <row r="212" spans="1:17" ht="30">
      <c r="A212" s="126">
        <v>30</v>
      </c>
      <c r="B212" s="126">
        <v>8714200</v>
      </c>
      <c r="C212" s="137" t="s">
        <v>185</v>
      </c>
      <c r="D212" s="128" t="s">
        <v>158</v>
      </c>
      <c r="E212" s="128">
        <v>0</v>
      </c>
      <c r="F212" s="128">
        <v>10</v>
      </c>
      <c r="G212" s="138">
        <v>10</v>
      </c>
      <c r="H212" s="138"/>
      <c r="I212" s="130">
        <v>389657</v>
      </c>
      <c r="J212" s="130">
        <f>I212*F212</f>
        <v>3896570</v>
      </c>
      <c r="M212" s="535"/>
      <c r="N212" s="535"/>
      <c r="O212" s="536"/>
      <c r="P212" s="536"/>
      <c r="Q212" s="536"/>
    </row>
    <row r="213" spans="1:17" ht="30">
      <c r="A213" s="126">
        <f t="shared" ref="A213:A218" si="2">A212+1</f>
        <v>31</v>
      </c>
      <c r="B213" s="126">
        <v>8714200</v>
      </c>
      <c r="C213" s="137" t="s">
        <v>186</v>
      </c>
      <c r="D213" s="128" t="s">
        <v>158</v>
      </c>
      <c r="E213" s="128">
        <v>0</v>
      </c>
      <c r="F213" s="128">
        <v>10</v>
      </c>
      <c r="G213" s="138">
        <v>10</v>
      </c>
      <c r="H213" s="138"/>
      <c r="I213" s="130">
        <v>389657</v>
      </c>
      <c r="J213" s="130">
        <f t="shared" ref="J213:J218" si="3">I213*F213</f>
        <v>3896570</v>
      </c>
      <c r="M213" s="535"/>
      <c r="N213" s="535"/>
      <c r="O213" s="536"/>
      <c r="P213" s="536"/>
      <c r="Q213" s="536"/>
    </row>
    <row r="214" spans="1:17" ht="30">
      <c r="A214" s="126">
        <f t="shared" si="2"/>
        <v>32</v>
      </c>
      <c r="B214" s="126">
        <v>8714200</v>
      </c>
      <c r="C214" s="137" t="s">
        <v>187</v>
      </c>
      <c r="D214" s="128" t="s">
        <v>158</v>
      </c>
      <c r="E214" s="128">
        <v>0</v>
      </c>
      <c r="F214" s="128">
        <v>13</v>
      </c>
      <c r="G214" s="138">
        <v>13</v>
      </c>
      <c r="H214" s="138"/>
      <c r="I214" s="130">
        <v>389657</v>
      </c>
      <c r="J214" s="130">
        <f t="shared" si="3"/>
        <v>5065541</v>
      </c>
      <c r="M214" s="535"/>
      <c r="N214" s="535"/>
      <c r="O214" s="536"/>
      <c r="P214" s="536"/>
      <c r="Q214" s="536"/>
    </row>
    <row r="215" spans="1:17" ht="40.5" customHeight="1">
      <c r="A215" s="126">
        <f t="shared" si="2"/>
        <v>33</v>
      </c>
      <c r="B215" s="126">
        <v>8714200</v>
      </c>
      <c r="C215" s="137" t="s">
        <v>188</v>
      </c>
      <c r="D215" s="128" t="s">
        <v>166</v>
      </c>
      <c r="E215" s="128">
        <v>0</v>
      </c>
      <c r="F215" s="128">
        <v>10</v>
      </c>
      <c r="G215" s="138">
        <v>10</v>
      </c>
      <c r="H215" s="138"/>
      <c r="I215" s="130">
        <v>389657</v>
      </c>
      <c r="J215" s="130">
        <f t="shared" si="3"/>
        <v>3896570</v>
      </c>
      <c r="M215" s="535"/>
      <c r="N215" s="535"/>
      <c r="O215" s="536"/>
      <c r="P215" s="536"/>
      <c r="Q215" s="536"/>
    </row>
    <row r="216" spans="1:17" ht="30">
      <c r="A216" s="126">
        <f t="shared" si="2"/>
        <v>34</v>
      </c>
      <c r="B216" s="126">
        <v>8714200</v>
      </c>
      <c r="C216" s="137" t="s">
        <v>189</v>
      </c>
      <c r="D216" s="128" t="s">
        <v>166</v>
      </c>
      <c r="E216" s="128">
        <v>0</v>
      </c>
      <c r="F216" s="128">
        <v>10</v>
      </c>
      <c r="G216" s="138">
        <v>10</v>
      </c>
      <c r="H216" s="138"/>
      <c r="I216" s="130">
        <v>389657</v>
      </c>
      <c r="J216" s="130">
        <f t="shared" si="3"/>
        <v>3896570</v>
      </c>
    </row>
    <row r="217" spans="1:17" ht="30">
      <c r="A217" s="126">
        <f t="shared" si="2"/>
        <v>35</v>
      </c>
      <c r="B217" s="126">
        <v>8714200</v>
      </c>
      <c r="C217" s="137" t="s">
        <v>190</v>
      </c>
      <c r="D217" s="128" t="s">
        <v>166</v>
      </c>
      <c r="E217" s="128">
        <v>0</v>
      </c>
      <c r="F217" s="128">
        <v>10</v>
      </c>
      <c r="G217" s="138">
        <v>10</v>
      </c>
      <c r="H217" s="138"/>
      <c r="I217" s="130">
        <v>389657</v>
      </c>
      <c r="J217" s="130">
        <f t="shared" si="3"/>
        <v>3896570</v>
      </c>
    </row>
    <row r="218" spans="1:17" ht="30">
      <c r="A218" s="126">
        <f t="shared" si="2"/>
        <v>36</v>
      </c>
      <c r="B218" s="126">
        <v>8714200</v>
      </c>
      <c r="C218" s="137" t="s">
        <v>191</v>
      </c>
      <c r="D218" s="128" t="s">
        <v>166</v>
      </c>
      <c r="E218" s="128">
        <v>0</v>
      </c>
      <c r="F218" s="128">
        <v>10</v>
      </c>
      <c r="G218" s="138">
        <v>10</v>
      </c>
      <c r="H218" s="138"/>
      <c r="I218" s="130">
        <v>389657</v>
      </c>
      <c r="J218" s="130">
        <f t="shared" si="3"/>
        <v>3896570</v>
      </c>
    </row>
    <row r="219" spans="1:17" ht="45">
      <c r="A219" s="126">
        <f t="shared" ref="A219:A232" si="4">A218+1</f>
        <v>37</v>
      </c>
      <c r="B219" s="126">
        <v>8714200</v>
      </c>
      <c r="C219" s="137" t="s">
        <v>192</v>
      </c>
      <c r="D219" s="128" t="s">
        <v>166</v>
      </c>
      <c r="E219" s="128">
        <v>0</v>
      </c>
      <c r="F219" s="128">
        <v>6</v>
      </c>
      <c r="G219" s="138">
        <v>6</v>
      </c>
      <c r="H219" s="138"/>
      <c r="I219" s="130">
        <v>389657</v>
      </c>
      <c r="J219" s="130">
        <f t="shared" ref="J219:J226" si="5">I219*F219</f>
        <v>2337942</v>
      </c>
    </row>
    <row r="220" spans="1:17" ht="45">
      <c r="A220" s="126">
        <f t="shared" si="4"/>
        <v>38</v>
      </c>
      <c r="B220" s="126">
        <v>8714200</v>
      </c>
      <c r="C220" s="137" t="s">
        <v>193</v>
      </c>
      <c r="D220" s="128" t="s">
        <v>166</v>
      </c>
      <c r="E220" s="128">
        <v>0</v>
      </c>
      <c r="F220" s="128">
        <v>2</v>
      </c>
      <c r="G220" s="138">
        <v>2</v>
      </c>
      <c r="H220" s="138"/>
      <c r="I220" s="130">
        <v>389657</v>
      </c>
      <c r="J220" s="130">
        <f t="shared" si="5"/>
        <v>779314</v>
      </c>
    </row>
    <row r="221" spans="1:17" ht="45">
      <c r="A221" s="126">
        <f t="shared" si="4"/>
        <v>39</v>
      </c>
      <c r="B221" s="126">
        <v>8714200</v>
      </c>
      <c r="C221" s="137" t="s">
        <v>194</v>
      </c>
      <c r="D221" s="128" t="s">
        <v>166</v>
      </c>
      <c r="E221" s="128">
        <v>0</v>
      </c>
      <c r="F221" s="128">
        <v>6</v>
      </c>
      <c r="G221" s="138">
        <v>6</v>
      </c>
      <c r="H221" s="138"/>
      <c r="I221" s="130">
        <v>389657</v>
      </c>
      <c r="J221" s="130">
        <f t="shared" si="5"/>
        <v>2337942</v>
      </c>
    </row>
    <row r="222" spans="1:17" ht="30">
      <c r="A222" s="126">
        <f t="shared" si="4"/>
        <v>40</v>
      </c>
      <c r="B222" s="126">
        <v>8714200</v>
      </c>
      <c r="C222" s="137" t="s">
        <v>195</v>
      </c>
      <c r="D222" s="128" t="s">
        <v>166</v>
      </c>
      <c r="E222" s="128">
        <v>0</v>
      </c>
      <c r="F222" s="128">
        <v>6</v>
      </c>
      <c r="G222" s="138">
        <v>6</v>
      </c>
      <c r="H222" s="138"/>
      <c r="I222" s="130">
        <v>389657</v>
      </c>
      <c r="J222" s="130">
        <f t="shared" si="5"/>
        <v>2337942</v>
      </c>
    </row>
    <row r="223" spans="1:17" ht="45">
      <c r="A223" s="126">
        <f t="shared" si="4"/>
        <v>41</v>
      </c>
      <c r="B223" s="126">
        <v>8714200</v>
      </c>
      <c r="C223" s="137" t="s">
        <v>196</v>
      </c>
      <c r="D223" s="128" t="s">
        <v>166</v>
      </c>
      <c r="E223" s="128">
        <v>0</v>
      </c>
      <c r="F223" s="128">
        <v>6</v>
      </c>
      <c r="G223" s="138">
        <v>6</v>
      </c>
      <c r="H223" s="138"/>
      <c r="I223" s="130">
        <v>389657</v>
      </c>
      <c r="J223" s="130">
        <f t="shared" si="5"/>
        <v>2337942</v>
      </c>
    </row>
    <row r="224" spans="1:17" ht="45">
      <c r="A224" s="126">
        <f t="shared" si="4"/>
        <v>42</v>
      </c>
      <c r="B224" s="126">
        <v>8714200</v>
      </c>
      <c r="C224" s="137" t="s">
        <v>197</v>
      </c>
      <c r="D224" s="128" t="s">
        <v>166</v>
      </c>
      <c r="E224" s="128">
        <v>0</v>
      </c>
      <c r="F224" s="128">
        <v>2</v>
      </c>
      <c r="G224" s="138">
        <v>2</v>
      </c>
      <c r="H224" s="138"/>
      <c r="I224" s="130">
        <v>389657</v>
      </c>
      <c r="J224" s="130">
        <f t="shared" si="5"/>
        <v>779314</v>
      </c>
    </row>
    <row r="225" spans="1:15" ht="30">
      <c r="A225" s="126">
        <f t="shared" si="4"/>
        <v>43</v>
      </c>
      <c r="B225" s="126">
        <v>8714200</v>
      </c>
      <c r="C225" s="137" t="s">
        <v>198</v>
      </c>
      <c r="D225" s="128" t="s">
        <v>166</v>
      </c>
      <c r="E225" s="128">
        <v>0</v>
      </c>
      <c r="F225" s="128">
        <v>6</v>
      </c>
      <c r="G225" s="138">
        <v>6</v>
      </c>
      <c r="H225" s="138"/>
      <c r="I225" s="130">
        <v>389657</v>
      </c>
      <c r="J225" s="130">
        <f t="shared" si="5"/>
        <v>2337942</v>
      </c>
    </row>
    <row r="226" spans="1:15" ht="30">
      <c r="A226" s="126">
        <f t="shared" si="4"/>
        <v>44</v>
      </c>
      <c r="B226" s="126">
        <v>8714200</v>
      </c>
      <c r="C226" s="137" t="s">
        <v>199</v>
      </c>
      <c r="D226" s="128" t="s">
        <v>166</v>
      </c>
      <c r="E226" s="128">
        <v>0</v>
      </c>
      <c r="F226" s="128">
        <v>6</v>
      </c>
      <c r="G226" s="138">
        <v>6</v>
      </c>
      <c r="H226" s="138"/>
      <c r="I226" s="130">
        <v>389657</v>
      </c>
      <c r="J226" s="130">
        <f t="shared" si="5"/>
        <v>2337942</v>
      </c>
    </row>
    <row r="227" spans="1:15" ht="30">
      <c r="A227" s="126">
        <f t="shared" si="4"/>
        <v>45</v>
      </c>
      <c r="B227" s="126">
        <v>8714200</v>
      </c>
      <c r="C227" s="137" t="s">
        <v>200</v>
      </c>
      <c r="D227" s="128" t="s">
        <v>166</v>
      </c>
      <c r="E227" s="128">
        <v>0</v>
      </c>
      <c r="F227" s="128">
        <v>6</v>
      </c>
      <c r="G227" s="138">
        <v>6</v>
      </c>
      <c r="H227" s="138"/>
      <c r="I227" s="356"/>
      <c r="J227" s="356"/>
    </row>
    <row r="228" spans="1:15" ht="30">
      <c r="A228" s="126">
        <f t="shared" si="4"/>
        <v>46</v>
      </c>
      <c r="B228" s="126">
        <v>8714200</v>
      </c>
      <c r="C228" s="137" t="s">
        <v>201</v>
      </c>
      <c r="D228" s="128" t="s">
        <v>166</v>
      </c>
      <c r="E228" s="128">
        <v>0</v>
      </c>
      <c r="F228" s="128">
        <v>6</v>
      </c>
      <c r="G228" s="138">
        <v>6</v>
      </c>
      <c r="H228" s="138"/>
      <c r="I228" s="356"/>
      <c r="J228" s="356"/>
    </row>
    <row r="229" spans="1:15" ht="30">
      <c r="A229" s="126">
        <f t="shared" si="4"/>
        <v>47</v>
      </c>
      <c r="B229" s="126">
        <v>8714200</v>
      </c>
      <c r="C229" s="137" t="s">
        <v>202</v>
      </c>
      <c r="D229" s="128" t="s">
        <v>166</v>
      </c>
      <c r="E229" s="128">
        <v>0</v>
      </c>
      <c r="F229" s="128">
        <v>6</v>
      </c>
      <c r="G229" s="138">
        <v>6</v>
      </c>
      <c r="H229" s="138"/>
      <c r="I229" s="356"/>
      <c r="J229" s="356"/>
    </row>
    <row r="230" spans="1:15" ht="30">
      <c r="A230" s="126">
        <f t="shared" si="4"/>
        <v>48</v>
      </c>
      <c r="B230" s="126">
        <v>8714200</v>
      </c>
      <c r="C230" s="137" t="s">
        <v>203</v>
      </c>
      <c r="D230" s="128" t="s">
        <v>166</v>
      </c>
      <c r="E230" s="128">
        <v>0</v>
      </c>
      <c r="F230" s="128">
        <v>6</v>
      </c>
      <c r="G230" s="138">
        <v>6</v>
      </c>
      <c r="H230" s="138"/>
      <c r="I230" s="356"/>
      <c r="J230" s="356"/>
    </row>
    <row r="231" spans="1:15" ht="30">
      <c r="A231" s="126">
        <f t="shared" si="4"/>
        <v>49</v>
      </c>
      <c r="B231" s="126">
        <v>8714200</v>
      </c>
      <c r="C231" s="137" t="s">
        <v>204</v>
      </c>
      <c r="D231" s="128" t="s">
        <v>166</v>
      </c>
      <c r="E231" s="128">
        <v>0</v>
      </c>
      <c r="F231" s="128">
        <v>2</v>
      </c>
      <c r="G231" s="138">
        <v>2</v>
      </c>
      <c r="H231" s="138"/>
      <c r="I231" s="356"/>
      <c r="J231" s="356"/>
    </row>
    <row r="232" spans="1:15" ht="30">
      <c r="A232" s="126">
        <f t="shared" si="4"/>
        <v>50</v>
      </c>
      <c r="B232" s="126">
        <v>8714200</v>
      </c>
      <c r="C232" s="137" t="s">
        <v>205</v>
      </c>
      <c r="D232" s="128" t="s">
        <v>166</v>
      </c>
      <c r="E232" s="128">
        <v>0</v>
      </c>
      <c r="F232" s="128">
        <v>2</v>
      </c>
      <c r="G232" s="138">
        <v>2</v>
      </c>
      <c r="H232" s="138"/>
      <c r="I232" s="356"/>
      <c r="J232" s="356"/>
    </row>
    <row r="233" spans="1:15">
      <c r="A233" s="118"/>
      <c r="B233" s="118"/>
      <c r="C233" s="354"/>
      <c r="D233" s="76"/>
      <c r="E233" s="76"/>
      <c r="F233" s="76"/>
      <c r="G233" s="277"/>
      <c r="H233" s="277"/>
      <c r="I233" s="136"/>
      <c r="J233" s="136"/>
    </row>
    <row r="234" spans="1:15">
      <c r="A234" s="360" t="s">
        <v>206</v>
      </c>
      <c r="B234" s="361"/>
      <c r="C234" s="361"/>
      <c r="D234" s="361"/>
      <c r="E234" s="361"/>
      <c r="F234" s="361"/>
      <c r="G234" s="361"/>
      <c r="H234" s="361"/>
      <c r="I234" s="361"/>
      <c r="J234" s="362">
        <f>+H210+H195+H176+H165+H159+H152+H147</f>
        <v>61625600</v>
      </c>
    </row>
    <row r="235" spans="1:15">
      <c r="A235" s="45"/>
      <c r="B235" s="45"/>
      <c r="C235" s="45"/>
      <c r="D235" s="45"/>
      <c r="E235" s="45"/>
      <c r="F235" s="45"/>
      <c r="G235" s="45"/>
      <c r="H235" s="45"/>
      <c r="I235" s="45"/>
      <c r="J235" s="45"/>
    </row>
    <row r="236" spans="1:15">
      <c r="A236" s="437" t="s">
        <v>135</v>
      </c>
      <c r="B236" s="437"/>
      <c r="C236" s="437"/>
      <c r="D236" s="437"/>
      <c r="E236" s="437"/>
      <c r="F236" s="437"/>
      <c r="G236" s="437"/>
      <c r="H236" s="437"/>
      <c r="I236" s="437"/>
      <c r="J236" s="437"/>
    </row>
    <row r="237" spans="1:15" ht="24.75" customHeight="1">
      <c r="A237" s="520" t="s">
        <v>62</v>
      </c>
      <c r="B237" s="521"/>
      <c r="C237" s="521"/>
      <c r="D237" s="521"/>
      <c r="E237" s="521"/>
      <c r="F237" s="521"/>
      <c r="G237" s="521"/>
      <c r="H237" s="521"/>
      <c r="I237" s="521"/>
      <c r="J237" s="521"/>
    </row>
    <row r="238" spans="1:15">
      <c r="A238" s="522" t="s">
        <v>4</v>
      </c>
      <c r="B238" s="522"/>
      <c r="C238" s="522"/>
      <c r="D238" s="522"/>
      <c r="E238" s="522"/>
      <c r="F238" s="522"/>
      <c r="G238" s="522"/>
      <c r="H238" s="522"/>
      <c r="I238" s="522"/>
      <c r="J238" s="522"/>
      <c r="K238" s="112"/>
      <c r="L238" s="112"/>
      <c r="M238" s="112"/>
      <c r="N238" s="112"/>
      <c r="O238" s="112"/>
    </row>
    <row r="239" spans="1:15">
      <c r="A239" s="118"/>
      <c r="B239" s="118"/>
      <c r="C239" s="118"/>
      <c r="D239" s="118"/>
      <c r="E239" s="118"/>
      <c r="F239" s="118"/>
      <c r="G239" s="118"/>
      <c r="H239" s="118"/>
      <c r="I239" s="118"/>
      <c r="J239" s="118"/>
    </row>
    <row r="240" spans="1:15">
      <c r="A240" s="522" t="s">
        <v>207</v>
      </c>
      <c r="B240" s="522"/>
      <c r="C240" s="522"/>
      <c r="D240" s="522"/>
      <c r="E240" s="522"/>
      <c r="F240" s="522"/>
      <c r="G240" s="522"/>
      <c r="H240" s="522"/>
      <c r="I240" s="522"/>
      <c r="J240" s="522"/>
    </row>
    <row r="241" spans="1:10">
      <c r="A241" s="351"/>
      <c r="B241" s="351"/>
      <c r="C241" s="351"/>
      <c r="D241" s="352"/>
      <c r="E241" s="352"/>
      <c r="F241" s="351"/>
      <c r="G241" s="112"/>
      <c r="H241" s="112"/>
      <c r="I241" s="112"/>
      <c r="J241" s="112"/>
    </row>
    <row r="242" spans="1:10">
      <c r="A242" s="537" t="s">
        <v>208</v>
      </c>
      <c r="B242" s="537"/>
      <c r="C242" s="537"/>
      <c r="D242" s="537"/>
      <c r="E242" s="537"/>
      <c r="F242" s="537"/>
      <c r="G242" s="537"/>
      <c r="H242" s="537"/>
      <c r="I242" s="537"/>
      <c r="J242" s="537"/>
    </row>
    <row r="243" spans="1:10">
      <c r="A243" s="524" t="s">
        <v>138</v>
      </c>
      <c r="B243" s="524"/>
      <c r="C243" s="524"/>
      <c r="D243" s="524" t="s">
        <v>139</v>
      </c>
      <c r="E243" s="524"/>
      <c r="F243" s="524"/>
      <c r="G243" s="524"/>
      <c r="H243" s="524" t="s">
        <v>140</v>
      </c>
      <c r="I243" s="524"/>
      <c r="J243" s="524"/>
    </row>
    <row r="244" spans="1:10">
      <c r="A244" s="524" t="s">
        <v>93</v>
      </c>
      <c r="B244" s="524"/>
      <c r="C244" s="524"/>
      <c r="D244" s="525" t="s">
        <v>94</v>
      </c>
      <c r="E244" s="525"/>
      <c r="F244" s="525"/>
      <c r="G244" s="525"/>
      <c r="H244" s="526">
        <v>11000000</v>
      </c>
      <c r="I244" s="527"/>
      <c r="J244" s="527"/>
    </row>
    <row r="245" spans="1:10" ht="45">
      <c r="A245" s="125" t="s">
        <v>141</v>
      </c>
      <c r="B245" s="123" t="s">
        <v>142</v>
      </c>
      <c r="C245" s="123" t="s">
        <v>143</v>
      </c>
      <c r="D245" s="123" t="s">
        <v>144</v>
      </c>
      <c r="E245" s="123" t="s">
        <v>145</v>
      </c>
      <c r="F245" s="123" t="s">
        <v>146</v>
      </c>
      <c r="G245" s="123" t="s">
        <v>147</v>
      </c>
      <c r="H245" s="123" t="s">
        <v>148</v>
      </c>
      <c r="I245" s="123" t="s">
        <v>149</v>
      </c>
      <c r="J245" s="123" t="s">
        <v>150</v>
      </c>
    </row>
    <row r="246" spans="1:10">
      <c r="A246" s="126">
        <v>51</v>
      </c>
      <c r="B246" s="128">
        <v>64241</v>
      </c>
      <c r="C246" s="107" t="s">
        <v>209</v>
      </c>
      <c r="D246" s="128"/>
      <c r="E246" s="128">
        <v>0</v>
      </c>
      <c r="F246" s="128">
        <v>1</v>
      </c>
      <c r="G246" s="128">
        <v>1</v>
      </c>
      <c r="H246" s="128">
        <v>78111500</v>
      </c>
      <c r="I246" s="130">
        <v>234504</v>
      </c>
      <c r="J246" s="130">
        <f>I246*F246</f>
        <v>234504</v>
      </c>
    </row>
    <row r="247" spans="1:10">
      <c r="A247" s="126">
        <f>A246+1</f>
        <v>52</v>
      </c>
      <c r="B247" s="128">
        <v>64241</v>
      </c>
      <c r="C247" s="107" t="s">
        <v>210</v>
      </c>
      <c r="D247" s="128"/>
      <c r="E247" s="128">
        <v>0</v>
      </c>
      <c r="F247" s="128">
        <v>1</v>
      </c>
      <c r="G247" s="128">
        <v>1</v>
      </c>
      <c r="H247" s="128">
        <v>78111500</v>
      </c>
      <c r="I247" s="130">
        <v>234504</v>
      </c>
      <c r="J247" s="130">
        <f t="shared" ref="J247:J256" si="6">I247*F247</f>
        <v>234504</v>
      </c>
    </row>
    <row r="248" spans="1:10">
      <c r="A248" s="126">
        <f t="shared" ref="A248:A265" si="7">A247+1</f>
        <v>53</v>
      </c>
      <c r="B248" s="128">
        <v>64241</v>
      </c>
      <c r="C248" s="107" t="s">
        <v>211</v>
      </c>
      <c r="D248" s="128"/>
      <c r="E248" s="128">
        <v>0</v>
      </c>
      <c r="F248" s="128">
        <v>1</v>
      </c>
      <c r="G248" s="128">
        <v>1</v>
      </c>
      <c r="H248" s="128">
        <v>78111500</v>
      </c>
      <c r="I248" s="130">
        <v>234504</v>
      </c>
      <c r="J248" s="130">
        <f t="shared" si="6"/>
        <v>234504</v>
      </c>
    </row>
    <row r="249" spans="1:10">
      <c r="A249" s="126">
        <f t="shared" si="7"/>
        <v>54</v>
      </c>
      <c r="B249" s="128">
        <v>64241</v>
      </c>
      <c r="C249" s="107" t="s">
        <v>212</v>
      </c>
      <c r="D249" s="128"/>
      <c r="E249" s="128">
        <v>0</v>
      </c>
      <c r="F249" s="128">
        <v>1</v>
      </c>
      <c r="G249" s="128">
        <v>1</v>
      </c>
      <c r="H249" s="128">
        <v>78111500</v>
      </c>
      <c r="I249" s="130">
        <v>234504</v>
      </c>
      <c r="J249" s="130">
        <f t="shared" si="6"/>
        <v>234504</v>
      </c>
    </row>
    <row r="250" spans="1:10">
      <c r="A250" s="126">
        <f t="shared" si="7"/>
        <v>55</v>
      </c>
      <c r="B250" s="128">
        <v>64241</v>
      </c>
      <c r="C250" s="107" t="s">
        <v>213</v>
      </c>
      <c r="D250" s="128"/>
      <c r="E250" s="128">
        <v>0</v>
      </c>
      <c r="F250" s="128">
        <v>1</v>
      </c>
      <c r="G250" s="128">
        <v>1</v>
      </c>
      <c r="H250" s="128">
        <v>78111500</v>
      </c>
      <c r="I250" s="130">
        <v>234504</v>
      </c>
      <c r="J250" s="130">
        <f t="shared" si="6"/>
        <v>234504</v>
      </c>
    </row>
    <row r="251" spans="1:10">
      <c r="A251" s="126">
        <f t="shared" si="7"/>
        <v>56</v>
      </c>
      <c r="B251" s="128">
        <v>64241</v>
      </c>
      <c r="C251" s="107" t="s">
        <v>214</v>
      </c>
      <c r="D251" s="128"/>
      <c r="E251" s="128">
        <v>0</v>
      </c>
      <c r="F251" s="128">
        <v>1</v>
      </c>
      <c r="G251" s="128">
        <v>1</v>
      </c>
      <c r="H251" s="128">
        <v>78111500</v>
      </c>
      <c r="I251" s="130">
        <v>234504</v>
      </c>
      <c r="J251" s="130">
        <f t="shared" si="6"/>
        <v>234504</v>
      </c>
    </row>
    <row r="252" spans="1:10">
      <c r="A252" s="126">
        <f t="shared" si="7"/>
        <v>57</v>
      </c>
      <c r="B252" s="128">
        <v>64241</v>
      </c>
      <c r="C252" s="107" t="s">
        <v>215</v>
      </c>
      <c r="D252" s="128"/>
      <c r="E252" s="128">
        <v>0</v>
      </c>
      <c r="F252" s="128">
        <v>1</v>
      </c>
      <c r="G252" s="128">
        <v>1</v>
      </c>
      <c r="H252" s="128">
        <v>78111500</v>
      </c>
      <c r="I252" s="130">
        <v>234504</v>
      </c>
      <c r="J252" s="130">
        <f t="shared" si="6"/>
        <v>234504</v>
      </c>
    </row>
    <row r="253" spans="1:10">
      <c r="A253" s="126">
        <f t="shared" si="7"/>
        <v>58</v>
      </c>
      <c r="B253" s="128">
        <v>64241</v>
      </c>
      <c r="C253" s="107" t="s">
        <v>216</v>
      </c>
      <c r="D253" s="128"/>
      <c r="E253" s="128">
        <v>0</v>
      </c>
      <c r="F253" s="128">
        <v>1</v>
      </c>
      <c r="G253" s="128">
        <v>1</v>
      </c>
      <c r="H253" s="128">
        <v>78111500</v>
      </c>
      <c r="I253" s="130">
        <v>234504</v>
      </c>
      <c r="J253" s="130">
        <f t="shared" si="6"/>
        <v>234504</v>
      </c>
    </row>
    <row r="254" spans="1:10">
      <c r="A254" s="126">
        <f t="shared" si="7"/>
        <v>59</v>
      </c>
      <c r="B254" s="128">
        <v>64241</v>
      </c>
      <c r="C254" s="107" t="s">
        <v>217</v>
      </c>
      <c r="D254" s="128"/>
      <c r="E254" s="128">
        <v>0</v>
      </c>
      <c r="F254" s="128">
        <v>1</v>
      </c>
      <c r="G254" s="128">
        <v>1</v>
      </c>
      <c r="H254" s="128">
        <v>78111500</v>
      </c>
      <c r="I254" s="130">
        <v>234504</v>
      </c>
      <c r="J254" s="130">
        <f t="shared" si="6"/>
        <v>234504</v>
      </c>
    </row>
    <row r="255" spans="1:10">
      <c r="A255" s="126">
        <f t="shared" si="7"/>
        <v>60</v>
      </c>
      <c r="B255" s="128">
        <v>64241</v>
      </c>
      <c r="C255" s="107" t="s">
        <v>218</v>
      </c>
      <c r="D255" s="128"/>
      <c r="E255" s="128">
        <v>0</v>
      </c>
      <c r="F255" s="128">
        <v>1</v>
      </c>
      <c r="G255" s="128">
        <v>1</v>
      </c>
      <c r="H255" s="128">
        <v>78111500</v>
      </c>
      <c r="I255" s="130">
        <v>234504</v>
      </c>
      <c r="J255" s="130">
        <f t="shared" si="6"/>
        <v>234504</v>
      </c>
    </row>
    <row r="256" spans="1:10">
      <c r="A256" s="126">
        <f t="shared" si="7"/>
        <v>61</v>
      </c>
      <c r="B256" s="128">
        <v>64241</v>
      </c>
      <c r="C256" s="107" t="s">
        <v>219</v>
      </c>
      <c r="D256" s="128"/>
      <c r="E256" s="128">
        <v>0</v>
      </c>
      <c r="F256" s="128">
        <v>1</v>
      </c>
      <c r="G256" s="128">
        <v>1</v>
      </c>
      <c r="H256" s="128">
        <v>78111500</v>
      </c>
      <c r="I256" s="130">
        <v>234504</v>
      </c>
      <c r="J256" s="130">
        <f t="shared" si="6"/>
        <v>234504</v>
      </c>
    </row>
    <row r="257" spans="1:10">
      <c r="A257" s="126">
        <f t="shared" si="7"/>
        <v>62</v>
      </c>
      <c r="B257" s="128">
        <v>64241</v>
      </c>
      <c r="C257" s="107" t="s">
        <v>220</v>
      </c>
      <c r="D257" s="128"/>
      <c r="E257" s="128">
        <v>0</v>
      </c>
      <c r="F257" s="128">
        <v>1</v>
      </c>
      <c r="G257" s="128">
        <v>1</v>
      </c>
      <c r="H257" s="128">
        <v>78111500</v>
      </c>
      <c r="I257" s="130">
        <v>234504</v>
      </c>
      <c r="J257" s="130">
        <f t="shared" ref="J257:J265" si="8">I257*F257</f>
        <v>234504</v>
      </c>
    </row>
    <row r="258" spans="1:10">
      <c r="A258" s="126">
        <f t="shared" si="7"/>
        <v>63</v>
      </c>
      <c r="B258" s="128">
        <v>64241</v>
      </c>
      <c r="C258" s="107" t="s">
        <v>221</v>
      </c>
      <c r="D258" s="128"/>
      <c r="E258" s="128">
        <v>0</v>
      </c>
      <c r="F258" s="128">
        <v>1</v>
      </c>
      <c r="G258" s="128">
        <v>1</v>
      </c>
      <c r="H258" s="128">
        <v>78111500</v>
      </c>
      <c r="I258" s="130">
        <v>234504</v>
      </c>
      <c r="J258" s="130">
        <f t="shared" si="8"/>
        <v>234504</v>
      </c>
    </row>
    <row r="259" spans="1:10">
      <c r="A259" s="126">
        <f t="shared" si="7"/>
        <v>64</v>
      </c>
      <c r="B259" s="128">
        <v>64241</v>
      </c>
      <c r="C259" s="107" t="s">
        <v>222</v>
      </c>
      <c r="D259" s="128"/>
      <c r="E259" s="128">
        <v>0</v>
      </c>
      <c r="F259" s="128">
        <v>1</v>
      </c>
      <c r="G259" s="128">
        <v>1</v>
      </c>
      <c r="H259" s="128">
        <v>78111500</v>
      </c>
      <c r="I259" s="130">
        <v>234504</v>
      </c>
      <c r="J259" s="130">
        <f t="shared" si="8"/>
        <v>234504</v>
      </c>
    </row>
    <row r="260" spans="1:10">
      <c r="A260" s="126">
        <f t="shared" si="7"/>
        <v>65</v>
      </c>
      <c r="B260" s="128">
        <v>64241</v>
      </c>
      <c r="C260" s="107" t="s">
        <v>223</v>
      </c>
      <c r="D260" s="128"/>
      <c r="E260" s="128">
        <v>0</v>
      </c>
      <c r="F260" s="128">
        <v>1</v>
      </c>
      <c r="G260" s="128">
        <v>1</v>
      </c>
      <c r="H260" s="128">
        <v>78111500</v>
      </c>
      <c r="I260" s="130">
        <v>234504</v>
      </c>
      <c r="J260" s="130">
        <f t="shared" si="8"/>
        <v>234504</v>
      </c>
    </row>
    <row r="261" spans="1:10">
      <c r="A261" s="126">
        <f t="shared" si="7"/>
        <v>66</v>
      </c>
      <c r="B261" s="128">
        <v>64241</v>
      </c>
      <c r="C261" s="107" t="s">
        <v>224</v>
      </c>
      <c r="D261" s="128"/>
      <c r="E261" s="128">
        <v>0</v>
      </c>
      <c r="F261" s="128">
        <v>1</v>
      </c>
      <c r="G261" s="128">
        <v>1</v>
      </c>
      <c r="H261" s="128">
        <v>78111500</v>
      </c>
      <c r="I261" s="130">
        <v>234504</v>
      </c>
      <c r="J261" s="130">
        <f t="shared" si="8"/>
        <v>234504</v>
      </c>
    </row>
    <row r="262" spans="1:10">
      <c r="A262" s="126">
        <f t="shared" si="7"/>
        <v>67</v>
      </c>
      <c r="B262" s="128">
        <v>64241</v>
      </c>
      <c r="C262" s="107" t="s">
        <v>225</v>
      </c>
      <c r="D262" s="128"/>
      <c r="E262" s="128">
        <v>0</v>
      </c>
      <c r="F262" s="128">
        <v>1</v>
      </c>
      <c r="G262" s="128">
        <v>1</v>
      </c>
      <c r="H262" s="128">
        <v>78111500</v>
      </c>
      <c r="I262" s="130">
        <v>234504</v>
      </c>
      <c r="J262" s="130">
        <f t="shared" si="8"/>
        <v>234504</v>
      </c>
    </row>
    <row r="263" spans="1:10">
      <c r="A263" s="126">
        <f t="shared" si="7"/>
        <v>68</v>
      </c>
      <c r="B263" s="128">
        <v>64241</v>
      </c>
      <c r="C263" s="107" t="s">
        <v>226</v>
      </c>
      <c r="D263" s="128"/>
      <c r="E263" s="128">
        <v>0</v>
      </c>
      <c r="F263" s="128">
        <v>1</v>
      </c>
      <c r="G263" s="128">
        <v>1</v>
      </c>
      <c r="H263" s="128">
        <v>78111500</v>
      </c>
      <c r="I263" s="130">
        <v>234504</v>
      </c>
      <c r="J263" s="130">
        <f t="shared" si="8"/>
        <v>234504</v>
      </c>
    </row>
    <row r="264" spans="1:10">
      <c r="A264" s="126">
        <f t="shared" si="7"/>
        <v>69</v>
      </c>
      <c r="B264" s="128">
        <v>64241</v>
      </c>
      <c r="C264" s="107" t="s">
        <v>227</v>
      </c>
      <c r="D264" s="128"/>
      <c r="E264" s="128">
        <v>0</v>
      </c>
      <c r="F264" s="128">
        <v>1</v>
      </c>
      <c r="G264" s="128">
        <v>1</v>
      </c>
      <c r="H264" s="128">
        <v>78111500</v>
      </c>
      <c r="I264" s="130">
        <v>234504</v>
      </c>
      <c r="J264" s="130">
        <f t="shared" si="8"/>
        <v>234504</v>
      </c>
    </row>
    <row r="265" spans="1:10">
      <c r="A265" s="126">
        <f t="shared" si="7"/>
        <v>70</v>
      </c>
      <c r="B265" s="128">
        <v>64241</v>
      </c>
      <c r="C265" s="107" t="s">
        <v>228</v>
      </c>
      <c r="D265" s="128"/>
      <c r="E265" s="128">
        <v>0</v>
      </c>
      <c r="F265" s="128">
        <v>1</v>
      </c>
      <c r="G265" s="128">
        <v>1</v>
      </c>
      <c r="H265" s="128">
        <v>78111500</v>
      </c>
      <c r="I265" s="130">
        <v>234504</v>
      </c>
      <c r="J265" s="130">
        <f t="shared" si="8"/>
        <v>234504</v>
      </c>
    </row>
    <row r="266" spans="1:10">
      <c r="A266" s="118"/>
      <c r="B266" s="76"/>
      <c r="C266" s="134"/>
      <c r="D266" s="76"/>
      <c r="E266" s="76"/>
      <c r="F266" s="76"/>
      <c r="G266" s="76"/>
      <c r="H266" s="76"/>
      <c r="I266" s="136"/>
      <c r="J266" s="136"/>
    </row>
    <row r="267" spans="1:10">
      <c r="A267" s="524" t="s">
        <v>138</v>
      </c>
      <c r="B267" s="524"/>
      <c r="C267" s="524"/>
      <c r="D267" s="524" t="s">
        <v>139</v>
      </c>
      <c r="E267" s="524"/>
      <c r="F267" s="524"/>
      <c r="G267" s="524"/>
      <c r="H267" s="524" t="s">
        <v>140</v>
      </c>
      <c r="I267" s="524"/>
      <c r="J267" s="524"/>
    </row>
    <row r="268" spans="1:10">
      <c r="A268" s="524" t="s">
        <v>93</v>
      </c>
      <c r="B268" s="524"/>
      <c r="C268" s="524"/>
      <c r="D268" s="525" t="s">
        <v>94</v>
      </c>
      <c r="E268" s="525"/>
      <c r="F268" s="525"/>
      <c r="G268" s="525"/>
      <c r="H268" s="526">
        <v>25000000</v>
      </c>
      <c r="I268" s="527"/>
      <c r="J268" s="527"/>
    </row>
    <row r="269" spans="1:10" ht="45">
      <c r="A269" s="125" t="s">
        <v>141</v>
      </c>
      <c r="B269" s="123" t="s">
        <v>142</v>
      </c>
      <c r="C269" s="123" t="s">
        <v>143</v>
      </c>
      <c r="D269" s="123" t="s">
        <v>144</v>
      </c>
      <c r="E269" s="123" t="s">
        <v>145</v>
      </c>
      <c r="F269" s="123" t="s">
        <v>146</v>
      </c>
      <c r="G269" s="123" t="s">
        <v>147</v>
      </c>
      <c r="H269" s="123" t="s">
        <v>148</v>
      </c>
      <c r="I269" s="123" t="s">
        <v>149</v>
      </c>
      <c r="J269" s="123" t="s">
        <v>150</v>
      </c>
    </row>
    <row r="270" spans="1:10">
      <c r="A270" s="126">
        <f>A265+1</f>
        <v>71</v>
      </c>
      <c r="B270" s="128">
        <v>64221</v>
      </c>
      <c r="C270" s="107" t="s">
        <v>229</v>
      </c>
      <c r="D270" s="128" t="s">
        <v>230</v>
      </c>
      <c r="E270" s="128">
        <v>0</v>
      </c>
      <c r="F270" s="128">
        <v>50</v>
      </c>
      <c r="G270" s="128">
        <v>50</v>
      </c>
      <c r="H270" s="128">
        <v>78110000</v>
      </c>
      <c r="I270" s="130">
        <v>234504</v>
      </c>
      <c r="J270" s="130">
        <f>I270*F270</f>
        <v>11725200</v>
      </c>
    </row>
    <row r="271" spans="1:10">
      <c r="A271" s="126">
        <f>A270+1</f>
        <v>72</v>
      </c>
      <c r="B271" s="128">
        <v>64221</v>
      </c>
      <c r="C271" s="107" t="s">
        <v>231</v>
      </c>
      <c r="D271" s="128" t="s">
        <v>230</v>
      </c>
      <c r="E271" s="128">
        <v>0</v>
      </c>
      <c r="F271" s="128">
        <v>50</v>
      </c>
      <c r="G271" s="128">
        <v>50</v>
      </c>
      <c r="H271" s="128">
        <v>78110000</v>
      </c>
      <c r="I271" s="130">
        <v>234504</v>
      </c>
      <c r="J271" s="130">
        <f t="shared" ref="J271:J334" si="9">I271*F271</f>
        <v>11725200</v>
      </c>
    </row>
    <row r="272" spans="1:10">
      <c r="A272" s="126">
        <f t="shared" ref="A272:A335" si="10">A271+1</f>
        <v>73</v>
      </c>
      <c r="B272" s="128">
        <v>64221</v>
      </c>
      <c r="C272" s="107" t="s">
        <v>232</v>
      </c>
      <c r="D272" s="128" t="s">
        <v>230</v>
      </c>
      <c r="E272" s="128">
        <v>0</v>
      </c>
      <c r="F272" s="128">
        <v>50</v>
      </c>
      <c r="G272" s="128">
        <v>50</v>
      </c>
      <c r="H272" s="128">
        <v>78110000</v>
      </c>
      <c r="I272" s="130">
        <v>234504</v>
      </c>
      <c r="J272" s="130">
        <f t="shared" si="9"/>
        <v>11725200</v>
      </c>
    </row>
    <row r="273" spans="1:10">
      <c r="A273" s="126">
        <f t="shared" si="10"/>
        <v>74</v>
      </c>
      <c r="B273" s="128">
        <v>64221</v>
      </c>
      <c r="C273" s="107" t="s">
        <v>233</v>
      </c>
      <c r="D273" s="128" t="s">
        <v>230</v>
      </c>
      <c r="E273" s="128">
        <v>0</v>
      </c>
      <c r="F273" s="128">
        <v>50</v>
      </c>
      <c r="G273" s="128">
        <v>50</v>
      </c>
      <c r="H273" s="128">
        <v>78110000</v>
      </c>
      <c r="I273" s="130">
        <v>234504</v>
      </c>
      <c r="J273" s="130">
        <f t="shared" si="9"/>
        <v>11725200</v>
      </c>
    </row>
    <row r="274" spans="1:10">
      <c r="A274" s="126">
        <f t="shared" si="10"/>
        <v>75</v>
      </c>
      <c r="B274" s="128">
        <v>64221</v>
      </c>
      <c r="C274" s="107" t="s">
        <v>234</v>
      </c>
      <c r="D274" s="128" t="s">
        <v>230</v>
      </c>
      <c r="E274" s="128">
        <v>0</v>
      </c>
      <c r="F274" s="128">
        <v>100</v>
      </c>
      <c r="G274" s="128">
        <v>100</v>
      </c>
      <c r="H274" s="128">
        <v>78110000</v>
      </c>
      <c r="I274" s="130">
        <v>234504</v>
      </c>
      <c r="J274" s="130">
        <f t="shared" si="9"/>
        <v>23450400</v>
      </c>
    </row>
    <row r="275" spans="1:10">
      <c r="A275" s="126">
        <f t="shared" si="10"/>
        <v>76</v>
      </c>
      <c r="B275" s="128">
        <v>64221</v>
      </c>
      <c r="C275" s="107" t="s">
        <v>235</v>
      </c>
      <c r="D275" s="128" t="s">
        <v>230</v>
      </c>
      <c r="E275" s="128">
        <v>0</v>
      </c>
      <c r="F275" s="128">
        <v>50</v>
      </c>
      <c r="G275" s="128">
        <v>50</v>
      </c>
      <c r="H275" s="128">
        <v>78110000</v>
      </c>
      <c r="I275" s="130">
        <v>234504</v>
      </c>
      <c r="J275" s="130">
        <f t="shared" si="9"/>
        <v>11725200</v>
      </c>
    </row>
    <row r="276" spans="1:10">
      <c r="A276" s="126">
        <f t="shared" si="10"/>
        <v>77</v>
      </c>
      <c r="B276" s="128">
        <v>64221</v>
      </c>
      <c r="C276" s="107" t="s">
        <v>236</v>
      </c>
      <c r="D276" s="128" t="s">
        <v>230</v>
      </c>
      <c r="E276" s="128">
        <v>0</v>
      </c>
      <c r="F276" s="128">
        <v>50</v>
      </c>
      <c r="G276" s="128">
        <v>50</v>
      </c>
      <c r="H276" s="128">
        <v>78110000</v>
      </c>
      <c r="I276" s="130">
        <v>234504</v>
      </c>
      <c r="J276" s="130">
        <f t="shared" si="9"/>
        <v>11725200</v>
      </c>
    </row>
    <row r="277" spans="1:10">
      <c r="A277" s="126">
        <f t="shared" si="10"/>
        <v>78</v>
      </c>
      <c r="B277" s="128">
        <v>64221</v>
      </c>
      <c r="C277" s="107" t="s">
        <v>237</v>
      </c>
      <c r="D277" s="128" t="s">
        <v>230</v>
      </c>
      <c r="E277" s="128">
        <v>0</v>
      </c>
      <c r="F277" s="128">
        <v>100</v>
      </c>
      <c r="G277" s="128">
        <v>100</v>
      </c>
      <c r="H277" s="128">
        <v>78110000</v>
      </c>
      <c r="I277" s="130">
        <v>234504</v>
      </c>
      <c r="J277" s="130">
        <f t="shared" si="9"/>
        <v>23450400</v>
      </c>
    </row>
    <row r="278" spans="1:10">
      <c r="A278" s="126">
        <f t="shared" si="10"/>
        <v>79</v>
      </c>
      <c r="B278" s="128">
        <v>64221</v>
      </c>
      <c r="C278" s="107" t="s">
        <v>238</v>
      </c>
      <c r="D278" s="128" t="s">
        <v>230</v>
      </c>
      <c r="E278" s="128">
        <v>0</v>
      </c>
      <c r="F278" s="128">
        <v>100</v>
      </c>
      <c r="G278" s="128">
        <v>100</v>
      </c>
      <c r="H278" s="128">
        <v>78110000</v>
      </c>
      <c r="I278" s="130">
        <v>234504</v>
      </c>
      <c r="J278" s="130">
        <f t="shared" si="9"/>
        <v>23450400</v>
      </c>
    </row>
    <row r="279" spans="1:10">
      <c r="A279" s="126">
        <f t="shared" si="10"/>
        <v>80</v>
      </c>
      <c r="B279" s="128">
        <v>64221</v>
      </c>
      <c r="C279" s="107" t="s">
        <v>239</v>
      </c>
      <c r="D279" s="128" t="s">
        <v>230</v>
      </c>
      <c r="E279" s="128">
        <v>0</v>
      </c>
      <c r="F279" s="128">
        <v>50</v>
      </c>
      <c r="G279" s="128">
        <v>50</v>
      </c>
      <c r="H279" s="128">
        <v>78110000</v>
      </c>
      <c r="I279" s="130">
        <v>234504</v>
      </c>
      <c r="J279" s="130">
        <f t="shared" si="9"/>
        <v>11725200</v>
      </c>
    </row>
    <row r="280" spans="1:10">
      <c r="A280" s="126">
        <f t="shared" si="10"/>
        <v>81</v>
      </c>
      <c r="B280" s="128">
        <v>64221</v>
      </c>
      <c r="C280" s="107" t="s">
        <v>240</v>
      </c>
      <c r="D280" s="128" t="s">
        <v>230</v>
      </c>
      <c r="E280" s="128">
        <v>0</v>
      </c>
      <c r="F280" s="128">
        <v>50</v>
      </c>
      <c r="G280" s="128">
        <v>50</v>
      </c>
      <c r="H280" s="128">
        <v>78110000</v>
      </c>
      <c r="I280" s="130">
        <v>234504</v>
      </c>
      <c r="J280" s="130">
        <f t="shared" si="9"/>
        <v>11725200</v>
      </c>
    </row>
    <row r="281" spans="1:10">
      <c r="A281" s="126">
        <f t="shared" si="10"/>
        <v>82</v>
      </c>
      <c r="B281" s="128">
        <v>64221</v>
      </c>
      <c r="C281" s="107" t="s">
        <v>241</v>
      </c>
      <c r="D281" s="128" t="s">
        <v>230</v>
      </c>
      <c r="E281" s="128">
        <v>0</v>
      </c>
      <c r="F281" s="128">
        <v>50</v>
      </c>
      <c r="G281" s="128">
        <v>50</v>
      </c>
      <c r="H281" s="128">
        <v>78110000</v>
      </c>
      <c r="I281" s="130">
        <v>234504</v>
      </c>
      <c r="J281" s="130">
        <f t="shared" si="9"/>
        <v>11725200</v>
      </c>
    </row>
    <row r="282" spans="1:10">
      <c r="A282" s="126">
        <f t="shared" si="10"/>
        <v>83</v>
      </c>
      <c r="B282" s="128">
        <v>64221</v>
      </c>
      <c r="C282" s="107" t="s">
        <v>242</v>
      </c>
      <c r="D282" s="128" t="s">
        <v>230</v>
      </c>
      <c r="E282" s="128">
        <v>0</v>
      </c>
      <c r="F282" s="128">
        <v>50</v>
      </c>
      <c r="G282" s="128">
        <v>50</v>
      </c>
      <c r="H282" s="128">
        <v>78110000</v>
      </c>
      <c r="I282" s="130">
        <v>234504</v>
      </c>
      <c r="J282" s="130">
        <f t="shared" si="9"/>
        <v>11725200</v>
      </c>
    </row>
    <row r="283" spans="1:10">
      <c r="A283" s="126">
        <f t="shared" si="10"/>
        <v>84</v>
      </c>
      <c r="B283" s="128">
        <v>64221</v>
      </c>
      <c r="C283" s="107" t="s">
        <v>243</v>
      </c>
      <c r="D283" s="128" t="s">
        <v>230</v>
      </c>
      <c r="E283" s="128">
        <v>0</v>
      </c>
      <c r="F283" s="128">
        <v>50</v>
      </c>
      <c r="G283" s="128">
        <v>50</v>
      </c>
      <c r="H283" s="128">
        <v>78110000</v>
      </c>
      <c r="I283" s="130">
        <v>234504</v>
      </c>
      <c r="J283" s="130">
        <f t="shared" si="9"/>
        <v>11725200</v>
      </c>
    </row>
    <row r="284" spans="1:10">
      <c r="A284" s="126">
        <f t="shared" si="10"/>
        <v>85</v>
      </c>
      <c r="B284" s="128">
        <v>64221</v>
      </c>
      <c r="C284" s="107" t="s">
        <v>244</v>
      </c>
      <c r="D284" s="128" t="s">
        <v>230</v>
      </c>
      <c r="E284" s="128">
        <v>0</v>
      </c>
      <c r="F284" s="128">
        <v>50</v>
      </c>
      <c r="G284" s="128">
        <v>50</v>
      </c>
      <c r="H284" s="128">
        <v>78110000</v>
      </c>
      <c r="I284" s="130">
        <v>234504</v>
      </c>
      <c r="J284" s="130">
        <f t="shared" si="9"/>
        <v>11725200</v>
      </c>
    </row>
    <row r="285" spans="1:10">
      <c r="A285" s="126">
        <f t="shared" si="10"/>
        <v>86</v>
      </c>
      <c r="B285" s="128">
        <v>64221</v>
      </c>
      <c r="C285" s="107" t="s">
        <v>245</v>
      </c>
      <c r="D285" s="128" t="s">
        <v>230</v>
      </c>
      <c r="E285" s="128">
        <v>0</v>
      </c>
      <c r="F285" s="128">
        <v>50</v>
      </c>
      <c r="G285" s="128">
        <v>50</v>
      </c>
      <c r="H285" s="128">
        <v>78110000</v>
      </c>
      <c r="I285" s="130">
        <v>234504</v>
      </c>
      <c r="J285" s="130">
        <f t="shared" si="9"/>
        <v>11725200</v>
      </c>
    </row>
    <row r="286" spans="1:10">
      <c r="A286" s="126">
        <f t="shared" si="10"/>
        <v>87</v>
      </c>
      <c r="B286" s="128">
        <v>64221</v>
      </c>
      <c r="C286" s="107" t="s">
        <v>246</v>
      </c>
      <c r="D286" s="128" t="s">
        <v>230</v>
      </c>
      <c r="E286" s="128">
        <v>0</v>
      </c>
      <c r="F286" s="128">
        <v>50</v>
      </c>
      <c r="G286" s="128">
        <v>50</v>
      </c>
      <c r="H286" s="128">
        <v>78110000</v>
      </c>
      <c r="I286" s="130">
        <v>234504</v>
      </c>
      <c r="J286" s="130">
        <f t="shared" si="9"/>
        <v>11725200</v>
      </c>
    </row>
    <row r="287" spans="1:10">
      <c r="A287" s="126">
        <f t="shared" si="10"/>
        <v>88</v>
      </c>
      <c r="B287" s="128">
        <v>64221</v>
      </c>
      <c r="C287" s="107" t="s">
        <v>247</v>
      </c>
      <c r="D287" s="128" t="s">
        <v>230</v>
      </c>
      <c r="E287" s="128">
        <v>0</v>
      </c>
      <c r="F287" s="128">
        <v>50</v>
      </c>
      <c r="G287" s="128">
        <v>50</v>
      </c>
      <c r="H287" s="128">
        <v>78110000</v>
      </c>
      <c r="I287" s="130">
        <v>234504</v>
      </c>
      <c r="J287" s="130">
        <f t="shared" si="9"/>
        <v>11725200</v>
      </c>
    </row>
    <row r="288" spans="1:10">
      <c r="A288" s="126">
        <f t="shared" si="10"/>
        <v>89</v>
      </c>
      <c r="B288" s="128">
        <v>64221</v>
      </c>
      <c r="C288" s="107" t="s">
        <v>248</v>
      </c>
      <c r="D288" s="128" t="s">
        <v>230</v>
      </c>
      <c r="E288" s="128">
        <v>0</v>
      </c>
      <c r="F288" s="128">
        <v>50</v>
      </c>
      <c r="G288" s="128">
        <v>50</v>
      </c>
      <c r="H288" s="128">
        <v>78110000</v>
      </c>
      <c r="I288" s="130">
        <v>234504</v>
      </c>
      <c r="J288" s="130">
        <f t="shared" si="9"/>
        <v>11725200</v>
      </c>
    </row>
    <row r="289" spans="1:10">
      <c r="A289" s="126">
        <f t="shared" si="10"/>
        <v>90</v>
      </c>
      <c r="B289" s="128">
        <v>64221</v>
      </c>
      <c r="C289" s="107" t="s">
        <v>249</v>
      </c>
      <c r="D289" s="128" t="s">
        <v>230</v>
      </c>
      <c r="E289" s="128">
        <v>0</v>
      </c>
      <c r="F289" s="128">
        <v>50</v>
      </c>
      <c r="G289" s="128">
        <v>50</v>
      </c>
      <c r="H289" s="128">
        <v>78110000</v>
      </c>
      <c r="I289" s="130">
        <v>234504</v>
      </c>
      <c r="J289" s="130">
        <f t="shared" si="9"/>
        <v>11725200</v>
      </c>
    </row>
    <row r="290" spans="1:10">
      <c r="A290" s="126">
        <f t="shared" si="10"/>
        <v>91</v>
      </c>
      <c r="B290" s="128">
        <v>64221</v>
      </c>
      <c r="C290" s="107" t="s">
        <v>250</v>
      </c>
      <c r="D290" s="128" t="s">
        <v>230</v>
      </c>
      <c r="E290" s="128">
        <v>0</v>
      </c>
      <c r="F290" s="128">
        <v>50</v>
      </c>
      <c r="G290" s="128">
        <v>50</v>
      </c>
      <c r="H290" s="128">
        <v>78110000</v>
      </c>
      <c r="I290" s="130">
        <v>234504</v>
      </c>
      <c r="J290" s="130">
        <f t="shared" si="9"/>
        <v>11725200</v>
      </c>
    </row>
    <row r="291" spans="1:10">
      <c r="A291" s="126">
        <f t="shared" si="10"/>
        <v>92</v>
      </c>
      <c r="B291" s="128">
        <v>64221</v>
      </c>
      <c r="C291" s="107" t="s">
        <v>251</v>
      </c>
      <c r="D291" s="128" t="s">
        <v>230</v>
      </c>
      <c r="E291" s="128">
        <v>0</v>
      </c>
      <c r="F291" s="128">
        <v>50</v>
      </c>
      <c r="G291" s="128">
        <v>50</v>
      </c>
      <c r="H291" s="128">
        <v>78110000</v>
      </c>
      <c r="I291" s="130">
        <v>234504</v>
      </c>
      <c r="J291" s="130">
        <f t="shared" si="9"/>
        <v>11725200</v>
      </c>
    </row>
    <row r="292" spans="1:10">
      <c r="A292" s="126">
        <f t="shared" si="10"/>
        <v>93</v>
      </c>
      <c r="B292" s="128">
        <v>64221</v>
      </c>
      <c r="C292" s="107" t="s">
        <v>252</v>
      </c>
      <c r="D292" s="128" t="s">
        <v>230</v>
      </c>
      <c r="E292" s="128">
        <v>0</v>
      </c>
      <c r="F292" s="128">
        <v>50</v>
      </c>
      <c r="G292" s="128">
        <v>50</v>
      </c>
      <c r="H292" s="128">
        <v>78110000</v>
      </c>
      <c r="I292" s="130">
        <v>234504</v>
      </c>
      <c r="J292" s="130">
        <f t="shared" si="9"/>
        <v>11725200</v>
      </c>
    </row>
    <row r="293" spans="1:10">
      <c r="A293" s="126">
        <f t="shared" si="10"/>
        <v>94</v>
      </c>
      <c r="B293" s="128">
        <v>64221</v>
      </c>
      <c r="C293" s="107" t="s">
        <v>253</v>
      </c>
      <c r="D293" s="128" t="s">
        <v>230</v>
      </c>
      <c r="E293" s="128">
        <v>0</v>
      </c>
      <c r="F293" s="128">
        <v>50</v>
      </c>
      <c r="G293" s="128">
        <v>50</v>
      </c>
      <c r="H293" s="128">
        <v>78110000</v>
      </c>
      <c r="I293" s="130">
        <v>234504</v>
      </c>
      <c r="J293" s="130">
        <f t="shared" si="9"/>
        <v>11725200</v>
      </c>
    </row>
    <row r="294" spans="1:10">
      <c r="A294" s="126">
        <f t="shared" si="10"/>
        <v>95</v>
      </c>
      <c r="B294" s="128">
        <v>64221</v>
      </c>
      <c r="C294" s="107" t="s">
        <v>254</v>
      </c>
      <c r="D294" s="128" t="s">
        <v>230</v>
      </c>
      <c r="E294" s="128">
        <v>0</v>
      </c>
      <c r="F294" s="128">
        <v>50</v>
      </c>
      <c r="G294" s="128">
        <v>50</v>
      </c>
      <c r="H294" s="128">
        <v>78110000</v>
      </c>
      <c r="I294" s="130">
        <v>234504</v>
      </c>
      <c r="J294" s="130">
        <f t="shared" si="9"/>
        <v>11725200</v>
      </c>
    </row>
    <row r="295" spans="1:10">
      <c r="A295" s="126">
        <f t="shared" si="10"/>
        <v>96</v>
      </c>
      <c r="B295" s="128">
        <v>64221</v>
      </c>
      <c r="C295" s="107" t="s">
        <v>255</v>
      </c>
      <c r="D295" s="128" t="s">
        <v>230</v>
      </c>
      <c r="E295" s="128">
        <v>0</v>
      </c>
      <c r="F295" s="128">
        <v>50</v>
      </c>
      <c r="G295" s="128">
        <v>50</v>
      </c>
      <c r="H295" s="128">
        <v>78110000</v>
      </c>
      <c r="I295" s="130">
        <v>234504</v>
      </c>
      <c r="J295" s="130">
        <f t="shared" si="9"/>
        <v>11725200</v>
      </c>
    </row>
    <row r="296" spans="1:10">
      <c r="A296" s="126">
        <f t="shared" si="10"/>
        <v>97</v>
      </c>
      <c r="B296" s="128">
        <v>64221</v>
      </c>
      <c r="C296" s="107" t="s">
        <v>256</v>
      </c>
      <c r="D296" s="128" t="s">
        <v>230</v>
      </c>
      <c r="E296" s="128">
        <v>0</v>
      </c>
      <c r="F296" s="128">
        <v>50</v>
      </c>
      <c r="G296" s="128">
        <v>50</v>
      </c>
      <c r="H296" s="128">
        <v>78110000</v>
      </c>
      <c r="I296" s="130">
        <v>234504</v>
      </c>
      <c r="J296" s="130">
        <f t="shared" si="9"/>
        <v>11725200</v>
      </c>
    </row>
    <row r="297" spans="1:10">
      <c r="A297" s="126">
        <f t="shared" si="10"/>
        <v>98</v>
      </c>
      <c r="B297" s="128">
        <v>64221</v>
      </c>
      <c r="C297" s="107" t="s">
        <v>257</v>
      </c>
      <c r="D297" s="128" t="s">
        <v>230</v>
      </c>
      <c r="E297" s="128">
        <v>0</v>
      </c>
      <c r="F297" s="128">
        <v>50</v>
      </c>
      <c r="G297" s="128">
        <v>50</v>
      </c>
      <c r="H297" s="128">
        <v>78110000</v>
      </c>
      <c r="I297" s="130">
        <v>234504</v>
      </c>
      <c r="J297" s="130">
        <f t="shared" si="9"/>
        <v>11725200</v>
      </c>
    </row>
    <row r="298" spans="1:10">
      <c r="A298" s="126">
        <f t="shared" si="10"/>
        <v>99</v>
      </c>
      <c r="B298" s="128">
        <v>64221</v>
      </c>
      <c r="C298" s="107" t="s">
        <v>258</v>
      </c>
      <c r="D298" s="128" t="s">
        <v>230</v>
      </c>
      <c r="E298" s="128">
        <v>0</v>
      </c>
      <c r="F298" s="128">
        <v>50</v>
      </c>
      <c r="G298" s="128">
        <v>50</v>
      </c>
      <c r="H298" s="128">
        <v>78110000</v>
      </c>
      <c r="I298" s="130">
        <v>234504</v>
      </c>
      <c r="J298" s="130">
        <f t="shared" si="9"/>
        <v>11725200</v>
      </c>
    </row>
    <row r="299" spans="1:10">
      <c r="A299" s="126">
        <f t="shared" si="10"/>
        <v>100</v>
      </c>
      <c r="B299" s="128">
        <v>64221</v>
      </c>
      <c r="C299" s="107" t="s">
        <v>259</v>
      </c>
      <c r="D299" s="128" t="s">
        <v>230</v>
      </c>
      <c r="E299" s="128">
        <v>0</v>
      </c>
      <c r="F299" s="128">
        <v>50</v>
      </c>
      <c r="G299" s="128">
        <v>50</v>
      </c>
      <c r="H299" s="128">
        <v>78110000</v>
      </c>
      <c r="I299" s="130">
        <v>234504</v>
      </c>
      <c r="J299" s="130">
        <f t="shared" si="9"/>
        <v>11725200</v>
      </c>
    </row>
    <row r="300" spans="1:10">
      <c r="A300" s="126">
        <f t="shared" si="10"/>
        <v>101</v>
      </c>
      <c r="B300" s="128">
        <v>64221</v>
      </c>
      <c r="C300" s="107" t="s">
        <v>260</v>
      </c>
      <c r="D300" s="128" t="s">
        <v>230</v>
      </c>
      <c r="E300" s="128">
        <v>0</v>
      </c>
      <c r="F300" s="128">
        <v>10</v>
      </c>
      <c r="G300" s="128">
        <v>10</v>
      </c>
      <c r="H300" s="128">
        <v>78110000</v>
      </c>
      <c r="I300" s="130">
        <v>234504</v>
      </c>
      <c r="J300" s="130">
        <f t="shared" si="9"/>
        <v>2345040</v>
      </c>
    </row>
    <row r="301" spans="1:10">
      <c r="A301" s="126">
        <f t="shared" si="10"/>
        <v>102</v>
      </c>
      <c r="B301" s="128">
        <v>64221</v>
      </c>
      <c r="C301" s="107" t="s">
        <v>261</v>
      </c>
      <c r="D301" s="128" t="s">
        <v>230</v>
      </c>
      <c r="E301" s="128">
        <v>0</v>
      </c>
      <c r="F301" s="128">
        <v>10</v>
      </c>
      <c r="G301" s="128">
        <v>10</v>
      </c>
      <c r="H301" s="128">
        <v>78110000</v>
      </c>
      <c r="I301" s="130">
        <v>234504</v>
      </c>
      <c r="J301" s="130">
        <f t="shared" si="9"/>
        <v>2345040</v>
      </c>
    </row>
    <row r="302" spans="1:10">
      <c r="A302" s="126">
        <f t="shared" si="10"/>
        <v>103</v>
      </c>
      <c r="B302" s="128">
        <v>64221</v>
      </c>
      <c r="C302" s="107" t="s">
        <v>262</v>
      </c>
      <c r="D302" s="128" t="s">
        <v>230</v>
      </c>
      <c r="E302" s="128">
        <v>0</v>
      </c>
      <c r="F302" s="128">
        <v>10</v>
      </c>
      <c r="G302" s="128">
        <v>10</v>
      </c>
      <c r="H302" s="128">
        <v>78110000</v>
      </c>
      <c r="I302" s="130">
        <v>234504</v>
      </c>
      <c r="J302" s="130">
        <f t="shared" si="9"/>
        <v>2345040</v>
      </c>
    </row>
    <row r="303" spans="1:10">
      <c r="A303" s="126">
        <f t="shared" si="10"/>
        <v>104</v>
      </c>
      <c r="B303" s="128">
        <v>64221</v>
      </c>
      <c r="C303" s="107" t="s">
        <v>263</v>
      </c>
      <c r="D303" s="128" t="s">
        <v>230</v>
      </c>
      <c r="E303" s="128">
        <v>0</v>
      </c>
      <c r="F303" s="128">
        <v>30</v>
      </c>
      <c r="G303" s="128">
        <v>30</v>
      </c>
      <c r="H303" s="128">
        <v>78110000</v>
      </c>
      <c r="I303" s="130">
        <v>234504</v>
      </c>
      <c r="J303" s="130">
        <f t="shared" si="9"/>
        <v>7035120</v>
      </c>
    </row>
    <row r="304" spans="1:10">
      <c r="A304" s="126">
        <f t="shared" si="10"/>
        <v>105</v>
      </c>
      <c r="B304" s="128">
        <v>64221</v>
      </c>
      <c r="C304" s="107" t="s">
        <v>264</v>
      </c>
      <c r="D304" s="128" t="s">
        <v>230</v>
      </c>
      <c r="E304" s="128">
        <v>0</v>
      </c>
      <c r="F304" s="128">
        <v>10</v>
      </c>
      <c r="G304" s="128">
        <v>10</v>
      </c>
      <c r="H304" s="128">
        <v>78110000</v>
      </c>
      <c r="I304" s="130">
        <v>234504</v>
      </c>
      <c r="J304" s="130">
        <f t="shared" si="9"/>
        <v>2345040</v>
      </c>
    </row>
    <row r="305" spans="1:10">
      <c r="A305" s="126">
        <f t="shared" si="10"/>
        <v>106</v>
      </c>
      <c r="B305" s="128">
        <v>64221</v>
      </c>
      <c r="C305" s="107" t="s">
        <v>265</v>
      </c>
      <c r="D305" s="128" t="s">
        <v>230</v>
      </c>
      <c r="E305" s="128">
        <v>0</v>
      </c>
      <c r="F305" s="128">
        <v>50</v>
      </c>
      <c r="G305" s="128">
        <v>50</v>
      </c>
      <c r="H305" s="128">
        <v>78110000</v>
      </c>
      <c r="I305" s="130">
        <v>234504</v>
      </c>
      <c r="J305" s="130">
        <f t="shared" si="9"/>
        <v>11725200</v>
      </c>
    </row>
    <row r="306" spans="1:10">
      <c r="A306" s="126">
        <f t="shared" si="10"/>
        <v>107</v>
      </c>
      <c r="B306" s="128">
        <v>64221</v>
      </c>
      <c r="C306" s="107" t="s">
        <v>266</v>
      </c>
      <c r="D306" s="128" t="s">
        <v>230</v>
      </c>
      <c r="E306" s="128">
        <v>0</v>
      </c>
      <c r="F306" s="128">
        <v>20</v>
      </c>
      <c r="G306" s="128">
        <v>20</v>
      </c>
      <c r="H306" s="128">
        <v>78110000</v>
      </c>
      <c r="I306" s="130">
        <v>234504</v>
      </c>
      <c r="J306" s="130">
        <f t="shared" si="9"/>
        <v>4690080</v>
      </c>
    </row>
    <row r="307" spans="1:10">
      <c r="A307" s="126">
        <f t="shared" si="10"/>
        <v>108</v>
      </c>
      <c r="B307" s="128">
        <v>64221</v>
      </c>
      <c r="C307" s="107" t="s">
        <v>267</v>
      </c>
      <c r="D307" s="128" t="s">
        <v>230</v>
      </c>
      <c r="E307" s="128">
        <v>0</v>
      </c>
      <c r="F307" s="128">
        <v>50</v>
      </c>
      <c r="G307" s="128">
        <v>50</v>
      </c>
      <c r="H307" s="128">
        <v>78110000</v>
      </c>
      <c r="I307" s="130">
        <v>234504</v>
      </c>
      <c r="J307" s="130">
        <f t="shared" si="9"/>
        <v>11725200</v>
      </c>
    </row>
    <row r="308" spans="1:10">
      <c r="A308" s="126">
        <f t="shared" si="10"/>
        <v>109</v>
      </c>
      <c r="B308" s="128">
        <v>64221</v>
      </c>
      <c r="C308" s="107" t="s">
        <v>268</v>
      </c>
      <c r="D308" s="128" t="s">
        <v>230</v>
      </c>
      <c r="E308" s="128">
        <v>0</v>
      </c>
      <c r="F308" s="128">
        <v>30</v>
      </c>
      <c r="G308" s="128">
        <v>30</v>
      </c>
      <c r="H308" s="128">
        <v>78110000</v>
      </c>
      <c r="I308" s="130">
        <v>234504</v>
      </c>
      <c r="J308" s="130">
        <f t="shared" si="9"/>
        <v>7035120</v>
      </c>
    </row>
    <row r="309" spans="1:10">
      <c r="A309" s="126">
        <f t="shared" si="10"/>
        <v>110</v>
      </c>
      <c r="B309" s="128">
        <v>64221</v>
      </c>
      <c r="C309" s="107" t="s">
        <v>269</v>
      </c>
      <c r="D309" s="128" t="s">
        <v>230</v>
      </c>
      <c r="E309" s="128">
        <v>0</v>
      </c>
      <c r="F309" s="128">
        <v>10</v>
      </c>
      <c r="G309" s="128">
        <v>10</v>
      </c>
      <c r="H309" s="128">
        <v>78110000</v>
      </c>
      <c r="I309" s="130">
        <v>234504</v>
      </c>
      <c r="J309" s="130">
        <f t="shared" si="9"/>
        <v>2345040</v>
      </c>
    </row>
    <row r="310" spans="1:10">
      <c r="A310" s="126">
        <f t="shared" si="10"/>
        <v>111</v>
      </c>
      <c r="B310" s="128">
        <v>64221</v>
      </c>
      <c r="C310" s="107" t="s">
        <v>270</v>
      </c>
      <c r="D310" s="128" t="s">
        <v>230</v>
      </c>
      <c r="E310" s="128">
        <v>0</v>
      </c>
      <c r="F310" s="128">
        <v>50</v>
      </c>
      <c r="G310" s="128">
        <v>50</v>
      </c>
      <c r="H310" s="128">
        <v>78110000</v>
      </c>
      <c r="I310" s="130">
        <v>234504</v>
      </c>
      <c r="J310" s="130">
        <f t="shared" si="9"/>
        <v>11725200</v>
      </c>
    </row>
    <row r="311" spans="1:10">
      <c r="A311" s="126">
        <f t="shared" si="10"/>
        <v>112</v>
      </c>
      <c r="B311" s="128">
        <v>64221</v>
      </c>
      <c r="C311" s="107" t="s">
        <v>271</v>
      </c>
      <c r="D311" s="128" t="s">
        <v>230</v>
      </c>
      <c r="E311" s="128">
        <v>0</v>
      </c>
      <c r="F311" s="128">
        <v>50</v>
      </c>
      <c r="G311" s="128">
        <v>50</v>
      </c>
      <c r="H311" s="128">
        <v>78110000</v>
      </c>
      <c r="I311" s="130">
        <v>234504</v>
      </c>
      <c r="J311" s="130">
        <f t="shared" si="9"/>
        <v>11725200</v>
      </c>
    </row>
    <row r="312" spans="1:10">
      <c r="A312" s="126">
        <f t="shared" si="10"/>
        <v>113</v>
      </c>
      <c r="B312" s="128">
        <v>64221</v>
      </c>
      <c r="C312" s="107" t="s">
        <v>272</v>
      </c>
      <c r="D312" s="128" t="s">
        <v>230</v>
      </c>
      <c r="E312" s="128">
        <v>0</v>
      </c>
      <c r="F312" s="128">
        <v>50</v>
      </c>
      <c r="G312" s="128">
        <v>50</v>
      </c>
      <c r="H312" s="128">
        <v>78110000</v>
      </c>
      <c r="I312" s="130">
        <v>234504</v>
      </c>
      <c r="J312" s="130">
        <f t="shared" si="9"/>
        <v>11725200</v>
      </c>
    </row>
    <row r="313" spans="1:10">
      <c r="A313" s="126">
        <f t="shared" si="10"/>
        <v>114</v>
      </c>
      <c r="B313" s="128">
        <v>64221</v>
      </c>
      <c r="C313" s="107" t="s">
        <v>273</v>
      </c>
      <c r="D313" s="128" t="s">
        <v>230</v>
      </c>
      <c r="E313" s="128">
        <v>0</v>
      </c>
      <c r="F313" s="128">
        <v>50</v>
      </c>
      <c r="G313" s="128">
        <v>50</v>
      </c>
      <c r="H313" s="128">
        <v>78110000</v>
      </c>
      <c r="I313" s="130">
        <v>234504</v>
      </c>
      <c r="J313" s="130">
        <f t="shared" si="9"/>
        <v>11725200</v>
      </c>
    </row>
    <row r="314" spans="1:10">
      <c r="A314" s="126">
        <f t="shared" si="10"/>
        <v>115</v>
      </c>
      <c r="B314" s="128">
        <v>64221</v>
      </c>
      <c r="C314" s="107" t="s">
        <v>274</v>
      </c>
      <c r="D314" s="128" t="s">
        <v>230</v>
      </c>
      <c r="E314" s="128">
        <v>0</v>
      </c>
      <c r="F314" s="128">
        <v>50</v>
      </c>
      <c r="G314" s="128">
        <v>50</v>
      </c>
      <c r="H314" s="128">
        <v>78110000</v>
      </c>
      <c r="I314" s="130">
        <v>234504</v>
      </c>
      <c r="J314" s="130">
        <f t="shared" si="9"/>
        <v>11725200</v>
      </c>
    </row>
    <row r="315" spans="1:10">
      <c r="A315" s="126">
        <f t="shared" si="10"/>
        <v>116</v>
      </c>
      <c r="B315" s="128">
        <v>64221</v>
      </c>
      <c r="C315" s="107" t="s">
        <v>275</v>
      </c>
      <c r="D315" s="128" t="s">
        <v>230</v>
      </c>
      <c r="E315" s="128">
        <v>0</v>
      </c>
      <c r="F315" s="128">
        <v>50</v>
      </c>
      <c r="G315" s="128">
        <v>50</v>
      </c>
      <c r="H315" s="128">
        <v>78110000</v>
      </c>
      <c r="I315" s="130">
        <v>234504</v>
      </c>
      <c r="J315" s="130">
        <f t="shared" si="9"/>
        <v>11725200</v>
      </c>
    </row>
    <row r="316" spans="1:10">
      <c r="A316" s="126">
        <f t="shared" si="10"/>
        <v>117</v>
      </c>
      <c r="B316" s="128">
        <v>64221</v>
      </c>
      <c r="C316" s="107" t="s">
        <v>276</v>
      </c>
      <c r="D316" s="128" t="s">
        <v>230</v>
      </c>
      <c r="E316" s="128">
        <v>0</v>
      </c>
      <c r="F316" s="128">
        <v>50</v>
      </c>
      <c r="G316" s="128">
        <v>50</v>
      </c>
      <c r="H316" s="128">
        <v>78110000</v>
      </c>
      <c r="I316" s="130">
        <v>234504</v>
      </c>
      <c r="J316" s="130">
        <f t="shared" si="9"/>
        <v>11725200</v>
      </c>
    </row>
    <row r="317" spans="1:10">
      <c r="A317" s="126">
        <f t="shared" si="10"/>
        <v>118</v>
      </c>
      <c r="B317" s="128">
        <v>64221</v>
      </c>
      <c r="C317" s="107" t="s">
        <v>277</v>
      </c>
      <c r="D317" s="128" t="s">
        <v>230</v>
      </c>
      <c r="E317" s="128">
        <v>0</v>
      </c>
      <c r="F317" s="128">
        <v>50</v>
      </c>
      <c r="G317" s="128">
        <v>50</v>
      </c>
      <c r="H317" s="128">
        <v>78110000</v>
      </c>
      <c r="I317" s="130">
        <v>234504</v>
      </c>
      <c r="J317" s="130">
        <f t="shared" si="9"/>
        <v>11725200</v>
      </c>
    </row>
    <row r="318" spans="1:10">
      <c r="A318" s="126">
        <f t="shared" si="10"/>
        <v>119</v>
      </c>
      <c r="B318" s="128">
        <v>64221</v>
      </c>
      <c r="C318" s="107" t="s">
        <v>278</v>
      </c>
      <c r="D318" s="128" t="s">
        <v>230</v>
      </c>
      <c r="E318" s="128">
        <v>0</v>
      </c>
      <c r="F318" s="128">
        <v>50</v>
      </c>
      <c r="G318" s="128">
        <v>50</v>
      </c>
      <c r="H318" s="128">
        <v>78110000</v>
      </c>
      <c r="I318" s="130">
        <v>234504</v>
      </c>
      <c r="J318" s="130">
        <f t="shared" si="9"/>
        <v>11725200</v>
      </c>
    </row>
    <row r="319" spans="1:10">
      <c r="A319" s="126">
        <f t="shared" si="10"/>
        <v>120</v>
      </c>
      <c r="B319" s="128">
        <v>64221</v>
      </c>
      <c r="C319" s="107" t="s">
        <v>279</v>
      </c>
      <c r="D319" s="128" t="s">
        <v>230</v>
      </c>
      <c r="E319" s="128">
        <v>0</v>
      </c>
      <c r="F319" s="128">
        <v>50</v>
      </c>
      <c r="G319" s="128">
        <v>50</v>
      </c>
      <c r="H319" s="128">
        <v>78110000</v>
      </c>
      <c r="I319" s="130">
        <v>234504</v>
      </c>
      <c r="J319" s="130">
        <f t="shared" si="9"/>
        <v>11725200</v>
      </c>
    </row>
    <row r="320" spans="1:10">
      <c r="A320" s="126">
        <f t="shared" si="10"/>
        <v>121</v>
      </c>
      <c r="B320" s="128">
        <v>64221</v>
      </c>
      <c r="C320" s="107" t="s">
        <v>280</v>
      </c>
      <c r="D320" s="128" t="s">
        <v>230</v>
      </c>
      <c r="E320" s="128">
        <v>0</v>
      </c>
      <c r="F320" s="128">
        <v>50</v>
      </c>
      <c r="G320" s="128">
        <v>50</v>
      </c>
      <c r="H320" s="128">
        <v>78110000</v>
      </c>
      <c r="I320" s="130">
        <v>234504</v>
      </c>
      <c r="J320" s="130">
        <f t="shared" si="9"/>
        <v>11725200</v>
      </c>
    </row>
    <row r="321" spans="1:10">
      <c r="A321" s="126">
        <f t="shared" si="10"/>
        <v>122</v>
      </c>
      <c r="B321" s="128">
        <v>64221</v>
      </c>
      <c r="C321" s="107" t="s">
        <v>281</v>
      </c>
      <c r="D321" s="128" t="s">
        <v>230</v>
      </c>
      <c r="E321" s="128">
        <v>0</v>
      </c>
      <c r="F321" s="128">
        <v>50</v>
      </c>
      <c r="G321" s="128">
        <v>50</v>
      </c>
      <c r="H321" s="128">
        <v>78110000</v>
      </c>
      <c r="I321" s="130">
        <v>234504</v>
      </c>
      <c r="J321" s="130">
        <f t="shared" si="9"/>
        <v>11725200</v>
      </c>
    </row>
    <row r="322" spans="1:10">
      <c r="A322" s="126">
        <f t="shared" si="10"/>
        <v>123</v>
      </c>
      <c r="B322" s="128">
        <v>64221</v>
      </c>
      <c r="C322" s="107" t="s">
        <v>282</v>
      </c>
      <c r="D322" s="128" t="s">
        <v>230</v>
      </c>
      <c r="E322" s="128">
        <v>0</v>
      </c>
      <c r="F322" s="128">
        <v>50</v>
      </c>
      <c r="G322" s="128">
        <v>50</v>
      </c>
      <c r="H322" s="128">
        <v>78110000</v>
      </c>
      <c r="I322" s="130">
        <v>234504</v>
      </c>
      <c r="J322" s="130">
        <f t="shared" si="9"/>
        <v>11725200</v>
      </c>
    </row>
    <row r="323" spans="1:10">
      <c r="A323" s="126">
        <f t="shared" si="10"/>
        <v>124</v>
      </c>
      <c r="B323" s="128">
        <v>64221</v>
      </c>
      <c r="C323" s="107" t="s">
        <v>283</v>
      </c>
      <c r="D323" s="128" t="s">
        <v>230</v>
      </c>
      <c r="E323" s="128">
        <v>0</v>
      </c>
      <c r="F323" s="128">
        <v>10</v>
      </c>
      <c r="G323" s="128">
        <v>10</v>
      </c>
      <c r="H323" s="128">
        <v>78110000</v>
      </c>
      <c r="I323" s="130">
        <v>234504</v>
      </c>
      <c r="J323" s="130">
        <f t="shared" si="9"/>
        <v>2345040</v>
      </c>
    </row>
    <row r="324" spans="1:10">
      <c r="A324" s="126">
        <f t="shared" si="10"/>
        <v>125</v>
      </c>
      <c r="B324" s="128">
        <v>64221</v>
      </c>
      <c r="C324" s="107" t="s">
        <v>284</v>
      </c>
      <c r="D324" s="128" t="s">
        <v>230</v>
      </c>
      <c r="E324" s="128">
        <v>0</v>
      </c>
      <c r="F324" s="128">
        <v>10</v>
      </c>
      <c r="G324" s="128">
        <v>10</v>
      </c>
      <c r="H324" s="128">
        <v>78110000</v>
      </c>
      <c r="I324" s="130">
        <v>234504</v>
      </c>
      <c r="J324" s="130">
        <f t="shared" si="9"/>
        <v>2345040</v>
      </c>
    </row>
    <row r="325" spans="1:10">
      <c r="A325" s="126">
        <f t="shared" si="10"/>
        <v>126</v>
      </c>
      <c r="B325" s="128">
        <v>64221</v>
      </c>
      <c r="C325" s="107" t="s">
        <v>285</v>
      </c>
      <c r="D325" s="128" t="s">
        <v>230</v>
      </c>
      <c r="E325" s="128">
        <v>0</v>
      </c>
      <c r="F325" s="128">
        <v>10</v>
      </c>
      <c r="G325" s="128">
        <v>10</v>
      </c>
      <c r="H325" s="128">
        <v>78110000</v>
      </c>
      <c r="I325" s="130">
        <v>234504</v>
      </c>
      <c r="J325" s="130">
        <f t="shared" si="9"/>
        <v>2345040</v>
      </c>
    </row>
    <row r="326" spans="1:10">
      <c r="A326" s="126">
        <f t="shared" si="10"/>
        <v>127</v>
      </c>
      <c r="B326" s="128">
        <v>64221</v>
      </c>
      <c r="C326" s="107" t="s">
        <v>286</v>
      </c>
      <c r="D326" s="128" t="s">
        <v>230</v>
      </c>
      <c r="E326" s="128">
        <v>0</v>
      </c>
      <c r="F326" s="128">
        <v>10</v>
      </c>
      <c r="G326" s="128">
        <v>10</v>
      </c>
      <c r="H326" s="128">
        <v>78110000</v>
      </c>
      <c r="I326" s="130">
        <v>234504</v>
      </c>
      <c r="J326" s="130">
        <f t="shared" si="9"/>
        <v>2345040</v>
      </c>
    </row>
    <row r="327" spans="1:10">
      <c r="A327" s="126">
        <f t="shared" si="10"/>
        <v>128</v>
      </c>
      <c r="B327" s="128">
        <v>64221</v>
      </c>
      <c r="C327" s="107" t="s">
        <v>287</v>
      </c>
      <c r="D327" s="128" t="s">
        <v>230</v>
      </c>
      <c r="E327" s="128">
        <v>0</v>
      </c>
      <c r="F327" s="128">
        <v>10</v>
      </c>
      <c r="G327" s="128">
        <v>10</v>
      </c>
      <c r="H327" s="128">
        <v>78110000</v>
      </c>
      <c r="I327" s="130">
        <v>234504</v>
      </c>
      <c r="J327" s="130">
        <f t="shared" si="9"/>
        <v>2345040</v>
      </c>
    </row>
    <row r="328" spans="1:10">
      <c r="A328" s="126">
        <f t="shared" si="10"/>
        <v>129</v>
      </c>
      <c r="B328" s="128">
        <v>64221</v>
      </c>
      <c r="C328" s="107" t="s">
        <v>288</v>
      </c>
      <c r="D328" s="128" t="s">
        <v>230</v>
      </c>
      <c r="E328" s="128">
        <v>0</v>
      </c>
      <c r="F328" s="128">
        <v>10</v>
      </c>
      <c r="G328" s="128">
        <v>10</v>
      </c>
      <c r="H328" s="128">
        <v>78110000</v>
      </c>
      <c r="I328" s="130">
        <v>234504</v>
      </c>
      <c r="J328" s="130">
        <f t="shared" si="9"/>
        <v>2345040</v>
      </c>
    </row>
    <row r="329" spans="1:10">
      <c r="A329" s="126">
        <f t="shared" si="10"/>
        <v>130</v>
      </c>
      <c r="B329" s="128">
        <v>64221</v>
      </c>
      <c r="C329" s="107" t="s">
        <v>289</v>
      </c>
      <c r="D329" s="128" t="s">
        <v>230</v>
      </c>
      <c r="E329" s="128">
        <v>0</v>
      </c>
      <c r="F329" s="128">
        <v>10</v>
      </c>
      <c r="G329" s="128">
        <v>10</v>
      </c>
      <c r="H329" s="128">
        <v>78110000</v>
      </c>
      <c r="I329" s="130">
        <v>234504</v>
      </c>
      <c r="J329" s="130">
        <f t="shared" si="9"/>
        <v>2345040</v>
      </c>
    </row>
    <row r="330" spans="1:10">
      <c r="A330" s="126">
        <f t="shared" si="10"/>
        <v>131</v>
      </c>
      <c r="B330" s="128">
        <v>64221</v>
      </c>
      <c r="C330" s="107" t="s">
        <v>290</v>
      </c>
      <c r="D330" s="128" t="s">
        <v>230</v>
      </c>
      <c r="E330" s="128">
        <v>0</v>
      </c>
      <c r="F330" s="128">
        <v>10</v>
      </c>
      <c r="G330" s="128">
        <v>10</v>
      </c>
      <c r="H330" s="128">
        <v>78110000</v>
      </c>
      <c r="I330" s="130">
        <v>234504</v>
      </c>
      <c r="J330" s="130">
        <f t="shared" si="9"/>
        <v>2345040</v>
      </c>
    </row>
    <row r="331" spans="1:10">
      <c r="A331" s="126">
        <f t="shared" si="10"/>
        <v>132</v>
      </c>
      <c r="B331" s="128">
        <v>64221</v>
      </c>
      <c r="C331" s="107" t="s">
        <v>291</v>
      </c>
      <c r="D331" s="128" t="s">
        <v>230</v>
      </c>
      <c r="E331" s="128">
        <v>0</v>
      </c>
      <c r="F331" s="128">
        <v>10</v>
      </c>
      <c r="G331" s="128">
        <v>10</v>
      </c>
      <c r="H331" s="128">
        <v>78110000</v>
      </c>
      <c r="I331" s="130">
        <v>234504</v>
      </c>
      <c r="J331" s="130">
        <f t="shared" si="9"/>
        <v>2345040</v>
      </c>
    </row>
    <row r="332" spans="1:10">
      <c r="A332" s="126">
        <f t="shared" si="10"/>
        <v>133</v>
      </c>
      <c r="B332" s="128">
        <v>64221</v>
      </c>
      <c r="C332" s="107" t="s">
        <v>292</v>
      </c>
      <c r="D332" s="128" t="s">
        <v>230</v>
      </c>
      <c r="E332" s="128">
        <v>0</v>
      </c>
      <c r="F332" s="128">
        <v>10</v>
      </c>
      <c r="G332" s="128">
        <v>10</v>
      </c>
      <c r="H332" s="128">
        <v>78110000</v>
      </c>
      <c r="I332" s="130">
        <v>234504</v>
      </c>
      <c r="J332" s="130">
        <f t="shared" si="9"/>
        <v>2345040</v>
      </c>
    </row>
    <row r="333" spans="1:10">
      <c r="A333" s="126">
        <f t="shared" si="10"/>
        <v>134</v>
      </c>
      <c r="B333" s="128">
        <v>64221</v>
      </c>
      <c r="C333" s="107" t="s">
        <v>293</v>
      </c>
      <c r="D333" s="128" t="s">
        <v>230</v>
      </c>
      <c r="E333" s="128">
        <v>0</v>
      </c>
      <c r="F333" s="128">
        <v>10</v>
      </c>
      <c r="G333" s="128">
        <v>10</v>
      </c>
      <c r="H333" s="128">
        <v>78110000</v>
      </c>
      <c r="I333" s="130">
        <v>234504</v>
      </c>
      <c r="J333" s="130">
        <f t="shared" si="9"/>
        <v>2345040</v>
      </c>
    </row>
    <row r="334" spans="1:10">
      <c r="A334" s="126">
        <f t="shared" si="10"/>
        <v>135</v>
      </c>
      <c r="B334" s="128">
        <v>64221</v>
      </c>
      <c r="C334" s="107" t="s">
        <v>294</v>
      </c>
      <c r="D334" s="128" t="s">
        <v>230</v>
      </c>
      <c r="E334" s="128">
        <v>0</v>
      </c>
      <c r="F334" s="128">
        <v>20</v>
      </c>
      <c r="G334" s="128">
        <v>20</v>
      </c>
      <c r="H334" s="128">
        <v>78110000</v>
      </c>
      <c r="I334" s="130">
        <v>234504</v>
      </c>
      <c r="J334" s="130">
        <f t="shared" si="9"/>
        <v>4690080</v>
      </c>
    </row>
    <row r="335" spans="1:10">
      <c r="A335" s="126">
        <f t="shared" si="10"/>
        <v>136</v>
      </c>
      <c r="B335" s="128">
        <v>64221</v>
      </c>
      <c r="C335" s="107" t="s">
        <v>295</v>
      </c>
      <c r="D335" s="128" t="s">
        <v>230</v>
      </c>
      <c r="E335" s="128">
        <v>0</v>
      </c>
      <c r="F335" s="128">
        <v>10</v>
      </c>
      <c r="G335" s="128">
        <v>10</v>
      </c>
      <c r="H335" s="128">
        <v>78110000</v>
      </c>
      <c r="I335" s="130">
        <v>234504</v>
      </c>
      <c r="J335" s="130">
        <f t="shared" ref="J335:J398" si="11">I335*F335</f>
        <v>2345040</v>
      </c>
    </row>
    <row r="336" spans="1:10">
      <c r="A336" s="126">
        <f t="shared" ref="A336:A399" si="12">A335+1</f>
        <v>137</v>
      </c>
      <c r="B336" s="128">
        <v>64221</v>
      </c>
      <c r="C336" s="107" t="s">
        <v>296</v>
      </c>
      <c r="D336" s="128" t="s">
        <v>230</v>
      </c>
      <c r="E336" s="128">
        <v>0</v>
      </c>
      <c r="F336" s="128">
        <v>10</v>
      </c>
      <c r="G336" s="128">
        <v>10</v>
      </c>
      <c r="H336" s="128">
        <v>78110000</v>
      </c>
      <c r="I336" s="130">
        <v>234504</v>
      </c>
      <c r="J336" s="130">
        <f t="shared" si="11"/>
        <v>2345040</v>
      </c>
    </row>
    <row r="337" spans="1:10">
      <c r="A337" s="126">
        <f t="shared" si="12"/>
        <v>138</v>
      </c>
      <c r="B337" s="128">
        <v>64221</v>
      </c>
      <c r="C337" s="107" t="s">
        <v>297</v>
      </c>
      <c r="D337" s="128" t="s">
        <v>230</v>
      </c>
      <c r="E337" s="128">
        <v>0</v>
      </c>
      <c r="F337" s="128">
        <v>10</v>
      </c>
      <c r="G337" s="128">
        <v>10</v>
      </c>
      <c r="H337" s="128">
        <v>78110000</v>
      </c>
      <c r="I337" s="130">
        <v>234504</v>
      </c>
      <c r="J337" s="130">
        <f t="shared" si="11"/>
        <v>2345040</v>
      </c>
    </row>
    <row r="338" spans="1:10">
      <c r="A338" s="126">
        <f t="shared" si="12"/>
        <v>139</v>
      </c>
      <c r="B338" s="128">
        <v>64221</v>
      </c>
      <c r="C338" s="107" t="s">
        <v>298</v>
      </c>
      <c r="D338" s="128" t="s">
        <v>230</v>
      </c>
      <c r="E338" s="128">
        <v>0</v>
      </c>
      <c r="F338" s="128">
        <v>10</v>
      </c>
      <c r="G338" s="128">
        <v>10</v>
      </c>
      <c r="H338" s="128">
        <v>78110000</v>
      </c>
      <c r="I338" s="130">
        <v>234504</v>
      </c>
      <c r="J338" s="130">
        <f t="shared" si="11"/>
        <v>2345040</v>
      </c>
    </row>
    <row r="339" spans="1:10">
      <c r="A339" s="126">
        <f t="shared" si="12"/>
        <v>140</v>
      </c>
      <c r="B339" s="128">
        <v>64221</v>
      </c>
      <c r="C339" s="107" t="s">
        <v>299</v>
      </c>
      <c r="D339" s="128" t="s">
        <v>230</v>
      </c>
      <c r="E339" s="128">
        <v>0</v>
      </c>
      <c r="F339" s="128">
        <v>10</v>
      </c>
      <c r="G339" s="128">
        <v>10</v>
      </c>
      <c r="H339" s="128">
        <v>78110000</v>
      </c>
      <c r="I339" s="130">
        <v>234504</v>
      </c>
      <c r="J339" s="130">
        <f t="shared" si="11"/>
        <v>2345040</v>
      </c>
    </row>
    <row r="340" spans="1:10">
      <c r="A340" s="126">
        <f t="shared" si="12"/>
        <v>141</v>
      </c>
      <c r="B340" s="128">
        <v>64221</v>
      </c>
      <c r="C340" s="107" t="s">
        <v>300</v>
      </c>
      <c r="D340" s="128" t="s">
        <v>230</v>
      </c>
      <c r="E340" s="128">
        <v>0</v>
      </c>
      <c r="F340" s="128">
        <v>10</v>
      </c>
      <c r="G340" s="128">
        <v>10</v>
      </c>
      <c r="H340" s="128">
        <v>78110000</v>
      </c>
      <c r="I340" s="130">
        <v>234504</v>
      </c>
      <c r="J340" s="130">
        <f t="shared" si="11"/>
        <v>2345040</v>
      </c>
    </row>
    <row r="341" spans="1:10">
      <c r="A341" s="126">
        <f t="shared" si="12"/>
        <v>142</v>
      </c>
      <c r="B341" s="128">
        <v>64221</v>
      </c>
      <c r="C341" s="107" t="s">
        <v>301</v>
      </c>
      <c r="D341" s="128" t="s">
        <v>230</v>
      </c>
      <c r="E341" s="128">
        <v>0</v>
      </c>
      <c r="F341" s="128">
        <v>10</v>
      </c>
      <c r="G341" s="128">
        <v>10</v>
      </c>
      <c r="H341" s="128">
        <v>78110000</v>
      </c>
      <c r="I341" s="130">
        <v>234504</v>
      </c>
      <c r="J341" s="130">
        <f t="shared" si="11"/>
        <v>2345040</v>
      </c>
    </row>
    <row r="342" spans="1:10">
      <c r="A342" s="126">
        <f t="shared" si="12"/>
        <v>143</v>
      </c>
      <c r="B342" s="128">
        <v>64221</v>
      </c>
      <c r="C342" s="107" t="s">
        <v>302</v>
      </c>
      <c r="D342" s="128" t="s">
        <v>230</v>
      </c>
      <c r="E342" s="128">
        <v>0</v>
      </c>
      <c r="F342" s="128">
        <v>10</v>
      </c>
      <c r="G342" s="128">
        <v>10</v>
      </c>
      <c r="H342" s="128">
        <v>78110000</v>
      </c>
      <c r="I342" s="130">
        <v>234504</v>
      </c>
      <c r="J342" s="130">
        <f t="shared" si="11"/>
        <v>2345040</v>
      </c>
    </row>
    <row r="343" spans="1:10">
      <c r="A343" s="126">
        <f t="shared" si="12"/>
        <v>144</v>
      </c>
      <c r="B343" s="128">
        <v>64221</v>
      </c>
      <c r="C343" s="107" t="s">
        <v>303</v>
      </c>
      <c r="D343" s="128" t="s">
        <v>230</v>
      </c>
      <c r="E343" s="128">
        <v>0</v>
      </c>
      <c r="F343" s="128">
        <v>10</v>
      </c>
      <c r="G343" s="128">
        <v>10</v>
      </c>
      <c r="H343" s="128">
        <v>78110000</v>
      </c>
      <c r="I343" s="130">
        <v>234504</v>
      </c>
      <c r="J343" s="130">
        <f t="shared" si="11"/>
        <v>2345040</v>
      </c>
    </row>
    <row r="344" spans="1:10">
      <c r="A344" s="126">
        <f t="shared" si="12"/>
        <v>145</v>
      </c>
      <c r="B344" s="128">
        <v>64221</v>
      </c>
      <c r="C344" s="107" t="s">
        <v>304</v>
      </c>
      <c r="D344" s="128" t="s">
        <v>230</v>
      </c>
      <c r="E344" s="128">
        <v>0</v>
      </c>
      <c r="F344" s="128">
        <v>10</v>
      </c>
      <c r="G344" s="128">
        <v>10</v>
      </c>
      <c r="H344" s="128">
        <v>78110000</v>
      </c>
      <c r="I344" s="130">
        <v>234504</v>
      </c>
      <c r="J344" s="130">
        <f t="shared" si="11"/>
        <v>2345040</v>
      </c>
    </row>
    <row r="345" spans="1:10">
      <c r="A345" s="126">
        <f t="shared" si="12"/>
        <v>146</v>
      </c>
      <c r="B345" s="128">
        <v>64221</v>
      </c>
      <c r="C345" s="107" t="s">
        <v>305</v>
      </c>
      <c r="D345" s="128" t="s">
        <v>230</v>
      </c>
      <c r="E345" s="128">
        <v>0</v>
      </c>
      <c r="F345" s="128">
        <v>10</v>
      </c>
      <c r="G345" s="128">
        <v>10</v>
      </c>
      <c r="H345" s="128">
        <v>78110000</v>
      </c>
      <c r="I345" s="130">
        <v>234504</v>
      </c>
      <c r="J345" s="130">
        <f t="shared" si="11"/>
        <v>2345040</v>
      </c>
    </row>
    <row r="346" spans="1:10">
      <c r="A346" s="126">
        <f t="shared" si="12"/>
        <v>147</v>
      </c>
      <c r="B346" s="128">
        <v>64221</v>
      </c>
      <c r="C346" s="107" t="s">
        <v>306</v>
      </c>
      <c r="D346" s="128" t="s">
        <v>230</v>
      </c>
      <c r="E346" s="128">
        <v>0</v>
      </c>
      <c r="F346" s="128">
        <v>10</v>
      </c>
      <c r="G346" s="128">
        <v>10</v>
      </c>
      <c r="H346" s="128">
        <v>78110000</v>
      </c>
      <c r="I346" s="130">
        <v>234504</v>
      </c>
      <c r="J346" s="130">
        <f t="shared" si="11"/>
        <v>2345040</v>
      </c>
    </row>
    <row r="347" spans="1:10">
      <c r="A347" s="126">
        <f t="shared" si="12"/>
        <v>148</v>
      </c>
      <c r="B347" s="128">
        <v>64221</v>
      </c>
      <c r="C347" s="107" t="s">
        <v>307</v>
      </c>
      <c r="D347" s="128" t="s">
        <v>230</v>
      </c>
      <c r="E347" s="128">
        <v>0</v>
      </c>
      <c r="F347" s="128">
        <v>10</v>
      </c>
      <c r="G347" s="128">
        <v>10</v>
      </c>
      <c r="H347" s="128">
        <v>78110000</v>
      </c>
      <c r="I347" s="130">
        <v>234504</v>
      </c>
      <c r="J347" s="130">
        <f t="shared" si="11"/>
        <v>2345040</v>
      </c>
    </row>
    <row r="348" spans="1:10">
      <c r="A348" s="126">
        <f t="shared" si="12"/>
        <v>149</v>
      </c>
      <c r="B348" s="128">
        <v>64221</v>
      </c>
      <c r="C348" s="107" t="s">
        <v>308</v>
      </c>
      <c r="D348" s="128" t="s">
        <v>230</v>
      </c>
      <c r="E348" s="128">
        <v>0</v>
      </c>
      <c r="F348" s="128">
        <v>10</v>
      </c>
      <c r="G348" s="128">
        <v>10</v>
      </c>
      <c r="H348" s="128">
        <v>78110000</v>
      </c>
      <c r="I348" s="130">
        <v>234504</v>
      </c>
      <c r="J348" s="130">
        <f t="shared" si="11"/>
        <v>2345040</v>
      </c>
    </row>
    <row r="349" spans="1:10">
      <c r="A349" s="126">
        <f t="shared" si="12"/>
        <v>150</v>
      </c>
      <c r="B349" s="128">
        <v>64221</v>
      </c>
      <c r="C349" s="107" t="s">
        <v>309</v>
      </c>
      <c r="D349" s="128" t="s">
        <v>230</v>
      </c>
      <c r="E349" s="128">
        <v>0</v>
      </c>
      <c r="F349" s="128">
        <v>10</v>
      </c>
      <c r="G349" s="128">
        <v>10</v>
      </c>
      <c r="H349" s="128">
        <v>78110000</v>
      </c>
      <c r="I349" s="130">
        <v>234504</v>
      </c>
      <c r="J349" s="130">
        <f t="shared" si="11"/>
        <v>2345040</v>
      </c>
    </row>
    <row r="350" spans="1:10">
      <c r="A350" s="126">
        <f t="shared" si="12"/>
        <v>151</v>
      </c>
      <c r="B350" s="128">
        <v>64221</v>
      </c>
      <c r="C350" s="107" t="s">
        <v>310</v>
      </c>
      <c r="D350" s="128" t="s">
        <v>230</v>
      </c>
      <c r="E350" s="128">
        <v>0</v>
      </c>
      <c r="F350" s="128">
        <v>10</v>
      </c>
      <c r="G350" s="128">
        <v>10</v>
      </c>
      <c r="H350" s="128">
        <v>78110000</v>
      </c>
      <c r="I350" s="130">
        <v>234504</v>
      </c>
      <c r="J350" s="130">
        <f t="shared" si="11"/>
        <v>2345040</v>
      </c>
    </row>
    <row r="351" spans="1:10">
      <c r="A351" s="126">
        <f t="shared" si="12"/>
        <v>152</v>
      </c>
      <c r="B351" s="128">
        <v>64221</v>
      </c>
      <c r="C351" s="107" t="s">
        <v>311</v>
      </c>
      <c r="D351" s="128" t="s">
        <v>230</v>
      </c>
      <c r="E351" s="128">
        <v>0</v>
      </c>
      <c r="F351" s="128">
        <v>10</v>
      </c>
      <c r="G351" s="128">
        <v>10</v>
      </c>
      <c r="H351" s="128">
        <v>78110000</v>
      </c>
      <c r="I351" s="130">
        <v>234504</v>
      </c>
      <c r="J351" s="130">
        <f t="shared" si="11"/>
        <v>2345040</v>
      </c>
    </row>
    <row r="352" spans="1:10">
      <c r="A352" s="126">
        <f t="shared" si="12"/>
        <v>153</v>
      </c>
      <c r="B352" s="128">
        <v>64221</v>
      </c>
      <c r="C352" s="107" t="s">
        <v>312</v>
      </c>
      <c r="D352" s="128" t="s">
        <v>230</v>
      </c>
      <c r="E352" s="128">
        <v>0</v>
      </c>
      <c r="F352" s="128">
        <v>10</v>
      </c>
      <c r="G352" s="128">
        <v>10</v>
      </c>
      <c r="H352" s="128">
        <v>78110000</v>
      </c>
      <c r="I352" s="130">
        <v>234504</v>
      </c>
      <c r="J352" s="130">
        <f t="shared" si="11"/>
        <v>2345040</v>
      </c>
    </row>
    <row r="353" spans="1:10">
      <c r="A353" s="126">
        <f t="shared" si="12"/>
        <v>154</v>
      </c>
      <c r="B353" s="128">
        <v>64221</v>
      </c>
      <c r="C353" s="107" t="s">
        <v>313</v>
      </c>
      <c r="D353" s="128" t="s">
        <v>230</v>
      </c>
      <c r="E353" s="128">
        <v>0</v>
      </c>
      <c r="F353" s="128">
        <v>10</v>
      </c>
      <c r="G353" s="128">
        <v>10</v>
      </c>
      <c r="H353" s="128">
        <v>78110000</v>
      </c>
      <c r="I353" s="130">
        <v>234504</v>
      </c>
      <c r="J353" s="130">
        <f t="shared" si="11"/>
        <v>2345040</v>
      </c>
    </row>
    <row r="354" spans="1:10">
      <c r="A354" s="126">
        <f t="shared" si="12"/>
        <v>155</v>
      </c>
      <c r="B354" s="128">
        <v>64221</v>
      </c>
      <c r="C354" s="107" t="s">
        <v>314</v>
      </c>
      <c r="D354" s="128" t="s">
        <v>230</v>
      </c>
      <c r="E354" s="128">
        <v>0</v>
      </c>
      <c r="F354" s="128">
        <v>10</v>
      </c>
      <c r="G354" s="128">
        <v>10</v>
      </c>
      <c r="H354" s="128">
        <v>78110000</v>
      </c>
      <c r="I354" s="130">
        <v>234504</v>
      </c>
      <c r="J354" s="130">
        <f t="shared" si="11"/>
        <v>2345040</v>
      </c>
    </row>
    <row r="355" spans="1:10">
      <c r="A355" s="126">
        <f t="shared" si="12"/>
        <v>156</v>
      </c>
      <c r="B355" s="128">
        <v>64221</v>
      </c>
      <c r="C355" s="107" t="s">
        <v>315</v>
      </c>
      <c r="D355" s="128" t="s">
        <v>230</v>
      </c>
      <c r="E355" s="128">
        <v>0</v>
      </c>
      <c r="F355" s="128">
        <v>10</v>
      </c>
      <c r="G355" s="128">
        <v>10</v>
      </c>
      <c r="H355" s="128">
        <v>78110000</v>
      </c>
      <c r="I355" s="130">
        <v>234504</v>
      </c>
      <c r="J355" s="130">
        <f t="shared" si="11"/>
        <v>2345040</v>
      </c>
    </row>
    <row r="356" spans="1:10">
      <c r="A356" s="126">
        <f t="shared" si="12"/>
        <v>157</v>
      </c>
      <c r="B356" s="128">
        <v>64221</v>
      </c>
      <c r="C356" s="107" t="s">
        <v>316</v>
      </c>
      <c r="D356" s="128" t="s">
        <v>230</v>
      </c>
      <c r="E356" s="128">
        <v>0</v>
      </c>
      <c r="F356" s="128">
        <v>10</v>
      </c>
      <c r="G356" s="128">
        <v>10</v>
      </c>
      <c r="H356" s="128">
        <v>78110000</v>
      </c>
      <c r="I356" s="130">
        <v>234504</v>
      </c>
      <c r="J356" s="130">
        <f t="shared" si="11"/>
        <v>2345040</v>
      </c>
    </row>
    <row r="357" spans="1:10">
      <c r="A357" s="126">
        <f t="shared" si="12"/>
        <v>158</v>
      </c>
      <c r="B357" s="128">
        <v>64221</v>
      </c>
      <c r="C357" s="107" t="s">
        <v>317</v>
      </c>
      <c r="D357" s="128" t="s">
        <v>230</v>
      </c>
      <c r="E357" s="128">
        <v>0</v>
      </c>
      <c r="F357" s="128">
        <v>10</v>
      </c>
      <c r="G357" s="128">
        <v>10</v>
      </c>
      <c r="H357" s="128">
        <v>78110000</v>
      </c>
      <c r="I357" s="130">
        <v>234504</v>
      </c>
      <c r="J357" s="130">
        <f t="shared" si="11"/>
        <v>2345040</v>
      </c>
    </row>
    <row r="358" spans="1:10">
      <c r="A358" s="126">
        <f t="shared" si="12"/>
        <v>159</v>
      </c>
      <c r="B358" s="128">
        <v>64221</v>
      </c>
      <c r="C358" s="107" t="s">
        <v>318</v>
      </c>
      <c r="D358" s="128" t="s">
        <v>230</v>
      </c>
      <c r="E358" s="128">
        <v>0</v>
      </c>
      <c r="F358" s="128">
        <v>10</v>
      </c>
      <c r="G358" s="128">
        <v>10</v>
      </c>
      <c r="H358" s="128">
        <v>78110000</v>
      </c>
      <c r="I358" s="130">
        <v>234504</v>
      </c>
      <c r="J358" s="130">
        <f t="shared" si="11"/>
        <v>2345040</v>
      </c>
    </row>
    <row r="359" spans="1:10">
      <c r="A359" s="126">
        <f t="shared" si="12"/>
        <v>160</v>
      </c>
      <c r="B359" s="128">
        <v>64221</v>
      </c>
      <c r="C359" s="107" t="s">
        <v>319</v>
      </c>
      <c r="D359" s="128" t="s">
        <v>230</v>
      </c>
      <c r="E359" s="128">
        <v>0</v>
      </c>
      <c r="F359" s="128">
        <v>10</v>
      </c>
      <c r="G359" s="128">
        <v>10</v>
      </c>
      <c r="H359" s="128">
        <v>78110000</v>
      </c>
      <c r="I359" s="130">
        <v>234504</v>
      </c>
      <c r="J359" s="130">
        <f t="shared" si="11"/>
        <v>2345040</v>
      </c>
    </row>
    <row r="360" spans="1:10">
      <c r="A360" s="126">
        <f t="shared" si="12"/>
        <v>161</v>
      </c>
      <c r="B360" s="128">
        <v>64221</v>
      </c>
      <c r="C360" s="107" t="s">
        <v>320</v>
      </c>
      <c r="D360" s="128" t="s">
        <v>230</v>
      </c>
      <c r="E360" s="128">
        <v>0</v>
      </c>
      <c r="F360" s="128">
        <v>10</v>
      </c>
      <c r="G360" s="128">
        <v>10</v>
      </c>
      <c r="H360" s="128">
        <v>78110000</v>
      </c>
      <c r="I360" s="130">
        <v>234504</v>
      </c>
      <c r="J360" s="130">
        <f t="shared" si="11"/>
        <v>2345040</v>
      </c>
    </row>
    <row r="361" spans="1:10">
      <c r="A361" s="126">
        <f t="shared" si="12"/>
        <v>162</v>
      </c>
      <c r="B361" s="128">
        <v>64221</v>
      </c>
      <c r="C361" s="107" t="s">
        <v>321</v>
      </c>
      <c r="D361" s="128" t="s">
        <v>230</v>
      </c>
      <c r="E361" s="128">
        <v>0</v>
      </c>
      <c r="F361" s="128">
        <v>10</v>
      </c>
      <c r="G361" s="128">
        <v>10</v>
      </c>
      <c r="H361" s="128">
        <v>78110000</v>
      </c>
      <c r="I361" s="130">
        <v>234504</v>
      </c>
      <c r="J361" s="130">
        <f t="shared" si="11"/>
        <v>2345040</v>
      </c>
    </row>
    <row r="362" spans="1:10">
      <c r="A362" s="126">
        <f t="shared" si="12"/>
        <v>163</v>
      </c>
      <c r="B362" s="128">
        <v>64221</v>
      </c>
      <c r="C362" s="107" t="s">
        <v>322</v>
      </c>
      <c r="D362" s="128" t="s">
        <v>230</v>
      </c>
      <c r="E362" s="128">
        <v>0</v>
      </c>
      <c r="F362" s="128">
        <v>10</v>
      </c>
      <c r="G362" s="128">
        <v>10</v>
      </c>
      <c r="H362" s="128">
        <v>78110000</v>
      </c>
      <c r="I362" s="130">
        <v>234504</v>
      </c>
      <c r="J362" s="130">
        <f t="shared" si="11"/>
        <v>2345040</v>
      </c>
    </row>
    <row r="363" spans="1:10">
      <c r="A363" s="126">
        <f t="shared" si="12"/>
        <v>164</v>
      </c>
      <c r="B363" s="128">
        <v>64221</v>
      </c>
      <c r="C363" s="107" t="s">
        <v>323</v>
      </c>
      <c r="D363" s="128" t="s">
        <v>230</v>
      </c>
      <c r="E363" s="128">
        <v>0</v>
      </c>
      <c r="F363" s="128">
        <v>10</v>
      </c>
      <c r="G363" s="128">
        <v>10</v>
      </c>
      <c r="H363" s="128">
        <v>78110000</v>
      </c>
      <c r="I363" s="130">
        <v>234504</v>
      </c>
      <c r="J363" s="130">
        <f t="shared" si="11"/>
        <v>2345040</v>
      </c>
    </row>
    <row r="364" spans="1:10">
      <c r="A364" s="126">
        <f t="shared" si="12"/>
        <v>165</v>
      </c>
      <c r="B364" s="128">
        <v>64221</v>
      </c>
      <c r="C364" s="107" t="s">
        <v>324</v>
      </c>
      <c r="D364" s="128" t="s">
        <v>230</v>
      </c>
      <c r="E364" s="128">
        <v>0</v>
      </c>
      <c r="F364" s="128">
        <v>10</v>
      </c>
      <c r="G364" s="128">
        <v>10</v>
      </c>
      <c r="H364" s="128">
        <v>78110000</v>
      </c>
      <c r="I364" s="130">
        <v>234504</v>
      </c>
      <c r="J364" s="130">
        <f t="shared" si="11"/>
        <v>2345040</v>
      </c>
    </row>
    <row r="365" spans="1:10">
      <c r="A365" s="126">
        <f t="shared" si="12"/>
        <v>166</v>
      </c>
      <c r="B365" s="128">
        <v>64221</v>
      </c>
      <c r="C365" s="107" t="s">
        <v>325</v>
      </c>
      <c r="D365" s="128" t="s">
        <v>230</v>
      </c>
      <c r="E365" s="128">
        <v>0</v>
      </c>
      <c r="F365" s="128">
        <v>10</v>
      </c>
      <c r="G365" s="128">
        <v>10</v>
      </c>
      <c r="H365" s="128">
        <v>78110000</v>
      </c>
      <c r="I365" s="130">
        <v>234504</v>
      </c>
      <c r="J365" s="130">
        <f t="shared" si="11"/>
        <v>2345040</v>
      </c>
    </row>
    <row r="366" spans="1:10">
      <c r="A366" s="126">
        <f t="shared" si="12"/>
        <v>167</v>
      </c>
      <c r="B366" s="128">
        <v>64221</v>
      </c>
      <c r="C366" s="107" t="s">
        <v>326</v>
      </c>
      <c r="D366" s="128" t="s">
        <v>230</v>
      </c>
      <c r="E366" s="128">
        <v>0</v>
      </c>
      <c r="F366" s="128">
        <v>10</v>
      </c>
      <c r="G366" s="128">
        <v>10</v>
      </c>
      <c r="H366" s="128">
        <v>78110000</v>
      </c>
      <c r="I366" s="130">
        <v>234504</v>
      </c>
      <c r="J366" s="130">
        <f t="shared" si="11"/>
        <v>2345040</v>
      </c>
    </row>
    <row r="367" spans="1:10">
      <c r="A367" s="126">
        <f t="shared" si="12"/>
        <v>168</v>
      </c>
      <c r="B367" s="128">
        <v>64221</v>
      </c>
      <c r="C367" s="107" t="s">
        <v>327</v>
      </c>
      <c r="D367" s="128" t="s">
        <v>230</v>
      </c>
      <c r="E367" s="128">
        <v>0</v>
      </c>
      <c r="F367" s="128">
        <v>10</v>
      </c>
      <c r="G367" s="128">
        <v>10</v>
      </c>
      <c r="H367" s="128">
        <v>78110000</v>
      </c>
      <c r="I367" s="130">
        <v>234504</v>
      </c>
      <c r="J367" s="130">
        <f t="shared" si="11"/>
        <v>2345040</v>
      </c>
    </row>
    <row r="368" spans="1:10">
      <c r="A368" s="126">
        <f t="shared" si="12"/>
        <v>169</v>
      </c>
      <c r="B368" s="128">
        <v>64221</v>
      </c>
      <c r="C368" s="107" t="s">
        <v>328</v>
      </c>
      <c r="D368" s="128" t="s">
        <v>230</v>
      </c>
      <c r="E368" s="128">
        <v>0</v>
      </c>
      <c r="F368" s="128">
        <v>10</v>
      </c>
      <c r="G368" s="128">
        <v>10</v>
      </c>
      <c r="H368" s="128">
        <v>78110000</v>
      </c>
      <c r="I368" s="130">
        <v>234504</v>
      </c>
      <c r="J368" s="130">
        <f t="shared" si="11"/>
        <v>2345040</v>
      </c>
    </row>
    <row r="369" spans="1:10">
      <c r="A369" s="126">
        <f t="shared" si="12"/>
        <v>170</v>
      </c>
      <c r="B369" s="128">
        <v>64221</v>
      </c>
      <c r="C369" s="107" t="s">
        <v>329</v>
      </c>
      <c r="D369" s="128" t="s">
        <v>230</v>
      </c>
      <c r="E369" s="128">
        <v>0</v>
      </c>
      <c r="F369" s="128">
        <v>10</v>
      </c>
      <c r="G369" s="128">
        <v>10</v>
      </c>
      <c r="H369" s="128">
        <v>78110000</v>
      </c>
      <c r="I369" s="130">
        <v>234504</v>
      </c>
      <c r="J369" s="130">
        <f t="shared" si="11"/>
        <v>2345040</v>
      </c>
    </row>
    <row r="370" spans="1:10">
      <c r="A370" s="126">
        <f t="shared" si="12"/>
        <v>171</v>
      </c>
      <c r="B370" s="128">
        <v>64221</v>
      </c>
      <c r="C370" s="107" t="s">
        <v>330</v>
      </c>
      <c r="D370" s="128" t="s">
        <v>230</v>
      </c>
      <c r="E370" s="128">
        <v>0</v>
      </c>
      <c r="F370" s="128">
        <v>10</v>
      </c>
      <c r="G370" s="128">
        <v>10</v>
      </c>
      <c r="H370" s="128">
        <v>78110000</v>
      </c>
      <c r="I370" s="130">
        <v>234504</v>
      </c>
      <c r="J370" s="130">
        <f t="shared" si="11"/>
        <v>2345040</v>
      </c>
    </row>
    <row r="371" spans="1:10">
      <c r="A371" s="126">
        <f t="shared" si="12"/>
        <v>172</v>
      </c>
      <c r="B371" s="128">
        <v>64221</v>
      </c>
      <c r="C371" s="107" t="s">
        <v>331</v>
      </c>
      <c r="D371" s="128" t="s">
        <v>230</v>
      </c>
      <c r="E371" s="128">
        <v>0</v>
      </c>
      <c r="F371" s="128">
        <v>10</v>
      </c>
      <c r="G371" s="128">
        <v>10</v>
      </c>
      <c r="H371" s="128">
        <v>78110000</v>
      </c>
      <c r="I371" s="130">
        <v>234504</v>
      </c>
      <c r="J371" s="130">
        <f t="shared" si="11"/>
        <v>2345040</v>
      </c>
    </row>
    <row r="372" spans="1:10">
      <c r="A372" s="126">
        <f t="shared" si="12"/>
        <v>173</v>
      </c>
      <c r="B372" s="128">
        <v>64221</v>
      </c>
      <c r="C372" s="107" t="s">
        <v>332</v>
      </c>
      <c r="D372" s="128" t="s">
        <v>230</v>
      </c>
      <c r="E372" s="128">
        <v>0</v>
      </c>
      <c r="F372" s="128">
        <v>10</v>
      </c>
      <c r="G372" s="128">
        <v>10</v>
      </c>
      <c r="H372" s="128">
        <v>78110000</v>
      </c>
      <c r="I372" s="130">
        <v>234504</v>
      </c>
      <c r="J372" s="130">
        <f t="shared" si="11"/>
        <v>2345040</v>
      </c>
    </row>
    <row r="373" spans="1:10">
      <c r="A373" s="126">
        <f t="shared" si="12"/>
        <v>174</v>
      </c>
      <c r="B373" s="128">
        <v>64221</v>
      </c>
      <c r="C373" s="107" t="s">
        <v>333</v>
      </c>
      <c r="D373" s="128" t="s">
        <v>230</v>
      </c>
      <c r="E373" s="128">
        <v>0</v>
      </c>
      <c r="F373" s="128">
        <v>10</v>
      </c>
      <c r="G373" s="128">
        <v>10</v>
      </c>
      <c r="H373" s="128">
        <v>78110000</v>
      </c>
      <c r="I373" s="130">
        <v>234504</v>
      </c>
      <c r="J373" s="130">
        <f t="shared" si="11"/>
        <v>2345040</v>
      </c>
    </row>
    <row r="374" spans="1:10">
      <c r="A374" s="126">
        <f t="shared" si="12"/>
        <v>175</v>
      </c>
      <c r="B374" s="128">
        <v>64221</v>
      </c>
      <c r="C374" s="107" t="s">
        <v>334</v>
      </c>
      <c r="D374" s="128" t="s">
        <v>230</v>
      </c>
      <c r="E374" s="128">
        <v>0</v>
      </c>
      <c r="F374" s="128">
        <v>10</v>
      </c>
      <c r="G374" s="128">
        <v>10</v>
      </c>
      <c r="H374" s="128">
        <v>78110000</v>
      </c>
      <c r="I374" s="130">
        <v>234504</v>
      </c>
      <c r="J374" s="130">
        <f t="shared" si="11"/>
        <v>2345040</v>
      </c>
    </row>
    <row r="375" spans="1:10">
      <c r="A375" s="126">
        <f t="shared" si="12"/>
        <v>176</v>
      </c>
      <c r="B375" s="128">
        <v>64221</v>
      </c>
      <c r="C375" s="107" t="s">
        <v>335</v>
      </c>
      <c r="D375" s="128" t="s">
        <v>230</v>
      </c>
      <c r="E375" s="128">
        <v>0</v>
      </c>
      <c r="F375" s="128">
        <v>10</v>
      </c>
      <c r="G375" s="128">
        <v>10</v>
      </c>
      <c r="H375" s="128">
        <v>78110000</v>
      </c>
      <c r="I375" s="130">
        <v>234504</v>
      </c>
      <c r="J375" s="130">
        <f t="shared" si="11"/>
        <v>2345040</v>
      </c>
    </row>
    <row r="376" spans="1:10">
      <c r="A376" s="126">
        <f t="shared" si="12"/>
        <v>177</v>
      </c>
      <c r="B376" s="128">
        <v>64221</v>
      </c>
      <c r="C376" s="107" t="s">
        <v>336</v>
      </c>
      <c r="D376" s="128" t="s">
        <v>230</v>
      </c>
      <c r="E376" s="128">
        <v>0</v>
      </c>
      <c r="F376" s="128">
        <v>10</v>
      </c>
      <c r="G376" s="128">
        <v>10</v>
      </c>
      <c r="H376" s="128">
        <v>78110000</v>
      </c>
      <c r="I376" s="130">
        <v>234504</v>
      </c>
      <c r="J376" s="130">
        <f t="shared" si="11"/>
        <v>2345040</v>
      </c>
    </row>
    <row r="377" spans="1:10">
      <c r="A377" s="126">
        <f t="shared" si="12"/>
        <v>178</v>
      </c>
      <c r="B377" s="128">
        <v>64221</v>
      </c>
      <c r="C377" s="107" t="s">
        <v>337</v>
      </c>
      <c r="D377" s="128" t="s">
        <v>230</v>
      </c>
      <c r="E377" s="128">
        <v>0</v>
      </c>
      <c r="F377" s="128">
        <v>10</v>
      </c>
      <c r="G377" s="128">
        <v>10</v>
      </c>
      <c r="H377" s="128">
        <v>78110000</v>
      </c>
      <c r="I377" s="130">
        <v>234504</v>
      </c>
      <c r="J377" s="130">
        <f t="shared" si="11"/>
        <v>2345040</v>
      </c>
    </row>
    <row r="378" spans="1:10">
      <c r="A378" s="126">
        <f t="shared" si="12"/>
        <v>179</v>
      </c>
      <c r="B378" s="128">
        <v>64221</v>
      </c>
      <c r="C378" s="107" t="s">
        <v>338</v>
      </c>
      <c r="D378" s="128" t="s">
        <v>230</v>
      </c>
      <c r="E378" s="128">
        <v>0</v>
      </c>
      <c r="F378" s="128">
        <v>10</v>
      </c>
      <c r="G378" s="128">
        <v>10</v>
      </c>
      <c r="H378" s="128">
        <v>78110000</v>
      </c>
      <c r="I378" s="130">
        <v>234504</v>
      </c>
      <c r="J378" s="130">
        <f t="shared" si="11"/>
        <v>2345040</v>
      </c>
    </row>
    <row r="379" spans="1:10">
      <c r="A379" s="126">
        <f t="shared" si="12"/>
        <v>180</v>
      </c>
      <c r="B379" s="128">
        <v>64221</v>
      </c>
      <c r="C379" s="107" t="s">
        <v>339</v>
      </c>
      <c r="D379" s="128" t="s">
        <v>230</v>
      </c>
      <c r="E379" s="128">
        <v>0</v>
      </c>
      <c r="F379" s="128">
        <v>10</v>
      </c>
      <c r="G379" s="128">
        <v>10</v>
      </c>
      <c r="H379" s="128">
        <v>78110000</v>
      </c>
      <c r="I379" s="130">
        <v>234504</v>
      </c>
      <c r="J379" s="130">
        <f t="shared" si="11"/>
        <v>2345040</v>
      </c>
    </row>
    <row r="380" spans="1:10">
      <c r="A380" s="126">
        <f t="shared" si="12"/>
        <v>181</v>
      </c>
      <c r="B380" s="128">
        <v>64221</v>
      </c>
      <c r="C380" s="107" t="s">
        <v>340</v>
      </c>
      <c r="D380" s="128" t="s">
        <v>230</v>
      </c>
      <c r="E380" s="128">
        <v>0</v>
      </c>
      <c r="F380" s="128">
        <v>50</v>
      </c>
      <c r="G380" s="128">
        <v>50</v>
      </c>
      <c r="H380" s="128">
        <v>78110000</v>
      </c>
      <c r="I380" s="130">
        <v>234504</v>
      </c>
      <c r="J380" s="130">
        <f t="shared" si="11"/>
        <v>11725200</v>
      </c>
    </row>
    <row r="381" spans="1:10">
      <c r="A381" s="126">
        <f t="shared" si="12"/>
        <v>182</v>
      </c>
      <c r="B381" s="128">
        <v>64221</v>
      </c>
      <c r="C381" s="107" t="s">
        <v>341</v>
      </c>
      <c r="D381" s="128" t="s">
        <v>230</v>
      </c>
      <c r="E381" s="128">
        <v>0</v>
      </c>
      <c r="F381" s="128">
        <v>10</v>
      </c>
      <c r="G381" s="128">
        <v>10</v>
      </c>
      <c r="H381" s="128">
        <v>78110000</v>
      </c>
      <c r="I381" s="130">
        <v>234504</v>
      </c>
      <c r="J381" s="130">
        <f t="shared" si="11"/>
        <v>2345040</v>
      </c>
    </row>
    <row r="382" spans="1:10">
      <c r="A382" s="126">
        <f t="shared" si="12"/>
        <v>183</v>
      </c>
      <c r="B382" s="128">
        <v>64221</v>
      </c>
      <c r="C382" s="107" t="s">
        <v>342</v>
      </c>
      <c r="D382" s="128" t="s">
        <v>230</v>
      </c>
      <c r="E382" s="128">
        <v>0</v>
      </c>
      <c r="F382" s="128">
        <v>50</v>
      </c>
      <c r="G382" s="128">
        <v>50</v>
      </c>
      <c r="H382" s="128">
        <v>78110000</v>
      </c>
      <c r="I382" s="130">
        <v>234504</v>
      </c>
      <c r="J382" s="130">
        <f t="shared" si="11"/>
        <v>11725200</v>
      </c>
    </row>
    <row r="383" spans="1:10">
      <c r="A383" s="126">
        <f t="shared" si="12"/>
        <v>184</v>
      </c>
      <c r="B383" s="128">
        <v>64221</v>
      </c>
      <c r="C383" s="107" t="s">
        <v>343</v>
      </c>
      <c r="D383" s="128" t="s">
        <v>230</v>
      </c>
      <c r="E383" s="128">
        <v>0</v>
      </c>
      <c r="F383" s="128">
        <v>30</v>
      </c>
      <c r="G383" s="128">
        <v>30</v>
      </c>
      <c r="H383" s="128">
        <v>78110000</v>
      </c>
      <c r="I383" s="130">
        <v>234504</v>
      </c>
      <c r="J383" s="130">
        <f t="shared" si="11"/>
        <v>7035120</v>
      </c>
    </row>
    <row r="384" spans="1:10">
      <c r="A384" s="126">
        <f t="shared" si="12"/>
        <v>185</v>
      </c>
      <c r="B384" s="128">
        <v>64221</v>
      </c>
      <c r="C384" s="107" t="s">
        <v>344</v>
      </c>
      <c r="D384" s="128" t="s">
        <v>230</v>
      </c>
      <c r="E384" s="128">
        <v>0</v>
      </c>
      <c r="F384" s="128">
        <v>10</v>
      </c>
      <c r="G384" s="128">
        <v>10</v>
      </c>
      <c r="H384" s="128">
        <v>78110000</v>
      </c>
      <c r="I384" s="130">
        <v>234504</v>
      </c>
      <c r="J384" s="130">
        <f t="shared" si="11"/>
        <v>2345040</v>
      </c>
    </row>
    <row r="385" spans="1:10">
      <c r="A385" s="126">
        <f t="shared" si="12"/>
        <v>186</v>
      </c>
      <c r="B385" s="128">
        <v>64221</v>
      </c>
      <c r="C385" s="107" t="s">
        <v>345</v>
      </c>
      <c r="D385" s="128" t="s">
        <v>230</v>
      </c>
      <c r="E385" s="128">
        <v>0</v>
      </c>
      <c r="F385" s="128">
        <v>10</v>
      </c>
      <c r="G385" s="128">
        <v>10</v>
      </c>
      <c r="H385" s="128">
        <v>78110000</v>
      </c>
      <c r="I385" s="130">
        <v>234504</v>
      </c>
      <c r="J385" s="130">
        <f t="shared" si="11"/>
        <v>2345040</v>
      </c>
    </row>
    <row r="386" spans="1:10">
      <c r="A386" s="126">
        <f t="shared" si="12"/>
        <v>187</v>
      </c>
      <c r="B386" s="128">
        <v>64221</v>
      </c>
      <c r="C386" s="107" t="s">
        <v>346</v>
      </c>
      <c r="D386" s="128" t="s">
        <v>230</v>
      </c>
      <c r="E386" s="128">
        <v>0</v>
      </c>
      <c r="F386" s="128">
        <v>50</v>
      </c>
      <c r="G386" s="128">
        <v>50</v>
      </c>
      <c r="H386" s="128">
        <v>78110000</v>
      </c>
      <c r="I386" s="130">
        <v>234504</v>
      </c>
      <c r="J386" s="130">
        <f t="shared" si="11"/>
        <v>11725200</v>
      </c>
    </row>
    <row r="387" spans="1:10">
      <c r="A387" s="126">
        <f t="shared" si="12"/>
        <v>188</v>
      </c>
      <c r="B387" s="128">
        <v>64221</v>
      </c>
      <c r="C387" s="107" t="s">
        <v>347</v>
      </c>
      <c r="D387" s="128" t="s">
        <v>230</v>
      </c>
      <c r="E387" s="128">
        <v>0</v>
      </c>
      <c r="F387" s="128">
        <v>200</v>
      </c>
      <c r="G387" s="128">
        <v>200</v>
      </c>
      <c r="H387" s="128">
        <v>78110000</v>
      </c>
      <c r="I387" s="130">
        <v>234504</v>
      </c>
      <c r="J387" s="130">
        <f t="shared" si="11"/>
        <v>46900800</v>
      </c>
    </row>
    <row r="388" spans="1:10">
      <c r="A388" s="126">
        <f t="shared" si="12"/>
        <v>189</v>
      </c>
      <c r="B388" s="128">
        <v>64221</v>
      </c>
      <c r="C388" s="107" t="s">
        <v>348</v>
      </c>
      <c r="D388" s="128" t="s">
        <v>230</v>
      </c>
      <c r="E388" s="128">
        <v>0</v>
      </c>
      <c r="F388" s="128">
        <v>10</v>
      </c>
      <c r="G388" s="128">
        <v>10</v>
      </c>
      <c r="H388" s="128">
        <v>78110000</v>
      </c>
      <c r="I388" s="130">
        <v>234504</v>
      </c>
      <c r="J388" s="130">
        <f t="shared" si="11"/>
        <v>2345040</v>
      </c>
    </row>
    <row r="389" spans="1:10">
      <c r="A389" s="126">
        <f t="shared" si="12"/>
        <v>190</v>
      </c>
      <c r="B389" s="128">
        <v>64221</v>
      </c>
      <c r="C389" s="107" t="s">
        <v>349</v>
      </c>
      <c r="D389" s="128" t="s">
        <v>230</v>
      </c>
      <c r="E389" s="128">
        <v>0</v>
      </c>
      <c r="F389" s="128">
        <v>10</v>
      </c>
      <c r="G389" s="128">
        <v>10</v>
      </c>
      <c r="H389" s="128">
        <v>78110000</v>
      </c>
      <c r="I389" s="130">
        <v>234504</v>
      </c>
      <c r="J389" s="130">
        <f t="shared" si="11"/>
        <v>2345040</v>
      </c>
    </row>
    <row r="390" spans="1:10">
      <c r="A390" s="126">
        <f t="shared" si="12"/>
        <v>191</v>
      </c>
      <c r="B390" s="128">
        <v>64221</v>
      </c>
      <c r="C390" s="107" t="s">
        <v>350</v>
      </c>
      <c r="D390" s="128" t="s">
        <v>230</v>
      </c>
      <c r="E390" s="128">
        <v>0</v>
      </c>
      <c r="F390" s="128">
        <v>10</v>
      </c>
      <c r="G390" s="128">
        <v>10</v>
      </c>
      <c r="H390" s="128">
        <v>78110000</v>
      </c>
      <c r="I390" s="130">
        <v>234504</v>
      </c>
      <c r="J390" s="130">
        <f t="shared" si="11"/>
        <v>2345040</v>
      </c>
    </row>
    <row r="391" spans="1:10">
      <c r="A391" s="126">
        <f t="shared" si="12"/>
        <v>192</v>
      </c>
      <c r="B391" s="128">
        <v>64221</v>
      </c>
      <c r="C391" s="107" t="s">
        <v>351</v>
      </c>
      <c r="D391" s="128" t="s">
        <v>230</v>
      </c>
      <c r="E391" s="128">
        <v>0</v>
      </c>
      <c r="F391" s="128">
        <v>10</v>
      </c>
      <c r="G391" s="128">
        <v>10</v>
      </c>
      <c r="H391" s="128">
        <v>78110000</v>
      </c>
      <c r="I391" s="130">
        <v>234504</v>
      </c>
      <c r="J391" s="130">
        <f t="shared" si="11"/>
        <v>2345040</v>
      </c>
    </row>
    <row r="392" spans="1:10">
      <c r="A392" s="126">
        <f t="shared" si="12"/>
        <v>193</v>
      </c>
      <c r="B392" s="128">
        <v>64221</v>
      </c>
      <c r="C392" s="107" t="s">
        <v>352</v>
      </c>
      <c r="D392" s="128" t="s">
        <v>230</v>
      </c>
      <c r="E392" s="128">
        <v>0</v>
      </c>
      <c r="F392" s="128">
        <v>10</v>
      </c>
      <c r="G392" s="128">
        <v>10</v>
      </c>
      <c r="H392" s="128">
        <v>78110000</v>
      </c>
      <c r="I392" s="130">
        <v>234504</v>
      </c>
      <c r="J392" s="130">
        <f t="shared" si="11"/>
        <v>2345040</v>
      </c>
    </row>
    <row r="393" spans="1:10">
      <c r="A393" s="126">
        <f t="shared" si="12"/>
        <v>194</v>
      </c>
      <c r="B393" s="128">
        <v>64221</v>
      </c>
      <c r="C393" s="107" t="s">
        <v>353</v>
      </c>
      <c r="D393" s="128" t="s">
        <v>230</v>
      </c>
      <c r="E393" s="128">
        <v>0</v>
      </c>
      <c r="F393" s="128">
        <v>10</v>
      </c>
      <c r="G393" s="128">
        <v>10</v>
      </c>
      <c r="H393" s="128">
        <v>78110000</v>
      </c>
      <c r="I393" s="130">
        <v>234504</v>
      </c>
      <c r="J393" s="130">
        <f t="shared" si="11"/>
        <v>2345040</v>
      </c>
    </row>
    <row r="394" spans="1:10">
      <c r="A394" s="126">
        <f t="shared" si="12"/>
        <v>195</v>
      </c>
      <c r="B394" s="128">
        <v>64221</v>
      </c>
      <c r="C394" s="107" t="s">
        <v>354</v>
      </c>
      <c r="D394" s="128" t="s">
        <v>230</v>
      </c>
      <c r="E394" s="128">
        <v>0</v>
      </c>
      <c r="F394" s="128">
        <v>10</v>
      </c>
      <c r="G394" s="128">
        <v>10</v>
      </c>
      <c r="H394" s="128">
        <v>78110000</v>
      </c>
      <c r="I394" s="130">
        <v>234504</v>
      </c>
      <c r="J394" s="130">
        <f t="shared" si="11"/>
        <v>2345040</v>
      </c>
    </row>
    <row r="395" spans="1:10">
      <c r="A395" s="126">
        <f t="shared" si="12"/>
        <v>196</v>
      </c>
      <c r="B395" s="128">
        <v>64221</v>
      </c>
      <c r="C395" s="107" t="s">
        <v>355</v>
      </c>
      <c r="D395" s="128" t="s">
        <v>230</v>
      </c>
      <c r="E395" s="128">
        <v>0</v>
      </c>
      <c r="F395" s="128">
        <v>10</v>
      </c>
      <c r="G395" s="128">
        <v>10</v>
      </c>
      <c r="H395" s="128">
        <v>78110000</v>
      </c>
      <c r="I395" s="130">
        <v>234504</v>
      </c>
      <c r="J395" s="130">
        <f t="shared" si="11"/>
        <v>2345040</v>
      </c>
    </row>
    <row r="396" spans="1:10">
      <c r="A396" s="126">
        <f t="shared" si="12"/>
        <v>197</v>
      </c>
      <c r="B396" s="128">
        <v>64221</v>
      </c>
      <c r="C396" s="107" t="s">
        <v>356</v>
      </c>
      <c r="D396" s="128" t="s">
        <v>230</v>
      </c>
      <c r="E396" s="128">
        <v>0</v>
      </c>
      <c r="F396" s="128">
        <v>10</v>
      </c>
      <c r="G396" s="128">
        <v>10</v>
      </c>
      <c r="H396" s="128">
        <v>78110000</v>
      </c>
      <c r="I396" s="130">
        <v>234504</v>
      </c>
      <c r="J396" s="130">
        <f t="shared" si="11"/>
        <v>2345040</v>
      </c>
    </row>
    <row r="397" spans="1:10">
      <c r="A397" s="126">
        <f t="shared" si="12"/>
        <v>198</v>
      </c>
      <c r="B397" s="128">
        <v>64221</v>
      </c>
      <c r="C397" s="107" t="s">
        <v>357</v>
      </c>
      <c r="D397" s="128" t="s">
        <v>230</v>
      </c>
      <c r="E397" s="128">
        <v>0</v>
      </c>
      <c r="F397" s="128">
        <v>10</v>
      </c>
      <c r="G397" s="128">
        <v>10</v>
      </c>
      <c r="H397" s="128">
        <v>78110000</v>
      </c>
      <c r="I397" s="130">
        <v>234504</v>
      </c>
      <c r="J397" s="130">
        <f t="shared" si="11"/>
        <v>2345040</v>
      </c>
    </row>
    <row r="398" spans="1:10">
      <c r="A398" s="126">
        <f t="shared" si="12"/>
        <v>199</v>
      </c>
      <c r="B398" s="128">
        <v>64221</v>
      </c>
      <c r="C398" s="107" t="s">
        <v>358</v>
      </c>
      <c r="D398" s="128" t="s">
        <v>230</v>
      </c>
      <c r="E398" s="128">
        <v>0</v>
      </c>
      <c r="F398" s="128">
        <v>10</v>
      </c>
      <c r="G398" s="128">
        <v>10</v>
      </c>
      <c r="H398" s="128">
        <v>78110000</v>
      </c>
      <c r="I398" s="130">
        <v>234504</v>
      </c>
      <c r="J398" s="130">
        <f t="shared" si="11"/>
        <v>2345040</v>
      </c>
    </row>
    <row r="399" spans="1:10">
      <c r="A399" s="126">
        <f t="shared" si="12"/>
        <v>200</v>
      </c>
      <c r="B399" s="128">
        <v>64221</v>
      </c>
      <c r="C399" s="107" t="s">
        <v>359</v>
      </c>
      <c r="D399" s="128" t="s">
        <v>230</v>
      </c>
      <c r="E399" s="128">
        <v>0</v>
      </c>
      <c r="F399" s="128">
        <v>100</v>
      </c>
      <c r="G399" s="128">
        <v>100</v>
      </c>
      <c r="H399" s="128">
        <v>78110000</v>
      </c>
      <c r="I399" s="130">
        <v>234504</v>
      </c>
      <c r="J399" s="130">
        <f t="shared" ref="J399:J462" si="13">I399*F399</f>
        <v>23450400</v>
      </c>
    </row>
    <row r="400" spans="1:10">
      <c r="A400" s="126">
        <f t="shared" ref="A400:A463" si="14">A399+1</f>
        <v>201</v>
      </c>
      <c r="B400" s="128">
        <v>64221</v>
      </c>
      <c r="C400" s="107" t="s">
        <v>360</v>
      </c>
      <c r="D400" s="128" t="s">
        <v>230</v>
      </c>
      <c r="E400" s="128">
        <v>0</v>
      </c>
      <c r="F400" s="128">
        <v>10</v>
      </c>
      <c r="G400" s="128">
        <v>10</v>
      </c>
      <c r="H400" s="128">
        <v>78110000</v>
      </c>
      <c r="I400" s="130">
        <v>234504</v>
      </c>
      <c r="J400" s="130">
        <f t="shared" si="13"/>
        <v>2345040</v>
      </c>
    </row>
    <row r="401" spans="1:10">
      <c r="A401" s="126">
        <f t="shared" si="14"/>
        <v>202</v>
      </c>
      <c r="B401" s="128">
        <v>64221</v>
      </c>
      <c r="C401" s="107" t="s">
        <v>361</v>
      </c>
      <c r="D401" s="128" t="s">
        <v>230</v>
      </c>
      <c r="E401" s="128">
        <v>0</v>
      </c>
      <c r="F401" s="128">
        <v>10</v>
      </c>
      <c r="G401" s="128">
        <v>10</v>
      </c>
      <c r="H401" s="128">
        <v>78110000</v>
      </c>
      <c r="I401" s="130">
        <v>234504</v>
      </c>
      <c r="J401" s="130">
        <f t="shared" si="13"/>
        <v>2345040</v>
      </c>
    </row>
    <row r="402" spans="1:10">
      <c r="A402" s="126">
        <f t="shared" si="14"/>
        <v>203</v>
      </c>
      <c r="B402" s="128">
        <v>64221</v>
      </c>
      <c r="C402" s="107" t="s">
        <v>362</v>
      </c>
      <c r="D402" s="128" t="s">
        <v>230</v>
      </c>
      <c r="E402" s="128">
        <v>0</v>
      </c>
      <c r="F402" s="128">
        <v>10</v>
      </c>
      <c r="G402" s="128">
        <v>10</v>
      </c>
      <c r="H402" s="128">
        <v>78110000</v>
      </c>
      <c r="I402" s="130">
        <v>234504</v>
      </c>
      <c r="J402" s="130">
        <f t="shared" si="13"/>
        <v>2345040</v>
      </c>
    </row>
    <row r="403" spans="1:10">
      <c r="A403" s="126">
        <f t="shared" si="14"/>
        <v>204</v>
      </c>
      <c r="B403" s="128">
        <v>64221</v>
      </c>
      <c r="C403" s="107" t="s">
        <v>363</v>
      </c>
      <c r="D403" s="128" t="s">
        <v>230</v>
      </c>
      <c r="E403" s="128">
        <v>0</v>
      </c>
      <c r="F403" s="128">
        <v>10</v>
      </c>
      <c r="G403" s="128">
        <v>10</v>
      </c>
      <c r="H403" s="128">
        <v>78110000</v>
      </c>
      <c r="I403" s="130">
        <v>234504</v>
      </c>
      <c r="J403" s="130">
        <f t="shared" si="13"/>
        <v>2345040</v>
      </c>
    </row>
    <row r="404" spans="1:10">
      <c r="A404" s="126">
        <f t="shared" si="14"/>
        <v>205</v>
      </c>
      <c r="B404" s="128">
        <v>64221</v>
      </c>
      <c r="C404" s="107" t="s">
        <v>364</v>
      </c>
      <c r="D404" s="128" t="s">
        <v>230</v>
      </c>
      <c r="E404" s="128">
        <v>0</v>
      </c>
      <c r="F404" s="128">
        <v>10</v>
      </c>
      <c r="G404" s="128">
        <v>10</v>
      </c>
      <c r="H404" s="128">
        <v>78110000</v>
      </c>
      <c r="I404" s="130">
        <v>234504</v>
      </c>
      <c r="J404" s="130">
        <f t="shared" si="13"/>
        <v>2345040</v>
      </c>
    </row>
    <row r="405" spans="1:10">
      <c r="A405" s="126">
        <f t="shared" si="14"/>
        <v>206</v>
      </c>
      <c r="B405" s="128">
        <v>64221</v>
      </c>
      <c r="C405" s="107" t="s">
        <v>365</v>
      </c>
      <c r="D405" s="128" t="s">
        <v>230</v>
      </c>
      <c r="E405" s="128">
        <v>0</v>
      </c>
      <c r="F405" s="128">
        <v>10</v>
      </c>
      <c r="G405" s="128">
        <v>10</v>
      </c>
      <c r="H405" s="128">
        <v>78110000</v>
      </c>
      <c r="I405" s="130">
        <v>234504</v>
      </c>
      <c r="J405" s="130">
        <f t="shared" si="13"/>
        <v>2345040</v>
      </c>
    </row>
    <row r="406" spans="1:10">
      <c r="A406" s="126">
        <f t="shared" si="14"/>
        <v>207</v>
      </c>
      <c r="B406" s="128">
        <v>64221</v>
      </c>
      <c r="C406" s="107" t="s">
        <v>366</v>
      </c>
      <c r="D406" s="128" t="s">
        <v>230</v>
      </c>
      <c r="E406" s="128">
        <v>0</v>
      </c>
      <c r="F406" s="128">
        <v>10</v>
      </c>
      <c r="G406" s="128">
        <v>10</v>
      </c>
      <c r="H406" s="128">
        <v>78110000</v>
      </c>
      <c r="I406" s="130">
        <v>234504</v>
      </c>
      <c r="J406" s="130">
        <f t="shared" si="13"/>
        <v>2345040</v>
      </c>
    </row>
    <row r="407" spans="1:10">
      <c r="A407" s="126">
        <f t="shared" si="14"/>
        <v>208</v>
      </c>
      <c r="B407" s="128">
        <v>64221</v>
      </c>
      <c r="C407" s="107" t="s">
        <v>367</v>
      </c>
      <c r="D407" s="128" t="s">
        <v>230</v>
      </c>
      <c r="E407" s="128">
        <v>0</v>
      </c>
      <c r="F407" s="128">
        <v>10</v>
      </c>
      <c r="G407" s="128">
        <v>10</v>
      </c>
      <c r="H407" s="128">
        <v>78110000</v>
      </c>
      <c r="I407" s="130">
        <v>234504</v>
      </c>
      <c r="J407" s="130">
        <f t="shared" si="13"/>
        <v>2345040</v>
      </c>
    </row>
    <row r="408" spans="1:10">
      <c r="A408" s="126">
        <f t="shared" si="14"/>
        <v>209</v>
      </c>
      <c r="B408" s="128">
        <v>64221</v>
      </c>
      <c r="C408" s="107" t="s">
        <v>368</v>
      </c>
      <c r="D408" s="128" t="s">
        <v>230</v>
      </c>
      <c r="E408" s="128">
        <v>0</v>
      </c>
      <c r="F408" s="128">
        <v>20</v>
      </c>
      <c r="G408" s="128">
        <v>20</v>
      </c>
      <c r="H408" s="128">
        <v>78110000</v>
      </c>
      <c r="I408" s="130">
        <v>234504</v>
      </c>
      <c r="J408" s="130">
        <f t="shared" si="13"/>
        <v>4690080</v>
      </c>
    </row>
    <row r="409" spans="1:10">
      <c r="A409" s="126">
        <f t="shared" si="14"/>
        <v>210</v>
      </c>
      <c r="B409" s="128">
        <v>64221</v>
      </c>
      <c r="C409" s="107" t="s">
        <v>369</v>
      </c>
      <c r="D409" s="128" t="s">
        <v>230</v>
      </c>
      <c r="E409" s="128">
        <v>0</v>
      </c>
      <c r="F409" s="128">
        <v>10</v>
      </c>
      <c r="G409" s="128">
        <v>10</v>
      </c>
      <c r="H409" s="128">
        <v>78110000</v>
      </c>
      <c r="I409" s="130">
        <v>234504</v>
      </c>
      <c r="J409" s="130">
        <f t="shared" si="13"/>
        <v>2345040</v>
      </c>
    </row>
    <row r="410" spans="1:10">
      <c r="A410" s="126">
        <f t="shared" si="14"/>
        <v>211</v>
      </c>
      <c r="B410" s="128">
        <v>64221</v>
      </c>
      <c r="C410" s="107" t="s">
        <v>370</v>
      </c>
      <c r="D410" s="128" t="s">
        <v>230</v>
      </c>
      <c r="E410" s="128">
        <v>0</v>
      </c>
      <c r="F410" s="128">
        <v>10</v>
      </c>
      <c r="G410" s="128">
        <v>10</v>
      </c>
      <c r="H410" s="128">
        <v>78110000</v>
      </c>
      <c r="I410" s="130">
        <v>234504</v>
      </c>
      <c r="J410" s="130">
        <f t="shared" si="13"/>
        <v>2345040</v>
      </c>
    </row>
    <row r="411" spans="1:10">
      <c r="A411" s="126">
        <f t="shared" si="14"/>
        <v>212</v>
      </c>
      <c r="B411" s="128">
        <v>64221</v>
      </c>
      <c r="C411" s="107" t="s">
        <v>371</v>
      </c>
      <c r="D411" s="128" t="s">
        <v>230</v>
      </c>
      <c r="E411" s="128">
        <v>0</v>
      </c>
      <c r="F411" s="128">
        <v>10</v>
      </c>
      <c r="G411" s="128">
        <v>10</v>
      </c>
      <c r="H411" s="128">
        <v>78110000</v>
      </c>
      <c r="I411" s="130">
        <v>234504</v>
      </c>
      <c r="J411" s="130">
        <f t="shared" si="13"/>
        <v>2345040</v>
      </c>
    </row>
    <row r="412" spans="1:10">
      <c r="A412" s="126">
        <f t="shared" si="14"/>
        <v>213</v>
      </c>
      <c r="B412" s="128">
        <v>64221</v>
      </c>
      <c r="C412" s="107" t="s">
        <v>372</v>
      </c>
      <c r="D412" s="128" t="s">
        <v>230</v>
      </c>
      <c r="E412" s="128">
        <v>0</v>
      </c>
      <c r="F412" s="128">
        <v>10</v>
      </c>
      <c r="G412" s="128">
        <v>10</v>
      </c>
      <c r="H412" s="128">
        <v>78110000</v>
      </c>
      <c r="I412" s="130">
        <v>234504</v>
      </c>
      <c r="J412" s="130">
        <f t="shared" si="13"/>
        <v>2345040</v>
      </c>
    </row>
    <row r="413" spans="1:10">
      <c r="A413" s="126">
        <f t="shared" si="14"/>
        <v>214</v>
      </c>
      <c r="B413" s="128">
        <v>64221</v>
      </c>
      <c r="C413" s="107" t="s">
        <v>373</v>
      </c>
      <c r="D413" s="128" t="s">
        <v>230</v>
      </c>
      <c r="E413" s="128">
        <v>0</v>
      </c>
      <c r="F413" s="128">
        <v>10</v>
      </c>
      <c r="G413" s="128">
        <v>10</v>
      </c>
      <c r="H413" s="128">
        <v>78110000</v>
      </c>
      <c r="I413" s="130">
        <v>234504</v>
      </c>
      <c r="J413" s="130">
        <f t="shared" si="13"/>
        <v>2345040</v>
      </c>
    </row>
    <row r="414" spans="1:10">
      <c r="A414" s="126">
        <f t="shared" si="14"/>
        <v>215</v>
      </c>
      <c r="B414" s="128">
        <v>64221</v>
      </c>
      <c r="C414" s="107" t="s">
        <v>374</v>
      </c>
      <c r="D414" s="128" t="s">
        <v>230</v>
      </c>
      <c r="E414" s="128">
        <v>0</v>
      </c>
      <c r="F414" s="128">
        <v>10</v>
      </c>
      <c r="G414" s="128">
        <v>10</v>
      </c>
      <c r="H414" s="128">
        <v>78110000</v>
      </c>
      <c r="I414" s="130">
        <v>234504</v>
      </c>
      <c r="J414" s="130">
        <f t="shared" si="13"/>
        <v>2345040</v>
      </c>
    </row>
    <row r="415" spans="1:10">
      <c r="A415" s="126">
        <f t="shared" si="14"/>
        <v>216</v>
      </c>
      <c r="B415" s="128">
        <v>64221</v>
      </c>
      <c r="C415" s="107" t="s">
        <v>375</v>
      </c>
      <c r="D415" s="128" t="s">
        <v>230</v>
      </c>
      <c r="E415" s="128">
        <v>0</v>
      </c>
      <c r="F415" s="128">
        <v>10</v>
      </c>
      <c r="G415" s="128">
        <v>10</v>
      </c>
      <c r="H415" s="128">
        <v>78110000</v>
      </c>
      <c r="I415" s="130">
        <v>234504</v>
      </c>
      <c r="J415" s="130">
        <f t="shared" si="13"/>
        <v>2345040</v>
      </c>
    </row>
    <row r="416" spans="1:10">
      <c r="A416" s="126">
        <f t="shared" si="14"/>
        <v>217</v>
      </c>
      <c r="B416" s="128">
        <v>64221</v>
      </c>
      <c r="C416" s="107" t="s">
        <v>376</v>
      </c>
      <c r="D416" s="128" t="s">
        <v>230</v>
      </c>
      <c r="E416" s="128">
        <v>0</v>
      </c>
      <c r="F416" s="128">
        <v>10</v>
      </c>
      <c r="G416" s="128">
        <v>10</v>
      </c>
      <c r="H416" s="128">
        <v>78110000</v>
      </c>
      <c r="I416" s="130">
        <v>234504</v>
      </c>
      <c r="J416" s="130">
        <f t="shared" si="13"/>
        <v>2345040</v>
      </c>
    </row>
    <row r="417" spans="1:10">
      <c r="A417" s="126">
        <f t="shared" si="14"/>
        <v>218</v>
      </c>
      <c r="B417" s="128">
        <v>64221</v>
      </c>
      <c r="C417" s="107" t="s">
        <v>377</v>
      </c>
      <c r="D417" s="128" t="s">
        <v>230</v>
      </c>
      <c r="E417" s="128">
        <v>0</v>
      </c>
      <c r="F417" s="128">
        <v>10</v>
      </c>
      <c r="G417" s="128">
        <v>10</v>
      </c>
      <c r="H417" s="128">
        <v>78110000</v>
      </c>
      <c r="I417" s="130">
        <v>234504</v>
      </c>
      <c r="J417" s="130">
        <f t="shared" si="13"/>
        <v>2345040</v>
      </c>
    </row>
    <row r="418" spans="1:10">
      <c r="A418" s="126">
        <f t="shared" si="14"/>
        <v>219</v>
      </c>
      <c r="B418" s="128">
        <v>64221</v>
      </c>
      <c r="C418" s="107" t="s">
        <v>378</v>
      </c>
      <c r="D418" s="128" t="s">
        <v>230</v>
      </c>
      <c r="E418" s="128">
        <v>0</v>
      </c>
      <c r="F418" s="128">
        <v>10</v>
      </c>
      <c r="G418" s="128">
        <v>10</v>
      </c>
      <c r="H418" s="128">
        <v>78110000</v>
      </c>
      <c r="I418" s="130">
        <v>234504</v>
      </c>
      <c r="J418" s="130">
        <f t="shared" si="13"/>
        <v>2345040</v>
      </c>
    </row>
    <row r="419" spans="1:10">
      <c r="A419" s="126">
        <f t="shared" si="14"/>
        <v>220</v>
      </c>
      <c r="B419" s="128">
        <v>64221</v>
      </c>
      <c r="C419" s="107" t="s">
        <v>379</v>
      </c>
      <c r="D419" s="128" t="s">
        <v>230</v>
      </c>
      <c r="E419" s="128">
        <v>0</v>
      </c>
      <c r="F419" s="128">
        <v>30</v>
      </c>
      <c r="G419" s="128">
        <v>30</v>
      </c>
      <c r="H419" s="128">
        <v>78110000</v>
      </c>
      <c r="I419" s="130">
        <v>234504</v>
      </c>
      <c r="J419" s="130">
        <f t="shared" si="13"/>
        <v>7035120</v>
      </c>
    </row>
    <row r="420" spans="1:10">
      <c r="A420" s="126">
        <f t="shared" si="14"/>
        <v>221</v>
      </c>
      <c r="B420" s="128">
        <v>64221</v>
      </c>
      <c r="C420" s="107" t="s">
        <v>380</v>
      </c>
      <c r="D420" s="128" t="s">
        <v>230</v>
      </c>
      <c r="E420" s="128">
        <v>0</v>
      </c>
      <c r="F420" s="128">
        <v>300</v>
      </c>
      <c r="G420" s="128">
        <v>300</v>
      </c>
      <c r="H420" s="128">
        <v>78110000</v>
      </c>
      <c r="I420" s="130">
        <v>234504</v>
      </c>
      <c r="J420" s="130">
        <f t="shared" si="13"/>
        <v>70351200</v>
      </c>
    </row>
    <row r="421" spans="1:10">
      <c r="A421" s="126">
        <f t="shared" si="14"/>
        <v>222</v>
      </c>
      <c r="B421" s="128">
        <v>64221</v>
      </c>
      <c r="C421" s="107" t="s">
        <v>381</v>
      </c>
      <c r="D421" s="128" t="s">
        <v>230</v>
      </c>
      <c r="E421" s="128">
        <v>0</v>
      </c>
      <c r="F421" s="128">
        <v>200</v>
      </c>
      <c r="G421" s="128">
        <v>200</v>
      </c>
      <c r="H421" s="128">
        <v>78110000</v>
      </c>
      <c r="I421" s="130">
        <v>234504</v>
      </c>
      <c r="J421" s="130">
        <f t="shared" si="13"/>
        <v>46900800</v>
      </c>
    </row>
    <row r="422" spans="1:10">
      <c r="A422" s="126">
        <f t="shared" si="14"/>
        <v>223</v>
      </c>
      <c r="B422" s="128">
        <v>64221</v>
      </c>
      <c r="C422" s="107" t="s">
        <v>382</v>
      </c>
      <c r="D422" s="128" t="s">
        <v>230</v>
      </c>
      <c r="E422" s="128">
        <v>0</v>
      </c>
      <c r="F422" s="128">
        <v>10</v>
      </c>
      <c r="G422" s="128">
        <v>10</v>
      </c>
      <c r="H422" s="128">
        <v>78110000</v>
      </c>
      <c r="I422" s="130">
        <v>234504</v>
      </c>
      <c r="J422" s="130">
        <f t="shared" si="13"/>
        <v>2345040</v>
      </c>
    </row>
    <row r="423" spans="1:10">
      <c r="A423" s="126">
        <f t="shared" si="14"/>
        <v>224</v>
      </c>
      <c r="B423" s="128">
        <v>64221</v>
      </c>
      <c r="C423" s="107" t="s">
        <v>383</v>
      </c>
      <c r="D423" s="128" t="s">
        <v>230</v>
      </c>
      <c r="E423" s="128">
        <v>0</v>
      </c>
      <c r="F423" s="128">
        <v>30</v>
      </c>
      <c r="G423" s="128">
        <v>30</v>
      </c>
      <c r="H423" s="128">
        <v>78110000</v>
      </c>
      <c r="I423" s="130">
        <v>234504</v>
      </c>
      <c r="J423" s="130">
        <f t="shared" si="13"/>
        <v>7035120</v>
      </c>
    </row>
    <row r="424" spans="1:10">
      <c r="A424" s="126">
        <f t="shared" si="14"/>
        <v>225</v>
      </c>
      <c r="B424" s="128">
        <v>64221</v>
      </c>
      <c r="C424" s="107" t="s">
        <v>384</v>
      </c>
      <c r="D424" s="128" t="s">
        <v>230</v>
      </c>
      <c r="E424" s="128">
        <v>0</v>
      </c>
      <c r="F424" s="128">
        <v>10</v>
      </c>
      <c r="G424" s="128">
        <v>10</v>
      </c>
      <c r="H424" s="128">
        <v>78110000</v>
      </c>
      <c r="I424" s="130">
        <v>234504</v>
      </c>
      <c r="J424" s="130">
        <f t="shared" si="13"/>
        <v>2345040</v>
      </c>
    </row>
    <row r="425" spans="1:10">
      <c r="A425" s="126">
        <f t="shared" si="14"/>
        <v>226</v>
      </c>
      <c r="B425" s="128">
        <v>64221</v>
      </c>
      <c r="C425" s="107" t="s">
        <v>385</v>
      </c>
      <c r="D425" s="128" t="s">
        <v>230</v>
      </c>
      <c r="E425" s="128">
        <v>0</v>
      </c>
      <c r="F425" s="128">
        <v>20</v>
      </c>
      <c r="G425" s="128">
        <v>20</v>
      </c>
      <c r="H425" s="128">
        <v>78110000</v>
      </c>
      <c r="I425" s="130">
        <v>234504</v>
      </c>
      <c r="J425" s="130">
        <f t="shared" si="13"/>
        <v>4690080</v>
      </c>
    </row>
    <row r="426" spans="1:10">
      <c r="A426" s="126">
        <f t="shared" si="14"/>
        <v>227</v>
      </c>
      <c r="B426" s="128">
        <v>64221</v>
      </c>
      <c r="C426" s="107" t="s">
        <v>386</v>
      </c>
      <c r="D426" s="128" t="s">
        <v>230</v>
      </c>
      <c r="E426" s="128">
        <v>0</v>
      </c>
      <c r="F426" s="128">
        <v>20</v>
      </c>
      <c r="G426" s="128">
        <v>20</v>
      </c>
      <c r="H426" s="128">
        <v>78110000</v>
      </c>
      <c r="I426" s="130">
        <v>234504</v>
      </c>
      <c r="J426" s="130">
        <f t="shared" si="13"/>
        <v>4690080</v>
      </c>
    </row>
    <row r="427" spans="1:10">
      <c r="A427" s="126">
        <f t="shared" si="14"/>
        <v>228</v>
      </c>
      <c r="B427" s="128">
        <v>64221</v>
      </c>
      <c r="C427" s="107" t="s">
        <v>387</v>
      </c>
      <c r="D427" s="128" t="s">
        <v>230</v>
      </c>
      <c r="E427" s="128">
        <v>0</v>
      </c>
      <c r="F427" s="128">
        <v>10</v>
      </c>
      <c r="G427" s="128">
        <v>10</v>
      </c>
      <c r="H427" s="128">
        <v>78110000</v>
      </c>
      <c r="I427" s="130">
        <v>234504</v>
      </c>
      <c r="J427" s="130">
        <f t="shared" si="13"/>
        <v>2345040</v>
      </c>
    </row>
    <row r="428" spans="1:10">
      <c r="A428" s="126">
        <f t="shared" si="14"/>
        <v>229</v>
      </c>
      <c r="B428" s="128">
        <v>64221</v>
      </c>
      <c r="C428" s="107" t="s">
        <v>388</v>
      </c>
      <c r="D428" s="128" t="s">
        <v>230</v>
      </c>
      <c r="E428" s="128">
        <v>0</v>
      </c>
      <c r="F428" s="128">
        <v>10</v>
      </c>
      <c r="G428" s="128">
        <v>10</v>
      </c>
      <c r="H428" s="128">
        <v>78110000</v>
      </c>
      <c r="I428" s="130">
        <v>234504</v>
      </c>
      <c r="J428" s="130">
        <f t="shared" si="13"/>
        <v>2345040</v>
      </c>
    </row>
    <row r="429" spans="1:10">
      <c r="A429" s="126">
        <f t="shared" si="14"/>
        <v>230</v>
      </c>
      <c r="B429" s="128">
        <v>64221</v>
      </c>
      <c r="C429" s="107" t="s">
        <v>389</v>
      </c>
      <c r="D429" s="128" t="s">
        <v>230</v>
      </c>
      <c r="E429" s="128">
        <v>0</v>
      </c>
      <c r="F429" s="128">
        <v>50</v>
      </c>
      <c r="G429" s="128">
        <v>50</v>
      </c>
      <c r="H429" s="128">
        <v>78110000</v>
      </c>
      <c r="I429" s="130">
        <v>234504</v>
      </c>
      <c r="J429" s="130">
        <f t="shared" si="13"/>
        <v>11725200</v>
      </c>
    </row>
    <row r="430" spans="1:10">
      <c r="A430" s="126">
        <f t="shared" si="14"/>
        <v>231</v>
      </c>
      <c r="B430" s="128">
        <v>64221</v>
      </c>
      <c r="C430" s="107" t="s">
        <v>390</v>
      </c>
      <c r="D430" s="128" t="s">
        <v>230</v>
      </c>
      <c r="E430" s="128">
        <v>0</v>
      </c>
      <c r="F430" s="128">
        <v>50</v>
      </c>
      <c r="G430" s="128">
        <v>50</v>
      </c>
      <c r="H430" s="128">
        <v>78110000</v>
      </c>
      <c r="I430" s="130">
        <v>234504</v>
      </c>
      <c r="J430" s="130">
        <f t="shared" si="13"/>
        <v>11725200</v>
      </c>
    </row>
    <row r="431" spans="1:10">
      <c r="A431" s="126">
        <f t="shared" si="14"/>
        <v>232</v>
      </c>
      <c r="B431" s="128">
        <v>64221</v>
      </c>
      <c r="C431" s="107" t="s">
        <v>391</v>
      </c>
      <c r="D431" s="128" t="s">
        <v>230</v>
      </c>
      <c r="E431" s="128">
        <v>0</v>
      </c>
      <c r="F431" s="128">
        <v>10</v>
      </c>
      <c r="G431" s="128">
        <v>10</v>
      </c>
      <c r="H431" s="128">
        <v>78110000</v>
      </c>
      <c r="I431" s="130">
        <v>234504</v>
      </c>
      <c r="J431" s="130">
        <f t="shared" si="13"/>
        <v>2345040</v>
      </c>
    </row>
    <row r="432" spans="1:10">
      <c r="A432" s="126">
        <f t="shared" si="14"/>
        <v>233</v>
      </c>
      <c r="B432" s="128">
        <v>64221</v>
      </c>
      <c r="C432" s="107" t="s">
        <v>392</v>
      </c>
      <c r="D432" s="128" t="s">
        <v>230</v>
      </c>
      <c r="E432" s="128">
        <v>0</v>
      </c>
      <c r="F432" s="128">
        <v>50</v>
      </c>
      <c r="G432" s="128">
        <v>50</v>
      </c>
      <c r="H432" s="128">
        <v>78110000</v>
      </c>
      <c r="I432" s="130">
        <v>234504</v>
      </c>
      <c r="J432" s="130">
        <f t="shared" si="13"/>
        <v>11725200</v>
      </c>
    </row>
    <row r="433" spans="1:10">
      <c r="A433" s="126">
        <f t="shared" si="14"/>
        <v>234</v>
      </c>
      <c r="B433" s="128">
        <v>64221</v>
      </c>
      <c r="C433" s="107" t="s">
        <v>393</v>
      </c>
      <c r="D433" s="128" t="s">
        <v>230</v>
      </c>
      <c r="E433" s="128">
        <v>0</v>
      </c>
      <c r="F433" s="128">
        <v>50</v>
      </c>
      <c r="G433" s="128">
        <v>50</v>
      </c>
      <c r="H433" s="128">
        <v>78110000</v>
      </c>
      <c r="I433" s="130">
        <v>234504</v>
      </c>
      <c r="J433" s="130">
        <f t="shared" si="13"/>
        <v>11725200</v>
      </c>
    </row>
    <row r="434" spans="1:10">
      <c r="A434" s="126">
        <f t="shared" si="14"/>
        <v>235</v>
      </c>
      <c r="B434" s="128">
        <v>64221</v>
      </c>
      <c r="C434" s="107" t="s">
        <v>394</v>
      </c>
      <c r="D434" s="128" t="s">
        <v>230</v>
      </c>
      <c r="E434" s="128">
        <v>0</v>
      </c>
      <c r="F434" s="128">
        <v>10</v>
      </c>
      <c r="G434" s="128">
        <v>10</v>
      </c>
      <c r="H434" s="128">
        <v>78110000</v>
      </c>
      <c r="I434" s="130">
        <v>234504</v>
      </c>
      <c r="J434" s="130">
        <f t="shared" si="13"/>
        <v>2345040</v>
      </c>
    </row>
    <row r="435" spans="1:10">
      <c r="A435" s="126">
        <f t="shared" si="14"/>
        <v>236</v>
      </c>
      <c r="B435" s="128">
        <v>64221</v>
      </c>
      <c r="C435" s="107" t="s">
        <v>395</v>
      </c>
      <c r="D435" s="128" t="s">
        <v>230</v>
      </c>
      <c r="E435" s="128">
        <v>0</v>
      </c>
      <c r="F435" s="128">
        <v>10</v>
      </c>
      <c r="G435" s="128">
        <v>10</v>
      </c>
      <c r="H435" s="128">
        <v>78110000</v>
      </c>
      <c r="I435" s="130">
        <v>234504</v>
      </c>
      <c r="J435" s="130">
        <f t="shared" si="13"/>
        <v>2345040</v>
      </c>
    </row>
    <row r="436" spans="1:10">
      <c r="A436" s="126">
        <f t="shared" si="14"/>
        <v>237</v>
      </c>
      <c r="B436" s="128">
        <v>64221</v>
      </c>
      <c r="C436" s="107" t="s">
        <v>396</v>
      </c>
      <c r="D436" s="128" t="s">
        <v>230</v>
      </c>
      <c r="E436" s="128">
        <v>0</v>
      </c>
      <c r="F436" s="128">
        <v>10</v>
      </c>
      <c r="G436" s="128">
        <v>10</v>
      </c>
      <c r="H436" s="128">
        <v>78110000</v>
      </c>
      <c r="I436" s="130">
        <v>234504</v>
      </c>
      <c r="J436" s="130">
        <f t="shared" si="13"/>
        <v>2345040</v>
      </c>
    </row>
    <row r="437" spans="1:10">
      <c r="A437" s="126">
        <f t="shared" si="14"/>
        <v>238</v>
      </c>
      <c r="B437" s="128">
        <v>64221</v>
      </c>
      <c r="C437" s="107" t="s">
        <v>397</v>
      </c>
      <c r="D437" s="128" t="s">
        <v>230</v>
      </c>
      <c r="E437" s="128">
        <v>0</v>
      </c>
      <c r="F437" s="128">
        <v>10</v>
      </c>
      <c r="G437" s="128">
        <v>10</v>
      </c>
      <c r="H437" s="128">
        <v>78110000</v>
      </c>
      <c r="I437" s="130">
        <v>234504</v>
      </c>
      <c r="J437" s="130">
        <f t="shared" si="13"/>
        <v>2345040</v>
      </c>
    </row>
    <row r="438" spans="1:10">
      <c r="A438" s="126">
        <f t="shared" si="14"/>
        <v>239</v>
      </c>
      <c r="B438" s="128">
        <v>64221</v>
      </c>
      <c r="C438" s="107" t="s">
        <v>398</v>
      </c>
      <c r="D438" s="128" t="s">
        <v>230</v>
      </c>
      <c r="E438" s="128">
        <v>0</v>
      </c>
      <c r="F438" s="128">
        <v>10</v>
      </c>
      <c r="G438" s="128">
        <v>10</v>
      </c>
      <c r="H438" s="128">
        <v>78110000</v>
      </c>
      <c r="I438" s="130">
        <v>234504</v>
      </c>
      <c r="J438" s="130">
        <f t="shared" si="13"/>
        <v>2345040</v>
      </c>
    </row>
    <row r="439" spans="1:10">
      <c r="A439" s="126">
        <f t="shared" si="14"/>
        <v>240</v>
      </c>
      <c r="B439" s="128">
        <v>64221</v>
      </c>
      <c r="C439" s="107" t="s">
        <v>399</v>
      </c>
      <c r="D439" s="128" t="s">
        <v>230</v>
      </c>
      <c r="E439" s="128">
        <v>0</v>
      </c>
      <c r="F439" s="128">
        <v>10</v>
      </c>
      <c r="G439" s="128">
        <v>10</v>
      </c>
      <c r="H439" s="128">
        <v>78110000</v>
      </c>
      <c r="I439" s="130">
        <v>234504</v>
      </c>
      <c r="J439" s="130">
        <f t="shared" si="13"/>
        <v>2345040</v>
      </c>
    </row>
    <row r="440" spans="1:10">
      <c r="A440" s="126">
        <f t="shared" si="14"/>
        <v>241</v>
      </c>
      <c r="B440" s="128">
        <v>64221</v>
      </c>
      <c r="C440" s="107" t="s">
        <v>400</v>
      </c>
      <c r="D440" s="128" t="s">
        <v>230</v>
      </c>
      <c r="E440" s="128">
        <v>0</v>
      </c>
      <c r="F440" s="128">
        <v>10</v>
      </c>
      <c r="G440" s="128">
        <v>10</v>
      </c>
      <c r="H440" s="128">
        <v>78110000</v>
      </c>
      <c r="I440" s="130">
        <v>234504</v>
      </c>
      <c r="J440" s="130">
        <f t="shared" si="13"/>
        <v>2345040</v>
      </c>
    </row>
    <row r="441" spans="1:10">
      <c r="A441" s="126">
        <f t="shared" si="14"/>
        <v>242</v>
      </c>
      <c r="B441" s="128">
        <v>64221</v>
      </c>
      <c r="C441" s="107" t="s">
        <v>401</v>
      </c>
      <c r="D441" s="128" t="s">
        <v>230</v>
      </c>
      <c r="E441" s="128">
        <v>0</v>
      </c>
      <c r="F441" s="128">
        <v>10</v>
      </c>
      <c r="G441" s="128">
        <v>10</v>
      </c>
      <c r="H441" s="128">
        <v>78110000</v>
      </c>
      <c r="I441" s="130">
        <v>234504</v>
      </c>
      <c r="J441" s="130">
        <f t="shared" si="13"/>
        <v>2345040</v>
      </c>
    </row>
    <row r="442" spans="1:10">
      <c r="A442" s="126">
        <f t="shared" si="14"/>
        <v>243</v>
      </c>
      <c r="B442" s="128">
        <v>64221</v>
      </c>
      <c r="C442" s="107" t="s">
        <v>402</v>
      </c>
      <c r="D442" s="128" t="s">
        <v>230</v>
      </c>
      <c r="E442" s="128">
        <v>0</v>
      </c>
      <c r="F442" s="128">
        <v>10</v>
      </c>
      <c r="G442" s="128">
        <v>10</v>
      </c>
      <c r="H442" s="128">
        <v>78110000</v>
      </c>
      <c r="I442" s="130">
        <v>234504</v>
      </c>
      <c r="J442" s="130">
        <f t="shared" si="13"/>
        <v>2345040</v>
      </c>
    </row>
    <row r="443" spans="1:10">
      <c r="A443" s="126">
        <f t="shared" si="14"/>
        <v>244</v>
      </c>
      <c r="B443" s="128">
        <v>64221</v>
      </c>
      <c r="C443" s="107" t="s">
        <v>403</v>
      </c>
      <c r="D443" s="128" t="s">
        <v>230</v>
      </c>
      <c r="E443" s="128">
        <v>0</v>
      </c>
      <c r="F443" s="128">
        <v>10</v>
      </c>
      <c r="G443" s="128">
        <v>10</v>
      </c>
      <c r="H443" s="128">
        <v>78110000</v>
      </c>
      <c r="I443" s="130">
        <v>234504</v>
      </c>
      <c r="J443" s="130">
        <f t="shared" si="13"/>
        <v>2345040</v>
      </c>
    </row>
    <row r="444" spans="1:10">
      <c r="A444" s="126">
        <f t="shared" si="14"/>
        <v>245</v>
      </c>
      <c r="B444" s="128">
        <v>64221</v>
      </c>
      <c r="C444" s="107" t="s">
        <v>404</v>
      </c>
      <c r="D444" s="128" t="s">
        <v>230</v>
      </c>
      <c r="E444" s="128">
        <v>0</v>
      </c>
      <c r="F444" s="128">
        <v>10</v>
      </c>
      <c r="G444" s="128">
        <v>10</v>
      </c>
      <c r="H444" s="128">
        <v>78110000</v>
      </c>
      <c r="I444" s="130">
        <v>234504</v>
      </c>
      <c r="J444" s="130">
        <f t="shared" si="13"/>
        <v>2345040</v>
      </c>
    </row>
    <row r="445" spans="1:10">
      <c r="A445" s="126">
        <f t="shared" si="14"/>
        <v>246</v>
      </c>
      <c r="B445" s="128">
        <v>64221</v>
      </c>
      <c r="C445" s="107" t="s">
        <v>405</v>
      </c>
      <c r="D445" s="128" t="s">
        <v>230</v>
      </c>
      <c r="E445" s="128">
        <v>0</v>
      </c>
      <c r="F445" s="128">
        <v>10</v>
      </c>
      <c r="G445" s="128">
        <v>10</v>
      </c>
      <c r="H445" s="128">
        <v>78110000</v>
      </c>
      <c r="I445" s="130">
        <v>234504</v>
      </c>
      <c r="J445" s="130">
        <f t="shared" si="13"/>
        <v>2345040</v>
      </c>
    </row>
    <row r="446" spans="1:10">
      <c r="A446" s="126">
        <f t="shared" si="14"/>
        <v>247</v>
      </c>
      <c r="B446" s="128">
        <v>64221</v>
      </c>
      <c r="C446" s="107" t="s">
        <v>406</v>
      </c>
      <c r="D446" s="128" t="s">
        <v>230</v>
      </c>
      <c r="E446" s="128">
        <v>0</v>
      </c>
      <c r="F446" s="128">
        <v>10</v>
      </c>
      <c r="G446" s="128">
        <v>10</v>
      </c>
      <c r="H446" s="128">
        <v>78110000</v>
      </c>
      <c r="I446" s="130">
        <v>234504</v>
      </c>
      <c r="J446" s="130">
        <f t="shared" si="13"/>
        <v>2345040</v>
      </c>
    </row>
    <row r="447" spans="1:10">
      <c r="A447" s="126">
        <f t="shared" si="14"/>
        <v>248</v>
      </c>
      <c r="B447" s="128">
        <v>64221</v>
      </c>
      <c r="C447" s="107" t="s">
        <v>407</v>
      </c>
      <c r="D447" s="128" t="s">
        <v>230</v>
      </c>
      <c r="E447" s="128">
        <v>0</v>
      </c>
      <c r="F447" s="128">
        <v>10</v>
      </c>
      <c r="G447" s="128">
        <v>10</v>
      </c>
      <c r="H447" s="128">
        <v>78110000</v>
      </c>
      <c r="I447" s="130">
        <v>234504</v>
      </c>
      <c r="J447" s="130">
        <f t="shared" si="13"/>
        <v>2345040</v>
      </c>
    </row>
    <row r="448" spans="1:10">
      <c r="A448" s="126">
        <f t="shared" si="14"/>
        <v>249</v>
      </c>
      <c r="B448" s="128">
        <v>64221</v>
      </c>
      <c r="C448" s="107" t="s">
        <v>408</v>
      </c>
      <c r="D448" s="128" t="s">
        <v>230</v>
      </c>
      <c r="E448" s="128">
        <v>0</v>
      </c>
      <c r="F448" s="128">
        <v>10</v>
      </c>
      <c r="G448" s="128">
        <v>10</v>
      </c>
      <c r="H448" s="128">
        <v>78110000</v>
      </c>
      <c r="I448" s="130">
        <v>234504</v>
      </c>
      <c r="J448" s="130">
        <f t="shared" si="13"/>
        <v>2345040</v>
      </c>
    </row>
    <row r="449" spans="1:10">
      <c r="A449" s="126">
        <f t="shared" si="14"/>
        <v>250</v>
      </c>
      <c r="B449" s="128">
        <v>64221</v>
      </c>
      <c r="C449" s="107" t="s">
        <v>409</v>
      </c>
      <c r="D449" s="128" t="s">
        <v>230</v>
      </c>
      <c r="E449" s="128">
        <v>0</v>
      </c>
      <c r="F449" s="128">
        <v>10</v>
      </c>
      <c r="G449" s="128">
        <v>10</v>
      </c>
      <c r="H449" s="128">
        <v>78110000</v>
      </c>
      <c r="I449" s="130">
        <v>234504</v>
      </c>
      <c r="J449" s="130">
        <f t="shared" si="13"/>
        <v>2345040</v>
      </c>
    </row>
    <row r="450" spans="1:10">
      <c r="A450" s="126">
        <f t="shared" si="14"/>
        <v>251</v>
      </c>
      <c r="B450" s="128">
        <v>64221</v>
      </c>
      <c r="C450" s="107" t="s">
        <v>410</v>
      </c>
      <c r="D450" s="128" t="s">
        <v>230</v>
      </c>
      <c r="E450" s="128">
        <v>0</v>
      </c>
      <c r="F450" s="128">
        <v>10</v>
      </c>
      <c r="G450" s="128">
        <v>10</v>
      </c>
      <c r="H450" s="128">
        <v>78110000</v>
      </c>
      <c r="I450" s="130">
        <v>234504</v>
      </c>
      <c r="J450" s="130">
        <f t="shared" si="13"/>
        <v>2345040</v>
      </c>
    </row>
    <row r="451" spans="1:10">
      <c r="A451" s="126">
        <f t="shared" si="14"/>
        <v>252</v>
      </c>
      <c r="B451" s="128">
        <v>64221</v>
      </c>
      <c r="C451" s="107" t="s">
        <v>411</v>
      </c>
      <c r="D451" s="128" t="s">
        <v>230</v>
      </c>
      <c r="E451" s="128">
        <v>0</v>
      </c>
      <c r="F451" s="128">
        <v>10</v>
      </c>
      <c r="G451" s="128">
        <v>10</v>
      </c>
      <c r="H451" s="128">
        <v>78110000</v>
      </c>
      <c r="I451" s="130">
        <v>234504</v>
      </c>
      <c r="J451" s="130">
        <f t="shared" si="13"/>
        <v>2345040</v>
      </c>
    </row>
    <row r="452" spans="1:10">
      <c r="A452" s="126">
        <f t="shared" si="14"/>
        <v>253</v>
      </c>
      <c r="B452" s="128">
        <v>64221</v>
      </c>
      <c r="C452" s="107" t="s">
        <v>412</v>
      </c>
      <c r="D452" s="128" t="s">
        <v>230</v>
      </c>
      <c r="E452" s="128">
        <v>0</v>
      </c>
      <c r="F452" s="128">
        <v>10</v>
      </c>
      <c r="G452" s="128">
        <v>10</v>
      </c>
      <c r="H452" s="128">
        <v>78110000</v>
      </c>
      <c r="I452" s="130">
        <v>234504</v>
      </c>
      <c r="J452" s="130">
        <f t="shared" si="13"/>
        <v>2345040</v>
      </c>
    </row>
    <row r="453" spans="1:10">
      <c r="A453" s="126">
        <f t="shared" si="14"/>
        <v>254</v>
      </c>
      <c r="B453" s="128">
        <v>64221</v>
      </c>
      <c r="C453" s="107" t="s">
        <v>413</v>
      </c>
      <c r="D453" s="128" t="s">
        <v>230</v>
      </c>
      <c r="E453" s="128">
        <v>0</v>
      </c>
      <c r="F453" s="128">
        <v>10</v>
      </c>
      <c r="G453" s="128">
        <v>10</v>
      </c>
      <c r="H453" s="128">
        <v>78110000</v>
      </c>
      <c r="I453" s="130">
        <v>234504</v>
      </c>
      <c r="J453" s="130">
        <f t="shared" si="13"/>
        <v>2345040</v>
      </c>
    </row>
    <row r="454" spans="1:10">
      <c r="A454" s="126">
        <f t="shared" si="14"/>
        <v>255</v>
      </c>
      <c r="B454" s="128">
        <v>64221</v>
      </c>
      <c r="C454" s="107" t="s">
        <v>414</v>
      </c>
      <c r="D454" s="128" t="s">
        <v>230</v>
      </c>
      <c r="E454" s="128">
        <v>0</v>
      </c>
      <c r="F454" s="128">
        <v>10</v>
      </c>
      <c r="G454" s="128">
        <v>10</v>
      </c>
      <c r="H454" s="128">
        <v>78110000</v>
      </c>
      <c r="I454" s="130">
        <v>234504</v>
      </c>
      <c r="J454" s="130">
        <f t="shared" si="13"/>
        <v>2345040</v>
      </c>
    </row>
    <row r="455" spans="1:10">
      <c r="A455" s="126">
        <f t="shared" si="14"/>
        <v>256</v>
      </c>
      <c r="B455" s="128">
        <v>64221</v>
      </c>
      <c r="C455" s="107" t="s">
        <v>415</v>
      </c>
      <c r="D455" s="128" t="s">
        <v>230</v>
      </c>
      <c r="E455" s="128">
        <v>0</v>
      </c>
      <c r="F455" s="128">
        <v>10</v>
      </c>
      <c r="G455" s="128">
        <v>10</v>
      </c>
      <c r="H455" s="128">
        <v>78110000</v>
      </c>
      <c r="I455" s="130">
        <v>234504</v>
      </c>
      <c r="J455" s="130">
        <f t="shared" si="13"/>
        <v>2345040</v>
      </c>
    </row>
    <row r="456" spans="1:10">
      <c r="A456" s="126">
        <f t="shared" si="14"/>
        <v>257</v>
      </c>
      <c r="B456" s="128">
        <v>64221</v>
      </c>
      <c r="C456" s="107" t="s">
        <v>416</v>
      </c>
      <c r="D456" s="128" t="s">
        <v>230</v>
      </c>
      <c r="E456" s="128">
        <v>0</v>
      </c>
      <c r="F456" s="128">
        <v>10</v>
      </c>
      <c r="G456" s="128">
        <v>10</v>
      </c>
      <c r="H456" s="128">
        <v>78110000</v>
      </c>
      <c r="I456" s="130">
        <v>234504</v>
      </c>
      <c r="J456" s="130">
        <f t="shared" si="13"/>
        <v>2345040</v>
      </c>
    </row>
    <row r="457" spans="1:10">
      <c r="A457" s="126">
        <f t="shared" si="14"/>
        <v>258</v>
      </c>
      <c r="B457" s="128">
        <v>64221</v>
      </c>
      <c r="C457" s="107" t="s">
        <v>417</v>
      </c>
      <c r="D457" s="128" t="s">
        <v>230</v>
      </c>
      <c r="E457" s="128">
        <v>0</v>
      </c>
      <c r="F457" s="128">
        <v>10</v>
      </c>
      <c r="G457" s="128">
        <v>10</v>
      </c>
      <c r="H457" s="128">
        <v>78110000</v>
      </c>
      <c r="I457" s="130">
        <v>234504</v>
      </c>
      <c r="J457" s="130">
        <f t="shared" si="13"/>
        <v>2345040</v>
      </c>
    </row>
    <row r="458" spans="1:10">
      <c r="A458" s="126">
        <f t="shared" si="14"/>
        <v>259</v>
      </c>
      <c r="B458" s="128">
        <v>64221</v>
      </c>
      <c r="C458" s="107" t="s">
        <v>418</v>
      </c>
      <c r="D458" s="128" t="s">
        <v>230</v>
      </c>
      <c r="E458" s="128">
        <v>0</v>
      </c>
      <c r="F458" s="128">
        <v>10</v>
      </c>
      <c r="G458" s="128">
        <v>10</v>
      </c>
      <c r="H458" s="128">
        <v>78110000</v>
      </c>
      <c r="I458" s="130">
        <v>234504</v>
      </c>
      <c r="J458" s="130">
        <f t="shared" si="13"/>
        <v>2345040</v>
      </c>
    </row>
    <row r="459" spans="1:10">
      <c r="A459" s="126">
        <f t="shared" si="14"/>
        <v>260</v>
      </c>
      <c r="B459" s="128">
        <v>64221</v>
      </c>
      <c r="C459" s="107" t="s">
        <v>419</v>
      </c>
      <c r="D459" s="128" t="s">
        <v>230</v>
      </c>
      <c r="E459" s="128">
        <v>0</v>
      </c>
      <c r="F459" s="128">
        <v>10</v>
      </c>
      <c r="G459" s="128">
        <v>10</v>
      </c>
      <c r="H459" s="128">
        <v>78110000</v>
      </c>
      <c r="I459" s="130">
        <v>234504</v>
      </c>
      <c r="J459" s="130">
        <f t="shared" si="13"/>
        <v>2345040</v>
      </c>
    </row>
    <row r="460" spans="1:10">
      <c r="A460" s="126">
        <f t="shared" si="14"/>
        <v>261</v>
      </c>
      <c r="B460" s="128">
        <v>64221</v>
      </c>
      <c r="C460" s="107" t="s">
        <v>420</v>
      </c>
      <c r="D460" s="128" t="s">
        <v>230</v>
      </c>
      <c r="E460" s="128">
        <v>0</v>
      </c>
      <c r="F460" s="128">
        <v>10</v>
      </c>
      <c r="G460" s="128">
        <v>10</v>
      </c>
      <c r="H460" s="128">
        <v>78110000</v>
      </c>
      <c r="I460" s="130">
        <v>234504</v>
      </c>
      <c r="J460" s="130">
        <f t="shared" si="13"/>
        <v>2345040</v>
      </c>
    </row>
    <row r="461" spans="1:10">
      <c r="A461" s="126">
        <f t="shared" si="14"/>
        <v>262</v>
      </c>
      <c r="B461" s="128">
        <v>64221</v>
      </c>
      <c r="C461" s="107" t="s">
        <v>421</v>
      </c>
      <c r="D461" s="128" t="s">
        <v>230</v>
      </c>
      <c r="E461" s="128">
        <v>0</v>
      </c>
      <c r="F461" s="128">
        <v>10</v>
      </c>
      <c r="G461" s="128">
        <v>10</v>
      </c>
      <c r="H461" s="128">
        <v>78110000</v>
      </c>
      <c r="I461" s="130">
        <v>234504</v>
      </c>
      <c r="J461" s="130">
        <f t="shared" si="13"/>
        <v>2345040</v>
      </c>
    </row>
    <row r="462" spans="1:10">
      <c r="A462" s="126">
        <f t="shared" si="14"/>
        <v>263</v>
      </c>
      <c r="B462" s="128">
        <v>64221</v>
      </c>
      <c r="C462" s="107" t="s">
        <v>422</v>
      </c>
      <c r="D462" s="128" t="s">
        <v>230</v>
      </c>
      <c r="E462" s="128">
        <v>0</v>
      </c>
      <c r="F462" s="128">
        <v>10</v>
      </c>
      <c r="G462" s="128">
        <v>10</v>
      </c>
      <c r="H462" s="128">
        <v>78110000</v>
      </c>
      <c r="I462" s="130">
        <v>234504</v>
      </c>
      <c r="J462" s="130">
        <f t="shared" si="13"/>
        <v>2345040</v>
      </c>
    </row>
    <row r="463" spans="1:10">
      <c r="A463" s="126">
        <f t="shared" si="14"/>
        <v>264</v>
      </c>
      <c r="B463" s="128">
        <v>64221</v>
      </c>
      <c r="C463" s="107" t="s">
        <v>423</v>
      </c>
      <c r="D463" s="128" t="s">
        <v>230</v>
      </c>
      <c r="E463" s="128">
        <v>0</v>
      </c>
      <c r="F463" s="128">
        <v>10</v>
      </c>
      <c r="G463" s="128">
        <v>10</v>
      </c>
      <c r="H463" s="128">
        <v>78110000</v>
      </c>
      <c r="I463" s="130">
        <v>234504</v>
      </c>
      <c r="J463" s="130">
        <f t="shared" ref="J463:J526" si="15">I463*F463</f>
        <v>2345040</v>
      </c>
    </row>
    <row r="464" spans="1:10">
      <c r="A464" s="126">
        <f t="shared" ref="A464:A527" si="16">A463+1</f>
        <v>265</v>
      </c>
      <c r="B464" s="128">
        <v>64221</v>
      </c>
      <c r="C464" s="107" t="s">
        <v>424</v>
      </c>
      <c r="D464" s="128" t="s">
        <v>230</v>
      </c>
      <c r="E464" s="128">
        <v>0</v>
      </c>
      <c r="F464" s="128">
        <v>10</v>
      </c>
      <c r="G464" s="128">
        <v>10</v>
      </c>
      <c r="H464" s="128">
        <v>78110000</v>
      </c>
      <c r="I464" s="130">
        <v>234504</v>
      </c>
      <c r="J464" s="130">
        <f t="shared" si="15"/>
        <v>2345040</v>
      </c>
    </row>
    <row r="465" spans="1:10">
      <c r="A465" s="126">
        <f t="shared" si="16"/>
        <v>266</v>
      </c>
      <c r="B465" s="128">
        <v>64221</v>
      </c>
      <c r="C465" s="107" t="s">
        <v>425</v>
      </c>
      <c r="D465" s="128" t="s">
        <v>230</v>
      </c>
      <c r="E465" s="128">
        <v>0</v>
      </c>
      <c r="F465" s="128">
        <v>10</v>
      </c>
      <c r="G465" s="128">
        <v>10</v>
      </c>
      <c r="H465" s="128">
        <v>78110000</v>
      </c>
      <c r="I465" s="130">
        <v>234504</v>
      </c>
      <c r="J465" s="130">
        <f t="shared" si="15"/>
        <v>2345040</v>
      </c>
    </row>
    <row r="466" spans="1:10">
      <c r="A466" s="126">
        <f t="shared" si="16"/>
        <v>267</v>
      </c>
      <c r="B466" s="128">
        <v>64221</v>
      </c>
      <c r="C466" s="107" t="s">
        <v>426</v>
      </c>
      <c r="D466" s="128" t="s">
        <v>230</v>
      </c>
      <c r="E466" s="128">
        <v>0</v>
      </c>
      <c r="F466" s="128">
        <v>50</v>
      </c>
      <c r="G466" s="128">
        <v>50</v>
      </c>
      <c r="H466" s="128">
        <v>78110000</v>
      </c>
      <c r="I466" s="130">
        <v>234504</v>
      </c>
      <c r="J466" s="130">
        <f t="shared" si="15"/>
        <v>11725200</v>
      </c>
    </row>
    <row r="467" spans="1:10">
      <c r="A467" s="126">
        <f t="shared" si="16"/>
        <v>268</v>
      </c>
      <c r="B467" s="128">
        <v>64221</v>
      </c>
      <c r="C467" s="107" t="s">
        <v>427</v>
      </c>
      <c r="D467" s="128" t="s">
        <v>230</v>
      </c>
      <c r="E467" s="128">
        <v>0</v>
      </c>
      <c r="F467" s="128">
        <v>50</v>
      </c>
      <c r="G467" s="128">
        <v>50</v>
      </c>
      <c r="H467" s="128">
        <v>78110000</v>
      </c>
      <c r="I467" s="130">
        <v>234504</v>
      </c>
      <c r="J467" s="130">
        <f t="shared" si="15"/>
        <v>11725200</v>
      </c>
    </row>
    <row r="468" spans="1:10">
      <c r="A468" s="126">
        <f t="shared" si="16"/>
        <v>269</v>
      </c>
      <c r="B468" s="128">
        <v>64221</v>
      </c>
      <c r="C468" s="107" t="s">
        <v>428</v>
      </c>
      <c r="D468" s="128" t="s">
        <v>230</v>
      </c>
      <c r="E468" s="128">
        <v>0</v>
      </c>
      <c r="F468" s="128">
        <v>50</v>
      </c>
      <c r="G468" s="128">
        <v>50</v>
      </c>
      <c r="H468" s="128">
        <v>78110000</v>
      </c>
      <c r="I468" s="130">
        <v>234504</v>
      </c>
      <c r="J468" s="130">
        <f t="shared" si="15"/>
        <v>11725200</v>
      </c>
    </row>
    <row r="469" spans="1:10">
      <c r="A469" s="126">
        <f t="shared" si="16"/>
        <v>270</v>
      </c>
      <c r="B469" s="128">
        <v>64221</v>
      </c>
      <c r="C469" s="107" t="s">
        <v>429</v>
      </c>
      <c r="D469" s="128" t="s">
        <v>230</v>
      </c>
      <c r="E469" s="128">
        <v>0</v>
      </c>
      <c r="F469" s="128">
        <v>50</v>
      </c>
      <c r="G469" s="128">
        <v>50</v>
      </c>
      <c r="H469" s="128">
        <v>78110000</v>
      </c>
      <c r="I469" s="130">
        <v>234504</v>
      </c>
      <c r="J469" s="130">
        <f t="shared" si="15"/>
        <v>11725200</v>
      </c>
    </row>
    <row r="470" spans="1:10">
      <c r="A470" s="126">
        <f t="shared" si="16"/>
        <v>271</v>
      </c>
      <c r="B470" s="128">
        <v>64221</v>
      </c>
      <c r="C470" s="107" t="s">
        <v>430</v>
      </c>
      <c r="D470" s="128" t="s">
        <v>230</v>
      </c>
      <c r="E470" s="128">
        <v>0</v>
      </c>
      <c r="F470" s="128">
        <v>100</v>
      </c>
      <c r="G470" s="128">
        <v>100</v>
      </c>
      <c r="H470" s="128">
        <v>78110000</v>
      </c>
      <c r="I470" s="130">
        <v>234504</v>
      </c>
      <c r="J470" s="130">
        <f t="shared" si="15"/>
        <v>23450400</v>
      </c>
    </row>
    <row r="471" spans="1:10">
      <c r="A471" s="126">
        <f t="shared" si="16"/>
        <v>272</v>
      </c>
      <c r="B471" s="128">
        <v>64221</v>
      </c>
      <c r="C471" s="107" t="s">
        <v>431</v>
      </c>
      <c r="D471" s="128" t="s">
        <v>230</v>
      </c>
      <c r="E471" s="128">
        <v>0</v>
      </c>
      <c r="F471" s="128">
        <v>50</v>
      </c>
      <c r="G471" s="128">
        <v>50</v>
      </c>
      <c r="H471" s="128">
        <v>78110000</v>
      </c>
      <c r="I471" s="130">
        <v>234504</v>
      </c>
      <c r="J471" s="130">
        <f t="shared" si="15"/>
        <v>11725200</v>
      </c>
    </row>
    <row r="472" spans="1:10">
      <c r="A472" s="126">
        <f t="shared" si="16"/>
        <v>273</v>
      </c>
      <c r="B472" s="128">
        <v>64221</v>
      </c>
      <c r="C472" s="107" t="s">
        <v>432</v>
      </c>
      <c r="D472" s="128" t="s">
        <v>230</v>
      </c>
      <c r="E472" s="128">
        <v>0</v>
      </c>
      <c r="F472" s="128">
        <v>50</v>
      </c>
      <c r="G472" s="128">
        <v>50</v>
      </c>
      <c r="H472" s="128">
        <v>78110000</v>
      </c>
      <c r="I472" s="130">
        <v>234504</v>
      </c>
      <c r="J472" s="130">
        <f t="shared" si="15"/>
        <v>11725200</v>
      </c>
    </row>
    <row r="473" spans="1:10">
      <c r="A473" s="126">
        <f t="shared" si="16"/>
        <v>274</v>
      </c>
      <c r="B473" s="128">
        <v>64221</v>
      </c>
      <c r="C473" s="107" t="s">
        <v>433</v>
      </c>
      <c r="D473" s="128" t="s">
        <v>230</v>
      </c>
      <c r="E473" s="128">
        <v>0</v>
      </c>
      <c r="F473" s="128">
        <v>100</v>
      </c>
      <c r="G473" s="128">
        <v>100</v>
      </c>
      <c r="H473" s="128">
        <v>78110000</v>
      </c>
      <c r="I473" s="130">
        <v>234504</v>
      </c>
      <c r="J473" s="130">
        <f t="shared" si="15"/>
        <v>23450400</v>
      </c>
    </row>
    <row r="474" spans="1:10">
      <c r="A474" s="126">
        <f t="shared" si="16"/>
        <v>275</v>
      </c>
      <c r="B474" s="128">
        <v>64221</v>
      </c>
      <c r="C474" s="107" t="s">
        <v>434</v>
      </c>
      <c r="D474" s="128" t="s">
        <v>230</v>
      </c>
      <c r="E474" s="128">
        <v>0</v>
      </c>
      <c r="F474" s="128">
        <v>100</v>
      </c>
      <c r="G474" s="128">
        <v>100</v>
      </c>
      <c r="H474" s="128">
        <v>78110000</v>
      </c>
      <c r="I474" s="130">
        <v>234504</v>
      </c>
      <c r="J474" s="130">
        <f t="shared" si="15"/>
        <v>23450400</v>
      </c>
    </row>
    <row r="475" spans="1:10">
      <c r="A475" s="126">
        <f t="shared" si="16"/>
        <v>276</v>
      </c>
      <c r="B475" s="128">
        <v>64221</v>
      </c>
      <c r="C475" s="107" t="s">
        <v>435</v>
      </c>
      <c r="D475" s="128" t="s">
        <v>230</v>
      </c>
      <c r="E475" s="128">
        <v>0</v>
      </c>
      <c r="F475" s="128">
        <v>50</v>
      </c>
      <c r="G475" s="128">
        <v>50</v>
      </c>
      <c r="H475" s="128">
        <v>78110000</v>
      </c>
      <c r="I475" s="130">
        <v>234504</v>
      </c>
      <c r="J475" s="130">
        <f t="shared" si="15"/>
        <v>11725200</v>
      </c>
    </row>
    <row r="476" spans="1:10">
      <c r="A476" s="126">
        <f t="shared" si="16"/>
        <v>277</v>
      </c>
      <c r="B476" s="128">
        <v>64221</v>
      </c>
      <c r="C476" s="107" t="s">
        <v>436</v>
      </c>
      <c r="D476" s="128" t="s">
        <v>230</v>
      </c>
      <c r="E476" s="128">
        <v>0</v>
      </c>
      <c r="F476" s="128">
        <v>50</v>
      </c>
      <c r="G476" s="128">
        <v>50</v>
      </c>
      <c r="H476" s="128">
        <v>78110000</v>
      </c>
      <c r="I476" s="130">
        <v>234504</v>
      </c>
      <c r="J476" s="130">
        <f t="shared" si="15"/>
        <v>11725200</v>
      </c>
    </row>
    <row r="477" spans="1:10">
      <c r="A477" s="126">
        <f t="shared" si="16"/>
        <v>278</v>
      </c>
      <c r="B477" s="128">
        <v>64221</v>
      </c>
      <c r="C477" s="107" t="s">
        <v>437</v>
      </c>
      <c r="D477" s="128" t="s">
        <v>230</v>
      </c>
      <c r="E477" s="128">
        <v>0</v>
      </c>
      <c r="F477" s="128">
        <v>50</v>
      </c>
      <c r="G477" s="128">
        <v>50</v>
      </c>
      <c r="H477" s="128">
        <v>78110000</v>
      </c>
      <c r="I477" s="130">
        <v>234504</v>
      </c>
      <c r="J477" s="130">
        <f t="shared" si="15"/>
        <v>11725200</v>
      </c>
    </row>
    <row r="478" spans="1:10">
      <c r="A478" s="126">
        <f t="shared" si="16"/>
        <v>279</v>
      </c>
      <c r="B478" s="128">
        <v>64221</v>
      </c>
      <c r="C478" s="107" t="s">
        <v>438</v>
      </c>
      <c r="D478" s="128" t="s">
        <v>230</v>
      </c>
      <c r="E478" s="128">
        <v>0</v>
      </c>
      <c r="F478" s="128">
        <v>50</v>
      </c>
      <c r="G478" s="128">
        <v>50</v>
      </c>
      <c r="H478" s="128">
        <v>78110000</v>
      </c>
      <c r="I478" s="130">
        <v>234504</v>
      </c>
      <c r="J478" s="130">
        <f t="shared" si="15"/>
        <v>11725200</v>
      </c>
    </row>
    <row r="479" spans="1:10">
      <c r="A479" s="126">
        <f t="shared" si="16"/>
        <v>280</v>
      </c>
      <c r="B479" s="128">
        <v>64221</v>
      </c>
      <c r="C479" s="107" t="s">
        <v>439</v>
      </c>
      <c r="D479" s="128" t="s">
        <v>230</v>
      </c>
      <c r="E479" s="128">
        <v>0</v>
      </c>
      <c r="F479" s="128">
        <v>50</v>
      </c>
      <c r="G479" s="128">
        <v>50</v>
      </c>
      <c r="H479" s="128">
        <v>78110000</v>
      </c>
      <c r="I479" s="130">
        <v>234504</v>
      </c>
      <c r="J479" s="130">
        <f t="shared" si="15"/>
        <v>11725200</v>
      </c>
    </row>
    <row r="480" spans="1:10">
      <c r="A480" s="126">
        <f t="shared" si="16"/>
        <v>281</v>
      </c>
      <c r="B480" s="128">
        <v>64221</v>
      </c>
      <c r="C480" s="107" t="s">
        <v>440</v>
      </c>
      <c r="D480" s="128" t="s">
        <v>230</v>
      </c>
      <c r="E480" s="128">
        <v>0</v>
      </c>
      <c r="F480" s="128">
        <v>50</v>
      </c>
      <c r="G480" s="128">
        <v>50</v>
      </c>
      <c r="H480" s="128">
        <v>78110000</v>
      </c>
      <c r="I480" s="130">
        <v>234504</v>
      </c>
      <c r="J480" s="130">
        <f t="shared" si="15"/>
        <v>11725200</v>
      </c>
    </row>
    <row r="481" spans="1:10">
      <c r="A481" s="126">
        <f t="shared" si="16"/>
        <v>282</v>
      </c>
      <c r="B481" s="128">
        <v>64221</v>
      </c>
      <c r="C481" s="107" t="s">
        <v>441</v>
      </c>
      <c r="D481" s="128" t="s">
        <v>230</v>
      </c>
      <c r="E481" s="128">
        <v>0</v>
      </c>
      <c r="F481" s="128">
        <v>50</v>
      </c>
      <c r="G481" s="128">
        <v>50</v>
      </c>
      <c r="H481" s="128">
        <v>78110000</v>
      </c>
      <c r="I481" s="130">
        <v>234504</v>
      </c>
      <c r="J481" s="130">
        <f t="shared" si="15"/>
        <v>11725200</v>
      </c>
    </row>
    <row r="482" spans="1:10">
      <c r="A482" s="126">
        <f t="shared" si="16"/>
        <v>283</v>
      </c>
      <c r="B482" s="128">
        <v>64221</v>
      </c>
      <c r="C482" s="107" t="s">
        <v>442</v>
      </c>
      <c r="D482" s="128" t="s">
        <v>230</v>
      </c>
      <c r="E482" s="128">
        <v>0</v>
      </c>
      <c r="F482" s="128">
        <v>50</v>
      </c>
      <c r="G482" s="128">
        <v>50</v>
      </c>
      <c r="H482" s="128">
        <v>78110000</v>
      </c>
      <c r="I482" s="130">
        <v>234504</v>
      </c>
      <c r="J482" s="130">
        <f t="shared" si="15"/>
        <v>11725200</v>
      </c>
    </row>
    <row r="483" spans="1:10">
      <c r="A483" s="126">
        <f t="shared" si="16"/>
        <v>284</v>
      </c>
      <c r="B483" s="128">
        <v>64221</v>
      </c>
      <c r="C483" s="107" t="s">
        <v>443</v>
      </c>
      <c r="D483" s="128" t="s">
        <v>230</v>
      </c>
      <c r="E483" s="128">
        <v>0</v>
      </c>
      <c r="F483" s="128">
        <v>50</v>
      </c>
      <c r="G483" s="128">
        <v>50</v>
      </c>
      <c r="H483" s="128">
        <v>78110000</v>
      </c>
      <c r="I483" s="130">
        <v>234504</v>
      </c>
      <c r="J483" s="130">
        <f t="shared" si="15"/>
        <v>11725200</v>
      </c>
    </row>
    <row r="484" spans="1:10">
      <c r="A484" s="126">
        <f t="shared" si="16"/>
        <v>285</v>
      </c>
      <c r="B484" s="128">
        <v>64221</v>
      </c>
      <c r="C484" s="107" t="s">
        <v>444</v>
      </c>
      <c r="D484" s="128" t="s">
        <v>230</v>
      </c>
      <c r="E484" s="128">
        <v>0</v>
      </c>
      <c r="F484" s="128">
        <v>50</v>
      </c>
      <c r="G484" s="128">
        <v>50</v>
      </c>
      <c r="H484" s="128">
        <v>78110000</v>
      </c>
      <c r="I484" s="130">
        <v>234504</v>
      </c>
      <c r="J484" s="130">
        <f t="shared" si="15"/>
        <v>11725200</v>
      </c>
    </row>
    <row r="485" spans="1:10">
      <c r="A485" s="126">
        <f t="shared" si="16"/>
        <v>286</v>
      </c>
      <c r="B485" s="128">
        <v>64221</v>
      </c>
      <c r="C485" s="107" t="s">
        <v>445</v>
      </c>
      <c r="D485" s="128" t="s">
        <v>230</v>
      </c>
      <c r="E485" s="128">
        <v>0</v>
      </c>
      <c r="F485" s="128">
        <v>50</v>
      </c>
      <c r="G485" s="128">
        <v>50</v>
      </c>
      <c r="H485" s="128">
        <v>78110000</v>
      </c>
      <c r="I485" s="130">
        <v>234504</v>
      </c>
      <c r="J485" s="130">
        <f t="shared" si="15"/>
        <v>11725200</v>
      </c>
    </row>
    <row r="486" spans="1:10">
      <c r="A486" s="126">
        <f t="shared" si="16"/>
        <v>287</v>
      </c>
      <c r="B486" s="128">
        <v>64221</v>
      </c>
      <c r="C486" s="107" t="s">
        <v>446</v>
      </c>
      <c r="D486" s="128" t="s">
        <v>230</v>
      </c>
      <c r="E486" s="128">
        <v>0</v>
      </c>
      <c r="F486" s="128">
        <v>50</v>
      </c>
      <c r="G486" s="128">
        <v>50</v>
      </c>
      <c r="H486" s="128">
        <v>78110000</v>
      </c>
      <c r="I486" s="130">
        <v>234504</v>
      </c>
      <c r="J486" s="130">
        <f t="shared" si="15"/>
        <v>11725200</v>
      </c>
    </row>
    <row r="487" spans="1:10">
      <c r="A487" s="126">
        <f t="shared" si="16"/>
        <v>288</v>
      </c>
      <c r="B487" s="128">
        <v>64221</v>
      </c>
      <c r="C487" s="107" t="s">
        <v>447</v>
      </c>
      <c r="D487" s="128" t="s">
        <v>230</v>
      </c>
      <c r="E487" s="128">
        <v>0</v>
      </c>
      <c r="F487" s="128">
        <v>50</v>
      </c>
      <c r="G487" s="128">
        <v>50</v>
      </c>
      <c r="H487" s="128">
        <v>78110000</v>
      </c>
      <c r="I487" s="130">
        <v>234504</v>
      </c>
      <c r="J487" s="130">
        <f t="shared" si="15"/>
        <v>11725200</v>
      </c>
    </row>
    <row r="488" spans="1:10">
      <c r="A488" s="126">
        <f t="shared" si="16"/>
        <v>289</v>
      </c>
      <c r="B488" s="128">
        <v>64221</v>
      </c>
      <c r="C488" s="107" t="s">
        <v>448</v>
      </c>
      <c r="D488" s="128" t="s">
        <v>230</v>
      </c>
      <c r="E488" s="128">
        <v>0</v>
      </c>
      <c r="F488" s="128">
        <v>50</v>
      </c>
      <c r="G488" s="128">
        <v>50</v>
      </c>
      <c r="H488" s="128">
        <v>78110000</v>
      </c>
      <c r="I488" s="130">
        <v>234504</v>
      </c>
      <c r="J488" s="130">
        <f t="shared" si="15"/>
        <v>11725200</v>
      </c>
    </row>
    <row r="489" spans="1:10">
      <c r="A489" s="126">
        <f t="shared" si="16"/>
        <v>290</v>
      </c>
      <c r="B489" s="128">
        <v>64221</v>
      </c>
      <c r="C489" s="107" t="s">
        <v>449</v>
      </c>
      <c r="D489" s="128" t="s">
        <v>230</v>
      </c>
      <c r="E489" s="128">
        <v>0</v>
      </c>
      <c r="F489" s="128">
        <v>50</v>
      </c>
      <c r="G489" s="128">
        <v>50</v>
      </c>
      <c r="H489" s="128">
        <v>78110000</v>
      </c>
      <c r="I489" s="130">
        <v>234504</v>
      </c>
      <c r="J489" s="130">
        <f t="shared" si="15"/>
        <v>11725200</v>
      </c>
    </row>
    <row r="490" spans="1:10">
      <c r="A490" s="126">
        <f t="shared" si="16"/>
        <v>291</v>
      </c>
      <c r="B490" s="128">
        <v>64221</v>
      </c>
      <c r="C490" s="107" t="s">
        <v>450</v>
      </c>
      <c r="D490" s="128" t="s">
        <v>230</v>
      </c>
      <c r="E490" s="128">
        <v>0</v>
      </c>
      <c r="F490" s="128">
        <v>50</v>
      </c>
      <c r="G490" s="128">
        <v>50</v>
      </c>
      <c r="H490" s="128">
        <v>78110000</v>
      </c>
      <c r="I490" s="130">
        <v>234504</v>
      </c>
      <c r="J490" s="130">
        <f t="shared" si="15"/>
        <v>11725200</v>
      </c>
    </row>
    <row r="491" spans="1:10">
      <c r="A491" s="126">
        <f t="shared" si="16"/>
        <v>292</v>
      </c>
      <c r="B491" s="128">
        <v>64221</v>
      </c>
      <c r="C491" s="107" t="s">
        <v>451</v>
      </c>
      <c r="D491" s="128" t="s">
        <v>230</v>
      </c>
      <c r="E491" s="128">
        <v>0</v>
      </c>
      <c r="F491" s="128">
        <v>50</v>
      </c>
      <c r="G491" s="128">
        <v>50</v>
      </c>
      <c r="H491" s="128">
        <v>78110000</v>
      </c>
      <c r="I491" s="130">
        <v>234504</v>
      </c>
      <c r="J491" s="130">
        <f t="shared" si="15"/>
        <v>11725200</v>
      </c>
    </row>
    <row r="492" spans="1:10">
      <c r="A492" s="126">
        <f t="shared" si="16"/>
        <v>293</v>
      </c>
      <c r="B492" s="128">
        <v>64221</v>
      </c>
      <c r="C492" s="107" t="s">
        <v>452</v>
      </c>
      <c r="D492" s="128" t="s">
        <v>230</v>
      </c>
      <c r="E492" s="128">
        <v>0</v>
      </c>
      <c r="F492" s="128">
        <v>50</v>
      </c>
      <c r="G492" s="128">
        <v>50</v>
      </c>
      <c r="H492" s="128">
        <v>78110000</v>
      </c>
      <c r="I492" s="130">
        <v>234504</v>
      </c>
      <c r="J492" s="130">
        <f t="shared" si="15"/>
        <v>11725200</v>
      </c>
    </row>
    <row r="493" spans="1:10">
      <c r="A493" s="126">
        <f t="shared" si="16"/>
        <v>294</v>
      </c>
      <c r="B493" s="128">
        <v>64221</v>
      </c>
      <c r="C493" s="107" t="s">
        <v>453</v>
      </c>
      <c r="D493" s="128" t="s">
        <v>230</v>
      </c>
      <c r="E493" s="128">
        <v>0</v>
      </c>
      <c r="F493" s="128">
        <v>50</v>
      </c>
      <c r="G493" s="128">
        <v>50</v>
      </c>
      <c r="H493" s="128">
        <v>78110000</v>
      </c>
      <c r="I493" s="130">
        <v>234504</v>
      </c>
      <c r="J493" s="130">
        <f t="shared" si="15"/>
        <v>11725200</v>
      </c>
    </row>
    <row r="494" spans="1:10">
      <c r="A494" s="126">
        <f t="shared" si="16"/>
        <v>295</v>
      </c>
      <c r="B494" s="128">
        <v>64221</v>
      </c>
      <c r="C494" s="107" t="s">
        <v>454</v>
      </c>
      <c r="D494" s="128" t="s">
        <v>230</v>
      </c>
      <c r="E494" s="128">
        <v>0</v>
      </c>
      <c r="F494" s="128">
        <v>50</v>
      </c>
      <c r="G494" s="128">
        <v>50</v>
      </c>
      <c r="H494" s="128">
        <v>78110000</v>
      </c>
      <c r="I494" s="130">
        <v>234504</v>
      </c>
      <c r="J494" s="130">
        <f t="shared" si="15"/>
        <v>11725200</v>
      </c>
    </row>
    <row r="495" spans="1:10">
      <c r="A495" s="126">
        <f t="shared" si="16"/>
        <v>296</v>
      </c>
      <c r="B495" s="128">
        <v>64221</v>
      </c>
      <c r="C495" s="107" t="s">
        <v>455</v>
      </c>
      <c r="D495" s="128" t="s">
        <v>230</v>
      </c>
      <c r="E495" s="128">
        <v>0</v>
      </c>
      <c r="F495" s="128">
        <v>50</v>
      </c>
      <c r="G495" s="128">
        <v>50</v>
      </c>
      <c r="H495" s="128">
        <v>78110000</v>
      </c>
      <c r="I495" s="130">
        <v>234504</v>
      </c>
      <c r="J495" s="130">
        <f t="shared" si="15"/>
        <v>11725200</v>
      </c>
    </row>
    <row r="496" spans="1:10">
      <c r="A496" s="126">
        <f t="shared" si="16"/>
        <v>297</v>
      </c>
      <c r="B496" s="128">
        <v>64221</v>
      </c>
      <c r="C496" s="107" t="s">
        <v>456</v>
      </c>
      <c r="D496" s="128" t="s">
        <v>230</v>
      </c>
      <c r="E496" s="128">
        <v>0</v>
      </c>
      <c r="F496" s="128">
        <v>10</v>
      </c>
      <c r="G496" s="128">
        <v>10</v>
      </c>
      <c r="H496" s="128">
        <v>78110000</v>
      </c>
      <c r="I496" s="130">
        <v>234504</v>
      </c>
      <c r="J496" s="130">
        <f t="shared" si="15"/>
        <v>2345040</v>
      </c>
    </row>
    <row r="497" spans="1:10">
      <c r="A497" s="126">
        <f t="shared" si="16"/>
        <v>298</v>
      </c>
      <c r="B497" s="128">
        <v>64221</v>
      </c>
      <c r="C497" s="107" t="s">
        <v>457</v>
      </c>
      <c r="D497" s="128" t="s">
        <v>230</v>
      </c>
      <c r="E497" s="128">
        <v>0</v>
      </c>
      <c r="F497" s="128">
        <v>10</v>
      </c>
      <c r="G497" s="128">
        <v>10</v>
      </c>
      <c r="H497" s="128">
        <v>78110000</v>
      </c>
      <c r="I497" s="130">
        <v>234504</v>
      </c>
      <c r="J497" s="130">
        <f t="shared" si="15"/>
        <v>2345040</v>
      </c>
    </row>
    <row r="498" spans="1:10">
      <c r="A498" s="126">
        <f t="shared" si="16"/>
        <v>299</v>
      </c>
      <c r="B498" s="128">
        <v>64221</v>
      </c>
      <c r="C498" s="107" t="s">
        <v>458</v>
      </c>
      <c r="D498" s="128" t="s">
        <v>230</v>
      </c>
      <c r="E498" s="128">
        <v>0</v>
      </c>
      <c r="F498" s="128">
        <v>10</v>
      </c>
      <c r="G498" s="128">
        <v>10</v>
      </c>
      <c r="H498" s="128">
        <v>78110000</v>
      </c>
      <c r="I498" s="130">
        <v>234504</v>
      </c>
      <c r="J498" s="130">
        <f t="shared" si="15"/>
        <v>2345040</v>
      </c>
    </row>
    <row r="499" spans="1:10">
      <c r="A499" s="126">
        <f t="shared" si="16"/>
        <v>300</v>
      </c>
      <c r="B499" s="128">
        <v>64221</v>
      </c>
      <c r="C499" s="107" t="s">
        <v>459</v>
      </c>
      <c r="D499" s="128" t="s">
        <v>230</v>
      </c>
      <c r="E499" s="128">
        <v>0</v>
      </c>
      <c r="F499" s="128">
        <v>30</v>
      </c>
      <c r="G499" s="128">
        <v>30</v>
      </c>
      <c r="H499" s="128">
        <v>78110000</v>
      </c>
      <c r="I499" s="130">
        <v>234504</v>
      </c>
      <c r="J499" s="130">
        <f t="shared" si="15"/>
        <v>7035120</v>
      </c>
    </row>
    <row r="500" spans="1:10">
      <c r="A500" s="126">
        <f t="shared" si="16"/>
        <v>301</v>
      </c>
      <c r="B500" s="128">
        <v>64221</v>
      </c>
      <c r="C500" s="107" t="s">
        <v>460</v>
      </c>
      <c r="D500" s="128" t="s">
        <v>230</v>
      </c>
      <c r="E500" s="128">
        <v>0</v>
      </c>
      <c r="F500" s="128">
        <v>10</v>
      </c>
      <c r="G500" s="128">
        <v>10</v>
      </c>
      <c r="H500" s="128">
        <v>78110000</v>
      </c>
      <c r="I500" s="130">
        <v>234504</v>
      </c>
      <c r="J500" s="130">
        <f t="shared" si="15"/>
        <v>2345040</v>
      </c>
    </row>
    <row r="501" spans="1:10">
      <c r="A501" s="126">
        <f t="shared" si="16"/>
        <v>302</v>
      </c>
      <c r="B501" s="128">
        <v>64221</v>
      </c>
      <c r="C501" s="107" t="s">
        <v>461</v>
      </c>
      <c r="D501" s="128" t="s">
        <v>230</v>
      </c>
      <c r="E501" s="128">
        <v>0</v>
      </c>
      <c r="F501" s="128">
        <v>50</v>
      </c>
      <c r="G501" s="128">
        <v>50</v>
      </c>
      <c r="H501" s="128">
        <v>78110000</v>
      </c>
      <c r="I501" s="130">
        <v>234504</v>
      </c>
      <c r="J501" s="130">
        <f t="shared" si="15"/>
        <v>11725200</v>
      </c>
    </row>
    <row r="502" spans="1:10">
      <c r="A502" s="126">
        <f t="shared" si="16"/>
        <v>303</v>
      </c>
      <c r="B502" s="128">
        <v>64221</v>
      </c>
      <c r="C502" s="107" t="s">
        <v>462</v>
      </c>
      <c r="D502" s="128" t="s">
        <v>230</v>
      </c>
      <c r="E502" s="128">
        <v>0</v>
      </c>
      <c r="F502" s="128">
        <v>20</v>
      </c>
      <c r="G502" s="128">
        <v>20</v>
      </c>
      <c r="H502" s="128">
        <v>78110000</v>
      </c>
      <c r="I502" s="130">
        <v>234504</v>
      </c>
      <c r="J502" s="130">
        <f t="shared" si="15"/>
        <v>4690080</v>
      </c>
    </row>
    <row r="503" spans="1:10">
      <c r="A503" s="126">
        <f t="shared" si="16"/>
        <v>304</v>
      </c>
      <c r="B503" s="128">
        <v>64221</v>
      </c>
      <c r="C503" s="107" t="s">
        <v>463</v>
      </c>
      <c r="D503" s="128" t="s">
        <v>230</v>
      </c>
      <c r="E503" s="128">
        <v>0</v>
      </c>
      <c r="F503" s="128">
        <v>50</v>
      </c>
      <c r="G503" s="128">
        <v>50</v>
      </c>
      <c r="H503" s="128">
        <v>78110000</v>
      </c>
      <c r="I503" s="130">
        <v>234504</v>
      </c>
      <c r="J503" s="130">
        <f t="shared" si="15"/>
        <v>11725200</v>
      </c>
    </row>
    <row r="504" spans="1:10">
      <c r="A504" s="126">
        <f t="shared" si="16"/>
        <v>305</v>
      </c>
      <c r="B504" s="128">
        <v>64221</v>
      </c>
      <c r="C504" s="107" t="s">
        <v>464</v>
      </c>
      <c r="D504" s="128" t="s">
        <v>230</v>
      </c>
      <c r="E504" s="128">
        <v>0</v>
      </c>
      <c r="F504" s="128">
        <v>30</v>
      </c>
      <c r="G504" s="128">
        <v>30</v>
      </c>
      <c r="H504" s="128">
        <v>78110000</v>
      </c>
      <c r="I504" s="130">
        <v>234504</v>
      </c>
      <c r="J504" s="130">
        <f t="shared" si="15"/>
        <v>7035120</v>
      </c>
    </row>
    <row r="505" spans="1:10">
      <c r="A505" s="126">
        <f t="shared" si="16"/>
        <v>306</v>
      </c>
      <c r="B505" s="128">
        <v>64221</v>
      </c>
      <c r="C505" s="107" t="s">
        <v>465</v>
      </c>
      <c r="D505" s="128" t="s">
        <v>230</v>
      </c>
      <c r="E505" s="128">
        <v>0</v>
      </c>
      <c r="F505" s="128">
        <v>10</v>
      </c>
      <c r="G505" s="128">
        <v>10</v>
      </c>
      <c r="H505" s="128">
        <v>78110000</v>
      </c>
      <c r="I505" s="130">
        <v>234504</v>
      </c>
      <c r="J505" s="130">
        <f t="shared" si="15"/>
        <v>2345040</v>
      </c>
    </row>
    <row r="506" spans="1:10">
      <c r="A506" s="126">
        <f t="shared" si="16"/>
        <v>307</v>
      </c>
      <c r="B506" s="128">
        <v>64221</v>
      </c>
      <c r="C506" s="107" t="s">
        <v>466</v>
      </c>
      <c r="D506" s="128" t="s">
        <v>230</v>
      </c>
      <c r="E506" s="128">
        <v>0</v>
      </c>
      <c r="F506" s="128">
        <v>50</v>
      </c>
      <c r="G506" s="128">
        <v>50</v>
      </c>
      <c r="H506" s="128">
        <v>78110000</v>
      </c>
      <c r="I506" s="130">
        <v>234504</v>
      </c>
      <c r="J506" s="130">
        <f t="shared" si="15"/>
        <v>11725200</v>
      </c>
    </row>
    <row r="507" spans="1:10">
      <c r="A507" s="126">
        <f t="shared" si="16"/>
        <v>308</v>
      </c>
      <c r="B507" s="128">
        <v>64221</v>
      </c>
      <c r="C507" s="107" t="s">
        <v>467</v>
      </c>
      <c r="D507" s="128" t="s">
        <v>230</v>
      </c>
      <c r="E507" s="128">
        <v>0</v>
      </c>
      <c r="F507" s="128">
        <v>50</v>
      </c>
      <c r="G507" s="128">
        <v>50</v>
      </c>
      <c r="H507" s="128">
        <v>78110000</v>
      </c>
      <c r="I507" s="130">
        <v>234504</v>
      </c>
      <c r="J507" s="130">
        <f t="shared" si="15"/>
        <v>11725200</v>
      </c>
    </row>
    <row r="508" spans="1:10">
      <c r="A508" s="126">
        <f t="shared" si="16"/>
        <v>309</v>
      </c>
      <c r="B508" s="128">
        <v>64221</v>
      </c>
      <c r="C508" s="107" t="s">
        <v>468</v>
      </c>
      <c r="D508" s="128" t="s">
        <v>230</v>
      </c>
      <c r="E508" s="128">
        <v>0</v>
      </c>
      <c r="F508" s="128">
        <v>50</v>
      </c>
      <c r="G508" s="128">
        <v>50</v>
      </c>
      <c r="H508" s="128">
        <v>78110000</v>
      </c>
      <c r="I508" s="130">
        <v>234504</v>
      </c>
      <c r="J508" s="130">
        <f t="shared" si="15"/>
        <v>11725200</v>
      </c>
    </row>
    <row r="509" spans="1:10">
      <c r="A509" s="126">
        <f t="shared" si="16"/>
        <v>310</v>
      </c>
      <c r="B509" s="128">
        <v>64221</v>
      </c>
      <c r="C509" s="107" t="s">
        <v>469</v>
      </c>
      <c r="D509" s="128" t="s">
        <v>230</v>
      </c>
      <c r="E509" s="128">
        <v>0</v>
      </c>
      <c r="F509" s="128">
        <v>50</v>
      </c>
      <c r="G509" s="128">
        <v>50</v>
      </c>
      <c r="H509" s="128">
        <v>78110000</v>
      </c>
      <c r="I509" s="130">
        <v>234504</v>
      </c>
      <c r="J509" s="130">
        <f t="shared" si="15"/>
        <v>11725200</v>
      </c>
    </row>
    <row r="510" spans="1:10">
      <c r="A510" s="126">
        <f t="shared" si="16"/>
        <v>311</v>
      </c>
      <c r="B510" s="128">
        <v>64221</v>
      </c>
      <c r="C510" s="107" t="s">
        <v>470</v>
      </c>
      <c r="D510" s="128" t="s">
        <v>230</v>
      </c>
      <c r="E510" s="128">
        <v>0</v>
      </c>
      <c r="F510" s="128">
        <v>50</v>
      </c>
      <c r="G510" s="128">
        <v>50</v>
      </c>
      <c r="H510" s="128">
        <v>78110000</v>
      </c>
      <c r="I510" s="130">
        <v>234504</v>
      </c>
      <c r="J510" s="130">
        <f t="shared" si="15"/>
        <v>11725200</v>
      </c>
    </row>
    <row r="511" spans="1:10">
      <c r="A511" s="126">
        <f t="shared" si="16"/>
        <v>312</v>
      </c>
      <c r="B511" s="128">
        <v>64221</v>
      </c>
      <c r="C511" s="107" t="s">
        <v>471</v>
      </c>
      <c r="D511" s="128" t="s">
        <v>230</v>
      </c>
      <c r="E511" s="128">
        <v>0</v>
      </c>
      <c r="F511" s="128">
        <v>50</v>
      </c>
      <c r="G511" s="128">
        <v>50</v>
      </c>
      <c r="H511" s="128">
        <v>78110000</v>
      </c>
      <c r="I511" s="130">
        <v>234504</v>
      </c>
      <c r="J511" s="130">
        <f t="shared" si="15"/>
        <v>11725200</v>
      </c>
    </row>
    <row r="512" spans="1:10">
      <c r="A512" s="126">
        <f t="shared" si="16"/>
        <v>313</v>
      </c>
      <c r="B512" s="128">
        <v>64221</v>
      </c>
      <c r="C512" s="107" t="s">
        <v>472</v>
      </c>
      <c r="D512" s="128" t="s">
        <v>230</v>
      </c>
      <c r="E512" s="128">
        <v>0</v>
      </c>
      <c r="F512" s="128">
        <v>50</v>
      </c>
      <c r="G512" s="128">
        <v>50</v>
      </c>
      <c r="H512" s="128">
        <v>78110000</v>
      </c>
      <c r="I512" s="130">
        <v>234504</v>
      </c>
      <c r="J512" s="130">
        <f t="shared" si="15"/>
        <v>11725200</v>
      </c>
    </row>
    <row r="513" spans="1:10">
      <c r="A513" s="126">
        <f t="shared" si="16"/>
        <v>314</v>
      </c>
      <c r="B513" s="128">
        <v>64221</v>
      </c>
      <c r="C513" s="107" t="s">
        <v>473</v>
      </c>
      <c r="D513" s="128" t="s">
        <v>230</v>
      </c>
      <c r="E513" s="128">
        <v>0</v>
      </c>
      <c r="F513" s="128">
        <v>50</v>
      </c>
      <c r="G513" s="128">
        <v>50</v>
      </c>
      <c r="H513" s="128">
        <v>78110000</v>
      </c>
      <c r="I513" s="130">
        <v>234504</v>
      </c>
      <c r="J513" s="130">
        <f t="shared" si="15"/>
        <v>11725200</v>
      </c>
    </row>
    <row r="514" spans="1:10">
      <c r="A514" s="126">
        <f t="shared" si="16"/>
        <v>315</v>
      </c>
      <c r="B514" s="128">
        <v>64221</v>
      </c>
      <c r="C514" s="107" t="s">
        <v>474</v>
      </c>
      <c r="D514" s="128" t="s">
        <v>230</v>
      </c>
      <c r="E514" s="128">
        <v>0</v>
      </c>
      <c r="F514" s="128">
        <v>50</v>
      </c>
      <c r="G514" s="128">
        <v>50</v>
      </c>
      <c r="H514" s="128">
        <v>78110000</v>
      </c>
      <c r="I514" s="130">
        <v>234504</v>
      </c>
      <c r="J514" s="130">
        <f t="shared" si="15"/>
        <v>11725200</v>
      </c>
    </row>
    <row r="515" spans="1:10">
      <c r="A515" s="126">
        <f t="shared" si="16"/>
        <v>316</v>
      </c>
      <c r="B515" s="128">
        <v>64221</v>
      </c>
      <c r="C515" s="107" t="s">
        <v>475</v>
      </c>
      <c r="D515" s="128" t="s">
        <v>230</v>
      </c>
      <c r="E515" s="128">
        <v>0</v>
      </c>
      <c r="F515" s="128">
        <v>50</v>
      </c>
      <c r="G515" s="128">
        <v>50</v>
      </c>
      <c r="H515" s="128">
        <v>78110000</v>
      </c>
      <c r="I515" s="130">
        <v>234504</v>
      </c>
      <c r="J515" s="130">
        <f t="shared" si="15"/>
        <v>11725200</v>
      </c>
    </row>
    <row r="516" spans="1:10">
      <c r="A516" s="126">
        <f t="shared" si="16"/>
        <v>317</v>
      </c>
      <c r="B516" s="128">
        <v>64221</v>
      </c>
      <c r="C516" s="107" t="s">
        <v>476</v>
      </c>
      <c r="D516" s="128" t="s">
        <v>230</v>
      </c>
      <c r="E516" s="128">
        <v>0</v>
      </c>
      <c r="F516" s="128">
        <v>50</v>
      </c>
      <c r="G516" s="128">
        <v>50</v>
      </c>
      <c r="H516" s="128">
        <v>78110000</v>
      </c>
      <c r="I516" s="130">
        <v>234504</v>
      </c>
      <c r="J516" s="130">
        <f t="shared" si="15"/>
        <v>11725200</v>
      </c>
    </row>
    <row r="517" spans="1:10">
      <c r="A517" s="126">
        <f t="shared" si="16"/>
        <v>318</v>
      </c>
      <c r="B517" s="128">
        <v>64221</v>
      </c>
      <c r="C517" s="107" t="s">
        <v>477</v>
      </c>
      <c r="D517" s="128" t="s">
        <v>230</v>
      </c>
      <c r="E517" s="128">
        <v>0</v>
      </c>
      <c r="F517" s="128">
        <v>50</v>
      </c>
      <c r="G517" s="128">
        <v>50</v>
      </c>
      <c r="H517" s="128">
        <v>78110000</v>
      </c>
      <c r="I517" s="130">
        <v>234504</v>
      </c>
      <c r="J517" s="130">
        <f t="shared" si="15"/>
        <v>11725200</v>
      </c>
    </row>
    <row r="518" spans="1:10">
      <c r="A518" s="126">
        <f t="shared" si="16"/>
        <v>319</v>
      </c>
      <c r="B518" s="128">
        <v>64221</v>
      </c>
      <c r="C518" s="107" t="s">
        <v>478</v>
      </c>
      <c r="D518" s="128" t="s">
        <v>230</v>
      </c>
      <c r="E518" s="128">
        <v>0</v>
      </c>
      <c r="F518" s="128">
        <v>50</v>
      </c>
      <c r="G518" s="128">
        <v>50</v>
      </c>
      <c r="H518" s="128">
        <v>78110000</v>
      </c>
      <c r="I518" s="130">
        <v>234504</v>
      </c>
      <c r="J518" s="130">
        <f t="shared" si="15"/>
        <v>11725200</v>
      </c>
    </row>
    <row r="519" spans="1:10">
      <c r="A519" s="126">
        <f t="shared" si="16"/>
        <v>320</v>
      </c>
      <c r="B519" s="128">
        <v>64221</v>
      </c>
      <c r="C519" s="107" t="s">
        <v>479</v>
      </c>
      <c r="D519" s="128" t="s">
        <v>230</v>
      </c>
      <c r="E519" s="128">
        <v>0</v>
      </c>
      <c r="F519" s="128">
        <v>10</v>
      </c>
      <c r="G519" s="128">
        <v>10</v>
      </c>
      <c r="H519" s="128">
        <v>78110000</v>
      </c>
      <c r="I519" s="130">
        <v>234504</v>
      </c>
      <c r="J519" s="130">
        <f t="shared" si="15"/>
        <v>2345040</v>
      </c>
    </row>
    <row r="520" spans="1:10">
      <c r="A520" s="126">
        <f t="shared" si="16"/>
        <v>321</v>
      </c>
      <c r="B520" s="128">
        <v>64221</v>
      </c>
      <c r="C520" s="107" t="s">
        <v>480</v>
      </c>
      <c r="D520" s="128" t="s">
        <v>230</v>
      </c>
      <c r="E520" s="128">
        <v>0</v>
      </c>
      <c r="F520" s="128">
        <v>10</v>
      </c>
      <c r="G520" s="128">
        <v>10</v>
      </c>
      <c r="H520" s="128">
        <v>78110000</v>
      </c>
      <c r="I520" s="130">
        <v>234504</v>
      </c>
      <c r="J520" s="130">
        <f t="shared" si="15"/>
        <v>2345040</v>
      </c>
    </row>
    <row r="521" spans="1:10">
      <c r="A521" s="126">
        <f t="shared" si="16"/>
        <v>322</v>
      </c>
      <c r="B521" s="128">
        <v>64221</v>
      </c>
      <c r="C521" s="107" t="s">
        <v>481</v>
      </c>
      <c r="D521" s="128" t="s">
        <v>230</v>
      </c>
      <c r="E521" s="128">
        <v>0</v>
      </c>
      <c r="F521" s="128">
        <v>10</v>
      </c>
      <c r="G521" s="128">
        <v>10</v>
      </c>
      <c r="H521" s="128">
        <v>78110000</v>
      </c>
      <c r="I521" s="130">
        <v>234504</v>
      </c>
      <c r="J521" s="130">
        <f t="shared" si="15"/>
        <v>2345040</v>
      </c>
    </row>
    <row r="522" spans="1:10">
      <c r="A522" s="126">
        <f t="shared" si="16"/>
        <v>323</v>
      </c>
      <c r="B522" s="128">
        <v>64221</v>
      </c>
      <c r="C522" s="107" t="s">
        <v>482</v>
      </c>
      <c r="D522" s="128" t="s">
        <v>230</v>
      </c>
      <c r="E522" s="128">
        <v>0</v>
      </c>
      <c r="F522" s="128">
        <v>10</v>
      </c>
      <c r="G522" s="128">
        <v>10</v>
      </c>
      <c r="H522" s="128">
        <v>78110000</v>
      </c>
      <c r="I522" s="130">
        <v>234504</v>
      </c>
      <c r="J522" s="130">
        <f t="shared" si="15"/>
        <v>2345040</v>
      </c>
    </row>
    <row r="523" spans="1:10">
      <c r="A523" s="126">
        <f t="shared" si="16"/>
        <v>324</v>
      </c>
      <c r="B523" s="128">
        <v>64221</v>
      </c>
      <c r="C523" s="107" t="s">
        <v>483</v>
      </c>
      <c r="D523" s="128" t="s">
        <v>230</v>
      </c>
      <c r="E523" s="128">
        <v>0</v>
      </c>
      <c r="F523" s="128">
        <v>10</v>
      </c>
      <c r="G523" s="128">
        <v>10</v>
      </c>
      <c r="H523" s="128">
        <v>78110000</v>
      </c>
      <c r="I523" s="130">
        <v>234504</v>
      </c>
      <c r="J523" s="130">
        <f t="shared" si="15"/>
        <v>2345040</v>
      </c>
    </row>
    <row r="524" spans="1:10">
      <c r="A524" s="126">
        <f t="shared" si="16"/>
        <v>325</v>
      </c>
      <c r="B524" s="128">
        <v>64221</v>
      </c>
      <c r="C524" s="107" t="s">
        <v>484</v>
      </c>
      <c r="D524" s="128" t="s">
        <v>230</v>
      </c>
      <c r="E524" s="128">
        <v>0</v>
      </c>
      <c r="F524" s="128">
        <v>10</v>
      </c>
      <c r="G524" s="128">
        <v>10</v>
      </c>
      <c r="H524" s="128">
        <v>78110000</v>
      </c>
      <c r="I524" s="130">
        <v>234504</v>
      </c>
      <c r="J524" s="130">
        <f t="shared" si="15"/>
        <v>2345040</v>
      </c>
    </row>
    <row r="525" spans="1:10">
      <c r="A525" s="126">
        <f t="shared" si="16"/>
        <v>326</v>
      </c>
      <c r="B525" s="128">
        <v>64221</v>
      </c>
      <c r="C525" s="107" t="s">
        <v>485</v>
      </c>
      <c r="D525" s="128" t="s">
        <v>230</v>
      </c>
      <c r="E525" s="128">
        <v>0</v>
      </c>
      <c r="F525" s="128">
        <v>10</v>
      </c>
      <c r="G525" s="128">
        <v>10</v>
      </c>
      <c r="H525" s="128">
        <v>78110000</v>
      </c>
      <c r="I525" s="130">
        <v>234504</v>
      </c>
      <c r="J525" s="130">
        <f t="shared" si="15"/>
        <v>2345040</v>
      </c>
    </row>
    <row r="526" spans="1:10">
      <c r="A526" s="126">
        <f t="shared" si="16"/>
        <v>327</v>
      </c>
      <c r="B526" s="128">
        <v>64221</v>
      </c>
      <c r="C526" s="107" t="s">
        <v>486</v>
      </c>
      <c r="D526" s="128" t="s">
        <v>230</v>
      </c>
      <c r="E526" s="128">
        <v>0</v>
      </c>
      <c r="F526" s="128">
        <v>10</v>
      </c>
      <c r="G526" s="128">
        <v>10</v>
      </c>
      <c r="H526" s="128">
        <v>78110000</v>
      </c>
      <c r="I526" s="130">
        <v>234504</v>
      </c>
      <c r="J526" s="130">
        <f t="shared" si="15"/>
        <v>2345040</v>
      </c>
    </row>
    <row r="527" spans="1:10">
      <c r="A527" s="126">
        <f t="shared" si="16"/>
        <v>328</v>
      </c>
      <c r="B527" s="128">
        <v>64221</v>
      </c>
      <c r="C527" s="107" t="s">
        <v>487</v>
      </c>
      <c r="D527" s="128" t="s">
        <v>230</v>
      </c>
      <c r="E527" s="128">
        <v>0</v>
      </c>
      <c r="F527" s="128">
        <v>10</v>
      </c>
      <c r="G527" s="128">
        <v>10</v>
      </c>
      <c r="H527" s="128">
        <v>78110000</v>
      </c>
      <c r="I527" s="130">
        <v>234504</v>
      </c>
      <c r="J527" s="130">
        <f t="shared" ref="J527:J590" si="17">I527*F527</f>
        <v>2345040</v>
      </c>
    </row>
    <row r="528" spans="1:10">
      <c r="A528" s="126">
        <f t="shared" ref="A528:A591" si="18">A527+1</f>
        <v>329</v>
      </c>
      <c r="B528" s="128">
        <v>64221</v>
      </c>
      <c r="C528" s="107" t="s">
        <v>488</v>
      </c>
      <c r="D528" s="128" t="s">
        <v>230</v>
      </c>
      <c r="E528" s="128">
        <v>0</v>
      </c>
      <c r="F528" s="128">
        <v>10</v>
      </c>
      <c r="G528" s="128">
        <v>10</v>
      </c>
      <c r="H528" s="128">
        <v>78110000</v>
      </c>
      <c r="I528" s="130">
        <v>234504</v>
      </c>
      <c r="J528" s="130">
        <f t="shared" si="17"/>
        <v>2345040</v>
      </c>
    </row>
    <row r="529" spans="1:10">
      <c r="A529" s="126">
        <f t="shared" si="18"/>
        <v>330</v>
      </c>
      <c r="B529" s="128">
        <v>64221</v>
      </c>
      <c r="C529" s="107" t="s">
        <v>489</v>
      </c>
      <c r="D529" s="128" t="s">
        <v>230</v>
      </c>
      <c r="E529" s="128">
        <v>0</v>
      </c>
      <c r="F529" s="128">
        <v>10</v>
      </c>
      <c r="G529" s="128">
        <v>10</v>
      </c>
      <c r="H529" s="128">
        <v>78110000</v>
      </c>
      <c r="I529" s="130">
        <v>234504</v>
      </c>
      <c r="J529" s="130">
        <f t="shared" si="17"/>
        <v>2345040</v>
      </c>
    </row>
    <row r="530" spans="1:10">
      <c r="A530" s="126">
        <f t="shared" si="18"/>
        <v>331</v>
      </c>
      <c r="B530" s="128">
        <v>64221</v>
      </c>
      <c r="C530" s="107" t="s">
        <v>490</v>
      </c>
      <c r="D530" s="128" t="s">
        <v>230</v>
      </c>
      <c r="E530" s="128">
        <v>0</v>
      </c>
      <c r="F530" s="128">
        <v>20</v>
      </c>
      <c r="G530" s="128">
        <v>20</v>
      </c>
      <c r="H530" s="128">
        <v>78110000</v>
      </c>
      <c r="I530" s="130">
        <v>234504</v>
      </c>
      <c r="J530" s="130">
        <f t="shared" si="17"/>
        <v>4690080</v>
      </c>
    </row>
    <row r="531" spans="1:10">
      <c r="A531" s="126">
        <f t="shared" si="18"/>
        <v>332</v>
      </c>
      <c r="B531" s="128">
        <v>64221</v>
      </c>
      <c r="C531" s="107" t="s">
        <v>491</v>
      </c>
      <c r="D531" s="128" t="s">
        <v>230</v>
      </c>
      <c r="E531" s="128">
        <v>0</v>
      </c>
      <c r="F531" s="128">
        <v>10</v>
      </c>
      <c r="G531" s="128">
        <v>10</v>
      </c>
      <c r="H531" s="128">
        <v>78110000</v>
      </c>
      <c r="I531" s="130">
        <v>234504</v>
      </c>
      <c r="J531" s="130">
        <f t="shared" si="17"/>
        <v>2345040</v>
      </c>
    </row>
    <row r="532" spans="1:10">
      <c r="A532" s="126">
        <f t="shared" si="18"/>
        <v>333</v>
      </c>
      <c r="B532" s="128">
        <v>64221</v>
      </c>
      <c r="C532" s="107" t="s">
        <v>492</v>
      </c>
      <c r="D532" s="128" t="s">
        <v>230</v>
      </c>
      <c r="E532" s="128">
        <v>0</v>
      </c>
      <c r="F532" s="128">
        <v>10</v>
      </c>
      <c r="G532" s="128">
        <v>10</v>
      </c>
      <c r="H532" s="128">
        <v>78110000</v>
      </c>
      <c r="I532" s="130">
        <v>234504</v>
      </c>
      <c r="J532" s="130">
        <f t="shared" si="17"/>
        <v>2345040</v>
      </c>
    </row>
    <row r="533" spans="1:10">
      <c r="A533" s="126">
        <f t="shared" si="18"/>
        <v>334</v>
      </c>
      <c r="B533" s="128">
        <v>64221</v>
      </c>
      <c r="C533" s="107" t="s">
        <v>493</v>
      </c>
      <c r="D533" s="128" t="s">
        <v>230</v>
      </c>
      <c r="E533" s="128">
        <v>0</v>
      </c>
      <c r="F533" s="128">
        <v>10</v>
      </c>
      <c r="G533" s="128">
        <v>10</v>
      </c>
      <c r="H533" s="128">
        <v>78110000</v>
      </c>
      <c r="I533" s="130">
        <v>234504</v>
      </c>
      <c r="J533" s="130">
        <f t="shared" si="17"/>
        <v>2345040</v>
      </c>
    </row>
    <row r="534" spans="1:10">
      <c r="A534" s="126">
        <f t="shared" si="18"/>
        <v>335</v>
      </c>
      <c r="B534" s="128">
        <v>64221</v>
      </c>
      <c r="C534" s="107" t="s">
        <v>494</v>
      </c>
      <c r="D534" s="128" t="s">
        <v>230</v>
      </c>
      <c r="E534" s="128">
        <v>0</v>
      </c>
      <c r="F534" s="128">
        <v>10</v>
      </c>
      <c r="G534" s="128">
        <v>10</v>
      </c>
      <c r="H534" s="128">
        <v>78110000</v>
      </c>
      <c r="I534" s="130">
        <v>234504</v>
      </c>
      <c r="J534" s="130">
        <f t="shared" si="17"/>
        <v>2345040</v>
      </c>
    </row>
    <row r="535" spans="1:10">
      <c r="A535" s="126">
        <f t="shared" si="18"/>
        <v>336</v>
      </c>
      <c r="B535" s="128">
        <v>64221</v>
      </c>
      <c r="C535" s="107" t="s">
        <v>495</v>
      </c>
      <c r="D535" s="128" t="s">
        <v>230</v>
      </c>
      <c r="E535" s="128">
        <v>0</v>
      </c>
      <c r="F535" s="128">
        <v>10</v>
      </c>
      <c r="G535" s="128">
        <v>10</v>
      </c>
      <c r="H535" s="128">
        <v>78110000</v>
      </c>
      <c r="I535" s="130">
        <v>234504</v>
      </c>
      <c r="J535" s="130">
        <f t="shared" si="17"/>
        <v>2345040</v>
      </c>
    </row>
    <row r="536" spans="1:10">
      <c r="A536" s="126">
        <f t="shared" si="18"/>
        <v>337</v>
      </c>
      <c r="B536" s="128">
        <v>64221</v>
      </c>
      <c r="C536" s="107" t="s">
        <v>496</v>
      </c>
      <c r="D536" s="128" t="s">
        <v>230</v>
      </c>
      <c r="E536" s="128">
        <v>0</v>
      </c>
      <c r="F536" s="128">
        <v>10</v>
      </c>
      <c r="G536" s="128">
        <v>10</v>
      </c>
      <c r="H536" s="128">
        <v>78110000</v>
      </c>
      <c r="I536" s="130">
        <v>234504</v>
      </c>
      <c r="J536" s="130">
        <f t="shared" si="17"/>
        <v>2345040</v>
      </c>
    </row>
    <row r="537" spans="1:10">
      <c r="A537" s="126">
        <f t="shared" si="18"/>
        <v>338</v>
      </c>
      <c r="B537" s="128">
        <v>64221</v>
      </c>
      <c r="C537" s="107" t="s">
        <v>497</v>
      </c>
      <c r="D537" s="128" t="s">
        <v>230</v>
      </c>
      <c r="E537" s="128">
        <v>0</v>
      </c>
      <c r="F537" s="128">
        <v>10</v>
      </c>
      <c r="G537" s="128">
        <v>10</v>
      </c>
      <c r="H537" s="128">
        <v>78110000</v>
      </c>
      <c r="I537" s="130">
        <v>234504</v>
      </c>
      <c r="J537" s="130">
        <f t="shared" si="17"/>
        <v>2345040</v>
      </c>
    </row>
    <row r="538" spans="1:10">
      <c r="A538" s="126">
        <f t="shared" si="18"/>
        <v>339</v>
      </c>
      <c r="B538" s="128">
        <v>64221</v>
      </c>
      <c r="C538" s="107" t="s">
        <v>498</v>
      </c>
      <c r="D538" s="128" t="s">
        <v>230</v>
      </c>
      <c r="E538" s="128">
        <v>0</v>
      </c>
      <c r="F538" s="128">
        <v>10</v>
      </c>
      <c r="G538" s="128">
        <v>10</v>
      </c>
      <c r="H538" s="128">
        <v>78110000</v>
      </c>
      <c r="I538" s="130">
        <v>234504</v>
      </c>
      <c r="J538" s="130">
        <f t="shared" si="17"/>
        <v>2345040</v>
      </c>
    </row>
    <row r="539" spans="1:10">
      <c r="A539" s="126">
        <f t="shared" si="18"/>
        <v>340</v>
      </c>
      <c r="B539" s="128">
        <v>64221</v>
      </c>
      <c r="C539" s="107" t="s">
        <v>499</v>
      </c>
      <c r="D539" s="128" t="s">
        <v>230</v>
      </c>
      <c r="E539" s="128">
        <v>0</v>
      </c>
      <c r="F539" s="128">
        <v>10</v>
      </c>
      <c r="G539" s="128">
        <v>10</v>
      </c>
      <c r="H539" s="128">
        <v>78110000</v>
      </c>
      <c r="I539" s="130">
        <v>234504</v>
      </c>
      <c r="J539" s="130">
        <f t="shared" si="17"/>
        <v>2345040</v>
      </c>
    </row>
    <row r="540" spans="1:10">
      <c r="A540" s="126">
        <f t="shared" si="18"/>
        <v>341</v>
      </c>
      <c r="B540" s="128">
        <v>64221</v>
      </c>
      <c r="C540" s="107" t="s">
        <v>500</v>
      </c>
      <c r="D540" s="128" t="s">
        <v>230</v>
      </c>
      <c r="E540" s="128">
        <v>0</v>
      </c>
      <c r="F540" s="128">
        <v>10</v>
      </c>
      <c r="G540" s="128">
        <v>10</v>
      </c>
      <c r="H540" s="128">
        <v>78110000</v>
      </c>
      <c r="I540" s="130">
        <v>234504</v>
      </c>
      <c r="J540" s="130">
        <f t="shared" si="17"/>
        <v>2345040</v>
      </c>
    </row>
    <row r="541" spans="1:10">
      <c r="A541" s="126">
        <f t="shared" si="18"/>
        <v>342</v>
      </c>
      <c r="B541" s="128">
        <v>64221</v>
      </c>
      <c r="C541" s="107" t="s">
        <v>501</v>
      </c>
      <c r="D541" s="128" t="s">
        <v>230</v>
      </c>
      <c r="E541" s="128">
        <v>0</v>
      </c>
      <c r="F541" s="128">
        <v>10</v>
      </c>
      <c r="G541" s="128">
        <v>10</v>
      </c>
      <c r="H541" s="128">
        <v>78110000</v>
      </c>
      <c r="I541" s="130">
        <v>234504</v>
      </c>
      <c r="J541" s="130">
        <f t="shared" si="17"/>
        <v>2345040</v>
      </c>
    </row>
    <row r="542" spans="1:10">
      <c r="A542" s="126">
        <f t="shared" si="18"/>
        <v>343</v>
      </c>
      <c r="B542" s="128">
        <v>64221</v>
      </c>
      <c r="C542" s="107" t="s">
        <v>502</v>
      </c>
      <c r="D542" s="128" t="s">
        <v>230</v>
      </c>
      <c r="E542" s="128">
        <v>0</v>
      </c>
      <c r="F542" s="128">
        <v>10</v>
      </c>
      <c r="G542" s="128">
        <v>10</v>
      </c>
      <c r="H542" s="128">
        <v>78110000</v>
      </c>
      <c r="I542" s="130">
        <v>234504</v>
      </c>
      <c r="J542" s="130">
        <f t="shared" si="17"/>
        <v>2345040</v>
      </c>
    </row>
    <row r="543" spans="1:10">
      <c r="A543" s="126">
        <f t="shared" si="18"/>
        <v>344</v>
      </c>
      <c r="B543" s="128">
        <v>64221</v>
      </c>
      <c r="C543" s="107" t="s">
        <v>503</v>
      </c>
      <c r="D543" s="128" t="s">
        <v>230</v>
      </c>
      <c r="E543" s="128">
        <v>0</v>
      </c>
      <c r="F543" s="128">
        <v>10</v>
      </c>
      <c r="G543" s="128">
        <v>10</v>
      </c>
      <c r="H543" s="128">
        <v>78110000</v>
      </c>
      <c r="I543" s="130">
        <v>234504</v>
      </c>
      <c r="J543" s="130">
        <f t="shared" si="17"/>
        <v>2345040</v>
      </c>
    </row>
    <row r="544" spans="1:10">
      <c r="A544" s="126">
        <f t="shared" si="18"/>
        <v>345</v>
      </c>
      <c r="B544" s="128">
        <v>64221</v>
      </c>
      <c r="C544" s="107" t="s">
        <v>504</v>
      </c>
      <c r="D544" s="128" t="s">
        <v>230</v>
      </c>
      <c r="E544" s="128">
        <v>0</v>
      </c>
      <c r="F544" s="128">
        <v>10</v>
      </c>
      <c r="G544" s="128">
        <v>10</v>
      </c>
      <c r="H544" s="128">
        <v>78110000</v>
      </c>
      <c r="I544" s="130">
        <v>234504</v>
      </c>
      <c r="J544" s="130">
        <f t="shared" si="17"/>
        <v>2345040</v>
      </c>
    </row>
    <row r="545" spans="1:10">
      <c r="A545" s="126">
        <f t="shared" si="18"/>
        <v>346</v>
      </c>
      <c r="B545" s="128">
        <v>64221</v>
      </c>
      <c r="C545" s="107" t="s">
        <v>505</v>
      </c>
      <c r="D545" s="128" t="s">
        <v>230</v>
      </c>
      <c r="E545" s="128">
        <v>0</v>
      </c>
      <c r="F545" s="128">
        <v>10</v>
      </c>
      <c r="G545" s="128">
        <v>10</v>
      </c>
      <c r="H545" s="128">
        <v>78110000</v>
      </c>
      <c r="I545" s="130">
        <v>234504</v>
      </c>
      <c r="J545" s="130">
        <f t="shared" si="17"/>
        <v>2345040</v>
      </c>
    </row>
    <row r="546" spans="1:10">
      <c r="A546" s="126">
        <f t="shared" si="18"/>
        <v>347</v>
      </c>
      <c r="B546" s="128">
        <v>64221</v>
      </c>
      <c r="C546" s="107" t="s">
        <v>506</v>
      </c>
      <c r="D546" s="128" t="s">
        <v>230</v>
      </c>
      <c r="E546" s="128">
        <v>0</v>
      </c>
      <c r="F546" s="128">
        <v>10</v>
      </c>
      <c r="G546" s="128">
        <v>10</v>
      </c>
      <c r="H546" s="128">
        <v>78110000</v>
      </c>
      <c r="I546" s="130">
        <v>234504</v>
      </c>
      <c r="J546" s="130">
        <f t="shared" si="17"/>
        <v>2345040</v>
      </c>
    </row>
    <row r="547" spans="1:10">
      <c r="A547" s="126">
        <f t="shared" si="18"/>
        <v>348</v>
      </c>
      <c r="B547" s="128">
        <v>64221</v>
      </c>
      <c r="C547" s="107" t="s">
        <v>507</v>
      </c>
      <c r="D547" s="128" t="s">
        <v>230</v>
      </c>
      <c r="E547" s="128">
        <v>0</v>
      </c>
      <c r="F547" s="128">
        <v>10</v>
      </c>
      <c r="G547" s="128">
        <v>10</v>
      </c>
      <c r="H547" s="128">
        <v>78110000</v>
      </c>
      <c r="I547" s="130">
        <v>234504</v>
      </c>
      <c r="J547" s="130">
        <f t="shared" si="17"/>
        <v>2345040</v>
      </c>
    </row>
    <row r="548" spans="1:10">
      <c r="A548" s="126">
        <f t="shared" si="18"/>
        <v>349</v>
      </c>
      <c r="B548" s="128">
        <v>64221</v>
      </c>
      <c r="C548" s="107" t="s">
        <v>508</v>
      </c>
      <c r="D548" s="128" t="s">
        <v>230</v>
      </c>
      <c r="E548" s="128">
        <v>0</v>
      </c>
      <c r="F548" s="128">
        <v>10</v>
      </c>
      <c r="G548" s="128">
        <v>10</v>
      </c>
      <c r="H548" s="128">
        <v>78110000</v>
      </c>
      <c r="I548" s="130">
        <v>234504</v>
      </c>
      <c r="J548" s="130">
        <f t="shared" si="17"/>
        <v>2345040</v>
      </c>
    </row>
    <row r="549" spans="1:10">
      <c r="A549" s="126">
        <f t="shared" si="18"/>
        <v>350</v>
      </c>
      <c r="B549" s="128">
        <v>64221</v>
      </c>
      <c r="C549" s="107" t="s">
        <v>509</v>
      </c>
      <c r="D549" s="128" t="s">
        <v>230</v>
      </c>
      <c r="E549" s="128">
        <v>0</v>
      </c>
      <c r="F549" s="128">
        <v>10</v>
      </c>
      <c r="G549" s="128">
        <v>10</v>
      </c>
      <c r="H549" s="128">
        <v>78110000</v>
      </c>
      <c r="I549" s="130">
        <v>234504</v>
      </c>
      <c r="J549" s="130">
        <f t="shared" si="17"/>
        <v>2345040</v>
      </c>
    </row>
    <row r="550" spans="1:10">
      <c r="A550" s="126">
        <f t="shared" si="18"/>
        <v>351</v>
      </c>
      <c r="B550" s="128">
        <v>64221</v>
      </c>
      <c r="C550" s="107" t="s">
        <v>510</v>
      </c>
      <c r="D550" s="128" t="s">
        <v>230</v>
      </c>
      <c r="E550" s="128">
        <v>0</v>
      </c>
      <c r="F550" s="128">
        <v>10</v>
      </c>
      <c r="G550" s="128">
        <v>10</v>
      </c>
      <c r="H550" s="128">
        <v>78110000</v>
      </c>
      <c r="I550" s="130">
        <v>234504</v>
      </c>
      <c r="J550" s="130">
        <f t="shared" si="17"/>
        <v>2345040</v>
      </c>
    </row>
    <row r="551" spans="1:10">
      <c r="A551" s="126">
        <f t="shared" si="18"/>
        <v>352</v>
      </c>
      <c r="B551" s="128">
        <v>64221</v>
      </c>
      <c r="C551" s="107" t="s">
        <v>511</v>
      </c>
      <c r="D551" s="128" t="s">
        <v>230</v>
      </c>
      <c r="E551" s="128">
        <v>0</v>
      </c>
      <c r="F551" s="128">
        <v>10</v>
      </c>
      <c r="G551" s="128">
        <v>10</v>
      </c>
      <c r="H551" s="128">
        <v>78110000</v>
      </c>
      <c r="I551" s="130">
        <v>234504</v>
      </c>
      <c r="J551" s="130">
        <f t="shared" si="17"/>
        <v>2345040</v>
      </c>
    </row>
    <row r="552" spans="1:10">
      <c r="A552" s="126">
        <f t="shared" si="18"/>
        <v>353</v>
      </c>
      <c r="B552" s="128">
        <v>64221</v>
      </c>
      <c r="C552" s="107" t="s">
        <v>512</v>
      </c>
      <c r="D552" s="128" t="s">
        <v>230</v>
      </c>
      <c r="E552" s="128">
        <v>0</v>
      </c>
      <c r="F552" s="128">
        <v>10</v>
      </c>
      <c r="G552" s="128">
        <v>10</v>
      </c>
      <c r="H552" s="128">
        <v>78110000</v>
      </c>
      <c r="I552" s="130">
        <v>234504</v>
      </c>
      <c r="J552" s="130">
        <f t="shared" si="17"/>
        <v>2345040</v>
      </c>
    </row>
    <row r="553" spans="1:10">
      <c r="A553" s="126">
        <f t="shared" si="18"/>
        <v>354</v>
      </c>
      <c r="B553" s="128">
        <v>64221</v>
      </c>
      <c r="C553" s="107" t="s">
        <v>513</v>
      </c>
      <c r="D553" s="128" t="s">
        <v>230</v>
      </c>
      <c r="E553" s="128">
        <v>0</v>
      </c>
      <c r="F553" s="128">
        <v>10</v>
      </c>
      <c r="G553" s="128">
        <v>10</v>
      </c>
      <c r="H553" s="128">
        <v>78110000</v>
      </c>
      <c r="I553" s="130">
        <v>234504</v>
      </c>
      <c r="J553" s="130">
        <f t="shared" si="17"/>
        <v>2345040</v>
      </c>
    </row>
    <row r="554" spans="1:10">
      <c r="A554" s="126">
        <f t="shared" si="18"/>
        <v>355</v>
      </c>
      <c r="B554" s="128">
        <v>64221</v>
      </c>
      <c r="C554" s="107" t="s">
        <v>514</v>
      </c>
      <c r="D554" s="128" t="s">
        <v>230</v>
      </c>
      <c r="E554" s="128">
        <v>0</v>
      </c>
      <c r="F554" s="128">
        <v>10</v>
      </c>
      <c r="G554" s="128">
        <v>10</v>
      </c>
      <c r="H554" s="128">
        <v>78110000</v>
      </c>
      <c r="I554" s="130">
        <v>234504</v>
      </c>
      <c r="J554" s="130">
        <f t="shared" si="17"/>
        <v>2345040</v>
      </c>
    </row>
    <row r="555" spans="1:10">
      <c r="A555" s="126">
        <f t="shared" si="18"/>
        <v>356</v>
      </c>
      <c r="B555" s="128">
        <v>64221</v>
      </c>
      <c r="C555" s="107" t="s">
        <v>515</v>
      </c>
      <c r="D555" s="128" t="s">
        <v>230</v>
      </c>
      <c r="E555" s="128">
        <v>0</v>
      </c>
      <c r="F555" s="128">
        <v>10</v>
      </c>
      <c r="G555" s="128">
        <v>10</v>
      </c>
      <c r="H555" s="128">
        <v>78110000</v>
      </c>
      <c r="I555" s="130">
        <v>234504</v>
      </c>
      <c r="J555" s="130">
        <f t="shared" si="17"/>
        <v>2345040</v>
      </c>
    </row>
    <row r="556" spans="1:10">
      <c r="A556" s="126">
        <f t="shared" si="18"/>
        <v>357</v>
      </c>
      <c r="B556" s="128">
        <v>64221</v>
      </c>
      <c r="C556" s="107" t="s">
        <v>516</v>
      </c>
      <c r="D556" s="128" t="s">
        <v>230</v>
      </c>
      <c r="E556" s="128">
        <v>0</v>
      </c>
      <c r="F556" s="128">
        <v>10</v>
      </c>
      <c r="G556" s="128">
        <v>10</v>
      </c>
      <c r="H556" s="128">
        <v>78110000</v>
      </c>
      <c r="I556" s="130">
        <v>234504</v>
      </c>
      <c r="J556" s="130">
        <f t="shared" si="17"/>
        <v>2345040</v>
      </c>
    </row>
    <row r="557" spans="1:10">
      <c r="A557" s="126">
        <f t="shared" si="18"/>
        <v>358</v>
      </c>
      <c r="B557" s="128">
        <v>64221</v>
      </c>
      <c r="C557" s="107" t="s">
        <v>517</v>
      </c>
      <c r="D557" s="128" t="s">
        <v>230</v>
      </c>
      <c r="E557" s="128">
        <v>0</v>
      </c>
      <c r="F557" s="128">
        <v>10</v>
      </c>
      <c r="G557" s="128">
        <v>10</v>
      </c>
      <c r="H557" s="128">
        <v>78110000</v>
      </c>
      <c r="I557" s="130">
        <v>234504</v>
      </c>
      <c r="J557" s="130">
        <f t="shared" si="17"/>
        <v>2345040</v>
      </c>
    </row>
    <row r="558" spans="1:10">
      <c r="A558" s="126">
        <f t="shared" si="18"/>
        <v>359</v>
      </c>
      <c r="B558" s="128">
        <v>64221</v>
      </c>
      <c r="C558" s="107" t="s">
        <v>518</v>
      </c>
      <c r="D558" s="128" t="s">
        <v>230</v>
      </c>
      <c r="E558" s="128">
        <v>0</v>
      </c>
      <c r="F558" s="128">
        <v>10</v>
      </c>
      <c r="G558" s="128">
        <v>10</v>
      </c>
      <c r="H558" s="128">
        <v>78110000</v>
      </c>
      <c r="I558" s="130">
        <v>234504</v>
      </c>
      <c r="J558" s="130">
        <f t="shared" si="17"/>
        <v>2345040</v>
      </c>
    </row>
    <row r="559" spans="1:10">
      <c r="A559" s="126">
        <f t="shared" si="18"/>
        <v>360</v>
      </c>
      <c r="B559" s="128">
        <v>64221</v>
      </c>
      <c r="C559" s="107" t="s">
        <v>519</v>
      </c>
      <c r="D559" s="128" t="s">
        <v>230</v>
      </c>
      <c r="E559" s="128">
        <v>0</v>
      </c>
      <c r="F559" s="128">
        <v>10</v>
      </c>
      <c r="G559" s="128">
        <v>10</v>
      </c>
      <c r="H559" s="128">
        <v>78110000</v>
      </c>
      <c r="I559" s="130">
        <v>234504</v>
      </c>
      <c r="J559" s="130">
        <f t="shared" si="17"/>
        <v>2345040</v>
      </c>
    </row>
    <row r="560" spans="1:10">
      <c r="A560" s="126">
        <f t="shared" si="18"/>
        <v>361</v>
      </c>
      <c r="B560" s="128">
        <v>64221</v>
      </c>
      <c r="C560" s="107" t="s">
        <v>520</v>
      </c>
      <c r="D560" s="128" t="s">
        <v>230</v>
      </c>
      <c r="E560" s="128">
        <v>0</v>
      </c>
      <c r="F560" s="128">
        <v>10</v>
      </c>
      <c r="G560" s="128">
        <v>10</v>
      </c>
      <c r="H560" s="128">
        <v>78110000</v>
      </c>
      <c r="I560" s="130">
        <v>234504</v>
      </c>
      <c r="J560" s="130">
        <f t="shared" si="17"/>
        <v>2345040</v>
      </c>
    </row>
    <row r="561" spans="1:10">
      <c r="A561" s="126">
        <f t="shared" si="18"/>
        <v>362</v>
      </c>
      <c r="B561" s="128">
        <v>64221</v>
      </c>
      <c r="C561" s="107" t="s">
        <v>521</v>
      </c>
      <c r="D561" s="128" t="s">
        <v>230</v>
      </c>
      <c r="E561" s="128">
        <v>0</v>
      </c>
      <c r="F561" s="128">
        <v>10</v>
      </c>
      <c r="G561" s="128">
        <v>10</v>
      </c>
      <c r="H561" s="128">
        <v>78110000</v>
      </c>
      <c r="I561" s="130">
        <v>234504</v>
      </c>
      <c r="J561" s="130">
        <f t="shared" si="17"/>
        <v>2345040</v>
      </c>
    </row>
    <row r="562" spans="1:10">
      <c r="A562" s="126">
        <f t="shared" si="18"/>
        <v>363</v>
      </c>
      <c r="B562" s="128">
        <v>64221</v>
      </c>
      <c r="C562" s="107" t="s">
        <v>522</v>
      </c>
      <c r="D562" s="128" t="s">
        <v>230</v>
      </c>
      <c r="E562" s="128">
        <v>0</v>
      </c>
      <c r="F562" s="128">
        <v>10</v>
      </c>
      <c r="G562" s="128">
        <v>10</v>
      </c>
      <c r="H562" s="128">
        <v>78110000</v>
      </c>
      <c r="I562" s="130">
        <v>234504</v>
      </c>
      <c r="J562" s="130">
        <f t="shared" si="17"/>
        <v>2345040</v>
      </c>
    </row>
    <row r="563" spans="1:10">
      <c r="A563" s="126">
        <f t="shared" si="18"/>
        <v>364</v>
      </c>
      <c r="B563" s="128">
        <v>64221</v>
      </c>
      <c r="C563" s="107" t="s">
        <v>523</v>
      </c>
      <c r="D563" s="128" t="s">
        <v>230</v>
      </c>
      <c r="E563" s="128">
        <v>0</v>
      </c>
      <c r="F563" s="128">
        <v>10</v>
      </c>
      <c r="G563" s="128">
        <v>10</v>
      </c>
      <c r="H563" s="128">
        <v>78110000</v>
      </c>
      <c r="I563" s="130">
        <v>234504</v>
      </c>
      <c r="J563" s="130">
        <f t="shared" si="17"/>
        <v>2345040</v>
      </c>
    </row>
    <row r="564" spans="1:10">
      <c r="A564" s="126">
        <f t="shared" si="18"/>
        <v>365</v>
      </c>
      <c r="B564" s="128">
        <v>64221</v>
      </c>
      <c r="C564" s="107" t="s">
        <v>524</v>
      </c>
      <c r="D564" s="128" t="s">
        <v>230</v>
      </c>
      <c r="E564" s="128">
        <v>0</v>
      </c>
      <c r="F564" s="128">
        <v>10</v>
      </c>
      <c r="G564" s="128">
        <v>10</v>
      </c>
      <c r="H564" s="128">
        <v>78110000</v>
      </c>
      <c r="I564" s="130">
        <v>234504</v>
      </c>
      <c r="J564" s="130">
        <f t="shared" si="17"/>
        <v>2345040</v>
      </c>
    </row>
    <row r="565" spans="1:10">
      <c r="A565" s="126">
        <f t="shared" si="18"/>
        <v>366</v>
      </c>
      <c r="B565" s="128">
        <v>64221</v>
      </c>
      <c r="C565" s="107" t="s">
        <v>525</v>
      </c>
      <c r="D565" s="128" t="s">
        <v>230</v>
      </c>
      <c r="E565" s="128">
        <v>0</v>
      </c>
      <c r="F565" s="128">
        <v>10</v>
      </c>
      <c r="G565" s="128">
        <v>10</v>
      </c>
      <c r="H565" s="128">
        <v>78110000</v>
      </c>
      <c r="I565" s="130">
        <v>234504</v>
      </c>
      <c r="J565" s="130">
        <f t="shared" si="17"/>
        <v>2345040</v>
      </c>
    </row>
    <row r="566" spans="1:10">
      <c r="A566" s="126">
        <f t="shared" si="18"/>
        <v>367</v>
      </c>
      <c r="B566" s="128">
        <v>64221</v>
      </c>
      <c r="C566" s="107" t="s">
        <v>526</v>
      </c>
      <c r="D566" s="128" t="s">
        <v>230</v>
      </c>
      <c r="E566" s="128">
        <v>0</v>
      </c>
      <c r="F566" s="128">
        <v>10</v>
      </c>
      <c r="G566" s="128">
        <v>10</v>
      </c>
      <c r="H566" s="128">
        <v>78110000</v>
      </c>
      <c r="I566" s="130">
        <v>234504</v>
      </c>
      <c r="J566" s="130">
        <f t="shared" si="17"/>
        <v>2345040</v>
      </c>
    </row>
    <row r="567" spans="1:10">
      <c r="A567" s="126">
        <f t="shared" si="18"/>
        <v>368</v>
      </c>
      <c r="B567" s="128">
        <v>64221</v>
      </c>
      <c r="C567" s="107" t="s">
        <v>527</v>
      </c>
      <c r="D567" s="128" t="s">
        <v>230</v>
      </c>
      <c r="E567" s="128">
        <v>0</v>
      </c>
      <c r="F567" s="128">
        <v>10</v>
      </c>
      <c r="G567" s="128">
        <v>10</v>
      </c>
      <c r="H567" s="128">
        <v>78110000</v>
      </c>
      <c r="I567" s="130">
        <v>234504</v>
      </c>
      <c r="J567" s="130">
        <f t="shared" si="17"/>
        <v>2345040</v>
      </c>
    </row>
    <row r="568" spans="1:10">
      <c r="A568" s="126">
        <f t="shared" si="18"/>
        <v>369</v>
      </c>
      <c r="B568" s="128">
        <v>64221</v>
      </c>
      <c r="C568" s="107" t="s">
        <v>528</v>
      </c>
      <c r="D568" s="128" t="s">
        <v>230</v>
      </c>
      <c r="E568" s="128">
        <v>0</v>
      </c>
      <c r="F568" s="128">
        <v>10</v>
      </c>
      <c r="G568" s="128">
        <v>10</v>
      </c>
      <c r="H568" s="128">
        <v>78110000</v>
      </c>
      <c r="I568" s="130">
        <v>234504</v>
      </c>
      <c r="J568" s="130">
        <f t="shared" si="17"/>
        <v>2345040</v>
      </c>
    </row>
    <row r="569" spans="1:10">
      <c r="A569" s="126">
        <f t="shared" si="18"/>
        <v>370</v>
      </c>
      <c r="B569" s="128">
        <v>64221</v>
      </c>
      <c r="C569" s="107" t="s">
        <v>529</v>
      </c>
      <c r="D569" s="128" t="s">
        <v>230</v>
      </c>
      <c r="E569" s="128">
        <v>0</v>
      </c>
      <c r="F569" s="128">
        <v>10</v>
      </c>
      <c r="G569" s="128">
        <v>10</v>
      </c>
      <c r="H569" s="128">
        <v>78110000</v>
      </c>
      <c r="I569" s="130">
        <v>234504</v>
      </c>
      <c r="J569" s="130">
        <f t="shared" si="17"/>
        <v>2345040</v>
      </c>
    </row>
    <row r="570" spans="1:10">
      <c r="A570" s="126">
        <f t="shared" si="18"/>
        <v>371</v>
      </c>
      <c r="B570" s="128">
        <v>64221</v>
      </c>
      <c r="C570" s="107" t="s">
        <v>530</v>
      </c>
      <c r="D570" s="128" t="s">
        <v>230</v>
      </c>
      <c r="E570" s="128">
        <v>0</v>
      </c>
      <c r="F570" s="128">
        <v>10</v>
      </c>
      <c r="G570" s="128">
        <v>10</v>
      </c>
      <c r="H570" s="128">
        <v>78110000</v>
      </c>
      <c r="I570" s="130">
        <v>234504</v>
      </c>
      <c r="J570" s="130">
        <f t="shared" si="17"/>
        <v>2345040</v>
      </c>
    </row>
    <row r="571" spans="1:10">
      <c r="A571" s="126">
        <f t="shared" si="18"/>
        <v>372</v>
      </c>
      <c r="B571" s="128">
        <v>64221</v>
      </c>
      <c r="C571" s="107" t="s">
        <v>531</v>
      </c>
      <c r="D571" s="128" t="s">
        <v>230</v>
      </c>
      <c r="E571" s="128">
        <v>0</v>
      </c>
      <c r="F571" s="128">
        <v>10</v>
      </c>
      <c r="G571" s="128">
        <v>10</v>
      </c>
      <c r="H571" s="128">
        <v>78110000</v>
      </c>
      <c r="I571" s="130">
        <v>234504</v>
      </c>
      <c r="J571" s="130">
        <f t="shared" si="17"/>
        <v>2345040</v>
      </c>
    </row>
    <row r="572" spans="1:10">
      <c r="A572" s="126">
        <f t="shared" si="18"/>
        <v>373</v>
      </c>
      <c r="B572" s="128">
        <v>64221</v>
      </c>
      <c r="C572" s="107" t="s">
        <v>532</v>
      </c>
      <c r="D572" s="128" t="s">
        <v>230</v>
      </c>
      <c r="E572" s="128">
        <v>0</v>
      </c>
      <c r="F572" s="128">
        <v>10</v>
      </c>
      <c r="G572" s="128">
        <v>10</v>
      </c>
      <c r="H572" s="128">
        <v>78110000</v>
      </c>
      <c r="I572" s="130">
        <v>234504</v>
      </c>
      <c r="J572" s="130">
        <f t="shared" si="17"/>
        <v>2345040</v>
      </c>
    </row>
    <row r="573" spans="1:10">
      <c r="A573" s="126">
        <f t="shared" si="18"/>
        <v>374</v>
      </c>
      <c r="B573" s="128">
        <v>64221</v>
      </c>
      <c r="C573" s="107" t="s">
        <v>533</v>
      </c>
      <c r="D573" s="128" t="s">
        <v>230</v>
      </c>
      <c r="E573" s="128">
        <v>0</v>
      </c>
      <c r="F573" s="128">
        <v>10</v>
      </c>
      <c r="G573" s="128">
        <v>10</v>
      </c>
      <c r="H573" s="128">
        <v>78110000</v>
      </c>
      <c r="I573" s="130">
        <v>234504</v>
      </c>
      <c r="J573" s="130">
        <f t="shared" si="17"/>
        <v>2345040</v>
      </c>
    </row>
    <row r="574" spans="1:10">
      <c r="A574" s="126">
        <f t="shared" si="18"/>
        <v>375</v>
      </c>
      <c r="B574" s="128">
        <v>64221</v>
      </c>
      <c r="C574" s="107" t="s">
        <v>534</v>
      </c>
      <c r="D574" s="128" t="s">
        <v>230</v>
      </c>
      <c r="E574" s="128">
        <v>0</v>
      </c>
      <c r="F574" s="128">
        <v>10</v>
      </c>
      <c r="G574" s="128">
        <v>10</v>
      </c>
      <c r="H574" s="128">
        <v>78110000</v>
      </c>
      <c r="I574" s="130">
        <v>234504</v>
      </c>
      <c r="J574" s="130">
        <f t="shared" si="17"/>
        <v>2345040</v>
      </c>
    </row>
    <row r="575" spans="1:10">
      <c r="A575" s="126">
        <f t="shared" si="18"/>
        <v>376</v>
      </c>
      <c r="B575" s="128">
        <v>64221</v>
      </c>
      <c r="C575" s="107" t="s">
        <v>535</v>
      </c>
      <c r="D575" s="128" t="s">
        <v>230</v>
      </c>
      <c r="E575" s="128">
        <v>0</v>
      </c>
      <c r="F575" s="128">
        <v>10</v>
      </c>
      <c r="G575" s="128">
        <v>10</v>
      </c>
      <c r="H575" s="128">
        <v>78110000</v>
      </c>
      <c r="I575" s="130">
        <v>234504</v>
      </c>
      <c r="J575" s="130">
        <f t="shared" si="17"/>
        <v>2345040</v>
      </c>
    </row>
    <row r="576" spans="1:10">
      <c r="A576" s="126">
        <f t="shared" si="18"/>
        <v>377</v>
      </c>
      <c r="B576" s="128">
        <v>64221</v>
      </c>
      <c r="C576" s="107" t="s">
        <v>536</v>
      </c>
      <c r="D576" s="128" t="s">
        <v>230</v>
      </c>
      <c r="E576" s="128">
        <v>0</v>
      </c>
      <c r="F576" s="128">
        <v>50</v>
      </c>
      <c r="G576" s="128">
        <v>50</v>
      </c>
      <c r="H576" s="128">
        <v>78110000</v>
      </c>
      <c r="I576" s="130">
        <v>234504</v>
      </c>
      <c r="J576" s="130">
        <f t="shared" si="17"/>
        <v>11725200</v>
      </c>
    </row>
    <row r="577" spans="1:10">
      <c r="A577" s="126">
        <f t="shared" si="18"/>
        <v>378</v>
      </c>
      <c r="B577" s="128">
        <v>64221</v>
      </c>
      <c r="C577" s="107" t="s">
        <v>537</v>
      </c>
      <c r="D577" s="128" t="s">
        <v>230</v>
      </c>
      <c r="E577" s="128">
        <v>0</v>
      </c>
      <c r="F577" s="128">
        <v>10</v>
      </c>
      <c r="G577" s="128">
        <v>10</v>
      </c>
      <c r="H577" s="128">
        <v>78110000</v>
      </c>
      <c r="I577" s="130">
        <v>234504</v>
      </c>
      <c r="J577" s="130">
        <f t="shared" si="17"/>
        <v>2345040</v>
      </c>
    </row>
    <row r="578" spans="1:10">
      <c r="A578" s="126">
        <f t="shared" si="18"/>
        <v>379</v>
      </c>
      <c r="B578" s="128">
        <v>64221</v>
      </c>
      <c r="C578" s="107" t="s">
        <v>538</v>
      </c>
      <c r="D578" s="128" t="s">
        <v>230</v>
      </c>
      <c r="E578" s="128">
        <v>0</v>
      </c>
      <c r="F578" s="128">
        <v>50</v>
      </c>
      <c r="G578" s="128">
        <v>50</v>
      </c>
      <c r="H578" s="128">
        <v>78110000</v>
      </c>
      <c r="I578" s="130">
        <v>234504</v>
      </c>
      <c r="J578" s="130">
        <f t="shared" si="17"/>
        <v>11725200</v>
      </c>
    </row>
    <row r="579" spans="1:10">
      <c r="A579" s="126">
        <f t="shared" si="18"/>
        <v>380</v>
      </c>
      <c r="B579" s="128">
        <v>64221</v>
      </c>
      <c r="C579" s="107" t="s">
        <v>539</v>
      </c>
      <c r="D579" s="128" t="s">
        <v>230</v>
      </c>
      <c r="E579" s="128">
        <v>0</v>
      </c>
      <c r="F579" s="128">
        <v>30</v>
      </c>
      <c r="G579" s="128">
        <v>30</v>
      </c>
      <c r="H579" s="128">
        <v>78110000</v>
      </c>
      <c r="I579" s="130">
        <v>234504</v>
      </c>
      <c r="J579" s="130">
        <f t="shared" si="17"/>
        <v>7035120</v>
      </c>
    </row>
    <row r="580" spans="1:10">
      <c r="A580" s="126">
        <f t="shared" si="18"/>
        <v>381</v>
      </c>
      <c r="B580" s="128">
        <v>64221</v>
      </c>
      <c r="C580" s="107" t="s">
        <v>540</v>
      </c>
      <c r="D580" s="128" t="s">
        <v>230</v>
      </c>
      <c r="E580" s="128">
        <v>0</v>
      </c>
      <c r="F580" s="128">
        <v>10</v>
      </c>
      <c r="G580" s="128">
        <v>10</v>
      </c>
      <c r="H580" s="128">
        <v>78110000</v>
      </c>
      <c r="I580" s="130">
        <v>234504</v>
      </c>
      <c r="J580" s="130">
        <f t="shared" si="17"/>
        <v>2345040</v>
      </c>
    </row>
    <row r="581" spans="1:10">
      <c r="A581" s="126">
        <f t="shared" si="18"/>
        <v>382</v>
      </c>
      <c r="B581" s="128">
        <v>64221</v>
      </c>
      <c r="C581" s="107" t="s">
        <v>541</v>
      </c>
      <c r="D581" s="128" t="s">
        <v>230</v>
      </c>
      <c r="E581" s="128">
        <v>0</v>
      </c>
      <c r="F581" s="128">
        <v>10</v>
      </c>
      <c r="G581" s="128">
        <v>10</v>
      </c>
      <c r="H581" s="128">
        <v>78110000</v>
      </c>
      <c r="I581" s="130">
        <v>234504</v>
      </c>
      <c r="J581" s="130">
        <f t="shared" si="17"/>
        <v>2345040</v>
      </c>
    </row>
    <row r="582" spans="1:10">
      <c r="A582" s="126">
        <f t="shared" si="18"/>
        <v>383</v>
      </c>
      <c r="B582" s="128">
        <v>64221</v>
      </c>
      <c r="C582" s="107" t="s">
        <v>542</v>
      </c>
      <c r="D582" s="128" t="s">
        <v>230</v>
      </c>
      <c r="E582" s="128">
        <v>0</v>
      </c>
      <c r="F582" s="128">
        <v>50</v>
      </c>
      <c r="G582" s="128">
        <v>50</v>
      </c>
      <c r="H582" s="128">
        <v>78110000</v>
      </c>
      <c r="I582" s="130">
        <v>234504</v>
      </c>
      <c r="J582" s="130">
        <f t="shared" si="17"/>
        <v>11725200</v>
      </c>
    </row>
    <row r="583" spans="1:10">
      <c r="A583" s="126">
        <f t="shared" si="18"/>
        <v>384</v>
      </c>
      <c r="B583" s="128">
        <v>64221</v>
      </c>
      <c r="C583" s="107" t="s">
        <v>543</v>
      </c>
      <c r="D583" s="128" t="s">
        <v>230</v>
      </c>
      <c r="E583" s="128">
        <v>0</v>
      </c>
      <c r="F583" s="128">
        <v>200</v>
      </c>
      <c r="G583" s="128">
        <v>200</v>
      </c>
      <c r="H583" s="128">
        <v>78110000</v>
      </c>
      <c r="I583" s="130">
        <v>234504</v>
      </c>
      <c r="J583" s="130">
        <f t="shared" si="17"/>
        <v>46900800</v>
      </c>
    </row>
    <row r="584" spans="1:10">
      <c r="A584" s="126">
        <f t="shared" si="18"/>
        <v>385</v>
      </c>
      <c r="B584" s="128">
        <v>64221</v>
      </c>
      <c r="C584" s="107" t="s">
        <v>544</v>
      </c>
      <c r="D584" s="128" t="s">
        <v>230</v>
      </c>
      <c r="E584" s="128">
        <v>0</v>
      </c>
      <c r="F584" s="128">
        <v>10</v>
      </c>
      <c r="G584" s="128">
        <v>10</v>
      </c>
      <c r="H584" s="128">
        <v>78110000</v>
      </c>
      <c r="I584" s="130">
        <v>234504</v>
      </c>
      <c r="J584" s="130">
        <f t="shared" si="17"/>
        <v>2345040</v>
      </c>
    </row>
    <row r="585" spans="1:10">
      <c r="A585" s="126">
        <f t="shared" si="18"/>
        <v>386</v>
      </c>
      <c r="B585" s="128">
        <v>64221</v>
      </c>
      <c r="C585" s="107" t="s">
        <v>545</v>
      </c>
      <c r="D585" s="128" t="s">
        <v>230</v>
      </c>
      <c r="E585" s="128">
        <v>0</v>
      </c>
      <c r="F585" s="128">
        <v>10</v>
      </c>
      <c r="G585" s="128">
        <v>10</v>
      </c>
      <c r="H585" s="128">
        <v>78110000</v>
      </c>
      <c r="I585" s="130">
        <v>234504</v>
      </c>
      <c r="J585" s="130">
        <f t="shared" si="17"/>
        <v>2345040</v>
      </c>
    </row>
    <row r="586" spans="1:10">
      <c r="A586" s="126">
        <f t="shared" si="18"/>
        <v>387</v>
      </c>
      <c r="B586" s="128">
        <v>64221</v>
      </c>
      <c r="C586" s="107" t="s">
        <v>546</v>
      </c>
      <c r="D586" s="128" t="s">
        <v>230</v>
      </c>
      <c r="E586" s="128">
        <v>0</v>
      </c>
      <c r="F586" s="128">
        <v>10</v>
      </c>
      <c r="G586" s="128">
        <v>10</v>
      </c>
      <c r="H586" s="128">
        <v>78110000</v>
      </c>
      <c r="I586" s="130">
        <v>234504</v>
      </c>
      <c r="J586" s="130">
        <f t="shared" si="17"/>
        <v>2345040</v>
      </c>
    </row>
    <row r="587" spans="1:10">
      <c r="A587" s="126">
        <f t="shared" si="18"/>
        <v>388</v>
      </c>
      <c r="B587" s="128">
        <v>64221</v>
      </c>
      <c r="C587" s="107" t="s">
        <v>547</v>
      </c>
      <c r="D587" s="128" t="s">
        <v>230</v>
      </c>
      <c r="E587" s="128">
        <v>0</v>
      </c>
      <c r="F587" s="128">
        <v>10</v>
      </c>
      <c r="G587" s="128">
        <v>10</v>
      </c>
      <c r="H587" s="128">
        <v>78110000</v>
      </c>
      <c r="I587" s="130">
        <v>234504</v>
      </c>
      <c r="J587" s="130">
        <f t="shared" si="17"/>
        <v>2345040</v>
      </c>
    </row>
    <row r="588" spans="1:10">
      <c r="A588" s="126">
        <f t="shared" si="18"/>
        <v>389</v>
      </c>
      <c r="B588" s="128">
        <v>64221</v>
      </c>
      <c r="C588" s="107" t="s">
        <v>548</v>
      </c>
      <c r="D588" s="128" t="s">
        <v>230</v>
      </c>
      <c r="E588" s="128">
        <v>0</v>
      </c>
      <c r="F588" s="128">
        <v>10</v>
      </c>
      <c r="G588" s="128">
        <v>10</v>
      </c>
      <c r="H588" s="128">
        <v>78110000</v>
      </c>
      <c r="I588" s="130">
        <v>234504</v>
      </c>
      <c r="J588" s="130">
        <f t="shared" si="17"/>
        <v>2345040</v>
      </c>
    </row>
    <row r="589" spans="1:10">
      <c r="A589" s="126">
        <f t="shared" si="18"/>
        <v>390</v>
      </c>
      <c r="B589" s="128">
        <v>64221</v>
      </c>
      <c r="C589" s="107" t="s">
        <v>549</v>
      </c>
      <c r="D589" s="128" t="s">
        <v>230</v>
      </c>
      <c r="E589" s="128">
        <v>0</v>
      </c>
      <c r="F589" s="128">
        <v>10</v>
      </c>
      <c r="G589" s="128">
        <v>10</v>
      </c>
      <c r="H589" s="128">
        <v>78110000</v>
      </c>
      <c r="I589" s="130">
        <v>234504</v>
      </c>
      <c r="J589" s="130">
        <f t="shared" si="17"/>
        <v>2345040</v>
      </c>
    </row>
    <row r="590" spans="1:10">
      <c r="A590" s="126">
        <f t="shared" si="18"/>
        <v>391</v>
      </c>
      <c r="B590" s="128">
        <v>64221</v>
      </c>
      <c r="C590" s="107" t="s">
        <v>550</v>
      </c>
      <c r="D590" s="128" t="s">
        <v>230</v>
      </c>
      <c r="E590" s="128">
        <v>0</v>
      </c>
      <c r="F590" s="128">
        <v>10</v>
      </c>
      <c r="G590" s="128">
        <v>10</v>
      </c>
      <c r="H590" s="128">
        <v>78110000</v>
      </c>
      <c r="I590" s="130">
        <v>234504</v>
      </c>
      <c r="J590" s="130">
        <f t="shared" si="17"/>
        <v>2345040</v>
      </c>
    </row>
    <row r="591" spans="1:10">
      <c r="A591" s="126">
        <f t="shared" si="18"/>
        <v>392</v>
      </c>
      <c r="B591" s="128">
        <v>64221</v>
      </c>
      <c r="C591" s="107" t="s">
        <v>551</v>
      </c>
      <c r="D591" s="128" t="s">
        <v>230</v>
      </c>
      <c r="E591" s="128">
        <v>0</v>
      </c>
      <c r="F591" s="128">
        <v>10</v>
      </c>
      <c r="G591" s="128">
        <v>10</v>
      </c>
      <c r="H591" s="128">
        <v>78110000</v>
      </c>
      <c r="I591" s="130">
        <v>234504</v>
      </c>
      <c r="J591" s="130">
        <f t="shared" ref="J591:J654" si="19">I591*F591</f>
        <v>2345040</v>
      </c>
    </row>
    <row r="592" spans="1:10">
      <c r="A592" s="126">
        <f t="shared" ref="A592:A655" si="20">A591+1</f>
        <v>393</v>
      </c>
      <c r="B592" s="128">
        <v>64221</v>
      </c>
      <c r="C592" s="107" t="s">
        <v>552</v>
      </c>
      <c r="D592" s="128" t="s">
        <v>230</v>
      </c>
      <c r="E592" s="128">
        <v>0</v>
      </c>
      <c r="F592" s="128">
        <v>10</v>
      </c>
      <c r="G592" s="128">
        <v>10</v>
      </c>
      <c r="H592" s="128">
        <v>78110000</v>
      </c>
      <c r="I592" s="130">
        <v>234504</v>
      </c>
      <c r="J592" s="130">
        <f t="shared" si="19"/>
        <v>2345040</v>
      </c>
    </row>
    <row r="593" spans="1:10">
      <c r="A593" s="126">
        <f t="shared" si="20"/>
        <v>394</v>
      </c>
      <c r="B593" s="128">
        <v>64221</v>
      </c>
      <c r="C593" s="107" t="s">
        <v>553</v>
      </c>
      <c r="D593" s="128" t="s">
        <v>230</v>
      </c>
      <c r="E593" s="128">
        <v>0</v>
      </c>
      <c r="F593" s="128">
        <v>10</v>
      </c>
      <c r="G593" s="128">
        <v>10</v>
      </c>
      <c r="H593" s="128">
        <v>78110000</v>
      </c>
      <c r="I593" s="130">
        <v>234504</v>
      </c>
      <c r="J593" s="130">
        <f t="shared" si="19"/>
        <v>2345040</v>
      </c>
    </row>
    <row r="594" spans="1:10">
      <c r="A594" s="126">
        <f t="shared" si="20"/>
        <v>395</v>
      </c>
      <c r="B594" s="128">
        <v>64221</v>
      </c>
      <c r="C594" s="107" t="s">
        <v>554</v>
      </c>
      <c r="D594" s="128" t="s">
        <v>230</v>
      </c>
      <c r="E594" s="128">
        <v>0</v>
      </c>
      <c r="F594" s="128">
        <v>10</v>
      </c>
      <c r="G594" s="128">
        <v>10</v>
      </c>
      <c r="H594" s="128">
        <v>78110000</v>
      </c>
      <c r="I594" s="130">
        <v>234504</v>
      </c>
      <c r="J594" s="130">
        <f t="shared" si="19"/>
        <v>2345040</v>
      </c>
    </row>
    <row r="595" spans="1:10">
      <c r="A595" s="126">
        <f t="shared" si="20"/>
        <v>396</v>
      </c>
      <c r="B595" s="128">
        <v>64221</v>
      </c>
      <c r="C595" s="107" t="s">
        <v>555</v>
      </c>
      <c r="D595" s="128" t="s">
        <v>230</v>
      </c>
      <c r="E595" s="128">
        <v>0</v>
      </c>
      <c r="F595" s="128">
        <v>100</v>
      </c>
      <c r="G595" s="128">
        <v>100</v>
      </c>
      <c r="H595" s="128">
        <v>78110000</v>
      </c>
      <c r="I595" s="130">
        <v>234504</v>
      </c>
      <c r="J595" s="130">
        <f t="shared" si="19"/>
        <v>23450400</v>
      </c>
    </row>
    <row r="596" spans="1:10">
      <c r="A596" s="126">
        <f t="shared" si="20"/>
        <v>397</v>
      </c>
      <c r="B596" s="128">
        <v>64221</v>
      </c>
      <c r="C596" s="107" t="s">
        <v>556</v>
      </c>
      <c r="D596" s="128" t="s">
        <v>230</v>
      </c>
      <c r="E596" s="128">
        <v>0</v>
      </c>
      <c r="F596" s="128">
        <v>10</v>
      </c>
      <c r="G596" s="128">
        <v>10</v>
      </c>
      <c r="H596" s="128">
        <v>78110000</v>
      </c>
      <c r="I596" s="130">
        <v>234504</v>
      </c>
      <c r="J596" s="130">
        <f t="shared" si="19"/>
        <v>2345040</v>
      </c>
    </row>
    <row r="597" spans="1:10">
      <c r="A597" s="126">
        <f t="shared" si="20"/>
        <v>398</v>
      </c>
      <c r="B597" s="128">
        <v>64221</v>
      </c>
      <c r="C597" s="107" t="s">
        <v>557</v>
      </c>
      <c r="D597" s="128" t="s">
        <v>230</v>
      </c>
      <c r="E597" s="128">
        <v>0</v>
      </c>
      <c r="F597" s="128">
        <v>10</v>
      </c>
      <c r="G597" s="128">
        <v>10</v>
      </c>
      <c r="H597" s="128">
        <v>78110000</v>
      </c>
      <c r="I597" s="130">
        <v>234504</v>
      </c>
      <c r="J597" s="130">
        <f t="shared" si="19"/>
        <v>2345040</v>
      </c>
    </row>
    <row r="598" spans="1:10">
      <c r="A598" s="126">
        <f t="shared" si="20"/>
        <v>399</v>
      </c>
      <c r="B598" s="128">
        <v>64221</v>
      </c>
      <c r="C598" s="107" t="s">
        <v>558</v>
      </c>
      <c r="D598" s="128" t="s">
        <v>230</v>
      </c>
      <c r="E598" s="128">
        <v>0</v>
      </c>
      <c r="F598" s="128">
        <v>10</v>
      </c>
      <c r="G598" s="128">
        <v>10</v>
      </c>
      <c r="H598" s="128">
        <v>78110000</v>
      </c>
      <c r="I598" s="130">
        <v>234504</v>
      </c>
      <c r="J598" s="130">
        <f t="shared" si="19"/>
        <v>2345040</v>
      </c>
    </row>
    <row r="599" spans="1:10">
      <c r="A599" s="126">
        <f t="shared" si="20"/>
        <v>400</v>
      </c>
      <c r="B599" s="128">
        <v>64221</v>
      </c>
      <c r="C599" s="107" t="s">
        <v>559</v>
      </c>
      <c r="D599" s="128" t="s">
        <v>230</v>
      </c>
      <c r="E599" s="128">
        <v>0</v>
      </c>
      <c r="F599" s="128">
        <v>10</v>
      </c>
      <c r="G599" s="128">
        <v>10</v>
      </c>
      <c r="H599" s="128">
        <v>78110000</v>
      </c>
      <c r="I599" s="130">
        <v>234504</v>
      </c>
      <c r="J599" s="130">
        <f t="shared" si="19"/>
        <v>2345040</v>
      </c>
    </row>
    <row r="600" spans="1:10">
      <c r="A600" s="126">
        <f t="shared" si="20"/>
        <v>401</v>
      </c>
      <c r="B600" s="128">
        <v>64221</v>
      </c>
      <c r="C600" s="107" t="s">
        <v>560</v>
      </c>
      <c r="D600" s="128" t="s">
        <v>230</v>
      </c>
      <c r="E600" s="128">
        <v>0</v>
      </c>
      <c r="F600" s="128">
        <v>10</v>
      </c>
      <c r="G600" s="128">
        <v>10</v>
      </c>
      <c r="H600" s="128">
        <v>78110000</v>
      </c>
      <c r="I600" s="130">
        <v>234504</v>
      </c>
      <c r="J600" s="130">
        <f t="shared" si="19"/>
        <v>2345040</v>
      </c>
    </row>
    <row r="601" spans="1:10">
      <c r="A601" s="126">
        <f t="shared" si="20"/>
        <v>402</v>
      </c>
      <c r="B601" s="128">
        <v>64221</v>
      </c>
      <c r="C601" s="107" t="s">
        <v>561</v>
      </c>
      <c r="D601" s="128" t="s">
        <v>230</v>
      </c>
      <c r="E601" s="128">
        <v>0</v>
      </c>
      <c r="F601" s="128">
        <v>10</v>
      </c>
      <c r="G601" s="128">
        <v>10</v>
      </c>
      <c r="H601" s="128">
        <v>78110000</v>
      </c>
      <c r="I601" s="130">
        <v>234504</v>
      </c>
      <c r="J601" s="130">
        <f t="shared" si="19"/>
        <v>2345040</v>
      </c>
    </row>
    <row r="602" spans="1:10">
      <c r="A602" s="126">
        <f t="shared" si="20"/>
        <v>403</v>
      </c>
      <c r="B602" s="128">
        <v>64221</v>
      </c>
      <c r="C602" s="107" t="s">
        <v>562</v>
      </c>
      <c r="D602" s="128" t="s">
        <v>230</v>
      </c>
      <c r="E602" s="128">
        <v>0</v>
      </c>
      <c r="F602" s="128">
        <v>10</v>
      </c>
      <c r="G602" s="128">
        <v>10</v>
      </c>
      <c r="H602" s="128">
        <v>78110000</v>
      </c>
      <c r="I602" s="130">
        <v>234504</v>
      </c>
      <c r="J602" s="130">
        <f t="shared" si="19"/>
        <v>2345040</v>
      </c>
    </row>
    <row r="603" spans="1:10">
      <c r="A603" s="126">
        <f t="shared" si="20"/>
        <v>404</v>
      </c>
      <c r="B603" s="128">
        <v>64221</v>
      </c>
      <c r="C603" s="107" t="s">
        <v>563</v>
      </c>
      <c r="D603" s="128" t="s">
        <v>230</v>
      </c>
      <c r="E603" s="128">
        <v>0</v>
      </c>
      <c r="F603" s="128">
        <v>10</v>
      </c>
      <c r="G603" s="128">
        <v>10</v>
      </c>
      <c r="H603" s="128">
        <v>78110000</v>
      </c>
      <c r="I603" s="130">
        <v>234504</v>
      </c>
      <c r="J603" s="130">
        <f t="shared" si="19"/>
        <v>2345040</v>
      </c>
    </row>
    <row r="604" spans="1:10">
      <c r="A604" s="126">
        <f t="shared" si="20"/>
        <v>405</v>
      </c>
      <c r="B604" s="128">
        <v>64221</v>
      </c>
      <c r="C604" s="107" t="s">
        <v>564</v>
      </c>
      <c r="D604" s="128" t="s">
        <v>230</v>
      </c>
      <c r="E604" s="128">
        <v>0</v>
      </c>
      <c r="F604" s="128">
        <v>20</v>
      </c>
      <c r="G604" s="128">
        <v>20</v>
      </c>
      <c r="H604" s="128">
        <v>78110000</v>
      </c>
      <c r="I604" s="130">
        <v>234504</v>
      </c>
      <c r="J604" s="130">
        <f t="shared" si="19"/>
        <v>4690080</v>
      </c>
    </row>
    <row r="605" spans="1:10">
      <c r="A605" s="126">
        <f t="shared" si="20"/>
        <v>406</v>
      </c>
      <c r="B605" s="128">
        <v>64221</v>
      </c>
      <c r="C605" s="107" t="s">
        <v>565</v>
      </c>
      <c r="D605" s="128" t="s">
        <v>230</v>
      </c>
      <c r="E605" s="128">
        <v>0</v>
      </c>
      <c r="F605" s="128">
        <v>10</v>
      </c>
      <c r="G605" s="128">
        <v>10</v>
      </c>
      <c r="H605" s="128">
        <v>78110000</v>
      </c>
      <c r="I605" s="130">
        <v>234504</v>
      </c>
      <c r="J605" s="130">
        <f t="shared" si="19"/>
        <v>2345040</v>
      </c>
    </row>
    <row r="606" spans="1:10">
      <c r="A606" s="126">
        <f t="shared" si="20"/>
        <v>407</v>
      </c>
      <c r="B606" s="128">
        <v>64221</v>
      </c>
      <c r="C606" s="107" t="s">
        <v>566</v>
      </c>
      <c r="D606" s="128" t="s">
        <v>230</v>
      </c>
      <c r="E606" s="128">
        <v>0</v>
      </c>
      <c r="F606" s="128">
        <v>10</v>
      </c>
      <c r="G606" s="128">
        <v>10</v>
      </c>
      <c r="H606" s="128">
        <v>78110000</v>
      </c>
      <c r="I606" s="130">
        <v>234504</v>
      </c>
      <c r="J606" s="130">
        <f t="shared" si="19"/>
        <v>2345040</v>
      </c>
    </row>
    <row r="607" spans="1:10">
      <c r="A607" s="126">
        <f t="shared" si="20"/>
        <v>408</v>
      </c>
      <c r="B607" s="128">
        <v>64221</v>
      </c>
      <c r="C607" s="107" t="s">
        <v>567</v>
      </c>
      <c r="D607" s="128" t="s">
        <v>230</v>
      </c>
      <c r="E607" s="128">
        <v>0</v>
      </c>
      <c r="F607" s="128">
        <v>10</v>
      </c>
      <c r="G607" s="128">
        <v>10</v>
      </c>
      <c r="H607" s="128">
        <v>78110000</v>
      </c>
      <c r="I607" s="130">
        <v>234504</v>
      </c>
      <c r="J607" s="130">
        <f t="shared" si="19"/>
        <v>2345040</v>
      </c>
    </row>
    <row r="608" spans="1:10">
      <c r="A608" s="126">
        <f t="shared" si="20"/>
        <v>409</v>
      </c>
      <c r="B608" s="128">
        <v>64221</v>
      </c>
      <c r="C608" s="107" t="s">
        <v>568</v>
      </c>
      <c r="D608" s="128" t="s">
        <v>230</v>
      </c>
      <c r="E608" s="128">
        <v>0</v>
      </c>
      <c r="F608" s="128">
        <v>10</v>
      </c>
      <c r="G608" s="128">
        <v>10</v>
      </c>
      <c r="H608" s="128">
        <v>78110000</v>
      </c>
      <c r="I608" s="130">
        <v>234504</v>
      </c>
      <c r="J608" s="130">
        <f t="shared" si="19"/>
        <v>2345040</v>
      </c>
    </row>
    <row r="609" spans="1:10">
      <c r="A609" s="126">
        <f t="shared" si="20"/>
        <v>410</v>
      </c>
      <c r="B609" s="128">
        <v>64221</v>
      </c>
      <c r="C609" s="107" t="s">
        <v>569</v>
      </c>
      <c r="D609" s="128" t="s">
        <v>230</v>
      </c>
      <c r="E609" s="128">
        <v>0</v>
      </c>
      <c r="F609" s="128">
        <v>10</v>
      </c>
      <c r="G609" s="128">
        <v>10</v>
      </c>
      <c r="H609" s="128">
        <v>78110000</v>
      </c>
      <c r="I609" s="130">
        <v>234504</v>
      </c>
      <c r="J609" s="130">
        <f t="shared" si="19"/>
        <v>2345040</v>
      </c>
    </row>
    <row r="610" spans="1:10">
      <c r="A610" s="126">
        <f t="shared" si="20"/>
        <v>411</v>
      </c>
      <c r="B610" s="128">
        <v>64221</v>
      </c>
      <c r="C610" s="107" t="s">
        <v>570</v>
      </c>
      <c r="D610" s="128" t="s">
        <v>230</v>
      </c>
      <c r="E610" s="128">
        <v>0</v>
      </c>
      <c r="F610" s="128">
        <v>10</v>
      </c>
      <c r="G610" s="128">
        <v>10</v>
      </c>
      <c r="H610" s="128">
        <v>78110000</v>
      </c>
      <c r="I610" s="130">
        <v>234504</v>
      </c>
      <c r="J610" s="130">
        <f t="shared" si="19"/>
        <v>2345040</v>
      </c>
    </row>
    <row r="611" spans="1:10">
      <c r="A611" s="126">
        <f t="shared" si="20"/>
        <v>412</v>
      </c>
      <c r="B611" s="128">
        <v>64221</v>
      </c>
      <c r="C611" s="107" t="s">
        <v>571</v>
      </c>
      <c r="D611" s="128" t="s">
        <v>230</v>
      </c>
      <c r="E611" s="128">
        <v>0</v>
      </c>
      <c r="F611" s="128">
        <v>10</v>
      </c>
      <c r="G611" s="128">
        <v>10</v>
      </c>
      <c r="H611" s="128">
        <v>78110000</v>
      </c>
      <c r="I611" s="130">
        <v>234504</v>
      </c>
      <c r="J611" s="130">
        <f t="shared" si="19"/>
        <v>2345040</v>
      </c>
    </row>
    <row r="612" spans="1:10">
      <c r="A612" s="126">
        <f t="shared" si="20"/>
        <v>413</v>
      </c>
      <c r="B612" s="128">
        <v>64221</v>
      </c>
      <c r="C612" s="107" t="s">
        <v>572</v>
      </c>
      <c r="D612" s="128" t="s">
        <v>230</v>
      </c>
      <c r="E612" s="128">
        <v>0</v>
      </c>
      <c r="F612" s="128">
        <v>10</v>
      </c>
      <c r="G612" s="128">
        <v>10</v>
      </c>
      <c r="H612" s="128">
        <v>78110000</v>
      </c>
      <c r="I612" s="130">
        <v>234504</v>
      </c>
      <c r="J612" s="130">
        <f t="shared" si="19"/>
        <v>2345040</v>
      </c>
    </row>
    <row r="613" spans="1:10">
      <c r="A613" s="126">
        <f t="shared" si="20"/>
        <v>414</v>
      </c>
      <c r="B613" s="128">
        <v>64221</v>
      </c>
      <c r="C613" s="107" t="s">
        <v>573</v>
      </c>
      <c r="D613" s="128" t="s">
        <v>230</v>
      </c>
      <c r="E613" s="128">
        <v>0</v>
      </c>
      <c r="F613" s="128">
        <v>10</v>
      </c>
      <c r="G613" s="128">
        <v>10</v>
      </c>
      <c r="H613" s="128">
        <v>78110000</v>
      </c>
      <c r="I613" s="130">
        <v>234504</v>
      </c>
      <c r="J613" s="130">
        <f t="shared" si="19"/>
        <v>2345040</v>
      </c>
    </row>
    <row r="614" spans="1:10">
      <c r="A614" s="126">
        <f t="shared" si="20"/>
        <v>415</v>
      </c>
      <c r="B614" s="128">
        <v>64221</v>
      </c>
      <c r="C614" s="107" t="s">
        <v>574</v>
      </c>
      <c r="D614" s="128" t="s">
        <v>230</v>
      </c>
      <c r="E614" s="128">
        <v>0</v>
      </c>
      <c r="F614" s="128">
        <v>10</v>
      </c>
      <c r="G614" s="128">
        <v>10</v>
      </c>
      <c r="H614" s="128">
        <v>78110000</v>
      </c>
      <c r="I614" s="130">
        <v>234504</v>
      </c>
      <c r="J614" s="130">
        <f t="shared" si="19"/>
        <v>2345040</v>
      </c>
    </row>
    <row r="615" spans="1:10">
      <c r="A615" s="126">
        <f t="shared" si="20"/>
        <v>416</v>
      </c>
      <c r="B615" s="128">
        <v>64221</v>
      </c>
      <c r="C615" s="107" t="s">
        <v>575</v>
      </c>
      <c r="D615" s="128" t="s">
        <v>230</v>
      </c>
      <c r="E615" s="128">
        <v>0</v>
      </c>
      <c r="F615" s="128">
        <v>30</v>
      </c>
      <c r="G615" s="128">
        <v>30</v>
      </c>
      <c r="H615" s="128">
        <v>78110000</v>
      </c>
      <c r="I615" s="130">
        <v>234504</v>
      </c>
      <c r="J615" s="130">
        <f t="shared" si="19"/>
        <v>7035120</v>
      </c>
    </row>
    <row r="616" spans="1:10">
      <c r="A616" s="126">
        <f t="shared" si="20"/>
        <v>417</v>
      </c>
      <c r="B616" s="128">
        <v>64221</v>
      </c>
      <c r="C616" s="107" t="s">
        <v>576</v>
      </c>
      <c r="D616" s="128" t="s">
        <v>230</v>
      </c>
      <c r="E616" s="128">
        <v>0</v>
      </c>
      <c r="F616" s="128">
        <v>300</v>
      </c>
      <c r="G616" s="128">
        <v>300</v>
      </c>
      <c r="H616" s="128">
        <v>78110000</v>
      </c>
      <c r="I616" s="130">
        <v>234504</v>
      </c>
      <c r="J616" s="130">
        <f t="shared" si="19"/>
        <v>70351200</v>
      </c>
    </row>
    <row r="617" spans="1:10">
      <c r="A617" s="126">
        <f t="shared" si="20"/>
        <v>418</v>
      </c>
      <c r="B617" s="128">
        <v>64221</v>
      </c>
      <c r="C617" s="107" t="s">
        <v>577</v>
      </c>
      <c r="D617" s="128" t="s">
        <v>230</v>
      </c>
      <c r="E617" s="128">
        <v>0</v>
      </c>
      <c r="F617" s="128">
        <v>200</v>
      </c>
      <c r="G617" s="128">
        <v>200</v>
      </c>
      <c r="H617" s="128">
        <v>78110000</v>
      </c>
      <c r="I617" s="130">
        <v>234504</v>
      </c>
      <c r="J617" s="130">
        <f t="shared" si="19"/>
        <v>46900800</v>
      </c>
    </row>
    <row r="618" spans="1:10">
      <c r="A618" s="126">
        <f t="shared" si="20"/>
        <v>419</v>
      </c>
      <c r="B618" s="128">
        <v>64221</v>
      </c>
      <c r="C618" s="107" t="s">
        <v>578</v>
      </c>
      <c r="D618" s="128" t="s">
        <v>230</v>
      </c>
      <c r="E618" s="128">
        <v>0</v>
      </c>
      <c r="F618" s="128">
        <v>10</v>
      </c>
      <c r="G618" s="128">
        <v>10</v>
      </c>
      <c r="H618" s="128">
        <v>78110000</v>
      </c>
      <c r="I618" s="130">
        <v>234504</v>
      </c>
      <c r="J618" s="130">
        <f t="shared" si="19"/>
        <v>2345040</v>
      </c>
    </row>
    <row r="619" spans="1:10">
      <c r="A619" s="126">
        <f t="shared" si="20"/>
        <v>420</v>
      </c>
      <c r="B619" s="128">
        <v>64221</v>
      </c>
      <c r="C619" s="107" t="s">
        <v>579</v>
      </c>
      <c r="D619" s="128" t="s">
        <v>230</v>
      </c>
      <c r="E619" s="128">
        <v>0</v>
      </c>
      <c r="F619" s="128">
        <v>30</v>
      </c>
      <c r="G619" s="128">
        <v>30</v>
      </c>
      <c r="H619" s="128">
        <v>78110000</v>
      </c>
      <c r="I619" s="130">
        <v>234504</v>
      </c>
      <c r="J619" s="130">
        <f t="shared" si="19"/>
        <v>7035120</v>
      </c>
    </row>
    <row r="620" spans="1:10">
      <c r="A620" s="126">
        <f t="shared" si="20"/>
        <v>421</v>
      </c>
      <c r="B620" s="128">
        <v>64221</v>
      </c>
      <c r="C620" s="107" t="s">
        <v>580</v>
      </c>
      <c r="D620" s="128" t="s">
        <v>230</v>
      </c>
      <c r="E620" s="128">
        <v>0</v>
      </c>
      <c r="F620" s="128">
        <v>10</v>
      </c>
      <c r="G620" s="128">
        <v>10</v>
      </c>
      <c r="H620" s="128">
        <v>78110000</v>
      </c>
      <c r="I620" s="130">
        <v>234504</v>
      </c>
      <c r="J620" s="130">
        <f t="shared" si="19"/>
        <v>2345040</v>
      </c>
    </row>
    <row r="621" spans="1:10">
      <c r="A621" s="126">
        <f t="shared" si="20"/>
        <v>422</v>
      </c>
      <c r="B621" s="128">
        <v>64221</v>
      </c>
      <c r="C621" s="107" t="s">
        <v>581</v>
      </c>
      <c r="D621" s="128" t="s">
        <v>230</v>
      </c>
      <c r="E621" s="128">
        <v>0</v>
      </c>
      <c r="F621" s="128">
        <v>20</v>
      </c>
      <c r="G621" s="128">
        <v>20</v>
      </c>
      <c r="H621" s="128">
        <v>78110000</v>
      </c>
      <c r="I621" s="130">
        <v>234504</v>
      </c>
      <c r="J621" s="130">
        <f t="shared" si="19"/>
        <v>4690080</v>
      </c>
    </row>
    <row r="622" spans="1:10">
      <c r="A622" s="126">
        <f t="shared" si="20"/>
        <v>423</v>
      </c>
      <c r="B622" s="128">
        <v>64221</v>
      </c>
      <c r="C622" s="107" t="s">
        <v>582</v>
      </c>
      <c r="D622" s="128" t="s">
        <v>230</v>
      </c>
      <c r="E622" s="128">
        <v>0</v>
      </c>
      <c r="F622" s="128">
        <v>20</v>
      </c>
      <c r="G622" s="128">
        <v>20</v>
      </c>
      <c r="H622" s="128">
        <v>78110000</v>
      </c>
      <c r="I622" s="130">
        <v>234504</v>
      </c>
      <c r="J622" s="130">
        <f t="shared" si="19"/>
        <v>4690080</v>
      </c>
    </row>
    <row r="623" spans="1:10">
      <c r="A623" s="126">
        <f t="shared" si="20"/>
        <v>424</v>
      </c>
      <c r="B623" s="128">
        <v>64221</v>
      </c>
      <c r="C623" s="107" t="s">
        <v>583</v>
      </c>
      <c r="D623" s="128" t="s">
        <v>230</v>
      </c>
      <c r="E623" s="128">
        <v>0</v>
      </c>
      <c r="F623" s="128">
        <v>10</v>
      </c>
      <c r="G623" s="128">
        <v>10</v>
      </c>
      <c r="H623" s="128">
        <v>78110000</v>
      </c>
      <c r="I623" s="130">
        <v>234504</v>
      </c>
      <c r="J623" s="130">
        <f t="shared" si="19"/>
        <v>2345040</v>
      </c>
    </row>
    <row r="624" spans="1:10">
      <c r="A624" s="126">
        <f t="shared" si="20"/>
        <v>425</v>
      </c>
      <c r="B624" s="128">
        <v>64221</v>
      </c>
      <c r="C624" s="107" t="s">
        <v>584</v>
      </c>
      <c r="D624" s="128" t="s">
        <v>230</v>
      </c>
      <c r="E624" s="128">
        <v>0</v>
      </c>
      <c r="F624" s="128">
        <v>10</v>
      </c>
      <c r="G624" s="128">
        <v>10</v>
      </c>
      <c r="H624" s="128">
        <v>78110000</v>
      </c>
      <c r="I624" s="130">
        <v>234504</v>
      </c>
      <c r="J624" s="130">
        <f t="shared" si="19"/>
        <v>2345040</v>
      </c>
    </row>
    <row r="625" spans="1:10">
      <c r="A625" s="126">
        <f t="shared" si="20"/>
        <v>426</v>
      </c>
      <c r="B625" s="128">
        <v>64221</v>
      </c>
      <c r="C625" s="107" t="s">
        <v>585</v>
      </c>
      <c r="D625" s="128" t="s">
        <v>230</v>
      </c>
      <c r="E625" s="128">
        <v>0</v>
      </c>
      <c r="F625" s="128">
        <v>50</v>
      </c>
      <c r="G625" s="128">
        <v>50</v>
      </c>
      <c r="H625" s="128">
        <v>78110000</v>
      </c>
      <c r="I625" s="130">
        <v>234504</v>
      </c>
      <c r="J625" s="130">
        <f t="shared" si="19"/>
        <v>11725200</v>
      </c>
    </row>
    <row r="626" spans="1:10">
      <c r="A626" s="126">
        <f t="shared" si="20"/>
        <v>427</v>
      </c>
      <c r="B626" s="128">
        <v>64221</v>
      </c>
      <c r="C626" s="107" t="s">
        <v>586</v>
      </c>
      <c r="D626" s="128" t="s">
        <v>230</v>
      </c>
      <c r="E626" s="128">
        <v>0</v>
      </c>
      <c r="F626" s="128">
        <v>50</v>
      </c>
      <c r="G626" s="128">
        <v>50</v>
      </c>
      <c r="H626" s="128">
        <v>78110000</v>
      </c>
      <c r="I626" s="130">
        <v>234504</v>
      </c>
      <c r="J626" s="130">
        <f t="shared" si="19"/>
        <v>11725200</v>
      </c>
    </row>
    <row r="627" spans="1:10">
      <c r="A627" s="126">
        <f t="shared" si="20"/>
        <v>428</v>
      </c>
      <c r="B627" s="128">
        <v>64221</v>
      </c>
      <c r="C627" s="107" t="s">
        <v>587</v>
      </c>
      <c r="D627" s="128" t="s">
        <v>230</v>
      </c>
      <c r="E627" s="128">
        <v>0</v>
      </c>
      <c r="F627" s="128">
        <v>10</v>
      </c>
      <c r="G627" s="128">
        <v>10</v>
      </c>
      <c r="H627" s="128">
        <v>78110000</v>
      </c>
      <c r="I627" s="130">
        <v>234504</v>
      </c>
      <c r="J627" s="130">
        <f t="shared" si="19"/>
        <v>2345040</v>
      </c>
    </row>
    <row r="628" spans="1:10">
      <c r="A628" s="126">
        <f t="shared" si="20"/>
        <v>429</v>
      </c>
      <c r="B628" s="128">
        <v>64221</v>
      </c>
      <c r="C628" s="107" t="s">
        <v>588</v>
      </c>
      <c r="D628" s="128" t="s">
        <v>230</v>
      </c>
      <c r="E628" s="128">
        <v>0</v>
      </c>
      <c r="F628" s="128">
        <v>50</v>
      </c>
      <c r="G628" s="128">
        <v>50</v>
      </c>
      <c r="H628" s="128">
        <v>78110000</v>
      </c>
      <c r="I628" s="130">
        <v>234504</v>
      </c>
      <c r="J628" s="130">
        <f t="shared" si="19"/>
        <v>11725200</v>
      </c>
    </row>
    <row r="629" spans="1:10">
      <c r="A629" s="126">
        <f t="shared" si="20"/>
        <v>430</v>
      </c>
      <c r="B629" s="128">
        <v>64221</v>
      </c>
      <c r="C629" s="107" t="s">
        <v>589</v>
      </c>
      <c r="D629" s="128" t="s">
        <v>230</v>
      </c>
      <c r="E629" s="128">
        <v>0</v>
      </c>
      <c r="F629" s="128">
        <v>50</v>
      </c>
      <c r="G629" s="128">
        <v>50</v>
      </c>
      <c r="H629" s="128">
        <v>78110000</v>
      </c>
      <c r="I629" s="130">
        <v>234504</v>
      </c>
      <c r="J629" s="130">
        <f t="shared" si="19"/>
        <v>11725200</v>
      </c>
    </row>
    <row r="630" spans="1:10">
      <c r="A630" s="126">
        <f t="shared" si="20"/>
        <v>431</v>
      </c>
      <c r="B630" s="128">
        <v>64221</v>
      </c>
      <c r="C630" s="107" t="s">
        <v>590</v>
      </c>
      <c r="D630" s="128" t="s">
        <v>230</v>
      </c>
      <c r="E630" s="128">
        <v>0</v>
      </c>
      <c r="F630" s="128">
        <v>10</v>
      </c>
      <c r="G630" s="128">
        <v>10</v>
      </c>
      <c r="H630" s="128">
        <v>78110000</v>
      </c>
      <c r="I630" s="130">
        <v>234504</v>
      </c>
      <c r="J630" s="130">
        <f t="shared" si="19"/>
        <v>2345040</v>
      </c>
    </row>
    <row r="631" spans="1:10">
      <c r="A631" s="126">
        <f t="shared" si="20"/>
        <v>432</v>
      </c>
      <c r="B631" s="128">
        <v>64221</v>
      </c>
      <c r="C631" s="107" t="s">
        <v>591</v>
      </c>
      <c r="D631" s="128" t="s">
        <v>230</v>
      </c>
      <c r="E631" s="128">
        <v>0</v>
      </c>
      <c r="F631" s="128">
        <v>10</v>
      </c>
      <c r="G631" s="128">
        <v>10</v>
      </c>
      <c r="H631" s="128">
        <v>78110000</v>
      </c>
      <c r="I631" s="130">
        <v>234504</v>
      </c>
      <c r="J631" s="130">
        <f t="shared" si="19"/>
        <v>2345040</v>
      </c>
    </row>
    <row r="632" spans="1:10">
      <c r="A632" s="126">
        <f t="shared" si="20"/>
        <v>433</v>
      </c>
      <c r="B632" s="128">
        <v>64221</v>
      </c>
      <c r="C632" s="107" t="s">
        <v>592</v>
      </c>
      <c r="D632" s="128" t="s">
        <v>230</v>
      </c>
      <c r="E632" s="128">
        <v>0</v>
      </c>
      <c r="F632" s="128">
        <v>10</v>
      </c>
      <c r="G632" s="128">
        <v>10</v>
      </c>
      <c r="H632" s="128">
        <v>78110000</v>
      </c>
      <c r="I632" s="130">
        <v>234504</v>
      </c>
      <c r="J632" s="130">
        <f t="shared" si="19"/>
        <v>2345040</v>
      </c>
    </row>
    <row r="633" spans="1:10">
      <c r="A633" s="126">
        <f t="shared" si="20"/>
        <v>434</v>
      </c>
      <c r="B633" s="128">
        <v>64221</v>
      </c>
      <c r="C633" s="107" t="s">
        <v>593</v>
      </c>
      <c r="D633" s="128" t="s">
        <v>230</v>
      </c>
      <c r="E633" s="128">
        <v>0</v>
      </c>
      <c r="F633" s="128">
        <v>10</v>
      </c>
      <c r="G633" s="128">
        <v>10</v>
      </c>
      <c r="H633" s="128">
        <v>78110000</v>
      </c>
      <c r="I633" s="130">
        <v>234504</v>
      </c>
      <c r="J633" s="130">
        <f t="shared" si="19"/>
        <v>2345040</v>
      </c>
    </row>
    <row r="634" spans="1:10">
      <c r="A634" s="126">
        <f t="shared" si="20"/>
        <v>435</v>
      </c>
      <c r="B634" s="128">
        <v>64221</v>
      </c>
      <c r="C634" s="107" t="s">
        <v>594</v>
      </c>
      <c r="D634" s="128" t="s">
        <v>230</v>
      </c>
      <c r="E634" s="128">
        <v>0</v>
      </c>
      <c r="F634" s="128">
        <v>10</v>
      </c>
      <c r="G634" s="128">
        <v>10</v>
      </c>
      <c r="H634" s="128">
        <v>78110000</v>
      </c>
      <c r="I634" s="130">
        <v>234504</v>
      </c>
      <c r="J634" s="130">
        <f t="shared" si="19"/>
        <v>2345040</v>
      </c>
    </row>
    <row r="635" spans="1:10">
      <c r="A635" s="126">
        <f t="shared" si="20"/>
        <v>436</v>
      </c>
      <c r="B635" s="128">
        <v>64221</v>
      </c>
      <c r="C635" s="107" t="s">
        <v>595</v>
      </c>
      <c r="D635" s="128" t="s">
        <v>230</v>
      </c>
      <c r="E635" s="128">
        <v>0</v>
      </c>
      <c r="F635" s="128">
        <v>10</v>
      </c>
      <c r="G635" s="128">
        <v>10</v>
      </c>
      <c r="H635" s="128">
        <v>78110000</v>
      </c>
      <c r="I635" s="130">
        <v>234504</v>
      </c>
      <c r="J635" s="130">
        <f t="shared" si="19"/>
        <v>2345040</v>
      </c>
    </row>
    <row r="636" spans="1:10">
      <c r="A636" s="126">
        <f t="shared" si="20"/>
        <v>437</v>
      </c>
      <c r="B636" s="128">
        <v>64221</v>
      </c>
      <c r="C636" s="107" t="s">
        <v>596</v>
      </c>
      <c r="D636" s="128" t="s">
        <v>230</v>
      </c>
      <c r="E636" s="128">
        <v>0</v>
      </c>
      <c r="F636" s="128">
        <v>10</v>
      </c>
      <c r="G636" s="128">
        <v>10</v>
      </c>
      <c r="H636" s="128">
        <v>78110000</v>
      </c>
      <c r="I636" s="130">
        <v>234504</v>
      </c>
      <c r="J636" s="130">
        <f t="shared" si="19"/>
        <v>2345040</v>
      </c>
    </row>
    <row r="637" spans="1:10">
      <c r="A637" s="126">
        <f t="shared" si="20"/>
        <v>438</v>
      </c>
      <c r="B637" s="128">
        <v>64221</v>
      </c>
      <c r="C637" s="107" t="s">
        <v>597</v>
      </c>
      <c r="D637" s="128" t="s">
        <v>230</v>
      </c>
      <c r="E637" s="128">
        <v>0</v>
      </c>
      <c r="F637" s="128">
        <v>10</v>
      </c>
      <c r="G637" s="128">
        <v>10</v>
      </c>
      <c r="H637" s="128">
        <v>78110000</v>
      </c>
      <c r="I637" s="130">
        <v>234504</v>
      </c>
      <c r="J637" s="130">
        <f t="shared" si="19"/>
        <v>2345040</v>
      </c>
    </row>
    <row r="638" spans="1:10">
      <c r="A638" s="126">
        <f t="shared" si="20"/>
        <v>439</v>
      </c>
      <c r="B638" s="128">
        <v>64221</v>
      </c>
      <c r="C638" s="107" t="s">
        <v>598</v>
      </c>
      <c r="D638" s="128" t="s">
        <v>230</v>
      </c>
      <c r="E638" s="128">
        <v>0</v>
      </c>
      <c r="F638" s="128">
        <v>10</v>
      </c>
      <c r="G638" s="128">
        <v>10</v>
      </c>
      <c r="H638" s="128">
        <v>78110000</v>
      </c>
      <c r="I638" s="130">
        <v>234504</v>
      </c>
      <c r="J638" s="130">
        <f t="shared" si="19"/>
        <v>2345040</v>
      </c>
    </row>
    <row r="639" spans="1:10">
      <c r="A639" s="126">
        <f t="shared" si="20"/>
        <v>440</v>
      </c>
      <c r="B639" s="128">
        <v>64221</v>
      </c>
      <c r="C639" s="107" t="s">
        <v>599</v>
      </c>
      <c r="D639" s="128" t="s">
        <v>230</v>
      </c>
      <c r="E639" s="128">
        <v>0</v>
      </c>
      <c r="F639" s="128">
        <v>10</v>
      </c>
      <c r="G639" s="128">
        <v>10</v>
      </c>
      <c r="H639" s="128">
        <v>78110000</v>
      </c>
      <c r="I639" s="130">
        <v>234504</v>
      </c>
      <c r="J639" s="130">
        <f t="shared" si="19"/>
        <v>2345040</v>
      </c>
    </row>
    <row r="640" spans="1:10">
      <c r="A640" s="126">
        <f t="shared" si="20"/>
        <v>441</v>
      </c>
      <c r="B640" s="128">
        <v>64221</v>
      </c>
      <c r="C640" s="107" t="s">
        <v>600</v>
      </c>
      <c r="D640" s="128" t="s">
        <v>230</v>
      </c>
      <c r="E640" s="128">
        <v>0</v>
      </c>
      <c r="F640" s="128">
        <v>10</v>
      </c>
      <c r="G640" s="128">
        <v>10</v>
      </c>
      <c r="H640" s="128">
        <v>78110000</v>
      </c>
      <c r="I640" s="130">
        <v>234504</v>
      </c>
      <c r="J640" s="130">
        <f t="shared" si="19"/>
        <v>2345040</v>
      </c>
    </row>
    <row r="641" spans="1:10">
      <c r="A641" s="126">
        <f t="shared" si="20"/>
        <v>442</v>
      </c>
      <c r="B641" s="128">
        <v>64221</v>
      </c>
      <c r="C641" s="107" t="s">
        <v>601</v>
      </c>
      <c r="D641" s="128" t="s">
        <v>230</v>
      </c>
      <c r="E641" s="128">
        <v>0</v>
      </c>
      <c r="F641" s="128">
        <v>10</v>
      </c>
      <c r="G641" s="128">
        <v>10</v>
      </c>
      <c r="H641" s="128">
        <v>78110000</v>
      </c>
      <c r="I641" s="130">
        <v>234504</v>
      </c>
      <c r="J641" s="130">
        <f t="shared" si="19"/>
        <v>2345040</v>
      </c>
    </row>
    <row r="642" spans="1:10">
      <c r="A642" s="126">
        <f t="shared" si="20"/>
        <v>443</v>
      </c>
      <c r="B642" s="128">
        <v>64221</v>
      </c>
      <c r="C642" s="107" t="s">
        <v>602</v>
      </c>
      <c r="D642" s="128" t="s">
        <v>230</v>
      </c>
      <c r="E642" s="128">
        <v>0</v>
      </c>
      <c r="F642" s="128">
        <v>10</v>
      </c>
      <c r="G642" s="128">
        <v>10</v>
      </c>
      <c r="H642" s="128">
        <v>78110000</v>
      </c>
      <c r="I642" s="130">
        <v>234504</v>
      </c>
      <c r="J642" s="130">
        <f t="shared" si="19"/>
        <v>2345040</v>
      </c>
    </row>
    <row r="643" spans="1:10">
      <c r="A643" s="126">
        <f t="shared" si="20"/>
        <v>444</v>
      </c>
      <c r="B643" s="128">
        <v>64221</v>
      </c>
      <c r="C643" s="107" t="s">
        <v>603</v>
      </c>
      <c r="D643" s="128" t="s">
        <v>230</v>
      </c>
      <c r="E643" s="128">
        <v>0</v>
      </c>
      <c r="F643" s="128">
        <v>10</v>
      </c>
      <c r="G643" s="128">
        <v>10</v>
      </c>
      <c r="H643" s="128">
        <v>78110000</v>
      </c>
      <c r="I643" s="130">
        <v>234504</v>
      </c>
      <c r="J643" s="130">
        <f t="shared" si="19"/>
        <v>2345040</v>
      </c>
    </row>
    <row r="644" spans="1:10">
      <c r="A644" s="126">
        <f t="shared" si="20"/>
        <v>445</v>
      </c>
      <c r="B644" s="128">
        <v>64221</v>
      </c>
      <c r="C644" s="107" t="s">
        <v>604</v>
      </c>
      <c r="D644" s="128" t="s">
        <v>230</v>
      </c>
      <c r="E644" s="128">
        <v>0</v>
      </c>
      <c r="F644" s="128">
        <v>10</v>
      </c>
      <c r="G644" s="128">
        <v>10</v>
      </c>
      <c r="H644" s="128">
        <v>78110000</v>
      </c>
      <c r="I644" s="130">
        <v>234504</v>
      </c>
      <c r="J644" s="130">
        <f t="shared" si="19"/>
        <v>2345040</v>
      </c>
    </row>
    <row r="645" spans="1:10">
      <c r="A645" s="126">
        <f t="shared" si="20"/>
        <v>446</v>
      </c>
      <c r="B645" s="128">
        <v>64221</v>
      </c>
      <c r="C645" s="107" t="s">
        <v>605</v>
      </c>
      <c r="D645" s="128" t="s">
        <v>230</v>
      </c>
      <c r="E645" s="128">
        <v>0</v>
      </c>
      <c r="F645" s="128">
        <v>10</v>
      </c>
      <c r="G645" s="128">
        <v>10</v>
      </c>
      <c r="H645" s="128">
        <v>78110000</v>
      </c>
      <c r="I645" s="130">
        <v>234504</v>
      </c>
      <c r="J645" s="130">
        <f t="shared" si="19"/>
        <v>2345040</v>
      </c>
    </row>
    <row r="646" spans="1:10">
      <c r="A646" s="126">
        <f t="shared" si="20"/>
        <v>447</v>
      </c>
      <c r="B646" s="128">
        <v>64221</v>
      </c>
      <c r="C646" s="107" t="s">
        <v>606</v>
      </c>
      <c r="D646" s="128" t="s">
        <v>230</v>
      </c>
      <c r="E646" s="128">
        <v>0</v>
      </c>
      <c r="F646" s="128">
        <v>10</v>
      </c>
      <c r="G646" s="128">
        <v>10</v>
      </c>
      <c r="H646" s="128">
        <v>78110000</v>
      </c>
      <c r="I646" s="130">
        <v>234504</v>
      </c>
      <c r="J646" s="130">
        <f t="shared" si="19"/>
        <v>2345040</v>
      </c>
    </row>
    <row r="647" spans="1:10">
      <c r="A647" s="126">
        <f t="shared" si="20"/>
        <v>448</v>
      </c>
      <c r="B647" s="128">
        <v>64221</v>
      </c>
      <c r="C647" s="107" t="s">
        <v>607</v>
      </c>
      <c r="D647" s="128" t="s">
        <v>230</v>
      </c>
      <c r="E647" s="128">
        <v>0</v>
      </c>
      <c r="F647" s="128">
        <v>10</v>
      </c>
      <c r="G647" s="128">
        <v>10</v>
      </c>
      <c r="H647" s="128">
        <v>78110000</v>
      </c>
      <c r="I647" s="130">
        <v>234504</v>
      </c>
      <c r="J647" s="130">
        <f t="shared" si="19"/>
        <v>2345040</v>
      </c>
    </row>
    <row r="648" spans="1:10">
      <c r="A648" s="126">
        <f t="shared" si="20"/>
        <v>449</v>
      </c>
      <c r="B648" s="128">
        <v>64221</v>
      </c>
      <c r="C648" s="107" t="s">
        <v>608</v>
      </c>
      <c r="D648" s="128" t="s">
        <v>230</v>
      </c>
      <c r="E648" s="128">
        <v>0</v>
      </c>
      <c r="F648" s="128">
        <v>10</v>
      </c>
      <c r="G648" s="128">
        <v>10</v>
      </c>
      <c r="H648" s="128">
        <v>78110000</v>
      </c>
      <c r="I648" s="130">
        <v>234504</v>
      </c>
      <c r="J648" s="130">
        <f t="shared" si="19"/>
        <v>2345040</v>
      </c>
    </row>
    <row r="649" spans="1:10">
      <c r="A649" s="126">
        <f t="shared" si="20"/>
        <v>450</v>
      </c>
      <c r="B649" s="128">
        <v>64221</v>
      </c>
      <c r="C649" s="107" t="s">
        <v>609</v>
      </c>
      <c r="D649" s="128" t="s">
        <v>230</v>
      </c>
      <c r="E649" s="128">
        <v>0</v>
      </c>
      <c r="F649" s="128">
        <v>10</v>
      </c>
      <c r="G649" s="128">
        <v>10</v>
      </c>
      <c r="H649" s="128">
        <v>78110000</v>
      </c>
      <c r="I649" s="130">
        <v>234504</v>
      </c>
      <c r="J649" s="130">
        <f t="shared" si="19"/>
        <v>2345040</v>
      </c>
    </row>
    <row r="650" spans="1:10">
      <c r="A650" s="126">
        <f t="shared" si="20"/>
        <v>451</v>
      </c>
      <c r="B650" s="128">
        <v>64221</v>
      </c>
      <c r="C650" s="107" t="s">
        <v>610</v>
      </c>
      <c r="D650" s="128" t="s">
        <v>230</v>
      </c>
      <c r="E650" s="128">
        <v>0</v>
      </c>
      <c r="F650" s="128">
        <v>10</v>
      </c>
      <c r="G650" s="128">
        <v>10</v>
      </c>
      <c r="H650" s="128">
        <v>78110000</v>
      </c>
      <c r="I650" s="130">
        <v>234504</v>
      </c>
      <c r="J650" s="130">
        <f t="shared" si="19"/>
        <v>2345040</v>
      </c>
    </row>
    <row r="651" spans="1:10">
      <c r="A651" s="126">
        <f t="shared" si="20"/>
        <v>452</v>
      </c>
      <c r="B651" s="128">
        <v>64221</v>
      </c>
      <c r="C651" s="107" t="s">
        <v>611</v>
      </c>
      <c r="D651" s="128" t="s">
        <v>230</v>
      </c>
      <c r="E651" s="128">
        <v>0</v>
      </c>
      <c r="F651" s="128">
        <v>10</v>
      </c>
      <c r="G651" s="128">
        <v>10</v>
      </c>
      <c r="H651" s="128">
        <v>78110000</v>
      </c>
      <c r="I651" s="130">
        <v>234504</v>
      </c>
      <c r="J651" s="130">
        <f t="shared" si="19"/>
        <v>2345040</v>
      </c>
    </row>
    <row r="652" spans="1:10">
      <c r="A652" s="126">
        <f t="shared" si="20"/>
        <v>453</v>
      </c>
      <c r="B652" s="128">
        <v>64221</v>
      </c>
      <c r="C652" s="107" t="s">
        <v>612</v>
      </c>
      <c r="D652" s="128" t="s">
        <v>230</v>
      </c>
      <c r="E652" s="128">
        <v>0</v>
      </c>
      <c r="F652" s="128">
        <v>10</v>
      </c>
      <c r="G652" s="128">
        <v>10</v>
      </c>
      <c r="H652" s="128">
        <v>78110000</v>
      </c>
      <c r="I652" s="130">
        <v>234504</v>
      </c>
      <c r="J652" s="130">
        <f t="shared" si="19"/>
        <v>2345040</v>
      </c>
    </row>
    <row r="653" spans="1:10">
      <c r="A653" s="126">
        <f t="shared" si="20"/>
        <v>454</v>
      </c>
      <c r="B653" s="128">
        <v>64221</v>
      </c>
      <c r="C653" s="107" t="s">
        <v>613</v>
      </c>
      <c r="D653" s="128" t="s">
        <v>230</v>
      </c>
      <c r="E653" s="128">
        <v>0</v>
      </c>
      <c r="F653" s="128">
        <v>10</v>
      </c>
      <c r="G653" s="128">
        <v>10</v>
      </c>
      <c r="H653" s="128">
        <v>78110000</v>
      </c>
      <c r="I653" s="130">
        <v>234504</v>
      </c>
      <c r="J653" s="130">
        <f t="shared" si="19"/>
        <v>2345040</v>
      </c>
    </row>
    <row r="654" spans="1:10">
      <c r="A654" s="126">
        <f t="shared" si="20"/>
        <v>455</v>
      </c>
      <c r="B654" s="128">
        <v>64221</v>
      </c>
      <c r="C654" s="107" t="s">
        <v>614</v>
      </c>
      <c r="D654" s="128" t="s">
        <v>230</v>
      </c>
      <c r="E654" s="128">
        <v>0</v>
      </c>
      <c r="F654" s="128">
        <v>10</v>
      </c>
      <c r="G654" s="128">
        <v>10</v>
      </c>
      <c r="H654" s="128">
        <v>78110000</v>
      </c>
      <c r="I654" s="130">
        <v>234504</v>
      </c>
      <c r="J654" s="130">
        <f t="shared" si="19"/>
        <v>2345040</v>
      </c>
    </row>
    <row r="655" spans="1:10">
      <c r="A655" s="126">
        <f t="shared" si="20"/>
        <v>456</v>
      </c>
      <c r="B655" s="128">
        <v>64221</v>
      </c>
      <c r="C655" s="107" t="s">
        <v>615</v>
      </c>
      <c r="D655" s="128" t="s">
        <v>230</v>
      </c>
      <c r="E655" s="128">
        <v>0</v>
      </c>
      <c r="F655" s="128">
        <v>10</v>
      </c>
      <c r="G655" s="128">
        <v>10</v>
      </c>
      <c r="H655" s="128">
        <v>78110000</v>
      </c>
      <c r="I655" s="130">
        <v>234504</v>
      </c>
      <c r="J655" s="130">
        <f t="shared" ref="J655:J661" si="21">I655*F655</f>
        <v>2345040</v>
      </c>
    </row>
    <row r="656" spans="1:10">
      <c r="A656" s="126">
        <f t="shared" ref="A656:A661" si="22">A655+1</f>
        <v>457</v>
      </c>
      <c r="B656" s="128">
        <v>64221</v>
      </c>
      <c r="C656" s="107" t="s">
        <v>616</v>
      </c>
      <c r="D656" s="128" t="s">
        <v>230</v>
      </c>
      <c r="E656" s="128">
        <v>0</v>
      </c>
      <c r="F656" s="128">
        <v>10</v>
      </c>
      <c r="G656" s="128">
        <v>10</v>
      </c>
      <c r="H656" s="128">
        <v>78110000</v>
      </c>
      <c r="I656" s="130">
        <v>234504</v>
      </c>
      <c r="J656" s="130">
        <f t="shared" si="21"/>
        <v>2345040</v>
      </c>
    </row>
    <row r="657" spans="1:15">
      <c r="A657" s="126">
        <f t="shared" si="22"/>
        <v>458</v>
      </c>
      <c r="B657" s="128">
        <v>64221</v>
      </c>
      <c r="C657" s="107" t="s">
        <v>617</v>
      </c>
      <c r="D657" s="128" t="s">
        <v>230</v>
      </c>
      <c r="E657" s="128">
        <v>0</v>
      </c>
      <c r="F657" s="128">
        <v>10</v>
      </c>
      <c r="G657" s="128">
        <v>10</v>
      </c>
      <c r="H657" s="128">
        <v>78110000</v>
      </c>
      <c r="I657" s="130">
        <v>234504</v>
      </c>
      <c r="J657" s="130">
        <f t="shared" si="21"/>
        <v>2345040</v>
      </c>
    </row>
    <row r="658" spans="1:15">
      <c r="A658" s="126">
        <f t="shared" si="22"/>
        <v>459</v>
      </c>
      <c r="B658" s="128">
        <v>64221</v>
      </c>
      <c r="C658" s="107" t="s">
        <v>618</v>
      </c>
      <c r="D658" s="128" t="s">
        <v>230</v>
      </c>
      <c r="E658" s="128">
        <v>0</v>
      </c>
      <c r="F658" s="128">
        <v>10</v>
      </c>
      <c r="G658" s="128">
        <v>10</v>
      </c>
      <c r="H658" s="128">
        <v>78110000</v>
      </c>
      <c r="I658" s="130">
        <v>234504</v>
      </c>
      <c r="J658" s="130">
        <f t="shared" si="21"/>
        <v>2345040</v>
      </c>
    </row>
    <row r="659" spans="1:15">
      <c r="A659" s="126">
        <f t="shared" si="22"/>
        <v>460</v>
      </c>
      <c r="B659" s="128">
        <v>64221</v>
      </c>
      <c r="C659" s="107" t="s">
        <v>619</v>
      </c>
      <c r="D659" s="128" t="s">
        <v>230</v>
      </c>
      <c r="E659" s="128">
        <v>0</v>
      </c>
      <c r="F659" s="128">
        <v>10</v>
      </c>
      <c r="G659" s="128">
        <v>10</v>
      </c>
      <c r="H659" s="128">
        <v>78110000</v>
      </c>
      <c r="I659" s="130">
        <v>234504</v>
      </c>
      <c r="J659" s="130">
        <f t="shared" si="21"/>
        <v>2345040</v>
      </c>
    </row>
    <row r="660" spans="1:15">
      <c r="A660" s="126">
        <f t="shared" si="22"/>
        <v>461</v>
      </c>
      <c r="B660" s="128">
        <v>64221</v>
      </c>
      <c r="C660" s="107" t="s">
        <v>620</v>
      </c>
      <c r="D660" s="128" t="s">
        <v>230</v>
      </c>
      <c r="E660" s="128">
        <v>0</v>
      </c>
      <c r="F660" s="128">
        <v>10</v>
      </c>
      <c r="G660" s="128">
        <v>10</v>
      </c>
      <c r="H660" s="128">
        <v>78110000</v>
      </c>
      <c r="I660" s="130">
        <v>234504</v>
      </c>
      <c r="J660" s="130">
        <f t="shared" si="21"/>
        <v>2345040</v>
      </c>
    </row>
    <row r="661" spans="1:15">
      <c r="A661" s="126">
        <f t="shared" si="22"/>
        <v>462</v>
      </c>
      <c r="B661" s="128">
        <v>64221</v>
      </c>
      <c r="C661" s="107" t="s">
        <v>621</v>
      </c>
      <c r="D661" s="128" t="s">
        <v>230</v>
      </c>
      <c r="E661" s="128">
        <v>0</v>
      </c>
      <c r="F661" s="128">
        <v>10</v>
      </c>
      <c r="G661" s="128">
        <v>10</v>
      </c>
      <c r="H661" s="128">
        <v>78110000</v>
      </c>
      <c r="I661" s="130">
        <v>234504</v>
      </c>
      <c r="J661" s="130">
        <f t="shared" si="21"/>
        <v>2345040</v>
      </c>
    </row>
    <row r="662" spans="1:15">
      <c r="A662" s="118"/>
      <c r="B662" s="76"/>
      <c r="C662" s="134"/>
      <c r="D662" s="76"/>
      <c r="E662" s="76"/>
      <c r="F662" s="76"/>
      <c r="G662" s="76"/>
      <c r="H662" s="76"/>
      <c r="I662" s="136"/>
      <c r="J662" s="136"/>
    </row>
    <row r="663" spans="1:15">
      <c r="A663" s="538" t="s">
        <v>622</v>
      </c>
      <c r="B663" s="539"/>
      <c r="C663" s="539"/>
      <c r="D663" s="539"/>
      <c r="E663" s="539"/>
      <c r="F663" s="539"/>
      <c r="G663" s="539"/>
      <c r="H663" s="539"/>
      <c r="I663" s="540"/>
      <c r="J663" s="363">
        <f>+H244+H268</f>
        <v>36000000</v>
      </c>
    </row>
    <row r="664" spans="1:15">
      <c r="A664" s="118"/>
      <c r="B664" s="76"/>
      <c r="C664" s="134"/>
      <c r="D664" s="76"/>
      <c r="E664" s="76"/>
      <c r="F664" s="76"/>
      <c r="G664" s="76"/>
      <c r="H664" s="76"/>
      <c r="I664" s="136"/>
      <c r="J664" s="136"/>
    </row>
    <row r="665" spans="1:15">
      <c r="A665" s="437" t="s">
        <v>135</v>
      </c>
      <c r="B665" s="437"/>
      <c r="C665" s="437"/>
      <c r="D665" s="437"/>
      <c r="E665" s="437"/>
      <c r="F665" s="437"/>
      <c r="G665" s="437"/>
      <c r="H665" s="437"/>
      <c r="I665" s="437"/>
      <c r="J665" s="437"/>
    </row>
    <row r="666" spans="1:15" ht="24.75" customHeight="1">
      <c r="A666" s="520" t="s">
        <v>63</v>
      </c>
      <c r="B666" s="521"/>
      <c r="C666" s="521"/>
      <c r="D666" s="521"/>
      <c r="E666" s="521"/>
      <c r="F666" s="521"/>
      <c r="G666" s="521"/>
      <c r="H666" s="521"/>
      <c r="I666" s="521"/>
      <c r="J666" s="521"/>
    </row>
    <row r="667" spans="1:15">
      <c r="A667" s="522" t="s">
        <v>4</v>
      </c>
      <c r="B667" s="522"/>
      <c r="C667" s="522"/>
      <c r="D667" s="522"/>
      <c r="E667" s="522"/>
      <c r="F667" s="522"/>
      <c r="G667" s="522"/>
      <c r="H667" s="522"/>
      <c r="I667" s="522"/>
      <c r="J667" s="522"/>
      <c r="K667" s="112"/>
      <c r="L667" s="112"/>
      <c r="M667" s="112"/>
      <c r="N667" s="112"/>
      <c r="O667" s="112"/>
    </row>
    <row r="668" spans="1:15">
      <c r="A668" s="118"/>
      <c r="B668" s="118"/>
      <c r="C668" s="118"/>
      <c r="D668" s="118"/>
      <c r="E668" s="118"/>
      <c r="F668" s="118"/>
      <c r="G668" s="118"/>
      <c r="H668" s="118"/>
      <c r="I668" s="118"/>
      <c r="J668" s="118"/>
    </row>
    <row r="669" spans="1:15">
      <c r="A669" s="522" t="s">
        <v>623</v>
      </c>
      <c r="B669" s="522"/>
      <c r="C669" s="522"/>
      <c r="D669" s="522"/>
      <c r="E669" s="522"/>
      <c r="F669" s="522"/>
      <c r="G669" s="522"/>
      <c r="H669" s="522"/>
      <c r="I669" s="522"/>
      <c r="J669" s="522"/>
    </row>
    <row r="670" spans="1:15">
      <c r="A670" s="351"/>
      <c r="B670" s="351"/>
      <c r="C670" s="351"/>
      <c r="D670" s="352"/>
      <c r="E670" s="352"/>
      <c r="F670" s="351"/>
      <c r="G670" s="112"/>
      <c r="H670" s="112"/>
      <c r="I670" s="112"/>
      <c r="J670" s="112"/>
    </row>
    <row r="671" spans="1:15">
      <c r="A671" s="523" t="s">
        <v>624</v>
      </c>
      <c r="B671" s="523"/>
      <c r="C671" s="523"/>
      <c r="D671" s="523"/>
      <c r="E671" s="523"/>
      <c r="F671" s="523"/>
      <c r="G671" s="523"/>
      <c r="H671" s="523"/>
      <c r="I671" s="523"/>
      <c r="J671" s="523"/>
    </row>
    <row r="672" spans="1:15">
      <c r="A672" s="528" t="s">
        <v>138</v>
      </c>
      <c r="B672" s="528"/>
      <c r="C672" s="528"/>
      <c r="D672" s="528" t="s">
        <v>139</v>
      </c>
      <c r="E672" s="528"/>
      <c r="F672" s="528"/>
      <c r="G672" s="528"/>
      <c r="H672" s="528" t="s">
        <v>140</v>
      </c>
      <c r="I672" s="528"/>
      <c r="J672" s="528"/>
    </row>
    <row r="673" spans="1:15" ht="54" customHeight="1">
      <c r="A673" s="528" t="s">
        <v>97</v>
      </c>
      <c r="B673" s="528"/>
      <c r="C673" s="528"/>
      <c r="D673" s="529" t="s">
        <v>98</v>
      </c>
      <c r="E673" s="529"/>
      <c r="F673" s="529"/>
      <c r="G673" s="529"/>
      <c r="H673" s="530">
        <v>8600000</v>
      </c>
      <c r="I673" s="531"/>
      <c r="J673" s="531"/>
    </row>
    <row r="674" spans="1:15" ht="45">
      <c r="A674" s="187" t="s">
        <v>141</v>
      </c>
      <c r="B674" s="126" t="s">
        <v>142</v>
      </c>
      <c r="C674" s="126" t="s">
        <v>143</v>
      </c>
      <c r="D674" s="126" t="s">
        <v>144</v>
      </c>
      <c r="E674" s="126" t="s">
        <v>145</v>
      </c>
      <c r="F674" s="126" t="s">
        <v>146</v>
      </c>
      <c r="G674" s="126" t="s">
        <v>147</v>
      </c>
      <c r="H674" s="126" t="s">
        <v>148</v>
      </c>
      <c r="I674" s="126" t="s">
        <v>149</v>
      </c>
      <c r="J674" s="126" t="s">
        <v>150</v>
      </c>
    </row>
    <row r="675" spans="1:15" ht="60">
      <c r="A675" s="126">
        <f>A661+1</f>
        <v>463</v>
      </c>
      <c r="B675" s="128">
        <v>8912103</v>
      </c>
      <c r="C675" s="107" t="s">
        <v>625</v>
      </c>
      <c r="D675" s="128" t="s">
        <v>152</v>
      </c>
      <c r="E675" s="128">
        <v>0</v>
      </c>
      <c r="F675" s="128">
        <v>5</v>
      </c>
      <c r="G675" s="128">
        <v>5</v>
      </c>
      <c r="H675" s="128">
        <v>82101501</v>
      </c>
      <c r="I675" s="130">
        <v>234504</v>
      </c>
      <c r="J675" s="130">
        <f>I675*F675</f>
        <v>1172520</v>
      </c>
    </row>
    <row r="676" spans="1:15" ht="60">
      <c r="A676" s="126">
        <f>A675+1</f>
        <v>464</v>
      </c>
      <c r="B676" s="128">
        <v>8912103</v>
      </c>
      <c r="C676" s="107" t="s">
        <v>626</v>
      </c>
      <c r="D676" s="128" t="s">
        <v>152</v>
      </c>
      <c r="E676" s="128">
        <v>0</v>
      </c>
      <c r="F676" s="128">
        <v>5</v>
      </c>
      <c r="G676" s="128">
        <v>5</v>
      </c>
      <c r="H676" s="128">
        <v>82101501</v>
      </c>
      <c r="I676" s="130">
        <v>234504</v>
      </c>
      <c r="J676" s="130">
        <f>I676*F676</f>
        <v>1172520</v>
      </c>
    </row>
    <row r="677" spans="1:15">
      <c r="A677" s="118"/>
      <c r="B677" s="76"/>
      <c r="C677" s="134"/>
      <c r="D677" s="76"/>
      <c r="E677" s="76"/>
      <c r="F677" s="76"/>
      <c r="G677" s="76"/>
      <c r="H677" s="76"/>
      <c r="I677" s="136"/>
      <c r="J677" s="136"/>
    </row>
    <row r="678" spans="1:15">
      <c r="A678" s="541" t="s">
        <v>627</v>
      </c>
      <c r="B678" s="542"/>
      <c r="C678" s="542"/>
      <c r="D678" s="542"/>
      <c r="E678" s="542"/>
      <c r="F678" s="542"/>
      <c r="G678" s="542"/>
      <c r="H678" s="542"/>
      <c r="I678" s="543"/>
      <c r="J678" s="364">
        <f>+H673</f>
        <v>8600000</v>
      </c>
    </row>
    <row r="679" spans="1:15">
      <c r="A679" s="118"/>
      <c r="B679" s="76"/>
      <c r="C679" s="134"/>
      <c r="D679" s="76"/>
      <c r="E679" s="76"/>
      <c r="F679" s="76"/>
      <c r="G679" s="76"/>
      <c r="H679" s="76"/>
      <c r="I679" s="136"/>
      <c r="J679" s="136"/>
    </row>
    <row r="680" spans="1:15">
      <c r="A680" s="437" t="s">
        <v>135</v>
      </c>
      <c r="B680" s="437"/>
      <c r="C680" s="437"/>
      <c r="D680" s="437"/>
      <c r="E680" s="437"/>
      <c r="F680" s="437"/>
      <c r="G680" s="437"/>
      <c r="H680" s="437"/>
      <c r="I680" s="437"/>
      <c r="J680" s="437"/>
    </row>
    <row r="681" spans="1:15" ht="24.75" customHeight="1">
      <c r="A681" s="520" t="s">
        <v>64</v>
      </c>
      <c r="B681" s="521"/>
      <c r="C681" s="521"/>
      <c r="D681" s="521"/>
      <c r="E681" s="521"/>
      <c r="F681" s="521"/>
      <c r="G681" s="521"/>
      <c r="H681" s="521"/>
      <c r="I681" s="521"/>
      <c r="J681" s="521"/>
    </row>
    <row r="682" spans="1:15">
      <c r="A682" s="522" t="s">
        <v>4</v>
      </c>
      <c r="B682" s="522"/>
      <c r="C682" s="522"/>
      <c r="D682" s="522"/>
      <c r="E682" s="522"/>
      <c r="F682" s="522"/>
      <c r="G682" s="522"/>
      <c r="H682" s="522"/>
      <c r="I682" s="522"/>
      <c r="J682" s="522"/>
      <c r="K682" s="112"/>
      <c r="L682" s="112"/>
      <c r="M682" s="112"/>
      <c r="N682" s="112"/>
      <c r="O682" s="112"/>
    </row>
    <row r="683" spans="1:15">
      <c r="A683" s="118"/>
      <c r="B683" s="118"/>
      <c r="C683" s="118"/>
      <c r="D683" s="118"/>
      <c r="E683" s="118"/>
      <c r="F683" s="118"/>
      <c r="G683" s="118"/>
      <c r="H683" s="118"/>
      <c r="I683" s="118"/>
      <c r="J683" s="118"/>
    </row>
    <row r="684" spans="1:15">
      <c r="A684" s="522" t="s">
        <v>136</v>
      </c>
      <c r="B684" s="522"/>
      <c r="C684" s="522"/>
      <c r="D684" s="522"/>
      <c r="E684" s="522"/>
      <c r="F684" s="522"/>
      <c r="G684" s="522"/>
      <c r="H684" s="522"/>
      <c r="I684" s="522"/>
      <c r="J684" s="522"/>
    </row>
    <row r="685" spans="1:15">
      <c r="A685" s="351"/>
      <c r="B685" s="351"/>
      <c r="C685" s="351"/>
      <c r="D685" s="352"/>
      <c r="E685" s="352"/>
      <c r="F685" s="351"/>
      <c r="G685" s="112"/>
      <c r="H685" s="112"/>
      <c r="I685" s="112"/>
      <c r="J685" s="112"/>
    </row>
    <row r="686" spans="1:15">
      <c r="A686" s="523" t="s">
        <v>137</v>
      </c>
      <c r="B686" s="523"/>
      <c r="C686" s="523"/>
      <c r="D686" s="523"/>
      <c r="E686" s="523"/>
      <c r="F686" s="523"/>
      <c r="G686" s="523"/>
      <c r="H686" s="523"/>
      <c r="I686" s="523"/>
      <c r="J686" s="523"/>
    </row>
    <row r="687" spans="1:15" s="309" customFormat="1" ht="14">
      <c r="A687" s="528" t="s">
        <v>138</v>
      </c>
      <c r="B687" s="528"/>
      <c r="C687" s="528"/>
      <c r="D687" s="528" t="s">
        <v>139</v>
      </c>
      <c r="E687" s="528"/>
      <c r="F687" s="528"/>
      <c r="G687" s="528"/>
      <c r="H687" s="528" t="s">
        <v>140</v>
      </c>
      <c r="I687" s="528"/>
      <c r="J687" s="528"/>
    </row>
    <row r="688" spans="1:15" s="309" customFormat="1" ht="30.75" customHeight="1">
      <c r="A688" s="528" t="s">
        <v>100</v>
      </c>
      <c r="B688" s="528"/>
      <c r="C688" s="528"/>
      <c r="D688" s="529" t="s">
        <v>101</v>
      </c>
      <c r="E688" s="529"/>
      <c r="F688" s="529"/>
      <c r="G688" s="529"/>
      <c r="H688" s="530">
        <v>10000000</v>
      </c>
      <c r="I688" s="531"/>
      <c r="J688" s="531"/>
    </row>
    <row r="689" spans="1:15" s="309" customFormat="1" ht="45">
      <c r="A689" s="187" t="s">
        <v>141</v>
      </c>
      <c r="B689" s="126" t="s">
        <v>142</v>
      </c>
      <c r="C689" s="126" t="s">
        <v>143</v>
      </c>
      <c r="D689" s="126" t="s">
        <v>144</v>
      </c>
      <c r="E689" s="126" t="s">
        <v>145</v>
      </c>
      <c r="F689" s="126" t="s">
        <v>146</v>
      </c>
      <c r="G689" s="126" t="s">
        <v>147</v>
      </c>
      <c r="H689" s="126" t="s">
        <v>148</v>
      </c>
      <c r="I689" s="126" t="s">
        <v>149</v>
      </c>
      <c r="J689" s="126" t="s">
        <v>150</v>
      </c>
    </row>
    <row r="690" spans="1:15" ht="28">
      <c r="A690" s="365">
        <f>A676+1</f>
        <v>465</v>
      </c>
      <c r="B690" s="366">
        <v>31210</v>
      </c>
      <c r="C690" s="367" t="s">
        <v>628</v>
      </c>
      <c r="D690" s="368" t="s">
        <v>629</v>
      </c>
      <c r="E690" s="366">
        <v>0</v>
      </c>
      <c r="F690" s="366">
        <v>200</v>
      </c>
      <c r="G690" s="366">
        <f>F690</f>
        <v>200</v>
      </c>
      <c r="H690" s="366">
        <v>30103605</v>
      </c>
      <c r="I690" s="369"/>
      <c r="J690" s="369"/>
    </row>
    <row r="691" spans="1:15" ht="28">
      <c r="A691" s="365">
        <f>A690+1</f>
        <v>466</v>
      </c>
      <c r="B691" s="366">
        <v>31210</v>
      </c>
      <c r="C691" s="370" t="s">
        <v>630</v>
      </c>
      <c r="D691" s="371" t="s">
        <v>629</v>
      </c>
      <c r="E691" s="366">
        <v>0</v>
      </c>
      <c r="F691" s="366">
        <v>100</v>
      </c>
      <c r="G691" s="366">
        <f>F691</f>
        <v>100</v>
      </c>
      <c r="H691" s="366">
        <v>30103601</v>
      </c>
      <c r="I691" s="369"/>
      <c r="J691" s="369"/>
    </row>
    <row r="692" spans="1:15" s="309" customFormat="1" ht="21" customHeight="1">
      <c r="A692" s="282"/>
      <c r="B692" s="283"/>
      <c r="C692" s="372"/>
      <c r="D692" s="373"/>
      <c r="E692" s="283"/>
      <c r="F692" s="283"/>
      <c r="G692" s="283"/>
      <c r="H692" s="283"/>
      <c r="I692" s="374"/>
      <c r="J692" s="374"/>
    </row>
    <row r="693" spans="1:15" s="309" customFormat="1" ht="18.75" customHeight="1">
      <c r="A693" s="528" t="s">
        <v>138</v>
      </c>
      <c r="B693" s="528"/>
      <c r="C693" s="528"/>
      <c r="D693" s="528" t="s">
        <v>139</v>
      </c>
      <c r="E693" s="528"/>
      <c r="F693" s="528"/>
      <c r="G693" s="528"/>
      <c r="H693" s="528" t="s">
        <v>140</v>
      </c>
      <c r="I693" s="528"/>
      <c r="J693" s="528"/>
    </row>
    <row r="694" spans="1:15" s="309" customFormat="1" ht="21.75" customHeight="1">
      <c r="A694" s="528" t="s">
        <v>102</v>
      </c>
      <c r="B694" s="528"/>
      <c r="C694" s="528"/>
      <c r="D694" s="529" t="s">
        <v>103</v>
      </c>
      <c r="E694" s="529"/>
      <c r="F694" s="529"/>
      <c r="G694" s="529"/>
      <c r="H694" s="530">
        <v>6000000</v>
      </c>
      <c r="I694" s="531"/>
      <c r="J694" s="531"/>
    </row>
    <row r="695" spans="1:15" s="309" customFormat="1" ht="45">
      <c r="A695" s="187" t="s">
        <v>141</v>
      </c>
      <c r="B695" s="126" t="s">
        <v>142</v>
      </c>
      <c r="C695" s="126" t="s">
        <v>143</v>
      </c>
      <c r="D695" s="126" t="s">
        <v>144</v>
      </c>
      <c r="E695" s="126" t="s">
        <v>145</v>
      </c>
      <c r="F695" s="126" t="s">
        <v>146</v>
      </c>
      <c r="G695" s="126" t="s">
        <v>147</v>
      </c>
      <c r="H695" s="126" t="s">
        <v>148</v>
      </c>
      <c r="I695" s="126" t="s">
        <v>149</v>
      </c>
      <c r="J695" s="126" t="s">
        <v>150</v>
      </c>
    </row>
    <row r="696" spans="1:15" s="309" customFormat="1" ht="30.75" customHeight="1">
      <c r="A696" s="365">
        <f>A691+1</f>
        <v>467</v>
      </c>
      <c r="B696" s="366">
        <v>3471001</v>
      </c>
      <c r="C696" s="375" t="s">
        <v>631</v>
      </c>
      <c r="D696" s="371" t="s">
        <v>632</v>
      </c>
      <c r="E696" s="366">
        <v>0</v>
      </c>
      <c r="F696" s="366">
        <v>20</v>
      </c>
      <c r="G696" s="366">
        <f>F696</f>
        <v>20</v>
      </c>
      <c r="H696" s="366">
        <v>54101706</v>
      </c>
      <c r="I696" s="369"/>
      <c r="J696" s="369"/>
      <c r="K696" s="366"/>
      <c r="L696" s="366"/>
      <c r="M696" s="366"/>
      <c r="N696" s="366"/>
      <c r="O696" s="366"/>
    </row>
    <row r="697" spans="1:15" s="309" customFormat="1" ht="13">
      <c r="A697" s="282"/>
      <c r="B697" s="283"/>
      <c r="C697" s="376"/>
      <c r="D697" s="377"/>
      <c r="E697" s="283"/>
      <c r="F697" s="283"/>
      <c r="G697" s="283"/>
      <c r="H697" s="283"/>
      <c r="I697" s="374"/>
      <c r="J697" s="374"/>
      <c r="K697" s="366"/>
      <c r="L697" s="366"/>
      <c r="M697" s="366"/>
      <c r="N697" s="366"/>
      <c r="O697" s="366"/>
    </row>
    <row r="698" spans="1:15" s="309" customFormat="1" ht="14">
      <c r="A698" s="528" t="s">
        <v>138</v>
      </c>
      <c r="B698" s="528"/>
      <c r="C698" s="528"/>
      <c r="D698" s="528" t="s">
        <v>139</v>
      </c>
      <c r="E698" s="528"/>
      <c r="F698" s="528"/>
      <c r="G698" s="528"/>
      <c r="H698" s="528" t="s">
        <v>140</v>
      </c>
      <c r="I698" s="528"/>
      <c r="J698" s="528"/>
      <c r="K698" s="366"/>
      <c r="L698" s="366"/>
      <c r="M698" s="366"/>
      <c r="N698" s="366"/>
      <c r="O698" s="366"/>
    </row>
    <row r="699" spans="1:15" s="309" customFormat="1" ht="41.25" customHeight="1">
      <c r="A699" s="528" t="s">
        <v>104</v>
      </c>
      <c r="B699" s="528"/>
      <c r="C699" s="528"/>
      <c r="D699" s="529" t="s">
        <v>105</v>
      </c>
      <c r="E699" s="529"/>
      <c r="F699" s="529"/>
      <c r="G699" s="529"/>
      <c r="H699" s="530">
        <v>12000000</v>
      </c>
      <c r="I699" s="531"/>
      <c r="J699" s="531"/>
      <c r="K699" s="366"/>
      <c r="L699" s="366"/>
      <c r="M699" s="366"/>
      <c r="N699" s="366"/>
      <c r="O699" s="366"/>
    </row>
    <row r="700" spans="1:15" s="309" customFormat="1" ht="45">
      <c r="A700" s="187" t="s">
        <v>141</v>
      </c>
      <c r="B700" s="126" t="s">
        <v>142</v>
      </c>
      <c r="C700" s="126" t="s">
        <v>143</v>
      </c>
      <c r="D700" s="126" t="s">
        <v>144</v>
      </c>
      <c r="E700" s="126" t="s">
        <v>145</v>
      </c>
      <c r="F700" s="126" t="s">
        <v>146</v>
      </c>
      <c r="G700" s="126" t="s">
        <v>147</v>
      </c>
      <c r="H700" s="126" t="s">
        <v>148</v>
      </c>
      <c r="I700" s="126" t="s">
        <v>149</v>
      </c>
      <c r="J700" s="126" t="s">
        <v>150</v>
      </c>
    </row>
    <row r="701" spans="1:15" s="309" customFormat="1" ht="14">
      <c r="A701" s="378">
        <f>A696+1</f>
        <v>468</v>
      </c>
      <c r="B701" s="379">
        <v>3511035</v>
      </c>
      <c r="C701" s="380" t="s">
        <v>633</v>
      </c>
      <c r="D701" s="381" t="s">
        <v>634</v>
      </c>
      <c r="E701" s="366">
        <v>0</v>
      </c>
      <c r="F701" s="366">
        <f t="shared" ref="F701:F708" si="23">+K701+M701+N701+O701</f>
        <v>80</v>
      </c>
      <c r="G701" s="382">
        <f>F701</f>
        <v>80</v>
      </c>
      <c r="H701" s="379">
        <v>31211803</v>
      </c>
      <c r="I701" s="369"/>
      <c r="J701" s="369"/>
      <c r="K701" s="366">
        <v>10</v>
      </c>
      <c r="L701" s="366"/>
      <c r="M701" s="366">
        <v>10</v>
      </c>
      <c r="N701" s="366">
        <v>50</v>
      </c>
      <c r="O701" s="366">
        <v>10</v>
      </c>
    </row>
    <row r="702" spans="1:15" s="309" customFormat="1" ht="42">
      <c r="A702" s="365">
        <f t="shared" ref="A702:A711" si="24">A701+1</f>
        <v>469</v>
      </c>
      <c r="B702" s="383">
        <v>3511004</v>
      </c>
      <c r="C702" s="384" t="s">
        <v>635</v>
      </c>
      <c r="D702" s="385" t="s">
        <v>634</v>
      </c>
      <c r="E702" s="366">
        <v>0</v>
      </c>
      <c r="F702" s="366">
        <f t="shared" si="23"/>
        <v>8</v>
      </c>
      <c r="G702" s="382">
        <f t="shared" ref="G702:G711" si="25">F702</f>
        <v>8</v>
      </c>
      <c r="H702" s="383">
        <v>31211518</v>
      </c>
      <c r="I702" s="369"/>
      <c r="J702" s="369"/>
      <c r="K702" s="366">
        <v>4</v>
      </c>
      <c r="L702" s="366"/>
      <c r="M702" s="366">
        <v>1</v>
      </c>
      <c r="N702" s="366">
        <v>3</v>
      </c>
      <c r="O702" s="366"/>
    </row>
    <row r="703" spans="1:15" s="309" customFormat="1" ht="42">
      <c r="A703" s="365">
        <f t="shared" si="24"/>
        <v>470</v>
      </c>
      <c r="B703" s="383">
        <v>3511004</v>
      </c>
      <c r="C703" s="384" t="s">
        <v>636</v>
      </c>
      <c r="D703" s="386" t="s">
        <v>634</v>
      </c>
      <c r="E703" s="366">
        <v>0</v>
      </c>
      <c r="F703" s="366">
        <f t="shared" si="23"/>
        <v>40</v>
      </c>
      <c r="G703" s="382">
        <f t="shared" si="25"/>
        <v>40</v>
      </c>
      <c r="H703" s="383">
        <v>31211518</v>
      </c>
      <c r="I703" s="369"/>
      <c r="J703" s="369"/>
      <c r="K703" s="366"/>
      <c r="L703" s="366"/>
      <c r="M703" s="366"/>
      <c r="N703" s="366">
        <v>40</v>
      </c>
      <c r="O703" s="366"/>
    </row>
    <row r="704" spans="1:15" s="309" customFormat="1" ht="84">
      <c r="A704" s="365">
        <f t="shared" si="24"/>
        <v>471</v>
      </c>
      <c r="B704" s="387">
        <v>3511001</v>
      </c>
      <c r="C704" s="384" t="s">
        <v>637</v>
      </c>
      <c r="D704" s="385" t="s">
        <v>638</v>
      </c>
      <c r="E704" s="366">
        <v>0</v>
      </c>
      <c r="F704" s="366">
        <f t="shared" si="23"/>
        <v>10</v>
      </c>
      <c r="G704" s="382">
        <f t="shared" si="25"/>
        <v>10</v>
      </c>
      <c r="H704" s="383">
        <v>31211508</v>
      </c>
      <c r="I704" s="369"/>
      <c r="J704" s="369"/>
      <c r="K704" s="366"/>
      <c r="L704" s="366"/>
      <c r="M704" s="366"/>
      <c r="N704" s="366">
        <v>5</v>
      </c>
      <c r="O704" s="366">
        <v>5</v>
      </c>
    </row>
    <row r="705" spans="1:15" s="309" customFormat="1" ht="84">
      <c r="A705" s="365">
        <f t="shared" si="24"/>
        <v>472</v>
      </c>
      <c r="B705" s="387">
        <v>3511001</v>
      </c>
      <c r="C705" s="384" t="s">
        <v>639</v>
      </c>
      <c r="D705" s="385" t="s">
        <v>638</v>
      </c>
      <c r="E705" s="366">
        <v>0</v>
      </c>
      <c r="F705" s="366">
        <f t="shared" si="23"/>
        <v>10</v>
      </c>
      <c r="G705" s="382">
        <f t="shared" si="25"/>
        <v>10</v>
      </c>
      <c r="H705" s="383">
        <v>31211508</v>
      </c>
      <c r="I705" s="369"/>
      <c r="J705" s="369"/>
      <c r="K705" s="366"/>
      <c r="L705" s="366"/>
      <c r="M705" s="366"/>
      <c r="N705" s="366">
        <v>5</v>
      </c>
      <c r="O705" s="366">
        <v>5</v>
      </c>
    </row>
    <row r="706" spans="1:15" s="309" customFormat="1" ht="78" customHeight="1">
      <c r="A706" s="365">
        <f t="shared" si="24"/>
        <v>473</v>
      </c>
      <c r="B706" s="388">
        <v>3511003</v>
      </c>
      <c r="C706" s="389" t="s">
        <v>640</v>
      </c>
      <c r="D706" s="368" t="s">
        <v>641</v>
      </c>
      <c r="E706" s="366">
        <v>0</v>
      </c>
      <c r="F706" s="366">
        <f t="shared" si="23"/>
        <v>20</v>
      </c>
      <c r="G706" s="382">
        <f t="shared" si="25"/>
        <v>20</v>
      </c>
      <c r="H706" s="388">
        <v>31211501</v>
      </c>
      <c r="I706" s="390"/>
      <c r="J706" s="369"/>
      <c r="K706" s="391">
        <v>5</v>
      </c>
      <c r="L706" s="391"/>
      <c r="M706" s="391">
        <v>5</v>
      </c>
      <c r="N706" s="391">
        <v>5</v>
      </c>
      <c r="O706" s="391">
        <v>5</v>
      </c>
    </row>
    <row r="707" spans="1:15" s="309" customFormat="1" ht="42.75" customHeight="1">
      <c r="A707" s="365">
        <f t="shared" si="24"/>
        <v>474</v>
      </c>
      <c r="B707" s="388" t="s">
        <v>642</v>
      </c>
      <c r="C707" s="384" t="s">
        <v>643</v>
      </c>
      <c r="D707" s="385" t="s">
        <v>634</v>
      </c>
      <c r="E707" s="366">
        <v>0</v>
      </c>
      <c r="F707" s="366">
        <f t="shared" si="23"/>
        <v>15</v>
      </c>
      <c r="G707" s="382">
        <f t="shared" si="25"/>
        <v>15</v>
      </c>
      <c r="H707" s="388">
        <v>31211522</v>
      </c>
      <c r="I707" s="369"/>
      <c r="J707" s="369"/>
      <c r="N707" s="309">
        <v>5</v>
      </c>
      <c r="O707" s="309">
        <v>10</v>
      </c>
    </row>
    <row r="708" spans="1:15" s="309" customFormat="1" ht="28">
      <c r="A708" s="365">
        <f t="shared" si="24"/>
        <v>475</v>
      </c>
      <c r="B708" s="388" t="s">
        <v>642</v>
      </c>
      <c r="C708" s="384" t="s">
        <v>644</v>
      </c>
      <c r="D708" s="386" t="s">
        <v>634</v>
      </c>
      <c r="E708" s="366">
        <v>0</v>
      </c>
      <c r="F708" s="366">
        <f t="shared" si="23"/>
        <v>20</v>
      </c>
      <c r="G708" s="382">
        <f t="shared" si="25"/>
        <v>20</v>
      </c>
      <c r="H708" s="388">
        <v>31211522</v>
      </c>
      <c r="I708" s="369"/>
      <c r="J708" s="369"/>
      <c r="K708" s="309">
        <v>5</v>
      </c>
      <c r="N708" s="309">
        <v>10</v>
      </c>
      <c r="O708" s="309">
        <v>5</v>
      </c>
    </row>
    <row r="709" spans="1:15" s="309" customFormat="1" ht="14">
      <c r="A709" s="365">
        <f t="shared" si="24"/>
        <v>476</v>
      </c>
      <c r="B709" s="383">
        <v>3542006</v>
      </c>
      <c r="C709" s="384" t="s">
        <v>645</v>
      </c>
      <c r="D709" s="385" t="s">
        <v>646</v>
      </c>
      <c r="E709" s="366">
        <v>0</v>
      </c>
      <c r="F709" s="366">
        <v>10</v>
      </c>
      <c r="G709" s="382">
        <f t="shared" si="25"/>
        <v>10</v>
      </c>
      <c r="H709" s="383">
        <v>31201610</v>
      </c>
      <c r="I709" s="369"/>
      <c r="J709" s="369"/>
    </row>
    <row r="710" spans="1:15" s="309" customFormat="1" ht="12.75" customHeight="1">
      <c r="A710" s="365">
        <f t="shared" si="24"/>
        <v>477</v>
      </c>
      <c r="B710" s="388">
        <v>3549051</v>
      </c>
      <c r="C710" s="384" t="s">
        <v>647</v>
      </c>
      <c r="D710" s="386" t="s">
        <v>634</v>
      </c>
      <c r="E710" s="366">
        <v>0</v>
      </c>
      <c r="F710" s="366">
        <v>10</v>
      </c>
      <c r="G710" s="382">
        <f t="shared" si="25"/>
        <v>10</v>
      </c>
      <c r="H710" s="383">
        <v>12164905</v>
      </c>
      <c r="I710" s="369"/>
      <c r="J710" s="369"/>
    </row>
    <row r="711" spans="1:15" s="309" customFormat="1" ht="17.25" customHeight="1">
      <c r="A711" s="365">
        <f t="shared" si="24"/>
        <v>478</v>
      </c>
      <c r="B711" s="366">
        <v>3542006</v>
      </c>
      <c r="C711" s="384" t="s">
        <v>648</v>
      </c>
      <c r="D711" s="385" t="s">
        <v>649</v>
      </c>
      <c r="E711" s="366">
        <v>0</v>
      </c>
      <c r="F711" s="366">
        <v>10</v>
      </c>
      <c r="G711" s="382">
        <f t="shared" si="25"/>
        <v>10</v>
      </c>
      <c r="H711" s="383">
        <v>31201610</v>
      </c>
      <c r="I711" s="369"/>
      <c r="J711" s="369"/>
    </row>
    <row r="712" spans="1:15" s="309" customFormat="1" ht="13">
      <c r="A712" s="282"/>
      <c r="B712" s="283"/>
      <c r="C712" s="392"/>
      <c r="D712" s="393"/>
      <c r="E712" s="283"/>
      <c r="F712" s="283"/>
      <c r="G712" s="283"/>
      <c r="H712" s="283"/>
      <c r="I712" s="374"/>
      <c r="J712" s="374"/>
      <c r="K712" s="309">
        <v>5</v>
      </c>
      <c r="M712" s="309">
        <v>5</v>
      </c>
      <c r="N712" s="309">
        <v>20</v>
      </c>
      <c r="O712" s="309">
        <v>30</v>
      </c>
    </row>
    <row r="713" spans="1:15" s="309" customFormat="1" ht="14">
      <c r="A713" s="528" t="s">
        <v>138</v>
      </c>
      <c r="B713" s="528"/>
      <c r="C713" s="528"/>
      <c r="D713" s="528" t="s">
        <v>139</v>
      </c>
      <c r="E713" s="528"/>
      <c r="F713" s="528"/>
      <c r="G713" s="528"/>
      <c r="H713" s="528" t="s">
        <v>140</v>
      </c>
      <c r="I713" s="528"/>
      <c r="J713" s="528"/>
      <c r="K713" s="309">
        <v>5</v>
      </c>
      <c r="M713" s="309">
        <v>5</v>
      </c>
      <c r="N713" s="309">
        <v>20</v>
      </c>
      <c r="O713" s="309">
        <v>30</v>
      </c>
    </row>
    <row r="714" spans="1:15" s="309" customFormat="1" ht="14">
      <c r="A714" s="528" t="s">
        <v>82</v>
      </c>
      <c r="B714" s="528"/>
      <c r="C714" s="528"/>
      <c r="D714" s="529" t="s">
        <v>83</v>
      </c>
      <c r="E714" s="529"/>
      <c r="F714" s="529"/>
      <c r="G714" s="529"/>
      <c r="H714" s="530">
        <v>5000000</v>
      </c>
      <c r="I714" s="531"/>
      <c r="J714" s="531"/>
      <c r="M714" s="309">
        <v>2</v>
      </c>
    </row>
    <row r="715" spans="1:15" s="309" customFormat="1" ht="45">
      <c r="A715" s="187" t="s">
        <v>141</v>
      </c>
      <c r="B715" s="126" t="s">
        <v>142</v>
      </c>
      <c r="C715" s="126" t="s">
        <v>143</v>
      </c>
      <c r="D715" s="126" t="s">
        <v>144</v>
      </c>
      <c r="E715" s="126" t="s">
        <v>145</v>
      </c>
      <c r="F715" s="126" t="s">
        <v>146</v>
      </c>
      <c r="G715" s="126" t="s">
        <v>147</v>
      </c>
      <c r="H715" s="126" t="s">
        <v>148</v>
      </c>
      <c r="I715" s="126" t="s">
        <v>149</v>
      </c>
      <c r="J715" s="126" t="s">
        <v>150</v>
      </c>
    </row>
    <row r="716" spans="1:15" s="309" customFormat="1" ht="28">
      <c r="A716" s="378">
        <f>A711+1</f>
        <v>479</v>
      </c>
      <c r="B716" s="382">
        <v>3623001</v>
      </c>
      <c r="C716" s="384" t="s">
        <v>650</v>
      </c>
      <c r="D716" s="385" t="s">
        <v>629</v>
      </c>
      <c r="E716" s="366">
        <v>0</v>
      </c>
      <c r="F716" s="366">
        <f t="shared" ref="F716:F730" si="26">+K716+M716+N716+O716</f>
        <v>50</v>
      </c>
      <c r="G716" s="382">
        <f t="shared" ref="G716:G778" si="27">F716</f>
        <v>50</v>
      </c>
      <c r="H716" s="382">
        <v>142000</v>
      </c>
      <c r="I716" s="369"/>
      <c r="J716" s="369"/>
      <c r="K716" s="309">
        <v>5</v>
      </c>
      <c r="M716" s="309">
        <v>5</v>
      </c>
      <c r="N716" s="309">
        <v>20</v>
      </c>
      <c r="O716" s="309">
        <v>20</v>
      </c>
    </row>
    <row r="717" spans="1:15" s="309" customFormat="1" ht="28">
      <c r="A717" s="365">
        <f>A716+1</f>
        <v>480</v>
      </c>
      <c r="B717" s="366">
        <v>3623001</v>
      </c>
      <c r="C717" s="384" t="s">
        <v>651</v>
      </c>
      <c r="D717" s="385" t="s">
        <v>629</v>
      </c>
      <c r="E717" s="366">
        <v>0</v>
      </c>
      <c r="F717" s="366">
        <f t="shared" si="26"/>
        <v>50</v>
      </c>
      <c r="G717" s="382">
        <f t="shared" si="27"/>
        <v>50</v>
      </c>
      <c r="H717" s="366">
        <v>142000</v>
      </c>
      <c r="I717" s="369"/>
      <c r="J717" s="369"/>
      <c r="K717" s="309">
        <v>5</v>
      </c>
      <c r="M717" s="309">
        <v>5</v>
      </c>
      <c r="N717" s="309">
        <v>20</v>
      </c>
      <c r="O717" s="309">
        <v>20</v>
      </c>
    </row>
    <row r="718" spans="1:15" s="309" customFormat="1" ht="14">
      <c r="A718" s="365">
        <f t="shared" ref="A718:A781" si="28">A717+1</f>
        <v>481</v>
      </c>
      <c r="B718" s="366">
        <v>3626002</v>
      </c>
      <c r="C718" s="384" t="s">
        <v>652</v>
      </c>
      <c r="D718" s="368" t="s">
        <v>653</v>
      </c>
      <c r="E718" s="366">
        <v>0</v>
      </c>
      <c r="F718" s="366">
        <f t="shared" si="26"/>
        <v>50</v>
      </c>
      <c r="G718" s="382">
        <f t="shared" si="27"/>
        <v>50</v>
      </c>
      <c r="H718" s="366">
        <v>60105810</v>
      </c>
      <c r="I718" s="369"/>
      <c r="J718" s="369"/>
      <c r="K718" s="309">
        <v>5</v>
      </c>
      <c r="M718" s="309">
        <v>5</v>
      </c>
      <c r="N718" s="309">
        <v>20</v>
      </c>
      <c r="O718" s="309">
        <v>20</v>
      </c>
    </row>
    <row r="719" spans="1:15" s="309" customFormat="1" ht="14">
      <c r="A719" s="365">
        <f t="shared" si="28"/>
        <v>482</v>
      </c>
      <c r="B719" s="366">
        <v>3632003</v>
      </c>
      <c r="C719" s="375" t="s">
        <v>654</v>
      </c>
      <c r="D719" s="371" t="s">
        <v>629</v>
      </c>
      <c r="E719" s="366">
        <v>0</v>
      </c>
      <c r="F719" s="366">
        <f t="shared" si="26"/>
        <v>50</v>
      </c>
      <c r="G719" s="382">
        <f t="shared" si="27"/>
        <v>50</v>
      </c>
      <c r="H719" s="366">
        <v>40171517</v>
      </c>
      <c r="I719" s="369"/>
      <c r="J719" s="369"/>
      <c r="K719" s="309">
        <v>5</v>
      </c>
      <c r="M719" s="309">
        <v>5</v>
      </c>
      <c r="N719" s="309">
        <v>20</v>
      </c>
      <c r="O719" s="309">
        <v>20</v>
      </c>
    </row>
    <row r="720" spans="1:15" s="309" customFormat="1" ht="14">
      <c r="A720" s="365">
        <f t="shared" si="28"/>
        <v>483</v>
      </c>
      <c r="B720" s="366">
        <v>3632003</v>
      </c>
      <c r="C720" s="375" t="s">
        <v>655</v>
      </c>
      <c r="D720" s="371" t="s">
        <v>629</v>
      </c>
      <c r="E720" s="366">
        <v>0</v>
      </c>
      <c r="F720" s="366">
        <f t="shared" si="26"/>
        <v>50</v>
      </c>
      <c r="G720" s="382">
        <f t="shared" si="27"/>
        <v>50</v>
      </c>
      <c r="H720" s="366">
        <v>40141719</v>
      </c>
      <c r="I720" s="369"/>
      <c r="J720" s="369"/>
      <c r="K720" s="309">
        <v>5</v>
      </c>
      <c r="M720" s="309">
        <v>5</v>
      </c>
      <c r="N720" s="309">
        <v>20</v>
      </c>
      <c r="O720" s="309">
        <v>20</v>
      </c>
    </row>
    <row r="721" spans="1:15" s="309" customFormat="1" ht="14">
      <c r="A721" s="365">
        <f t="shared" si="28"/>
        <v>484</v>
      </c>
      <c r="B721" s="366">
        <v>3632003</v>
      </c>
      <c r="C721" s="375" t="s">
        <v>656</v>
      </c>
      <c r="D721" s="371" t="s">
        <v>629</v>
      </c>
      <c r="E721" s="366">
        <v>0</v>
      </c>
      <c r="F721" s="366">
        <f t="shared" si="26"/>
        <v>50</v>
      </c>
      <c r="G721" s="382">
        <f t="shared" si="27"/>
        <v>50</v>
      </c>
      <c r="H721" s="366">
        <v>40141719</v>
      </c>
      <c r="I721" s="369"/>
      <c r="J721" s="369"/>
      <c r="K721" s="309">
        <v>5</v>
      </c>
      <c r="M721" s="309">
        <v>5</v>
      </c>
      <c r="N721" s="309">
        <v>20</v>
      </c>
      <c r="O721" s="309">
        <v>20</v>
      </c>
    </row>
    <row r="722" spans="1:15" s="309" customFormat="1" ht="14">
      <c r="A722" s="365">
        <f t="shared" si="28"/>
        <v>485</v>
      </c>
      <c r="B722" s="366">
        <v>3632003</v>
      </c>
      <c r="C722" s="375" t="s">
        <v>657</v>
      </c>
      <c r="D722" s="371" t="s">
        <v>629</v>
      </c>
      <c r="E722" s="366">
        <v>0</v>
      </c>
      <c r="F722" s="366">
        <f t="shared" si="26"/>
        <v>50</v>
      </c>
      <c r="G722" s="382">
        <f t="shared" si="27"/>
        <v>50</v>
      </c>
      <c r="H722" s="366">
        <v>26121500</v>
      </c>
      <c r="I722" s="369"/>
      <c r="J722" s="369"/>
      <c r="K722" s="309">
        <v>5</v>
      </c>
      <c r="M722" s="309">
        <v>5</v>
      </c>
      <c r="N722" s="309">
        <v>20</v>
      </c>
      <c r="O722" s="309">
        <v>20</v>
      </c>
    </row>
    <row r="723" spans="1:15" s="309" customFormat="1" ht="14">
      <c r="A723" s="365">
        <f t="shared" si="28"/>
        <v>486</v>
      </c>
      <c r="B723" s="366">
        <v>3632003</v>
      </c>
      <c r="C723" s="375" t="s">
        <v>658</v>
      </c>
      <c r="D723" s="371" t="s">
        <v>629</v>
      </c>
      <c r="E723" s="366">
        <v>0</v>
      </c>
      <c r="F723" s="366">
        <f t="shared" si="26"/>
        <v>50</v>
      </c>
      <c r="G723" s="382">
        <f t="shared" si="27"/>
        <v>50</v>
      </c>
      <c r="H723" s="366">
        <v>26121500</v>
      </c>
      <c r="I723" s="369"/>
      <c r="J723" s="369"/>
      <c r="K723" s="309">
        <v>5</v>
      </c>
      <c r="M723" s="309">
        <v>5</v>
      </c>
      <c r="N723" s="309">
        <v>20</v>
      </c>
      <c r="O723" s="309">
        <v>20</v>
      </c>
    </row>
    <row r="724" spans="1:15" s="309" customFormat="1" ht="14">
      <c r="A724" s="365">
        <f t="shared" si="28"/>
        <v>487</v>
      </c>
      <c r="B724" s="366">
        <v>3632003</v>
      </c>
      <c r="C724" s="375" t="s">
        <v>659</v>
      </c>
      <c r="D724" s="371" t="s">
        <v>629</v>
      </c>
      <c r="E724" s="366">
        <v>0</v>
      </c>
      <c r="F724" s="366">
        <f t="shared" si="26"/>
        <v>50</v>
      </c>
      <c r="G724" s="382">
        <f t="shared" si="27"/>
        <v>50</v>
      </c>
      <c r="H724" s="366">
        <v>26121500</v>
      </c>
      <c r="I724" s="369"/>
      <c r="J724" s="369"/>
      <c r="K724" s="309">
        <v>5</v>
      </c>
      <c r="M724" s="309">
        <v>5</v>
      </c>
      <c r="N724" s="309">
        <v>20</v>
      </c>
      <c r="O724" s="309">
        <v>20</v>
      </c>
    </row>
    <row r="725" spans="1:15" s="309" customFormat="1" ht="14">
      <c r="A725" s="365">
        <f t="shared" si="28"/>
        <v>488</v>
      </c>
      <c r="B725" s="366">
        <v>3632003</v>
      </c>
      <c r="C725" s="375" t="s">
        <v>660</v>
      </c>
      <c r="D725" s="371" t="s">
        <v>629</v>
      </c>
      <c r="E725" s="366">
        <v>0</v>
      </c>
      <c r="F725" s="366">
        <f t="shared" si="26"/>
        <v>50</v>
      </c>
      <c r="G725" s="382">
        <f t="shared" si="27"/>
        <v>50</v>
      </c>
      <c r="H725" s="366">
        <v>26121500</v>
      </c>
      <c r="I725" s="369"/>
      <c r="J725" s="369"/>
      <c r="K725" s="309">
        <v>5</v>
      </c>
      <c r="M725" s="309">
        <v>5</v>
      </c>
      <c r="N725" s="309">
        <v>20</v>
      </c>
      <c r="O725" s="309">
        <v>20</v>
      </c>
    </row>
    <row r="726" spans="1:15" s="309" customFormat="1" ht="14">
      <c r="A726" s="365">
        <f t="shared" si="28"/>
        <v>489</v>
      </c>
      <c r="B726" s="366">
        <v>3632003</v>
      </c>
      <c r="C726" s="375" t="s">
        <v>661</v>
      </c>
      <c r="D726" s="371" t="s">
        <v>629</v>
      </c>
      <c r="E726" s="366">
        <v>0</v>
      </c>
      <c r="F726" s="366">
        <f t="shared" si="26"/>
        <v>50</v>
      </c>
      <c r="G726" s="382">
        <f t="shared" si="27"/>
        <v>50</v>
      </c>
      <c r="H726" s="366">
        <v>26121500</v>
      </c>
      <c r="I726" s="369"/>
      <c r="J726" s="369"/>
      <c r="K726" s="309">
        <v>5</v>
      </c>
      <c r="M726" s="309">
        <v>5</v>
      </c>
      <c r="N726" s="309">
        <v>20</v>
      </c>
      <c r="O726" s="309">
        <v>20</v>
      </c>
    </row>
    <row r="727" spans="1:15" s="309" customFormat="1" ht="14">
      <c r="A727" s="365">
        <f t="shared" si="28"/>
        <v>490</v>
      </c>
      <c r="B727" s="366">
        <v>3632003</v>
      </c>
      <c r="C727" s="375" t="s">
        <v>662</v>
      </c>
      <c r="D727" s="371" t="s">
        <v>629</v>
      </c>
      <c r="E727" s="366">
        <v>0</v>
      </c>
      <c r="F727" s="366">
        <f t="shared" si="26"/>
        <v>50</v>
      </c>
      <c r="G727" s="382">
        <f t="shared" si="27"/>
        <v>50</v>
      </c>
      <c r="H727" s="366">
        <v>26121500</v>
      </c>
      <c r="I727" s="369"/>
      <c r="J727" s="369"/>
      <c r="K727" s="309">
        <v>5</v>
      </c>
      <c r="M727" s="309">
        <v>5</v>
      </c>
      <c r="N727" s="309">
        <v>20</v>
      </c>
      <c r="O727" s="309">
        <v>20</v>
      </c>
    </row>
    <row r="728" spans="1:15" s="309" customFormat="1" ht="14">
      <c r="A728" s="365">
        <f t="shared" si="28"/>
        <v>491</v>
      </c>
      <c r="B728" s="366">
        <v>3632003</v>
      </c>
      <c r="C728" s="375" t="s">
        <v>663</v>
      </c>
      <c r="D728" s="371" t="s">
        <v>629</v>
      </c>
      <c r="E728" s="366">
        <v>0</v>
      </c>
      <c r="F728" s="366">
        <f t="shared" si="26"/>
        <v>50</v>
      </c>
      <c r="G728" s="382">
        <f t="shared" si="27"/>
        <v>50</v>
      </c>
      <c r="H728" s="366">
        <v>26121500</v>
      </c>
      <c r="I728" s="369"/>
      <c r="J728" s="369"/>
      <c r="K728" s="309">
        <v>5</v>
      </c>
      <c r="M728" s="309">
        <v>5</v>
      </c>
      <c r="N728" s="309">
        <v>20</v>
      </c>
      <c r="O728" s="309">
        <v>20</v>
      </c>
    </row>
    <row r="729" spans="1:15" s="309" customFormat="1" ht="14">
      <c r="A729" s="365">
        <f t="shared" si="28"/>
        <v>492</v>
      </c>
      <c r="B729" s="366">
        <v>3632003</v>
      </c>
      <c r="C729" s="375" t="s">
        <v>664</v>
      </c>
      <c r="D729" s="386" t="s">
        <v>629</v>
      </c>
      <c r="E729" s="366">
        <v>0</v>
      </c>
      <c r="F729" s="366">
        <f t="shared" si="26"/>
        <v>50</v>
      </c>
      <c r="G729" s="382">
        <f t="shared" si="27"/>
        <v>50</v>
      </c>
      <c r="H729" s="366">
        <v>26121500</v>
      </c>
      <c r="I729" s="369"/>
      <c r="J729" s="369"/>
      <c r="K729" s="309">
        <v>5</v>
      </c>
      <c r="M729" s="309">
        <v>5</v>
      </c>
      <c r="N729" s="309">
        <v>20</v>
      </c>
      <c r="O729" s="309">
        <v>20</v>
      </c>
    </row>
    <row r="730" spans="1:15" s="309" customFormat="1" ht="14">
      <c r="A730" s="365">
        <f t="shared" si="28"/>
        <v>493</v>
      </c>
      <c r="B730" s="366">
        <v>3632003</v>
      </c>
      <c r="C730" s="375" t="s">
        <v>665</v>
      </c>
      <c r="D730" s="386" t="s">
        <v>629</v>
      </c>
      <c r="E730" s="366">
        <v>0</v>
      </c>
      <c r="F730" s="366">
        <f t="shared" si="26"/>
        <v>50</v>
      </c>
      <c r="G730" s="382">
        <f t="shared" si="27"/>
        <v>50</v>
      </c>
      <c r="H730" s="366">
        <v>26121500</v>
      </c>
      <c r="I730" s="369"/>
      <c r="J730" s="369"/>
      <c r="K730" s="309">
        <v>5</v>
      </c>
      <c r="M730" s="309">
        <v>5</v>
      </c>
      <c r="N730" s="309">
        <v>20</v>
      </c>
      <c r="O730" s="309">
        <v>20</v>
      </c>
    </row>
    <row r="731" spans="1:15" s="309" customFormat="1" ht="14">
      <c r="A731" s="365">
        <f t="shared" si="28"/>
        <v>494</v>
      </c>
      <c r="B731" s="366">
        <v>3632003</v>
      </c>
      <c r="C731" s="375" t="s">
        <v>666</v>
      </c>
      <c r="D731" s="386" t="s">
        <v>629</v>
      </c>
      <c r="E731" s="366">
        <v>0</v>
      </c>
      <c r="F731" s="366">
        <f t="shared" ref="F731:F760" si="29">+K731+M731+N731+O731</f>
        <v>50</v>
      </c>
      <c r="G731" s="382">
        <f t="shared" si="27"/>
        <v>50</v>
      </c>
      <c r="H731" s="366">
        <v>26121500</v>
      </c>
      <c r="I731" s="369"/>
      <c r="J731" s="369"/>
      <c r="K731" s="309">
        <v>5</v>
      </c>
      <c r="M731" s="309">
        <v>5</v>
      </c>
      <c r="N731" s="309">
        <v>20</v>
      </c>
      <c r="O731" s="309">
        <v>20</v>
      </c>
    </row>
    <row r="732" spans="1:15" s="309" customFormat="1" ht="14">
      <c r="A732" s="365">
        <f t="shared" si="28"/>
        <v>495</v>
      </c>
      <c r="B732" s="366">
        <v>3632003</v>
      </c>
      <c r="C732" s="375" t="s">
        <v>667</v>
      </c>
      <c r="D732" s="386" t="s">
        <v>629</v>
      </c>
      <c r="E732" s="366">
        <v>0</v>
      </c>
      <c r="F732" s="366">
        <f t="shared" si="29"/>
        <v>50</v>
      </c>
      <c r="G732" s="382">
        <f t="shared" si="27"/>
        <v>50</v>
      </c>
      <c r="H732" s="366">
        <v>26121500</v>
      </c>
      <c r="I732" s="369"/>
      <c r="J732" s="369"/>
      <c r="K732" s="309">
        <v>5</v>
      </c>
      <c r="M732" s="309">
        <v>5</v>
      </c>
      <c r="N732" s="309">
        <v>20</v>
      </c>
      <c r="O732" s="309">
        <v>20</v>
      </c>
    </row>
    <row r="733" spans="1:15" s="309" customFormat="1" ht="14">
      <c r="A733" s="365">
        <f t="shared" si="28"/>
        <v>496</v>
      </c>
      <c r="B733" s="366">
        <v>3632003</v>
      </c>
      <c r="C733" s="375" t="s">
        <v>668</v>
      </c>
      <c r="D733" s="386" t="s">
        <v>629</v>
      </c>
      <c r="E733" s="366">
        <v>0</v>
      </c>
      <c r="F733" s="366">
        <f t="shared" si="29"/>
        <v>50</v>
      </c>
      <c r="G733" s="382">
        <f t="shared" si="27"/>
        <v>50</v>
      </c>
      <c r="H733" s="366">
        <v>26121500</v>
      </c>
      <c r="I733" s="369"/>
      <c r="J733" s="369"/>
      <c r="K733" s="309">
        <v>5</v>
      </c>
      <c r="M733" s="309">
        <v>5</v>
      </c>
      <c r="N733" s="309">
        <v>20</v>
      </c>
      <c r="O733" s="309">
        <v>20</v>
      </c>
    </row>
    <row r="734" spans="1:15" s="309" customFormat="1" ht="14">
      <c r="A734" s="365">
        <f t="shared" si="28"/>
        <v>497</v>
      </c>
      <c r="B734" s="366">
        <v>3632003</v>
      </c>
      <c r="C734" s="375" t="s">
        <v>669</v>
      </c>
      <c r="D734" s="386" t="s">
        <v>629</v>
      </c>
      <c r="E734" s="366">
        <v>0</v>
      </c>
      <c r="F734" s="366">
        <f t="shared" si="29"/>
        <v>50</v>
      </c>
      <c r="G734" s="382">
        <f t="shared" si="27"/>
        <v>50</v>
      </c>
      <c r="H734" s="366">
        <v>26121500</v>
      </c>
      <c r="I734" s="369"/>
      <c r="J734" s="369"/>
      <c r="K734" s="309">
        <v>5</v>
      </c>
      <c r="M734" s="309">
        <v>5</v>
      </c>
      <c r="N734" s="309">
        <v>20</v>
      </c>
      <c r="O734" s="309">
        <v>20</v>
      </c>
    </row>
    <row r="735" spans="1:15" s="309" customFormat="1" ht="14">
      <c r="A735" s="365">
        <f t="shared" si="28"/>
        <v>498</v>
      </c>
      <c r="B735" s="366">
        <v>3632003</v>
      </c>
      <c r="C735" s="375" t="s">
        <v>670</v>
      </c>
      <c r="D735" s="386" t="s">
        <v>629</v>
      </c>
      <c r="E735" s="366">
        <v>0</v>
      </c>
      <c r="F735" s="366">
        <f t="shared" si="29"/>
        <v>50</v>
      </c>
      <c r="G735" s="382">
        <f t="shared" si="27"/>
        <v>50</v>
      </c>
      <c r="H735" s="366">
        <v>26121500</v>
      </c>
      <c r="I735" s="369"/>
      <c r="J735" s="369"/>
      <c r="K735" s="309">
        <v>5</v>
      </c>
      <c r="M735" s="309">
        <v>5</v>
      </c>
      <c r="N735" s="309">
        <v>20</v>
      </c>
      <c r="O735" s="309">
        <v>20</v>
      </c>
    </row>
    <row r="736" spans="1:15" s="309" customFormat="1" ht="14">
      <c r="A736" s="365">
        <f t="shared" si="28"/>
        <v>499</v>
      </c>
      <c r="B736" s="366">
        <v>3632003</v>
      </c>
      <c r="C736" s="375" t="s">
        <v>671</v>
      </c>
      <c r="D736" s="386" t="s">
        <v>629</v>
      </c>
      <c r="E736" s="366">
        <v>0</v>
      </c>
      <c r="F736" s="366">
        <f t="shared" si="29"/>
        <v>50</v>
      </c>
      <c r="G736" s="382">
        <f t="shared" si="27"/>
        <v>50</v>
      </c>
      <c r="H736" s="366">
        <v>26121500</v>
      </c>
      <c r="I736" s="369"/>
      <c r="J736" s="369"/>
      <c r="K736" s="309">
        <v>5</v>
      </c>
      <c r="M736" s="309">
        <v>5</v>
      </c>
      <c r="N736" s="309">
        <v>20</v>
      </c>
      <c r="O736" s="309">
        <v>20</v>
      </c>
    </row>
    <row r="737" spans="1:15" s="309" customFormat="1" ht="14">
      <c r="A737" s="365">
        <f t="shared" si="28"/>
        <v>500</v>
      </c>
      <c r="B737" s="366">
        <v>3632003</v>
      </c>
      <c r="C737" s="375" t="s">
        <v>672</v>
      </c>
      <c r="D737" s="386" t="s">
        <v>629</v>
      </c>
      <c r="E737" s="366">
        <v>0</v>
      </c>
      <c r="F737" s="366">
        <f t="shared" si="29"/>
        <v>50</v>
      </c>
      <c r="G737" s="382">
        <f t="shared" si="27"/>
        <v>50</v>
      </c>
      <c r="H737" s="366">
        <v>26121500</v>
      </c>
      <c r="I737" s="369"/>
      <c r="J737" s="369"/>
      <c r="K737" s="309">
        <v>5</v>
      </c>
      <c r="M737" s="309">
        <v>5</v>
      </c>
      <c r="N737" s="309">
        <v>20</v>
      </c>
      <c r="O737" s="309">
        <v>20</v>
      </c>
    </row>
    <row r="738" spans="1:15" s="309" customFormat="1" ht="14">
      <c r="A738" s="365">
        <f t="shared" si="28"/>
        <v>501</v>
      </c>
      <c r="B738" s="366">
        <v>3632003</v>
      </c>
      <c r="C738" s="375" t="s">
        <v>673</v>
      </c>
      <c r="D738" s="386" t="s">
        <v>629</v>
      </c>
      <c r="E738" s="366">
        <v>0</v>
      </c>
      <c r="F738" s="366">
        <f t="shared" si="29"/>
        <v>50</v>
      </c>
      <c r="G738" s="382">
        <f t="shared" si="27"/>
        <v>50</v>
      </c>
      <c r="H738" s="366">
        <v>26121500</v>
      </c>
      <c r="I738" s="369"/>
      <c r="J738" s="369"/>
      <c r="K738" s="309">
        <v>5</v>
      </c>
      <c r="M738" s="309">
        <v>5</v>
      </c>
      <c r="N738" s="309">
        <v>20</v>
      </c>
      <c r="O738" s="309">
        <v>20</v>
      </c>
    </row>
    <row r="739" spans="1:15" s="309" customFormat="1" ht="14">
      <c r="A739" s="365">
        <f t="shared" si="28"/>
        <v>502</v>
      </c>
      <c r="B739" s="366">
        <v>3632003</v>
      </c>
      <c r="C739" s="375" t="s">
        <v>674</v>
      </c>
      <c r="D739" s="386" t="s">
        <v>629</v>
      </c>
      <c r="E739" s="366">
        <v>0</v>
      </c>
      <c r="F739" s="366">
        <f t="shared" si="29"/>
        <v>50</v>
      </c>
      <c r="G739" s="382">
        <f t="shared" si="27"/>
        <v>50</v>
      </c>
      <c r="H739" s="366">
        <v>26121500</v>
      </c>
      <c r="I739" s="369"/>
      <c r="J739" s="369"/>
      <c r="K739" s="309">
        <v>5</v>
      </c>
      <c r="M739" s="309">
        <v>5</v>
      </c>
      <c r="N739" s="309">
        <v>20</v>
      </c>
      <c r="O739" s="309">
        <v>20</v>
      </c>
    </row>
    <row r="740" spans="1:15" s="309" customFormat="1" ht="14">
      <c r="A740" s="365">
        <f t="shared" si="28"/>
        <v>503</v>
      </c>
      <c r="B740" s="366">
        <v>3632003</v>
      </c>
      <c r="C740" s="375" t="s">
        <v>675</v>
      </c>
      <c r="D740" s="386" t="s">
        <v>629</v>
      </c>
      <c r="E740" s="366">
        <v>0</v>
      </c>
      <c r="F740" s="366">
        <f t="shared" si="29"/>
        <v>50</v>
      </c>
      <c r="G740" s="382">
        <f t="shared" si="27"/>
        <v>50</v>
      </c>
      <c r="H740" s="366">
        <v>26121500</v>
      </c>
      <c r="I740" s="369"/>
      <c r="J740" s="369"/>
      <c r="K740" s="309">
        <v>5</v>
      </c>
      <c r="M740" s="309">
        <v>5</v>
      </c>
      <c r="N740" s="309">
        <v>20</v>
      </c>
      <c r="O740" s="309">
        <v>20</v>
      </c>
    </row>
    <row r="741" spans="1:15" s="309" customFormat="1" ht="14">
      <c r="A741" s="365">
        <f t="shared" si="28"/>
        <v>504</v>
      </c>
      <c r="B741" s="366">
        <v>3632003</v>
      </c>
      <c r="C741" s="375" t="s">
        <v>676</v>
      </c>
      <c r="D741" s="386" t="s">
        <v>629</v>
      </c>
      <c r="E741" s="366">
        <v>0</v>
      </c>
      <c r="F741" s="366">
        <f t="shared" si="29"/>
        <v>50</v>
      </c>
      <c r="G741" s="382">
        <f t="shared" si="27"/>
        <v>50</v>
      </c>
      <c r="H741" s="366">
        <v>26121500</v>
      </c>
      <c r="I741" s="369"/>
      <c r="J741" s="369"/>
      <c r="K741" s="309">
        <v>5</v>
      </c>
      <c r="M741" s="309">
        <v>5</v>
      </c>
      <c r="N741" s="309">
        <v>20</v>
      </c>
      <c r="O741" s="309">
        <v>20</v>
      </c>
    </row>
    <row r="742" spans="1:15" s="309" customFormat="1" ht="14">
      <c r="A742" s="365">
        <f t="shared" si="28"/>
        <v>505</v>
      </c>
      <c r="B742" s="366">
        <v>3632003</v>
      </c>
      <c r="C742" s="375" t="s">
        <v>677</v>
      </c>
      <c r="D742" s="386" t="s">
        <v>629</v>
      </c>
      <c r="E742" s="366">
        <v>0</v>
      </c>
      <c r="F742" s="366">
        <f t="shared" si="29"/>
        <v>50</v>
      </c>
      <c r="G742" s="382">
        <f t="shared" si="27"/>
        <v>50</v>
      </c>
      <c r="H742" s="366">
        <v>26121500</v>
      </c>
      <c r="I742" s="369"/>
      <c r="J742" s="369"/>
      <c r="K742" s="309">
        <v>5</v>
      </c>
      <c r="M742" s="309">
        <v>5</v>
      </c>
      <c r="N742" s="309">
        <v>20</v>
      </c>
      <c r="O742" s="309">
        <v>20</v>
      </c>
    </row>
    <row r="743" spans="1:15" s="309" customFormat="1" ht="14">
      <c r="A743" s="365">
        <f t="shared" si="28"/>
        <v>506</v>
      </c>
      <c r="B743" s="366">
        <v>3632003</v>
      </c>
      <c r="C743" s="375" t="s">
        <v>678</v>
      </c>
      <c r="D743" s="386" t="s">
        <v>629</v>
      </c>
      <c r="E743" s="366">
        <v>0</v>
      </c>
      <c r="F743" s="366">
        <f t="shared" si="29"/>
        <v>50</v>
      </c>
      <c r="G743" s="382">
        <f t="shared" si="27"/>
        <v>50</v>
      </c>
      <c r="H743" s="366">
        <v>26121500</v>
      </c>
      <c r="I743" s="369"/>
      <c r="J743" s="369"/>
      <c r="K743" s="309">
        <v>5</v>
      </c>
      <c r="M743" s="309">
        <v>5</v>
      </c>
      <c r="N743" s="309">
        <v>20</v>
      </c>
      <c r="O743" s="309">
        <v>20</v>
      </c>
    </row>
    <row r="744" spans="1:15" s="309" customFormat="1" ht="14">
      <c r="A744" s="365">
        <f t="shared" si="28"/>
        <v>507</v>
      </c>
      <c r="B744" s="366">
        <v>3632003</v>
      </c>
      <c r="C744" s="375" t="s">
        <v>679</v>
      </c>
      <c r="D744" s="386" t="s">
        <v>629</v>
      </c>
      <c r="E744" s="366">
        <v>0</v>
      </c>
      <c r="F744" s="366">
        <f t="shared" si="29"/>
        <v>50</v>
      </c>
      <c r="G744" s="382">
        <f t="shared" si="27"/>
        <v>50</v>
      </c>
      <c r="H744" s="366">
        <v>26121500</v>
      </c>
      <c r="I744" s="369"/>
      <c r="J744" s="369"/>
      <c r="K744" s="309">
        <v>5</v>
      </c>
      <c r="M744" s="309">
        <v>5</v>
      </c>
      <c r="N744" s="309">
        <v>20</v>
      </c>
      <c r="O744" s="309">
        <v>20</v>
      </c>
    </row>
    <row r="745" spans="1:15" s="309" customFormat="1" ht="14">
      <c r="A745" s="365">
        <f t="shared" si="28"/>
        <v>508</v>
      </c>
      <c r="B745" s="366">
        <v>3632003</v>
      </c>
      <c r="C745" s="375" t="s">
        <v>680</v>
      </c>
      <c r="D745" s="386" t="s">
        <v>629</v>
      </c>
      <c r="E745" s="366">
        <v>0</v>
      </c>
      <c r="F745" s="366">
        <f t="shared" si="29"/>
        <v>50</v>
      </c>
      <c r="G745" s="382">
        <f t="shared" si="27"/>
        <v>50</v>
      </c>
      <c r="H745" s="366">
        <v>26121500</v>
      </c>
      <c r="I745" s="369"/>
      <c r="J745" s="369"/>
      <c r="K745" s="309">
        <v>5</v>
      </c>
      <c r="M745" s="309">
        <v>5</v>
      </c>
      <c r="N745" s="309">
        <v>20</v>
      </c>
      <c r="O745" s="309">
        <v>20</v>
      </c>
    </row>
    <row r="746" spans="1:15" s="309" customFormat="1" ht="14">
      <c r="A746" s="365">
        <f t="shared" si="28"/>
        <v>509</v>
      </c>
      <c r="B746" s="366">
        <v>3632003</v>
      </c>
      <c r="C746" s="375" t="s">
        <v>681</v>
      </c>
      <c r="D746" s="386" t="s">
        <v>629</v>
      </c>
      <c r="E746" s="366">
        <v>0</v>
      </c>
      <c r="F746" s="366">
        <f t="shared" si="29"/>
        <v>50</v>
      </c>
      <c r="G746" s="382">
        <f t="shared" si="27"/>
        <v>50</v>
      </c>
      <c r="H746" s="366">
        <v>30111600</v>
      </c>
      <c r="I746" s="369"/>
      <c r="J746" s="369"/>
      <c r="K746" s="309">
        <v>5</v>
      </c>
      <c r="M746" s="309">
        <v>5</v>
      </c>
      <c r="N746" s="309">
        <v>20</v>
      </c>
      <c r="O746" s="309">
        <v>20</v>
      </c>
    </row>
    <row r="747" spans="1:15" s="309" customFormat="1" ht="14">
      <c r="A747" s="365">
        <f t="shared" si="28"/>
        <v>510</v>
      </c>
      <c r="B747" s="366">
        <v>3632003</v>
      </c>
      <c r="C747" s="375" t="s">
        <v>682</v>
      </c>
      <c r="D747" s="386" t="s">
        <v>629</v>
      </c>
      <c r="E747" s="366">
        <v>0</v>
      </c>
      <c r="F747" s="366">
        <f t="shared" si="29"/>
        <v>50</v>
      </c>
      <c r="G747" s="382">
        <f t="shared" si="27"/>
        <v>50</v>
      </c>
      <c r="H747" s="366">
        <v>30111600</v>
      </c>
      <c r="I747" s="369"/>
      <c r="J747" s="369"/>
      <c r="K747" s="309">
        <v>5</v>
      </c>
      <c r="M747" s="309">
        <v>5</v>
      </c>
      <c r="N747" s="309">
        <v>20</v>
      </c>
      <c r="O747" s="309">
        <v>20</v>
      </c>
    </row>
    <row r="748" spans="1:15" s="309" customFormat="1" ht="14">
      <c r="A748" s="365">
        <f t="shared" si="28"/>
        <v>511</v>
      </c>
      <c r="B748" s="366">
        <v>3632003</v>
      </c>
      <c r="C748" s="375" t="s">
        <v>683</v>
      </c>
      <c r="D748" s="386" t="s">
        <v>629</v>
      </c>
      <c r="E748" s="366">
        <v>0</v>
      </c>
      <c r="F748" s="366">
        <f t="shared" si="29"/>
        <v>50</v>
      </c>
      <c r="G748" s="382">
        <f t="shared" si="27"/>
        <v>50</v>
      </c>
      <c r="H748" s="366">
        <v>30111600</v>
      </c>
      <c r="I748" s="369"/>
      <c r="J748" s="369"/>
      <c r="K748" s="309">
        <v>5</v>
      </c>
      <c r="M748" s="309">
        <v>5</v>
      </c>
      <c r="N748" s="309">
        <v>20</v>
      </c>
      <c r="O748" s="309">
        <v>20</v>
      </c>
    </row>
    <row r="749" spans="1:15" s="309" customFormat="1" ht="14">
      <c r="A749" s="365">
        <f t="shared" si="28"/>
        <v>512</v>
      </c>
      <c r="B749" s="366">
        <v>3632003</v>
      </c>
      <c r="C749" s="375" t="s">
        <v>684</v>
      </c>
      <c r="D749" s="386" t="s">
        <v>629</v>
      </c>
      <c r="E749" s="366">
        <v>0</v>
      </c>
      <c r="F749" s="366">
        <f t="shared" si="29"/>
        <v>50</v>
      </c>
      <c r="G749" s="382">
        <f t="shared" si="27"/>
        <v>50</v>
      </c>
      <c r="H749" s="366">
        <v>30111600</v>
      </c>
      <c r="I749" s="369"/>
      <c r="J749" s="369"/>
      <c r="K749" s="309">
        <v>5</v>
      </c>
      <c r="M749" s="309">
        <v>5</v>
      </c>
      <c r="N749" s="309">
        <v>20</v>
      </c>
      <c r="O749" s="309">
        <v>20</v>
      </c>
    </row>
    <row r="750" spans="1:15" s="309" customFormat="1" ht="14">
      <c r="A750" s="365">
        <f t="shared" si="28"/>
        <v>513</v>
      </c>
      <c r="B750" s="366">
        <v>3632003</v>
      </c>
      <c r="C750" s="375" t="s">
        <v>685</v>
      </c>
      <c r="D750" s="386" t="s">
        <v>629</v>
      </c>
      <c r="E750" s="366">
        <v>0</v>
      </c>
      <c r="F750" s="366">
        <f t="shared" si="29"/>
        <v>50</v>
      </c>
      <c r="G750" s="382">
        <f t="shared" si="27"/>
        <v>50</v>
      </c>
      <c r="H750" s="366">
        <v>30111600</v>
      </c>
      <c r="I750" s="369"/>
      <c r="J750" s="369"/>
      <c r="K750" s="309">
        <v>5</v>
      </c>
      <c r="M750" s="309">
        <v>5</v>
      </c>
      <c r="N750" s="309">
        <v>20</v>
      </c>
      <c r="O750" s="309">
        <v>20</v>
      </c>
    </row>
    <row r="751" spans="1:15" s="309" customFormat="1" ht="14">
      <c r="A751" s="365">
        <f t="shared" si="28"/>
        <v>514</v>
      </c>
      <c r="B751" s="366">
        <v>3632003</v>
      </c>
      <c r="C751" s="375" t="s">
        <v>686</v>
      </c>
      <c r="D751" s="386" t="s">
        <v>629</v>
      </c>
      <c r="E751" s="366">
        <v>0</v>
      </c>
      <c r="F751" s="366">
        <f t="shared" si="29"/>
        <v>50</v>
      </c>
      <c r="G751" s="382">
        <f t="shared" si="27"/>
        <v>50</v>
      </c>
      <c r="H751" s="366">
        <v>30111600</v>
      </c>
      <c r="I751" s="369"/>
      <c r="J751" s="369"/>
      <c r="K751" s="309">
        <v>5</v>
      </c>
      <c r="M751" s="309">
        <v>5</v>
      </c>
      <c r="N751" s="309">
        <v>20</v>
      </c>
      <c r="O751" s="309">
        <v>20</v>
      </c>
    </row>
    <row r="752" spans="1:15" s="309" customFormat="1" ht="14">
      <c r="A752" s="365">
        <f t="shared" si="28"/>
        <v>515</v>
      </c>
      <c r="B752" s="366">
        <v>3632003</v>
      </c>
      <c r="C752" s="375" t="s">
        <v>687</v>
      </c>
      <c r="D752" s="386" t="s">
        <v>629</v>
      </c>
      <c r="E752" s="366">
        <v>0</v>
      </c>
      <c r="F752" s="366">
        <f t="shared" si="29"/>
        <v>50</v>
      </c>
      <c r="G752" s="382">
        <f t="shared" si="27"/>
        <v>50</v>
      </c>
      <c r="H752" s="366">
        <v>30111600</v>
      </c>
      <c r="I752" s="369"/>
      <c r="J752" s="369"/>
      <c r="K752" s="309">
        <v>5</v>
      </c>
      <c r="M752" s="309">
        <v>5</v>
      </c>
      <c r="N752" s="309">
        <v>20</v>
      </c>
      <c r="O752" s="309">
        <v>20</v>
      </c>
    </row>
    <row r="753" spans="1:15" s="309" customFormat="1" ht="14">
      <c r="A753" s="365">
        <f t="shared" si="28"/>
        <v>516</v>
      </c>
      <c r="B753" s="366">
        <v>3632003</v>
      </c>
      <c r="C753" s="375" t="s">
        <v>688</v>
      </c>
      <c r="D753" s="386" t="s">
        <v>629</v>
      </c>
      <c r="E753" s="366">
        <v>0</v>
      </c>
      <c r="F753" s="366">
        <f t="shared" si="29"/>
        <v>50</v>
      </c>
      <c r="G753" s="382">
        <f t="shared" si="27"/>
        <v>50</v>
      </c>
      <c r="H753" s="366">
        <v>30111600</v>
      </c>
      <c r="I753" s="369"/>
      <c r="J753" s="369"/>
      <c r="K753" s="309">
        <v>5</v>
      </c>
      <c r="M753" s="309">
        <v>5</v>
      </c>
      <c r="N753" s="309">
        <v>20</v>
      </c>
      <c r="O753" s="309">
        <v>20</v>
      </c>
    </row>
    <row r="754" spans="1:15" s="309" customFormat="1" ht="14">
      <c r="A754" s="365">
        <f t="shared" si="28"/>
        <v>517</v>
      </c>
      <c r="B754" s="366">
        <v>3632003</v>
      </c>
      <c r="C754" s="375" t="s">
        <v>689</v>
      </c>
      <c r="D754" s="386" t="s">
        <v>629</v>
      </c>
      <c r="E754" s="366">
        <v>0</v>
      </c>
      <c r="F754" s="366">
        <f t="shared" si="29"/>
        <v>50</v>
      </c>
      <c r="G754" s="382">
        <f t="shared" si="27"/>
        <v>50</v>
      </c>
      <c r="H754" s="366">
        <v>30111600</v>
      </c>
      <c r="I754" s="369"/>
      <c r="J754" s="369"/>
      <c r="K754" s="309">
        <v>5</v>
      </c>
      <c r="M754" s="309">
        <v>5</v>
      </c>
      <c r="N754" s="309">
        <v>20</v>
      </c>
      <c r="O754" s="309">
        <v>20</v>
      </c>
    </row>
    <row r="755" spans="1:15" s="309" customFormat="1" ht="14">
      <c r="A755" s="365">
        <f t="shared" si="28"/>
        <v>518</v>
      </c>
      <c r="B755" s="366">
        <v>3632003</v>
      </c>
      <c r="C755" s="375" t="s">
        <v>690</v>
      </c>
      <c r="D755" s="386" t="s">
        <v>629</v>
      </c>
      <c r="E755" s="366">
        <v>0</v>
      </c>
      <c r="F755" s="366">
        <f t="shared" si="29"/>
        <v>50</v>
      </c>
      <c r="G755" s="382">
        <f t="shared" si="27"/>
        <v>50</v>
      </c>
      <c r="H755" s="366">
        <v>30111600</v>
      </c>
      <c r="I755" s="369"/>
      <c r="J755" s="369"/>
      <c r="K755" s="309">
        <v>5</v>
      </c>
      <c r="M755" s="309">
        <v>5</v>
      </c>
      <c r="N755" s="309">
        <v>20</v>
      </c>
      <c r="O755" s="309">
        <v>20</v>
      </c>
    </row>
    <row r="756" spans="1:15" s="309" customFormat="1" ht="14">
      <c r="A756" s="365">
        <f t="shared" si="28"/>
        <v>519</v>
      </c>
      <c r="B756" s="366">
        <v>3632003</v>
      </c>
      <c r="C756" s="375" t="s">
        <v>691</v>
      </c>
      <c r="D756" s="386" t="s">
        <v>629</v>
      </c>
      <c r="E756" s="366">
        <v>0</v>
      </c>
      <c r="F756" s="366">
        <f t="shared" si="29"/>
        <v>50</v>
      </c>
      <c r="G756" s="382">
        <f t="shared" si="27"/>
        <v>50</v>
      </c>
      <c r="H756" s="366">
        <v>30111600</v>
      </c>
      <c r="I756" s="369"/>
      <c r="J756" s="369"/>
      <c r="K756" s="309">
        <v>5</v>
      </c>
      <c r="M756" s="309">
        <v>5</v>
      </c>
      <c r="N756" s="309">
        <v>20</v>
      </c>
      <c r="O756" s="309">
        <v>20</v>
      </c>
    </row>
    <row r="757" spans="1:15" s="309" customFormat="1" ht="14">
      <c r="A757" s="365">
        <f t="shared" si="28"/>
        <v>520</v>
      </c>
      <c r="B757" s="366">
        <v>3632003</v>
      </c>
      <c r="C757" s="375" t="s">
        <v>692</v>
      </c>
      <c r="D757" s="386" t="s">
        <v>629</v>
      </c>
      <c r="E757" s="366">
        <v>0</v>
      </c>
      <c r="F757" s="366">
        <f t="shared" si="29"/>
        <v>50</v>
      </c>
      <c r="G757" s="382">
        <f t="shared" si="27"/>
        <v>50</v>
      </c>
      <c r="H757" s="366">
        <v>30111600</v>
      </c>
      <c r="I757" s="369"/>
      <c r="J757" s="369"/>
      <c r="K757" s="309">
        <v>5</v>
      </c>
      <c r="M757" s="309">
        <v>5</v>
      </c>
      <c r="N757" s="309">
        <v>20</v>
      </c>
      <c r="O757" s="309">
        <v>20</v>
      </c>
    </row>
    <row r="758" spans="1:15" s="309" customFormat="1" ht="14">
      <c r="A758" s="365">
        <f t="shared" si="28"/>
        <v>521</v>
      </c>
      <c r="B758" s="366">
        <v>3632003</v>
      </c>
      <c r="C758" s="375" t="s">
        <v>693</v>
      </c>
      <c r="D758" s="386" t="s">
        <v>629</v>
      </c>
      <c r="E758" s="366">
        <v>0</v>
      </c>
      <c r="F758" s="366">
        <f t="shared" si="29"/>
        <v>50</v>
      </c>
      <c r="G758" s="382">
        <f t="shared" si="27"/>
        <v>50</v>
      </c>
      <c r="H758" s="366">
        <v>30111600</v>
      </c>
      <c r="I758" s="369"/>
      <c r="J758" s="369"/>
      <c r="K758" s="309">
        <v>5</v>
      </c>
      <c r="M758" s="309">
        <v>5</v>
      </c>
      <c r="N758" s="309">
        <v>20</v>
      </c>
      <c r="O758" s="309">
        <v>20</v>
      </c>
    </row>
    <row r="759" spans="1:15" s="309" customFormat="1" ht="14">
      <c r="A759" s="365">
        <f t="shared" si="28"/>
        <v>522</v>
      </c>
      <c r="B759" s="366">
        <v>3632003</v>
      </c>
      <c r="C759" s="375" t="s">
        <v>694</v>
      </c>
      <c r="D759" s="386" t="s">
        <v>629</v>
      </c>
      <c r="E759" s="366">
        <v>0</v>
      </c>
      <c r="F759" s="366">
        <f t="shared" si="29"/>
        <v>50</v>
      </c>
      <c r="G759" s="382">
        <f t="shared" si="27"/>
        <v>50</v>
      </c>
      <c r="H759" s="366">
        <v>30111600</v>
      </c>
      <c r="I759" s="369"/>
      <c r="J759" s="369"/>
      <c r="K759" s="309">
        <v>5</v>
      </c>
      <c r="M759" s="309">
        <v>5</v>
      </c>
      <c r="N759" s="309">
        <v>20</v>
      </c>
      <c r="O759" s="309">
        <v>20</v>
      </c>
    </row>
    <row r="760" spans="1:15" s="309" customFormat="1" ht="14">
      <c r="A760" s="365">
        <f t="shared" si="28"/>
        <v>523</v>
      </c>
      <c r="B760" s="366">
        <v>3632003</v>
      </c>
      <c r="C760" s="375" t="s">
        <v>695</v>
      </c>
      <c r="D760" s="386" t="s">
        <v>629</v>
      </c>
      <c r="E760" s="366">
        <v>0</v>
      </c>
      <c r="F760" s="366">
        <f t="shared" si="29"/>
        <v>50</v>
      </c>
      <c r="G760" s="382">
        <f t="shared" si="27"/>
        <v>50</v>
      </c>
      <c r="H760" s="366">
        <v>30111600</v>
      </c>
      <c r="I760" s="369"/>
      <c r="J760" s="369"/>
      <c r="K760" s="309">
        <v>5</v>
      </c>
      <c r="M760" s="309">
        <v>5</v>
      </c>
      <c r="N760" s="309">
        <v>20</v>
      </c>
      <c r="O760" s="309">
        <v>20</v>
      </c>
    </row>
    <row r="761" spans="1:15" s="309" customFormat="1" ht="14">
      <c r="A761" s="365">
        <f t="shared" si="28"/>
        <v>524</v>
      </c>
      <c r="B761" s="366">
        <v>3632003</v>
      </c>
      <c r="C761" s="375" t="s">
        <v>696</v>
      </c>
      <c r="D761" s="386" t="s">
        <v>629</v>
      </c>
      <c r="E761" s="366">
        <v>0</v>
      </c>
      <c r="F761" s="366">
        <f t="shared" ref="F761:F774" si="30">+K761+M761+N761+O761</f>
        <v>50</v>
      </c>
      <c r="G761" s="382">
        <f t="shared" si="27"/>
        <v>50</v>
      </c>
      <c r="H761" s="366">
        <v>30111600</v>
      </c>
      <c r="I761" s="369"/>
      <c r="J761" s="369"/>
      <c r="K761" s="309">
        <v>5</v>
      </c>
      <c r="M761" s="309">
        <v>5</v>
      </c>
      <c r="N761" s="309">
        <v>20</v>
      </c>
      <c r="O761" s="309">
        <v>20</v>
      </c>
    </row>
    <row r="762" spans="1:15" s="309" customFormat="1" ht="14">
      <c r="A762" s="365">
        <f t="shared" si="28"/>
        <v>525</v>
      </c>
      <c r="B762" s="366">
        <v>3632003</v>
      </c>
      <c r="C762" s="375" t="s">
        <v>697</v>
      </c>
      <c r="D762" s="386" t="s">
        <v>629</v>
      </c>
      <c r="E762" s="366">
        <v>0</v>
      </c>
      <c r="F762" s="366">
        <f t="shared" si="30"/>
        <v>50</v>
      </c>
      <c r="G762" s="382">
        <f t="shared" si="27"/>
        <v>50</v>
      </c>
      <c r="H762" s="366">
        <v>30111600</v>
      </c>
      <c r="I762" s="369"/>
      <c r="J762" s="369"/>
      <c r="K762" s="309">
        <v>5</v>
      </c>
      <c r="M762" s="309">
        <v>5</v>
      </c>
      <c r="N762" s="309">
        <v>20</v>
      </c>
      <c r="O762" s="309">
        <v>20</v>
      </c>
    </row>
    <row r="763" spans="1:15" s="309" customFormat="1" ht="14">
      <c r="A763" s="365">
        <f t="shared" si="28"/>
        <v>526</v>
      </c>
      <c r="B763" s="366">
        <v>3632003</v>
      </c>
      <c r="C763" s="375" t="s">
        <v>698</v>
      </c>
      <c r="D763" s="386" t="s">
        <v>629</v>
      </c>
      <c r="E763" s="366">
        <v>0</v>
      </c>
      <c r="F763" s="366">
        <f t="shared" si="30"/>
        <v>50</v>
      </c>
      <c r="G763" s="382">
        <f t="shared" si="27"/>
        <v>50</v>
      </c>
      <c r="H763" s="366">
        <v>30111600</v>
      </c>
      <c r="I763" s="369"/>
      <c r="J763" s="369"/>
      <c r="K763" s="309">
        <v>5</v>
      </c>
      <c r="M763" s="309">
        <v>5</v>
      </c>
      <c r="N763" s="309">
        <v>20</v>
      </c>
      <c r="O763" s="309">
        <v>20</v>
      </c>
    </row>
    <row r="764" spans="1:15" s="309" customFormat="1" ht="14">
      <c r="A764" s="365">
        <f t="shared" si="28"/>
        <v>527</v>
      </c>
      <c r="B764" s="366">
        <v>3632003</v>
      </c>
      <c r="C764" s="375" t="s">
        <v>699</v>
      </c>
      <c r="D764" s="386" t="s">
        <v>629</v>
      </c>
      <c r="E764" s="366">
        <v>0</v>
      </c>
      <c r="F764" s="366">
        <f t="shared" si="30"/>
        <v>50</v>
      </c>
      <c r="G764" s="382">
        <f t="shared" si="27"/>
        <v>50</v>
      </c>
      <c r="H764" s="366">
        <v>30111600</v>
      </c>
      <c r="I764" s="369"/>
      <c r="J764" s="369"/>
      <c r="K764" s="309">
        <v>5</v>
      </c>
      <c r="M764" s="309">
        <v>5</v>
      </c>
      <c r="N764" s="309">
        <v>20</v>
      </c>
      <c r="O764" s="309">
        <v>20</v>
      </c>
    </row>
    <row r="765" spans="1:15" s="309" customFormat="1" ht="14">
      <c r="A765" s="365">
        <f t="shared" si="28"/>
        <v>528</v>
      </c>
      <c r="B765" s="366">
        <v>3632003</v>
      </c>
      <c r="C765" s="375" t="s">
        <v>700</v>
      </c>
      <c r="D765" s="386" t="s">
        <v>629</v>
      </c>
      <c r="E765" s="366">
        <v>0</v>
      </c>
      <c r="F765" s="366">
        <f t="shared" si="30"/>
        <v>50</v>
      </c>
      <c r="G765" s="382">
        <f t="shared" si="27"/>
        <v>50</v>
      </c>
      <c r="H765" s="366">
        <v>30111600</v>
      </c>
      <c r="I765" s="369"/>
      <c r="J765" s="369"/>
      <c r="K765" s="309">
        <v>5</v>
      </c>
      <c r="M765" s="309">
        <v>5</v>
      </c>
      <c r="N765" s="309">
        <v>20</v>
      </c>
      <c r="O765" s="309">
        <v>20</v>
      </c>
    </row>
    <row r="766" spans="1:15" s="309" customFormat="1" ht="14">
      <c r="A766" s="365">
        <f t="shared" si="28"/>
        <v>529</v>
      </c>
      <c r="B766" s="366">
        <v>3632003</v>
      </c>
      <c r="C766" s="375" t="s">
        <v>701</v>
      </c>
      <c r="D766" s="386" t="s">
        <v>629</v>
      </c>
      <c r="E766" s="366">
        <v>0</v>
      </c>
      <c r="F766" s="366">
        <f t="shared" si="30"/>
        <v>50</v>
      </c>
      <c r="G766" s="382">
        <f t="shared" si="27"/>
        <v>50</v>
      </c>
      <c r="H766" s="366">
        <v>30111600</v>
      </c>
      <c r="I766" s="369"/>
      <c r="J766" s="369"/>
      <c r="K766" s="309">
        <v>5</v>
      </c>
      <c r="M766" s="309">
        <v>5</v>
      </c>
      <c r="N766" s="309">
        <v>20</v>
      </c>
      <c r="O766" s="309">
        <v>20</v>
      </c>
    </row>
    <row r="767" spans="1:15" s="309" customFormat="1" ht="14">
      <c r="A767" s="365">
        <f t="shared" si="28"/>
        <v>530</v>
      </c>
      <c r="B767" s="366">
        <v>3632003</v>
      </c>
      <c r="C767" s="375" t="s">
        <v>702</v>
      </c>
      <c r="D767" s="386" t="s">
        <v>629</v>
      </c>
      <c r="E767" s="366">
        <v>0</v>
      </c>
      <c r="F767" s="366">
        <f t="shared" si="30"/>
        <v>50</v>
      </c>
      <c r="G767" s="382">
        <f t="shared" si="27"/>
        <v>50</v>
      </c>
      <c r="H767" s="366">
        <v>40172808</v>
      </c>
      <c r="I767" s="369"/>
      <c r="J767" s="369"/>
      <c r="K767" s="309">
        <v>5</v>
      </c>
      <c r="M767" s="309">
        <v>5</v>
      </c>
      <c r="N767" s="309">
        <v>20</v>
      </c>
      <c r="O767" s="309">
        <v>20</v>
      </c>
    </row>
    <row r="768" spans="1:15" s="309" customFormat="1" ht="14">
      <c r="A768" s="365">
        <f t="shared" si="28"/>
        <v>531</v>
      </c>
      <c r="B768" s="366">
        <v>3632003</v>
      </c>
      <c r="C768" s="375" t="s">
        <v>703</v>
      </c>
      <c r="D768" s="386" t="s">
        <v>629</v>
      </c>
      <c r="E768" s="366">
        <v>0</v>
      </c>
      <c r="F768" s="366">
        <f t="shared" si="30"/>
        <v>50</v>
      </c>
      <c r="G768" s="382">
        <f t="shared" si="27"/>
        <v>50</v>
      </c>
      <c r="H768" s="366">
        <v>30181605</v>
      </c>
      <c r="I768" s="369"/>
      <c r="J768" s="369"/>
      <c r="K768" s="309">
        <v>5</v>
      </c>
      <c r="M768" s="309">
        <v>5</v>
      </c>
      <c r="N768" s="309">
        <v>20</v>
      </c>
      <c r="O768" s="309">
        <v>20</v>
      </c>
    </row>
    <row r="769" spans="1:15" s="309" customFormat="1" ht="28">
      <c r="A769" s="365">
        <f t="shared" si="28"/>
        <v>532</v>
      </c>
      <c r="B769" s="366">
        <v>3632003</v>
      </c>
      <c r="C769" s="375" t="s">
        <v>704</v>
      </c>
      <c r="D769" s="386" t="s">
        <v>629</v>
      </c>
      <c r="E769" s="366">
        <v>0</v>
      </c>
      <c r="F769" s="366">
        <f t="shared" si="30"/>
        <v>50</v>
      </c>
      <c r="G769" s="382">
        <f t="shared" si="27"/>
        <v>50</v>
      </c>
      <c r="H769" s="366">
        <v>30181605</v>
      </c>
      <c r="I769" s="369"/>
      <c r="J769" s="369"/>
      <c r="K769" s="309">
        <v>5</v>
      </c>
      <c r="M769" s="309">
        <v>5</v>
      </c>
      <c r="N769" s="309">
        <v>20</v>
      </c>
      <c r="O769" s="309">
        <v>20</v>
      </c>
    </row>
    <row r="770" spans="1:15" s="309" customFormat="1" ht="14">
      <c r="A770" s="365">
        <f t="shared" si="28"/>
        <v>533</v>
      </c>
      <c r="B770" s="366">
        <v>3632003</v>
      </c>
      <c r="C770" s="375" t="s">
        <v>705</v>
      </c>
      <c r="D770" s="385" t="s">
        <v>629</v>
      </c>
      <c r="E770" s="366">
        <v>0</v>
      </c>
      <c r="F770" s="366">
        <f t="shared" si="30"/>
        <v>50</v>
      </c>
      <c r="G770" s="382">
        <f t="shared" si="27"/>
        <v>50</v>
      </c>
      <c r="H770" s="366">
        <v>30181605</v>
      </c>
      <c r="I770" s="369"/>
      <c r="J770" s="369"/>
      <c r="K770" s="309">
        <v>5</v>
      </c>
      <c r="M770" s="309">
        <v>5</v>
      </c>
      <c r="N770" s="309">
        <v>20</v>
      </c>
      <c r="O770" s="309">
        <v>20</v>
      </c>
    </row>
    <row r="771" spans="1:15" s="309" customFormat="1" ht="14">
      <c r="A771" s="365">
        <f t="shared" si="28"/>
        <v>534</v>
      </c>
      <c r="B771" s="366">
        <v>3632003</v>
      </c>
      <c r="C771" s="375" t="s">
        <v>706</v>
      </c>
      <c r="D771" s="368" t="s">
        <v>629</v>
      </c>
      <c r="E771" s="366">
        <v>0</v>
      </c>
      <c r="F771" s="366">
        <f t="shared" si="30"/>
        <v>50</v>
      </c>
      <c r="G771" s="382">
        <f t="shared" si="27"/>
        <v>50</v>
      </c>
      <c r="H771" s="366">
        <v>31162800</v>
      </c>
      <c r="I771" s="369"/>
      <c r="J771" s="369"/>
      <c r="K771" s="309">
        <v>5</v>
      </c>
      <c r="M771" s="309">
        <v>5</v>
      </c>
      <c r="N771" s="309">
        <v>20</v>
      </c>
      <c r="O771" s="309">
        <v>20</v>
      </c>
    </row>
    <row r="772" spans="1:15" s="309" customFormat="1" ht="14">
      <c r="A772" s="365">
        <f t="shared" si="28"/>
        <v>535</v>
      </c>
      <c r="B772" s="366">
        <v>3632003</v>
      </c>
      <c r="C772" s="375" t="s">
        <v>707</v>
      </c>
      <c r="D772" s="368" t="s">
        <v>629</v>
      </c>
      <c r="E772" s="366">
        <v>0</v>
      </c>
      <c r="F772" s="366">
        <f t="shared" si="30"/>
        <v>50</v>
      </c>
      <c r="G772" s="382">
        <f t="shared" si="27"/>
        <v>50</v>
      </c>
      <c r="H772" s="366">
        <v>31162800</v>
      </c>
      <c r="I772" s="369"/>
      <c r="J772" s="369"/>
      <c r="K772" s="309">
        <v>5</v>
      </c>
      <c r="M772" s="309">
        <v>5</v>
      </c>
      <c r="N772" s="309">
        <v>20</v>
      </c>
      <c r="O772" s="309">
        <v>20</v>
      </c>
    </row>
    <row r="773" spans="1:15" s="309" customFormat="1" ht="14">
      <c r="A773" s="365">
        <f t="shared" si="28"/>
        <v>536</v>
      </c>
      <c r="B773" s="366">
        <v>3632003</v>
      </c>
      <c r="C773" s="375" t="s">
        <v>708</v>
      </c>
      <c r="D773" s="368" t="s">
        <v>629</v>
      </c>
      <c r="E773" s="366">
        <v>0</v>
      </c>
      <c r="F773" s="366">
        <f t="shared" si="30"/>
        <v>50</v>
      </c>
      <c r="G773" s="382">
        <f t="shared" si="27"/>
        <v>50</v>
      </c>
      <c r="H773" s="366">
        <v>31162800</v>
      </c>
      <c r="I773" s="369"/>
      <c r="J773" s="369"/>
      <c r="K773" s="309">
        <v>5</v>
      </c>
      <c r="M773" s="309">
        <v>5</v>
      </c>
      <c r="N773" s="309">
        <v>20</v>
      </c>
      <c r="O773" s="309">
        <v>20</v>
      </c>
    </row>
    <row r="774" spans="1:15" s="309" customFormat="1" ht="14">
      <c r="A774" s="365">
        <f t="shared" si="28"/>
        <v>537</v>
      </c>
      <c r="B774" s="366">
        <v>3632003</v>
      </c>
      <c r="C774" s="375" t="s">
        <v>709</v>
      </c>
      <c r="D774" s="368" t="s">
        <v>629</v>
      </c>
      <c r="E774" s="366">
        <v>0</v>
      </c>
      <c r="F774" s="366">
        <f t="shared" si="30"/>
        <v>50</v>
      </c>
      <c r="G774" s="382">
        <f t="shared" si="27"/>
        <v>50</v>
      </c>
      <c r="H774" s="366">
        <v>31162800</v>
      </c>
      <c r="I774" s="369"/>
      <c r="J774" s="369"/>
      <c r="K774" s="309">
        <v>5</v>
      </c>
      <c r="M774" s="309">
        <v>5</v>
      </c>
      <c r="N774" s="309">
        <v>20</v>
      </c>
      <c r="O774" s="309">
        <v>20</v>
      </c>
    </row>
    <row r="775" spans="1:15" s="309" customFormat="1" ht="14">
      <c r="A775" s="365">
        <f t="shared" si="28"/>
        <v>538</v>
      </c>
      <c r="B775" s="366">
        <v>3632003</v>
      </c>
      <c r="C775" s="375" t="s">
        <v>710</v>
      </c>
      <c r="D775" s="368" t="s">
        <v>629</v>
      </c>
      <c r="E775" s="366">
        <v>0</v>
      </c>
      <c r="F775" s="366">
        <f t="shared" ref="F775:F791" si="31">+K775+M775+N775+O775</f>
        <v>50</v>
      </c>
      <c r="G775" s="382">
        <f t="shared" si="27"/>
        <v>50</v>
      </c>
      <c r="H775" s="366">
        <v>31162800</v>
      </c>
      <c r="I775" s="369"/>
      <c r="J775" s="369"/>
      <c r="K775" s="309">
        <v>5</v>
      </c>
      <c r="M775" s="309">
        <v>5</v>
      </c>
      <c r="N775" s="309">
        <v>20</v>
      </c>
      <c r="O775" s="309">
        <v>20</v>
      </c>
    </row>
    <row r="776" spans="1:15" s="309" customFormat="1" ht="14">
      <c r="A776" s="365">
        <f t="shared" si="28"/>
        <v>539</v>
      </c>
      <c r="B776" s="366">
        <v>3632003</v>
      </c>
      <c r="C776" s="375" t="s">
        <v>711</v>
      </c>
      <c r="D776" s="368" t="s">
        <v>629</v>
      </c>
      <c r="E776" s="366">
        <v>0</v>
      </c>
      <c r="F776" s="366">
        <f t="shared" si="31"/>
        <v>50</v>
      </c>
      <c r="G776" s="382">
        <f t="shared" si="27"/>
        <v>50</v>
      </c>
      <c r="H776" s="366">
        <v>31162800</v>
      </c>
      <c r="I776" s="369"/>
      <c r="J776" s="369"/>
      <c r="K776" s="309">
        <v>5</v>
      </c>
      <c r="M776" s="309">
        <v>5</v>
      </c>
      <c r="N776" s="309">
        <v>20</v>
      </c>
      <c r="O776" s="309">
        <v>20</v>
      </c>
    </row>
    <row r="777" spans="1:15" s="309" customFormat="1" ht="14">
      <c r="A777" s="365">
        <f t="shared" si="28"/>
        <v>540</v>
      </c>
      <c r="B777" s="366">
        <v>3632003</v>
      </c>
      <c r="C777" s="375" t="s">
        <v>712</v>
      </c>
      <c r="D777" s="368" t="s">
        <v>629</v>
      </c>
      <c r="E777" s="366">
        <v>0</v>
      </c>
      <c r="F777" s="366">
        <f t="shared" si="31"/>
        <v>50</v>
      </c>
      <c r="G777" s="382">
        <f t="shared" si="27"/>
        <v>50</v>
      </c>
      <c r="H777" s="366">
        <v>31162800</v>
      </c>
      <c r="I777" s="369"/>
      <c r="J777" s="369"/>
      <c r="K777" s="309">
        <v>5</v>
      </c>
      <c r="M777" s="309">
        <v>5</v>
      </c>
      <c r="N777" s="309">
        <v>20</v>
      </c>
      <c r="O777" s="309">
        <v>20</v>
      </c>
    </row>
    <row r="778" spans="1:15" s="309" customFormat="1" ht="14">
      <c r="A778" s="365">
        <f t="shared" si="28"/>
        <v>541</v>
      </c>
      <c r="B778" s="366">
        <v>3632003</v>
      </c>
      <c r="C778" s="375" t="s">
        <v>713</v>
      </c>
      <c r="D778" s="368" t="s">
        <v>629</v>
      </c>
      <c r="E778" s="366">
        <v>0</v>
      </c>
      <c r="F778" s="366">
        <f t="shared" si="31"/>
        <v>50</v>
      </c>
      <c r="G778" s="382">
        <f t="shared" si="27"/>
        <v>50</v>
      </c>
      <c r="H778" s="366">
        <v>31162800</v>
      </c>
      <c r="I778" s="369"/>
      <c r="J778" s="369"/>
      <c r="K778" s="309">
        <v>5</v>
      </c>
      <c r="M778" s="309">
        <v>5</v>
      </c>
      <c r="N778" s="309">
        <v>20</v>
      </c>
      <c r="O778" s="309">
        <v>20</v>
      </c>
    </row>
    <row r="779" spans="1:15" s="309" customFormat="1" ht="14">
      <c r="A779" s="365">
        <f t="shared" si="28"/>
        <v>542</v>
      </c>
      <c r="B779" s="366">
        <v>3632003</v>
      </c>
      <c r="C779" s="375" t="s">
        <v>714</v>
      </c>
      <c r="D779" s="368" t="s">
        <v>629</v>
      </c>
      <c r="E779" s="366">
        <v>0</v>
      </c>
      <c r="F779" s="366">
        <f t="shared" si="31"/>
        <v>50</v>
      </c>
      <c r="G779" s="382">
        <f t="shared" ref="G779:G813" si="32">F779</f>
        <v>50</v>
      </c>
      <c r="H779" s="366">
        <v>31162800</v>
      </c>
      <c r="I779" s="369"/>
      <c r="J779" s="369"/>
      <c r="K779" s="309">
        <v>5</v>
      </c>
      <c r="M779" s="309">
        <v>5</v>
      </c>
      <c r="N779" s="309">
        <v>20</v>
      </c>
      <c r="O779" s="309">
        <v>20</v>
      </c>
    </row>
    <row r="780" spans="1:15" s="309" customFormat="1" ht="14">
      <c r="A780" s="365">
        <f t="shared" si="28"/>
        <v>543</v>
      </c>
      <c r="B780" s="366">
        <v>3632003</v>
      </c>
      <c r="C780" s="375" t="s">
        <v>715</v>
      </c>
      <c r="D780" s="368" t="s">
        <v>629</v>
      </c>
      <c r="E780" s="366">
        <v>0</v>
      </c>
      <c r="F780" s="366">
        <f t="shared" si="31"/>
        <v>50</v>
      </c>
      <c r="G780" s="382">
        <f t="shared" si="32"/>
        <v>50</v>
      </c>
      <c r="H780" s="366">
        <v>31162800</v>
      </c>
      <c r="I780" s="369"/>
      <c r="J780" s="369"/>
      <c r="K780" s="309">
        <v>5</v>
      </c>
      <c r="M780" s="309">
        <v>5</v>
      </c>
      <c r="N780" s="309">
        <v>20</v>
      </c>
      <c r="O780" s="309">
        <v>20</v>
      </c>
    </row>
    <row r="781" spans="1:15" s="309" customFormat="1" ht="14">
      <c r="A781" s="365">
        <f t="shared" si="28"/>
        <v>544</v>
      </c>
      <c r="B781" s="366">
        <v>3632003</v>
      </c>
      <c r="C781" s="375" t="s">
        <v>716</v>
      </c>
      <c r="D781" s="368" t="s">
        <v>629</v>
      </c>
      <c r="E781" s="366">
        <v>0</v>
      </c>
      <c r="F781" s="366">
        <f t="shared" si="31"/>
        <v>50</v>
      </c>
      <c r="G781" s="382">
        <f t="shared" si="32"/>
        <v>50</v>
      </c>
      <c r="H781" s="366">
        <v>31162800</v>
      </c>
      <c r="I781" s="369"/>
      <c r="J781" s="369"/>
      <c r="K781" s="309">
        <v>5</v>
      </c>
      <c r="M781" s="309">
        <v>5</v>
      </c>
      <c r="N781" s="309">
        <v>20</v>
      </c>
      <c r="O781" s="309">
        <v>20</v>
      </c>
    </row>
    <row r="782" spans="1:15" s="309" customFormat="1" ht="14">
      <c r="A782" s="365">
        <f t="shared" ref="A782:A813" si="33">A781+1</f>
        <v>545</v>
      </c>
      <c r="B782" s="366">
        <v>36330</v>
      </c>
      <c r="C782" s="375" t="s">
        <v>717</v>
      </c>
      <c r="D782" s="386" t="s">
        <v>718</v>
      </c>
      <c r="E782" s="366">
        <v>0</v>
      </c>
      <c r="F782" s="366">
        <f t="shared" si="31"/>
        <v>30</v>
      </c>
      <c r="G782" s="382">
        <f t="shared" si="32"/>
        <v>30</v>
      </c>
      <c r="H782" s="366">
        <v>31201514</v>
      </c>
      <c r="I782" s="369"/>
      <c r="J782" s="369"/>
      <c r="K782" s="309">
        <v>5</v>
      </c>
      <c r="M782" s="309">
        <v>5</v>
      </c>
      <c r="N782" s="309">
        <v>10</v>
      </c>
      <c r="O782" s="309">
        <v>10</v>
      </c>
    </row>
    <row r="783" spans="1:15" s="309" customFormat="1" ht="70">
      <c r="A783" s="365">
        <f t="shared" si="33"/>
        <v>546</v>
      </c>
      <c r="B783" s="366">
        <v>3632001</v>
      </c>
      <c r="C783" s="375" t="s">
        <v>719</v>
      </c>
      <c r="D783" s="386" t="s">
        <v>629</v>
      </c>
      <c r="E783" s="366">
        <v>0</v>
      </c>
      <c r="F783" s="366">
        <f t="shared" si="31"/>
        <v>50</v>
      </c>
      <c r="G783" s="382">
        <f t="shared" si="32"/>
        <v>50</v>
      </c>
      <c r="H783" s="366">
        <v>32141000</v>
      </c>
      <c r="I783" s="369"/>
      <c r="J783" s="369"/>
      <c r="N783" s="309">
        <v>50</v>
      </c>
    </row>
    <row r="784" spans="1:15" s="309" customFormat="1" ht="70">
      <c r="A784" s="365">
        <f t="shared" si="33"/>
        <v>547</v>
      </c>
      <c r="B784" s="366">
        <v>3632001</v>
      </c>
      <c r="C784" s="375" t="s">
        <v>720</v>
      </c>
      <c r="D784" s="386" t="s">
        <v>629</v>
      </c>
      <c r="E784" s="366">
        <v>0</v>
      </c>
      <c r="F784" s="366">
        <f t="shared" si="31"/>
        <v>50</v>
      </c>
      <c r="G784" s="382">
        <f t="shared" si="32"/>
        <v>50</v>
      </c>
      <c r="H784" s="366">
        <v>32141000</v>
      </c>
      <c r="I784" s="369"/>
      <c r="J784" s="369"/>
      <c r="N784" s="309">
        <v>50</v>
      </c>
    </row>
    <row r="785" spans="1:15" s="309" customFormat="1" ht="42">
      <c r="A785" s="365">
        <f t="shared" si="33"/>
        <v>548</v>
      </c>
      <c r="B785" s="366">
        <v>3632001</v>
      </c>
      <c r="C785" s="375" t="s">
        <v>721</v>
      </c>
      <c r="D785" s="386" t="s">
        <v>629</v>
      </c>
      <c r="E785" s="366">
        <v>0</v>
      </c>
      <c r="F785" s="366">
        <f t="shared" si="31"/>
        <v>50</v>
      </c>
      <c r="G785" s="382">
        <f t="shared" si="32"/>
        <v>50</v>
      </c>
      <c r="H785" s="366">
        <v>32141000</v>
      </c>
      <c r="I785" s="369"/>
      <c r="J785" s="369"/>
      <c r="O785" s="309">
        <v>50</v>
      </c>
    </row>
    <row r="786" spans="1:15" s="309" customFormat="1" ht="56">
      <c r="A786" s="365">
        <f t="shared" si="33"/>
        <v>549</v>
      </c>
      <c r="B786" s="366">
        <v>3632001</v>
      </c>
      <c r="C786" s="375" t="s">
        <v>722</v>
      </c>
      <c r="D786" s="386" t="s">
        <v>629</v>
      </c>
      <c r="E786" s="366">
        <v>0</v>
      </c>
      <c r="F786" s="366">
        <f t="shared" si="31"/>
        <v>10</v>
      </c>
      <c r="G786" s="382">
        <f t="shared" si="32"/>
        <v>10</v>
      </c>
      <c r="H786" s="366">
        <v>32141000</v>
      </c>
      <c r="I786" s="369"/>
      <c r="J786" s="369"/>
      <c r="N786" s="309">
        <v>10</v>
      </c>
    </row>
    <row r="787" spans="1:15" s="309" customFormat="1" ht="56">
      <c r="A787" s="365">
        <f t="shared" si="33"/>
        <v>550</v>
      </c>
      <c r="B787" s="366">
        <v>3632001</v>
      </c>
      <c r="C787" s="375" t="s">
        <v>723</v>
      </c>
      <c r="D787" s="386" t="s">
        <v>629</v>
      </c>
      <c r="E787" s="366">
        <v>0</v>
      </c>
      <c r="F787" s="366">
        <f t="shared" si="31"/>
        <v>30</v>
      </c>
      <c r="G787" s="382">
        <f t="shared" si="32"/>
        <v>30</v>
      </c>
      <c r="H787" s="366">
        <v>32141000</v>
      </c>
      <c r="I787" s="369"/>
      <c r="J787" s="369"/>
      <c r="N787" s="309">
        <v>10</v>
      </c>
      <c r="O787" s="309">
        <v>20</v>
      </c>
    </row>
    <row r="788" spans="1:15" s="309" customFormat="1" ht="42">
      <c r="A788" s="365">
        <f t="shared" si="33"/>
        <v>551</v>
      </c>
      <c r="B788" s="366">
        <v>3632001</v>
      </c>
      <c r="C788" s="375" t="s">
        <v>724</v>
      </c>
      <c r="D788" s="386" t="s">
        <v>629</v>
      </c>
      <c r="E788" s="366">
        <v>0</v>
      </c>
      <c r="F788" s="366">
        <f t="shared" si="31"/>
        <v>10</v>
      </c>
      <c r="G788" s="382">
        <f t="shared" si="32"/>
        <v>10</v>
      </c>
      <c r="H788" s="366">
        <v>32141000</v>
      </c>
      <c r="I788" s="369"/>
      <c r="J788" s="369"/>
      <c r="O788" s="309">
        <v>10</v>
      </c>
    </row>
    <row r="789" spans="1:15" s="309" customFormat="1" ht="42">
      <c r="A789" s="365">
        <f t="shared" si="33"/>
        <v>552</v>
      </c>
      <c r="B789" s="366">
        <v>3632001</v>
      </c>
      <c r="C789" s="375" t="s">
        <v>725</v>
      </c>
      <c r="D789" s="386" t="s">
        <v>629</v>
      </c>
      <c r="E789" s="366">
        <v>0</v>
      </c>
      <c r="F789" s="366">
        <f t="shared" si="31"/>
        <v>50</v>
      </c>
      <c r="G789" s="382">
        <f t="shared" si="32"/>
        <v>50</v>
      </c>
      <c r="H789" s="366">
        <v>32141000</v>
      </c>
      <c r="I789" s="369"/>
      <c r="J789" s="369"/>
      <c r="O789" s="309">
        <v>50</v>
      </c>
    </row>
    <row r="790" spans="1:15" s="309" customFormat="1" ht="28">
      <c r="A790" s="365">
        <f t="shared" si="33"/>
        <v>553</v>
      </c>
      <c r="B790" s="366">
        <v>3632001</v>
      </c>
      <c r="C790" s="375" t="s">
        <v>726</v>
      </c>
      <c r="D790" s="386" t="s">
        <v>629</v>
      </c>
      <c r="E790" s="366">
        <v>0</v>
      </c>
      <c r="F790" s="366">
        <f t="shared" si="31"/>
        <v>50</v>
      </c>
      <c r="G790" s="382">
        <f t="shared" si="32"/>
        <v>50</v>
      </c>
      <c r="H790" s="366">
        <v>32141000</v>
      </c>
      <c r="I790" s="369"/>
      <c r="J790" s="369"/>
      <c r="N790" s="309">
        <v>30</v>
      </c>
      <c r="O790" s="309">
        <v>20</v>
      </c>
    </row>
    <row r="791" spans="1:15" s="309" customFormat="1" ht="28">
      <c r="A791" s="365">
        <f t="shared" si="33"/>
        <v>554</v>
      </c>
      <c r="B791" s="366">
        <v>3632001</v>
      </c>
      <c r="C791" s="375" t="s">
        <v>727</v>
      </c>
      <c r="D791" s="386" t="s">
        <v>629</v>
      </c>
      <c r="E791" s="366">
        <v>0</v>
      </c>
      <c r="F791" s="366">
        <f t="shared" si="31"/>
        <v>20</v>
      </c>
      <c r="G791" s="382">
        <f t="shared" si="32"/>
        <v>20</v>
      </c>
      <c r="H791" s="366">
        <v>32141000</v>
      </c>
      <c r="I791" s="369"/>
      <c r="J791" s="369"/>
      <c r="N791" s="309">
        <v>10</v>
      </c>
      <c r="O791" s="309">
        <v>10</v>
      </c>
    </row>
    <row r="792" spans="1:15" s="309" customFormat="1" ht="14">
      <c r="A792" s="365">
        <f t="shared" si="33"/>
        <v>555</v>
      </c>
      <c r="B792" s="366">
        <v>3632009</v>
      </c>
      <c r="C792" s="375" t="s">
        <v>728</v>
      </c>
      <c r="D792" s="386" t="s">
        <v>629</v>
      </c>
      <c r="E792" s="366">
        <v>0</v>
      </c>
      <c r="F792" s="366">
        <f t="shared" ref="F792:F813" si="34">+K792+M792+N792+O792</f>
        <v>50</v>
      </c>
      <c r="G792" s="382">
        <f t="shared" si="32"/>
        <v>50</v>
      </c>
      <c r="H792" s="366">
        <v>31162800</v>
      </c>
      <c r="I792" s="369"/>
      <c r="J792" s="369"/>
      <c r="K792" s="309">
        <v>5</v>
      </c>
      <c r="M792" s="309">
        <v>5</v>
      </c>
      <c r="N792" s="309">
        <v>20</v>
      </c>
      <c r="O792" s="309">
        <v>20</v>
      </c>
    </row>
    <row r="793" spans="1:15" s="309" customFormat="1" ht="28">
      <c r="A793" s="365">
        <f t="shared" si="33"/>
        <v>556</v>
      </c>
      <c r="B793" s="366">
        <v>3632009</v>
      </c>
      <c r="C793" s="375" t="s">
        <v>729</v>
      </c>
      <c r="D793" s="386" t="s">
        <v>629</v>
      </c>
      <c r="E793" s="366">
        <v>0</v>
      </c>
      <c r="F793" s="366">
        <f t="shared" si="34"/>
        <v>50</v>
      </c>
      <c r="G793" s="382">
        <f t="shared" si="32"/>
        <v>50</v>
      </c>
      <c r="H793" s="366">
        <v>31162800</v>
      </c>
      <c r="I793" s="369"/>
      <c r="J793" s="369"/>
      <c r="K793" s="309">
        <v>5</v>
      </c>
      <c r="M793" s="309">
        <v>5</v>
      </c>
      <c r="N793" s="309">
        <v>20</v>
      </c>
      <c r="O793" s="309">
        <v>20</v>
      </c>
    </row>
    <row r="794" spans="1:15" s="309" customFormat="1" ht="14">
      <c r="A794" s="365">
        <f t="shared" si="33"/>
        <v>557</v>
      </c>
      <c r="B794" s="366">
        <v>3632009</v>
      </c>
      <c r="C794" s="375" t="s">
        <v>730</v>
      </c>
      <c r="D794" s="386" t="s">
        <v>629</v>
      </c>
      <c r="E794" s="366">
        <v>0</v>
      </c>
      <c r="F794" s="366">
        <f t="shared" si="34"/>
        <v>50</v>
      </c>
      <c r="G794" s="382">
        <f t="shared" si="32"/>
        <v>50</v>
      </c>
      <c r="H794" s="366">
        <v>31162800</v>
      </c>
      <c r="I794" s="369"/>
      <c r="J794" s="369"/>
      <c r="K794" s="309">
        <v>5</v>
      </c>
      <c r="M794" s="309">
        <v>5</v>
      </c>
      <c r="N794" s="309">
        <v>20</v>
      </c>
      <c r="O794" s="309">
        <v>20</v>
      </c>
    </row>
    <row r="795" spans="1:15" s="309" customFormat="1" ht="14">
      <c r="A795" s="365">
        <f t="shared" si="33"/>
        <v>558</v>
      </c>
      <c r="B795" s="366">
        <v>3632009</v>
      </c>
      <c r="C795" s="375" t="s">
        <v>731</v>
      </c>
      <c r="D795" s="386" t="s">
        <v>629</v>
      </c>
      <c r="E795" s="366">
        <v>0</v>
      </c>
      <c r="F795" s="366">
        <f t="shared" si="34"/>
        <v>50</v>
      </c>
      <c r="G795" s="382">
        <f t="shared" si="32"/>
        <v>50</v>
      </c>
      <c r="H795" s="366">
        <v>31162800</v>
      </c>
      <c r="I795" s="369"/>
      <c r="J795" s="369"/>
      <c r="K795" s="309">
        <v>5</v>
      </c>
      <c r="M795" s="309">
        <v>5</v>
      </c>
      <c r="N795" s="309">
        <v>20</v>
      </c>
      <c r="O795" s="309">
        <v>20</v>
      </c>
    </row>
    <row r="796" spans="1:15" s="309" customFormat="1" ht="14">
      <c r="A796" s="365">
        <f t="shared" si="33"/>
        <v>559</v>
      </c>
      <c r="B796" s="366">
        <v>3632009</v>
      </c>
      <c r="C796" s="375" t="s">
        <v>732</v>
      </c>
      <c r="D796" s="386" t="s">
        <v>629</v>
      </c>
      <c r="E796" s="366">
        <v>0</v>
      </c>
      <c r="F796" s="366">
        <f t="shared" si="34"/>
        <v>50</v>
      </c>
      <c r="G796" s="382">
        <f t="shared" si="32"/>
        <v>50</v>
      </c>
      <c r="H796" s="366">
        <v>31162800</v>
      </c>
      <c r="I796" s="369"/>
      <c r="J796" s="369"/>
      <c r="K796" s="309">
        <v>5</v>
      </c>
      <c r="M796" s="309">
        <v>5</v>
      </c>
      <c r="N796" s="309">
        <v>20</v>
      </c>
      <c r="O796" s="309">
        <v>20</v>
      </c>
    </row>
    <row r="797" spans="1:15" s="309" customFormat="1" ht="14">
      <c r="A797" s="365">
        <f t="shared" si="33"/>
        <v>560</v>
      </c>
      <c r="B797" s="366">
        <v>3632009</v>
      </c>
      <c r="C797" s="375" t="s">
        <v>733</v>
      </c>
      <c r="D797" s="386" t="s">
        <v>629</v>
      </c>
      <c r="E797" s="366">
        <v>0</v>
      </c>
      <c r="F797" s="366">
        <f t="shared" si="34"/>
        <v>50</v>
      </c>
      <c r="G797" s="382">
        <f t="shared" si="32"/>
        <v>50</v>
      </c>
      <c r="H797" s="366">
        <v>31162800</v>
      </c>
      <c r="I797" s="369"/>
      <c r="J797" s="369"/>
      <c r="K797" s="309">
        <v>5</v>
      </c>
      <c r="M797" s="309">
        <v>5</v>
      </c>
      <c r="N797" s="309">
        <v>20</v>
      </c>
      <c r="O797" s="309">
        <v>20</v>
      </c>
    </row>
    <row r="798" spans="1:15" s="309" customFormat="1" ht="14">
      <c r="A798" s="365">
        <f t="shared" si="33"/>
        <v>561</v>
      </c>
      <c r="B798" s="366">
        <v>3632009</v>
      </c>
      <c r="C798" s="375" t="s">
        <v>734</v>
      </c>
      <c r="D798" s="386" t="s">
        <v>629</v>
      </c>
      <c r="E798" s="366">
        <v>0</v>
      </c>
      <c r="F798" s="366">
        <f t="shared" si="34"/>
        <v>20</v>
      </c>
      <c r="G798" s="382">
        <f t="shared" si="32"/>
        <v>20</v>
      </c>
      <c r="H798" s="366">
        <v>31162800</v>
      </c>
      <c r="I798" s="369"/>
      <c r="J798" s="369"/>
      <c r="N798" s="309">
        <v>10</v>
      </c>
      <c r="O798" s="309">
        <v>10</v>
      </c>
    </row>
    <row r="799" spans="1:15" s="309" customFormat="1" ht="14">
      <c r="A799" s="365">
        <f t="shared" si="33"/>
        <v>562</v>
      </c>
      <c r="B799" s="366">
        <v>3632009</v>
      </c>
      <c r="C799" s="375" t="s">
        <v>735</v>
      </c>
      <c r="D799" s="386" t="s">
        <v>629</v>
      </c>
      <c r="E799" s="366">
        <v>0</v>
      </c>
      <c r="F799" s="366">
        <f t="shared" si="34"/>
        <v>20</v>
      </c>
      <c r="G799" s="382">
        <f t="shared" si="32"/>
        <v>20</v>
      </c>
      <c r="H799" s="366">
        <v>31162800</v>
      </c>
      <c r="I799" s="369"/>
      <c r="J799" s="369"/>
      <c r="N799" s="309">
        <v>10</v>
      </c>
      <c r="O799" s="309">
        <v>10</v>
      </c>
    </row>
    <row r="800" spans="1:15" s="309" customFormat="1" ht="14">
      <c r="A800" s="365">
        <f t="shared" si="33"/>
        <v>563</v>
      </c>
      <c r="B800" s="366">
        <v>3632003</v>
      </c>
      <c r="C800" s="375" t="s">
        <v>736</v>
      </c>
      <c r="D800" s="385" t="s">
        <v>629</v>
      </c>
      <c r="E800" s="366">
        <v>0</v>
      </c>
      <c r="F800" s="366">
        <f t="shared" si="34"/>
        <v>20</v>
      </c>
      <c r="G800" s="382">
        <f t="shared" si="32"/>
        <v>20</v>
      </c>
      <c r="H800" s="366">
        <v>31162800</v>
      </c>
      <c r="I800" s="369"/>
      <c r="J800" s="369"/>
      <c r="N800" s="309">
        <v>10</v>
      </c>
      <c r="O800" s="309">
        <v>10</v>
      </c>
    </row>
    <row r="801" spans="1:15" s="309" customFormat="1" ht="14">
      <c r="A801" s="365">
        <f t="shared" si="33"/>
        <v>564</v>
      </c>
      <c r="B801" s="366">
        <v>3632003</v>
      </c>
      <c r="C801" s="375" t="s">
        <v>737</v>
      </c>
      <c r="D801" s="385" t="s">
        <v>629</v>
      </c>
      <c r="E801" s="366">
        <v>0</v>
      </c>
      <c r="F801" s="366">
        <f t="shared" si="34"/>
        <v>20</v>
      </c>
      <c r="G801" s="382">
        <f t="shared" si="32"/>
        <v>20</v>
      </c>
      <c r="H801" s="366">
        <v>31162800</v>
      </c>
      <c r="I801" s="369"/>
      <c r="J801" s="369"/>
      <c r="N801" s="309">
        <v>10</v>
      </c>
      <c r="O801" s="309">
        <v>10</v>
      </c>
    </row>
    <row r="802" spans="1:15" s="309" customFormat="1" ht="14">
      <c r="A802" s="365">
        <f t="shared" si="33"/>
        <v>565</v>
      </c>
      <c r="B802" s="366">
        <v>3692001</v>
      </c>
      <c r="C802" s="394" t="s">
        <v>738</v>
      </c>
      <c r="D802" s="386" t="s">
        <v>718</v>
      </c>
      <c r="E802" s="366">
        <v>0</v>
      </c>
      <c r="F802" s="366">
        <f t="shared" si="34"/>
        <v>30</v>
      </c>
      <c r="G802" s="382">
        <f t="shared" si="32"/>
        <v>30</v>
      </c>
      <c r="H802" s="366">
        <v>31201502</v>
      </c>
      <c r="I802" s="369"/>
      <c r="J802" s="369"/>
      <c r="K802" s="309">
        <v>5</v>
      </c>
      <c r="M802" s="309">
        <v>5</v>
      </c>
      <c r="N802" s="309">
        <v>10</v>
      </c>
      <c r="O802" s="309">
        <v>10</v>
      </c>
    </row>
    <row r="803" spans="1:15" s="309" customFormat="1" ht="14">
      <c r="A803" s="365">
        <f t="shared" si="33"/>
        <v>566</v>
      </c>
      <c r="B803" s="366">
        <v>3692001</v>
      </c>
      <c r="C803" s="394" t="s">
        <v>739</v>
      </c>
      <c r="D803" s="371" t="s">
        <v>718</v>
      </c>
      <c r="E803" s="366">
        <v>0</v>
      </c>
      <c r="F803" s="366">
        <f t="shared" si="34"/>
        <v>30</v>
      </c>
      <c r="G803" s="382">
        <f t="shared" si="32"/>
        <v>30</v>
      </c>
      <c r="H803" s="366">
        <v>31201502</v>
      </c>
      <c r="I803" s="369"/>
      <c r="J803" s="369"/>
      <c r="K803" s="309">
        <v>5</v>
      </c>
      <c r="M803" s="309">
        <v>5</v>
      </c>
      <c r="N803" s="309">
        <v>10</v>
      </c>
      <c r="O803" s="309">
        <v>10</v>
      </c>
    </row>
    <row r="804" spans="1:15" s="309" customFormat="1" ht="14">
      <c r="A804" s="365">
        <f t="shared" si="33"/>
        <v>567</v>
      </c>
      <c r="B804" s="366">
        <v>3692002</v>
      </c>
      <c r="C804" s="394" t="s">
        <v>740</v>
      </c>
      <c r="D804" s="371" t="s">
        <v>718</v>
      </c>
      <c r="E804" s="366">
        <v>0</v>
      </c>
      <c r="F804" s="366">
        <f t="shared" si="34"/>
        <v>30</v>
      </c>
      <c r="G804" s="382">
        <f t="shared" si="32"/>
        <v>30</v>
      </c>
      <c r="H804" s="366">
        <v>31201503</v>
      </c>
      <c r="I804" s="369"/>
      <c r="J804" s="369"/>
      <c r="K804" s="309">
        <v>5</v>
      </c>
      <c r="M804" s="309">
        <v>5</v>
      </c>
      <c r="N804" s="309">
        <v>10</v>
      </c>
      <c r="O804" s="309">
        <v>10</v>
      </c>
    </row>
    <row r="805" spans="1:15" s="309" customFormat="1" ht="14">
      <c r="A805" s="365">
        <f t="shared" si="33"/>
        <v>568</v>
      </c>
      <c r="B805" s="366">
        <v>3692002</v>
      </c>
      <c r="C805" s="394" t="s">
        <v>741</v>
      </c>
      <c r="D805" s="386" t="s">
        <v>718</v>
      </c>
      <c r="E805" s="366">
        <v>0</v>
      </c>
      <c r="F805" s="366">
        <f t="shared" si="34"/>
        <v>30</v>
      </c>
      <c r="G805" s="382">
        <f t="shared" si="32"/>
        <v>30</v>
      </c>
      <c r="H805" s="366">
        <v>31201503</v>
      </c>
      <c r="I805" s="369"/>
      <c r="J805" s="369"/>
      <c r="K805" s="309">
        <v>5</v>
      </c>
      <c r="M805" s="309">
        <v>5</v>
      </c>
      <c r="N805" s="309">
        <v>10</v>
      </c>
      <c r="O805" s="309">
        <v>10</v>
      </c>
    </row>
    <row r="806" spans="1:15" s="309" customFormat="1" ht="28">
      <c r="A806" s="365">
        <f t="shared" si="33"/>
        <v>569</v>
      </c>
      <c r="B806" s="366">
        <v>3692002</v>
      </c>
      <c r="C806" s="394" t="s">
        <v>742</v>
      </c>
      <c r="D806" s="386" t="s">
        <v>629</v>
      </c>
      <c r="E806" s="366">
        <v>0</v>
      </c>
      <c r="F806" s="366">
        <f t="shared" si="34"/>
        <v>20</v>
      </c>
      <c r="G806" s="382">
        <f t="shared" si="32"/>
        <v>20</v>
      </c>
      <c r="H806" s="366">
        <v>31201600</v>
      </c>
      <c r="I806" s="369"/>
      <c r="J806" s="369"/>
      <c r="N806" s="309">
        <v>20</v>
      </c>
    </row>
    <row r="807" spans="1:15" s="309" customFormat="1" ht="28">
      <c r="A807" s="365">
        <f t="shared" si="33"/>
        <v>570</v>
      </c>
      <c r="B807" s="366">
        <v>3692002</v>
      </c>
      <c r="C807" s="394" t="s">
        <v>743</v>
      </c>
      <c r="D807" s="386" t="s">
        <v>718</v>
      </c>
      <c r="E807" s="366">
        <v>0</v>
      </c>
      <c r="F807" s="366">
        <f t="shared" si="34"/>
        <v>20</v>
      </c>
      <c r="G807" s="382">
        <f t="shared" si="32"/>
        <v>20</v>
      </c>
      <c r="H807" s="366">
        <v>31201516</v>
      </c>
      <c r="I807" s="369"/>
      <c r="J807" s="369"/>
      <c r="K807" s="309">
        <v>5</v>
      </c>
      <c r="M807" s="309">
        <v>5</v>
      </c>
      <c r="N807" s="309">
        <v>5</v>
      </c>
      <c r="O807" s="309">
        <v>5</v>
      </c>
    </row>
    <row r="808" spans="1:15" s="309" customFormat="1" ht="14">
      <c r="A808" s="365">
        <f t="shared" si="33"/>
        <v>571</v>
      </c>
      <c r="B808" s="366">
        <v>3699038</v>
      </c>
      <c r="C808" s="394" t="s">
        <v>744</v>
      </c>
      <c r="D808" s="385" t="s">
        <v>629</v>
      </c>
      <c r="E808" s="366">
        <v>0</v>
      </c>
      <c r="F808" s="366">
        <f t="shared" si="34"/>
        <v>60</v>
      </c>
      <c r="G808" s="382">
        <f t="shared" si="32"/>
        <v>60</v>
      </c>
      <c r="H808" s="366">
        <v>27112120</v>
      </c>
      <c r="I808" s="369"/>
      <c r="J808" s="369"/>
      <c r="N808" s="309">
        <v>30</v>
      </c>
      <c r="O808" s="309">
        <v>30</v>
      </c>
    </row>
    <row r="809" spans="1:15" s="309" customFormat="1" ht="14">
      <c r="A809" s="365">
        <f t="shared" si="33"/>
        <v>572</v>
      </c>
      <c r="B809" s="366">
        <v>3699038</v>
      </c>
      <c r="C809" s="394" t="s">
        <v>745</v>
      </c>
      <c r="D809" s="386" t="s">
        <v>746</v>
      </c>
      <c r="E809" s="366">
        <v>0</v>
      </c>
      <c r="F809" s="366">
        <f t="shared" si="34"/>
        <v>40</v>
      </c>
      <c r="G809" s="382">
        <f t="shared" si="32"/>
        <v>40</v>
      </c>
      <c r="H809" s="366">
        <v>27112120</v>
      </c>
      <c r="I809" s="369"/>
      <c r="J809" s="369"/>
      <c r="K809" s="309">
        <v>20</v>
      </c>
      <c r="O809" s="309">
        <v>20</v>
      </c>
    </row>
    <row r="810" spans="1:15" s="309" customFormat="1" ht="28">
      <c r="A810" s="365">
        <f t="shared" si="33"/>
        <v>573</v>
      </c>
      <c r="B810" s="366">
        <v>3693001</v>
      </c>
      <c r="C810" s="394" t="s">
        <v>747</v>
      </c>
      <c r="D810" s="371" t="s">
        <v>748</v>
      </c>
      <c r="E810" s="366">
        <v>0</v>
      </c>
      <c r="F810" s="366">
        <f t="shared" si="34"/>
        <v>50</v>
      </c>
      <c r="G810" s="382">
        <f t="shared" si="32"/>
        <v>50</v>
      </c>
      <c r="H810" s="366">
        <v>30181804</v>
      </c>
      <c r="I810" s="369"/>
      <c r="J810" s="369"/>
      <c r="K810" s="309">
        <v>10</v>
      </c>
      <c r="M810" s="309">
        <v>10</v>
      </c>
      <c r="N810" s="309">
        <v>15</v>
      </c>
      <c r="O810" s="309">
        <v>15</v>
      </c>
    </row>
    <row r="811" spans="1:15" s="309" customFormat="1" ht="28">
      <c r="A811" s="365">
        <f t="shared" si="33"/>
        <v>574</v>
      </c>
      <c r="B811" s="366">
        <v>3693001</v>
      </c>
      <c r="C811" s="394" t="s">
        <v>749</v>
      </c>
      <c r="D811" s="386" t="s">
        <v>748</v>
      </c>
      <c r="E811" s="366">
        <v>0</v>
      </c>
      <c r="F811" s="366">
        <f t="shared" si="34"/>
        <v>50</v>
      </c>
      <c r="G811" s="382">
        <f t="shared" si="32"/>
        <v>50</v>
      </c>
      <c r="H811" s="366">
        <v>30181804</v>
      </c>
      <c r="I811" s="369"/>
      <c r="J811" s="369"/>
      <c r="K811" s="309">
        <v>10</v>
      </c>
      <c r="M811" s="309">
        <v>10</v>
      </c>
      <c r="N811" s="309">
        <v>15</v>
      </c>
      <c r="O811" s="309">
        <v>15</v>
      </c>
    </row>
    <row r="812" spans="1:15" s="309" customFormat="1" ht="28">
      <c r="A812" s="365">
        <f t="shared" si="33"/>
        <v>575</v>
      </c>
      <c r="B812" s="366">
        <v>3699039</v>
      </c>
      <c r="C812" s="394" t="s">
        <v>750</v>
      </c>
      <c r="D812" s="386" t="s">
        <v>632</v>
      </c>
      <c r="E812" s="366">
        <v>0</v>
      </c>
      <c r="F812" s="366">
        <f t="shared" si="34"/>
        <v>5</v>
      </c>
      <c r="G812" s="382">
        <f t="shared" si="32"/>
        <v>5</v>
      </c>
      <c r="H812" s="366">
        <v>11162105</v>
      </c>
      <c r="I812" s="369"/>
      <c r="J812" s="369"/>
      <c r="O812" s="309">
        <v>5</v>
      </c>
    </row>
    <row r="813" spans="1:15" s="309" customFormat="1" ht="14">
      <c r="A813" s="365">
        <f t="shared" si="33"/>
        <v>576</v>
      </c>
      <c r="B813" s="366">
        <v>3695004</v>
      </c>
      <c r="C813" s="394" t="s">
        <v>751</v>
      </c>
      <c r="D813" s="371" t="s">
        <v>629</v>
      </c>
      <c r="E813" s="366">
        <v>0</v>
      </c>
      <c r="F813" s="366">
        <f t="shared" si="34"/>
        <v>30</v>
      </c>
      <c r="G813" s="382">
        <f t="shared" si="32"/>
        <v>30</v>
      </c>
      <c r="H813" s="366">
        <v>30151513</v>
      </c>
      <c r="I813" s="369"/>
      <c r="J813" s="369"/>
      <c r="O813" s="309">
        <v>30</v>
      </c>
    </row>
    <row r="814" spans="1:15" s="309" customFormat="1" ht="13">
      <c r="A814" s="282"/>
      <c r="B814" s="283"/>
      <c r="C814" s="395"/>
      <c r="D814" s="377"/>
      <c r="E814" s="283"/>
      <c r="F814" s="283"/>
      <c r="G814" s="283"/>
      <c r="H814" s="283"/>
      <c r="I814" s="374"/>
      <c r="J814" s="374"/>
    </row>
    <row r="815" spans="1:15" s="309" customFormat="1" ht="14">
      <c r="A815" s="528" t="s">
        <v>138</v>
      </c>
      <c r="B815" s="528"/>
      <c r="C815" s="528"/>
      <c r="D815" s="528" t="s">
        <v>139</v>
      </c>
      <c r="E815" s="528"/>
      <c r="F815" s="528"/>
      <c r="G815" s="528"/>
      <c r="H815" s="528" t="s">
        <v>140</v>
      </c>
      <c r="I815" s="528"/>
      <c r="J815" s="528"/>
    </row>
    <row r="816" spans="1:15" s="309" customFormat="1" ht="43.5" customHeight="1">
      <c r="A816" s="528" t="s">
        <v>106</v>
      </c>
      <c r="B816" s="528"/>
      <c r="C816" s="528"/>
      <c r="D816" s="529" t="s">
        <v>107</v>
      </c>
      <c r="E816" s="529"/>
      <c r="F816" s="529"/>
      <c r="G816" s="529"/>
      <c r="H816" s="530">
        <v>15000000</v>
      </c>
      <c r="I816" s="531"/>
      <c r="J816" s="531"/>
    </row>
    <row r="817" spans="1:15" s="309" customFormat="1" ht="45">
      <c r="A817" s="187" t="s">
        <v>141</v>
      </c>
      <c r="B817" s="126" t="s">
        <v>142</v>
      </c>
      <c r="C817" s="126" t="s">
        <v>143</v>
      </c>
      <c r="D817" s="126" t="s">
        <v>144</v>
      </c>
      <c r="E817" s="126" t="s">
        <v>145</v>
      </c>
      <c r="F817" s="126" t="s">
        <v>146</v>
      </c>
      <c r="G817" s="126" t="s">
        <v>147</v>
      </c>
      <c r="H817" s="126" t="s">
        <v>148</v>
      </c>
      <c r="I817" s="126" t="s">
        <v>149</v>
      </c>
      <c r="J817" s="126" t="s">
        <v>150</v>
      </c>
    </row>
    <row r="818" spans="1:15" s="309" customFormat="1" ht="28">
      <c r="A818" s="378">
        <f>A813+1</f>
        <v>577</v>
      </c>
      <c r="B818" s="388">
        <v>3721003</v>
      </c>
      <c r="C818" s="380" t="s">
        <v>752</v>
      </c>
      <c r="D818" s="381" t="s">
        <v>629</v>
      </c>
      <c r="E818" s="366">
        <v>0</v>
      </c>
      <c r="F818" s="366">
        <f t="shared" ref="F818:F831" si="35">+K818+M818+N818+O818</f>
        <v>11</v>
      </c>
      <c r="G818" s="382">
        <f>F818</f>
        <v>11</v>
      </c>
      <c r="H818" s="383">
        <v>30181506</v>
      </c>
      <c r="I818" s="369"/>
      <c r="J818" s="369"/>
      <c r="K818" s="309">
        <v>3</v>
      </c>
      <c r="M818" s="309">
        <v>3</v>
      </c>
      <c r="N818" s="309">
        <v>5</v>
      </c>
    </row>
    <row r="819" spans="1:15" s="309" customFormat="1" ht="28">
      <c r="A819" s="365">
        <f t="shared" ref="A819:A872" si="36">A818+1</f>
        <v>578</v>
      </c>
      <c r="B819" s="388">
        <v>3721001</v>
      </c>
      <c r="C819" s="384" t="s">
        <v>753</v>
      </c>
      <c r="D819" s="386" t="s">
        <v>629</v>
      </c>
      <c r="E819" s="366">
        <v>0</v>
      </c>
      <c r="F819" s="366">
        <f t="shared" si="35"/>
        <v>11</v>
      </c>
      <c r="G819" s="382">
        <f t="shared" ref="G819:G831" si="37">F819</f>
        <v>11</v>
      </c>
      <c r="H819" s="382">
        <v>30181511</v>
      </c>
      <c r="I819" s="369"/>
      <c r="J819" s="369"/>
      <c r="K819" s="309">
        <v>3</v>
      </c>
      <c r="M819" s="309">
        <v>3</v>
      </c>
      <c r="N819" s="309">
        <v>5</v>
      </c>
    </row>
    <row r="820" spans="1:15" s="309" customFormat="1" ht="14">
      <c r="A820" s="365">
        <f t="shared" si="36"/>
        <v>579</v>
      </c>
      <c r="B820" s="366">
        <v>30181511</v>
      </c>
      <c r="C820" s="384" t="s">
        <v>754</v>
      </c>
      <c r="D820" s="385" t="s">
        <v>629</v>
      </c>
      <c r="E820" s="366">
        <v>0</v>
      </c>
      <c r="F820" s="366">
        <f t="shared" si="35"/>
        <v>400</v>
      </c>
      <c r="G820" s="382">
        <f t="shared" si="37"/>
        <v>400</v>
      </c>
      <c r="H820" s="388">
        <v>30131604</v>
      </c>
      <c r="I820" s="369"/>
      <c r="J820" s="369"/>
      <c r="N820" s="309">
        <v>400</v>
      </c>
    </row>
    <row r="821" spans="1:15" s="309" customFormat="1" ht="84">
      <c r="A821" s="365">
        <f t="shared" si="36"/>
        <v>580</v>
      </c>
      <c r="B821" s="366">
        <v>3742002</v>
      </c>
      <c r="C821" s="384" t="s">
        <v>755</v>
      </c>
      <c r="D821" s="386" t="s">
        <v>756</v>
      </c>
      <c r="E821" s="366">
        <v>0</v>
      </c>
      <c r="F821" s="366">
        <f t="shared" si="35"/>
        <v>30</v>
      </c>
      <c r="G821" s="382">
        <f t="shared" si="37"/>
        <v>30</v>
      </c>
      <c r="H821" s="382">
        <v>30111605</v>
      </c>
      <c r="I821" s="369"/>
      <c r="J821" s="369"/>
      <c r="K821" s="309">
        <v>5</v>
      </c>
      <c r="M821" s="309">
        <v>5</v>
      </c>
      <c r="N821" s="309">
        <v>10</v>
      </c>
      <c r="O821" s="309">
        <v>10</v>
      </c>
    </row>
    <row r="822" spans="1:15" s="309" customFormat="1" ht="140">
      <c r="A822" s="365">
        <f t="shared" si="36"/>
        <v>581</v>
      </c>
      <c r="B822" s="366">
        <v>3744002</v>
      </c>
      <c r="C822" s="384" t="s">
        <v>757</v>
      </c>
      <c r="D822" s="385" t="s">
        <v>756</v>
      </c>
      <c r="E822" s="366">
        <v>0</v>
      </c>
      <c r="F822" s="366">
        <f t="shared" si="35"/>
        <v>10</v>
      </c>
      <c r="G822" s="382">
        <f t="shared" si="37"/>
        <v>10</v>
      </c>
      <c r="H822" s="382">
        <v>30111601</v>
      </c>
      <c r="I822" s="369"/>
      <c r="J822" s="369"/>
      <c r="N822" s="309">
        <v>5</v>
      </c>
      <c r="O822" s="309">
        <v>5</v>
      </c>
    </row>
    <row r="823" spans="1:15" s="309" customFormat="1" ht="140">
      <c r="A823" s="365">
        <f t="shared" si="36"/>
        <v>582</v>
      </c>
      <c r="B823" s="366">
        <v>3744001</v>
      </c>
      <c r="C823" s="384" t="s">
        <v>758</v>
      </c>
      <c r="D823" s="385" t="s">
        <v>756</v>
      </c>
      <c r="E823" s="366">
        <v>0</v>
      </c>
      <c r="F823" s="366">
        <f t="shared" si="35"/>
        <v>70</v>
      </c>
      <c r="G823" s="382">
        <f t="shared" si="37"/>
        <v>70</v>
      </c>
      <c r="H823" s="382">
        <v>30111601</v>
      </c>
      <c r="I823" s="369"/>
      <c r="J823" s="369"/>
      <c r="K823" s="309">
        <v>5</v>
      </c>
      <c r="M823" s="309">
        <v>5</v>
      </c>
      <c r="N823" s="309">
        <v>10</v>
      </c>
      <c r="O823" s="309">
        <v>50</v>
      </c>
    </row>
    <row r="824" spans="1:15" s="309" customFormat="1" ht="28">
      <c r="A824" s="365">
        <f t="shared" si="36"/>
        <v>583</v>
      </c>
      <c r="B824" s="366">
        <v>3753002</v>
      </c>
      <c r="C824" s="384" t="s">
        <v>759</v>
      </c>
      <c r="D824" s="386" t="s">
        <v>629</v>
      </c>
      <c r="E824" s="366">
        <v>0</v>
      </c>
      <c r="F824" s="366">
        <f t="shared" si="35"/>
        <v>30</v>
      </c>
      <c r="G824" s="382">
        <f t="shared" si="37"/>
        <v>30</v>
      </c>
      <c r="H824" s="382">
        <v>30161503</v>
      </c>
      <c r="I824" s="369"/>
      <c r="J824" s="369"/>
      <c r="N824" s="309">
        <v>30</v>
      </c>
    </row>
    <row r="825" spans="1:15" s="309" customFormat="1" ht="28">
      <c r="A825" s="365">
        <f t="shared" si="36"/>
        <v>584</v>
      </c>
      <c r="B825" s="366">
        <v>3757010</v>
      </c>
      <c r="C825" s="384" t="s">
        <v>760</v>
      </c>
      <c r="D825" s="385" t="s">
        <v>629</v>
      </c>
      <c r="E825" s="366">
        <v>0</v>
      </c>
      <c r="F825" s="366">
        <f t="shared" si="35"/>
        <v>30</v>
      </c>
      <c r="G825" s="382">
        <f t="shared" si="37"/>
        <v>30</v>
      </c>
      <c r="H825" s="382">
        <v>30151511</v>
      </c>
      <c r="I825" s="369"/>
      <c r="J825" s="369"/>
      <c r="N825" s="309">
        <v>30</v>
      </c>
    </row>
    <row r="826" spans="1:15" s="309" customFormat="1" ht="28">
      <c r="A826" s="365">
        <f t="shared" si="36"/>
        <v>585</v>
      </c>
      <c r="B826" s="366">
        <v>3757001</v>
      </c>
      <c r="C826" s="384" t="s">
        <v>761</v>
      </c>
      <c r="D826" s="385" t="s">
        <v>629</v>
      </c>
      <c r="E826" s="366">
        <v>0</v>
      </c>
      <c r="F826" s="366">
        <f t="shared" si="35"/>
        <v>30</v>
      </c>
      <c r="G826" s="382">
        <f t="shared" si="37"/>
        <v>30</v>
      </c>
      <c r="H826" s="382">
        <v>30151511</v>
      </c>
      <c r="I826" s="369"/>
      <c r="J826" s="369"/>
      <c r="N826" s="309">
        <v>30</v>
      </c>
    </row>
    <row r="827" spans="1:15" s="309" customFormat="1" ht="14">
      <c r="A827" s="365">
        <f t="shared" si="36"/>
        <v>586</v>
      </c>
      <c r="B827" s="366">
        <v>3791001</v>
      </c>
      <c r="C827" s="384" t="s">
        <v>762</v>
      </c>
      <c r="D827" s="386" t="s">
        <v>629</v>
      </c>
      <c r="E827" s="366">
        <v>0</v>
      </c>
      <c r="F827" s="366">
        <f t="shared" si="35"/>
        <v>40</v>
      </c>
      <c r="G827" s="382">
        <f t="shared" si="37"/>
        <v>40</v>
      </c>
      <c r="H827" s="382">
        <v>27112838</v>
      </c>
      <c r="I827" s="369"/>
      <c r="J827" s="369"/>
      <c r="K827" s="309">
        <v>5</v>
      </c>
      <c r="M827" s="309">
        <v>5</v>
      </c>
      <c r="N827" s="309">
        <v>20</v>
      </c>
      <c r="O827" s="309">
        <v>10</v>
      </c>
    </row>
    <row r="828" spans="1:15" s="309" customFormat="1" ht="14">
      <c r="A828" s="365">
        <f t="shared" si="36"/>
        <v>587</v>
      </c>
      <c r="B828" s="366">
        <v>3791001</v>
      </c>
      <c r="C828" s="384" t="s">
        <v>763</v>
      </c>
      <c r="D828" s="385" t="s">
        <v>629</v>
      </c>
      <c r="E828" s="366">
        <v>0</v>
      </c>
      <c r="F828" s="366">
        <f t="shared" si="35"/>
        <v>40</v>
      </c>
      <c r="G828" s="382">
        <f t="shared" si="37"/>
        <v>40</v>
      </c>
      <c r="H828" s="382">
        <v>27112838</v>
      </c>
      <c r="I828" s="369"/>
      <c r="J828" s="369"/>
      <c r="K828" s="309">
        <v>5</v>
      </c>
      <c r="M828" s="309">
        <v>5</v>
      </c>
      <c r="N828" s="309">
        <v>20</v>
      </c>
      <c r="O828" s="309">
        <v>10</v>
      </c>
    </row>
    <row r="829" spans="1:15" s="309" customFormat="1" ht="14">
      <c r="A829" s="365">
        <f t="shared" si="36"/>
        <v>588</v>
      </c>
      <c r="B829" s="366">
        <v>3791005</v>
      </c>
      <c r="C829" s="384" t="s">
        <v>764</v>
      </c>
      <c r="D829" s="385" t="s">
        <v>629</v>
      </c>
      <c r="E829" s="366">
        <v>0</v>
      </c>
      <c r="F829" s="366">
        <f t="shared" si="35"/>
        <v>40</v>
      </c>
      <c r="G829" s="382">
        <f t="shared" si="37"/>
        <v>40</v>
      </c>
      <c r="H829" s="382">
        <v>27111918</v>
      </c>
      <c r="I829" s="369"/>
      <c r="J829" s="369"/>
      <c r="K829" s="309">
        <v>5</v>
      </c>
      <c r="M829" s="309">
        <v>5</v>
      </c>
      <c r="N829" s="309">
        <v>20</v>
      </c>
      <c r="O829" s="309">
        <v>10</v>
      </c>
    </row>
    <row r="830" spans="1:15" s="309" customFormat="1" ht="14">
      <c r="A830" s="365">
        <f t="shared" si="36"/>
        <v>589</v>
      </c>
      <c r="B830" s="366">
        <v>3791005</v>
      </c>
      <c r="C830" s="384" t="s">
        <v>765</v>
      </c>
      <c r="D830" s="385" t="s">
        <v>766</v>
      </c>
      <c r="E830" s="366">
        <v>0</v>
      </c>
      <c r="F830" s="366">
        <f t="shared" si="35"/>
        <v>40</v>
      </c>
      <c r="G830" s="382">
        <f t="shared" si="37"/>
        <v>40</v>
      </c>
      <c r="H830" s="382">
        <v>27111918</v>
      </c>
      <c r="I830" s="369"/>
      <c r="J830" s="369"/>
      <c r="K830" s="309">
        <v>5</v>
      </c>
      <c r="M830" s="309">
        <v>5</v>
      </c>
      <c r="N830" s="309">
        <v>20</v>
      </c>
      <c r="O830" s="309">
        <v>10</v>
      </c>
    </row>
    <row r="831" spans="1:15" s="309" customFormat="1" ht="42">
      <c r="A831" s="365">
        <f t="shared" si="36"/>
        <v>590</v>
      </c>
      <c r="B831" s="366">
        <v>3731001</v>
      </c>
      <c r="C831" s="384" t="s">
        <v>767</v>
      </c>
      <c r="D831" s="385" t="s">
        <v>768</v>
      </c>
      <c r="E831" s="366">
        <v>0</v>
      </c>
      <c r="F831" s="366">
        <f t="shared" si="35"/>
        <v>50</v>
      </c>
      <c r="G831" s="382">
        <f t="shared" si="37"/>
        <v>50</v>
      </c>
      <c r="H831" s="382">
        <v>30131704</v>
      </c>
      <c r="I831" s="369"/>
      <c r="J831" s="369"/>
      <c r="N831" s="309">
        <v>25</v>
      </c>
      <c r="O831" s="309">
        <v>25</v>
      </c>
    </row>
    <row r="832" spans="1:15" s="309" customFormat="1" ht="20.25" customHeight="1">
      <c r="A832" s="282"/>
      <c r="B832" s="283"/>
      <c r="C832" s="392"/>
      <c r="D832" s="393"/>
      <c r="E832" s="283"/>
      <c r="F832" s="283"/>
      <c r="G832" s="283"/>
      <c r="H832" s="283"/>
      <c r="I832" s="374"/>
      <c r="J832" s="374"/>
    </row>
    <row r="833" spans="1:16" s="309" customFormat="1" ht="13">
      <c r="A833" s="282"/>
      <c r="B833" s="283"/>
      <c r="C833" s="392"/>
      <c r="D833" s="393"/>
      <c r="E833" s="283"/>
      <c r="F833" s="283"/>
      <c r="G833" s="283"/>
      <c r="H833" s="283"/>
      <c r="I833" s="374"/>
      <c r="J833" s="374"/>
    </row>
    <row r="834" spans="1:16" s="309" customFormat="1" ht="14">
      <c r="A834" s="528" t="s">
        <v>138</v>
      </c>
      <c r="B834" s="528"/>
      <c r="C834" s="528"/>
      <c r="D834" s="528" t="s">
        <v>139</v>
      </c>
      <c r="E834" s="528"/>
      <c r="F834" s="528"/>
      <c r="G834" s="528"/>
      <c r="H834" s="528" t="s">
        <v>140</v>
      </c>
      <c r="I834" s="528"/>
      <c r="J834" s="528"/>
    </row>
    <row r="835" spans="1:16" s="309" customFormat="1" ht="14">
      <c r="A835" s="528" t="s">
        <v>108</v>
      </c>
      <c r="B835" s="528"/>
      <c r="C835" s="528"/>
      <c r="D835" s="529" t="s">
        <v>109</v>
      </c>
      <c r="E835" s="529"/>
      <c r="F835" s="529"/>
      <c r="G835" s="529"/>
      <c r="H835" s="530">
        <v>2000000</v>
      </c>
      <c r="I835" s="531"/>
      <c r="J835" s="531"/>
    </row>
    <row r="836" spans="1:16" s="309" customFormat="1" ht="45">
      <c r="A836" s="187" t="s">
        <v>141</v>
      </c>
      <c r="B836" s="126" t="s">
        <v>142</v>
      </c>
      <c r="C836" s="126" t="s">
        <v>143</v>
      </c>
      <c r="D836" s="126" t="s">
        <v>144</v>
      </c>
      <c r="E836" s="126" t="s">
        <v>145</v>
      </c>
      <c r="F836" s="126" t="s">
        <v>146</v>
      </c>
      <c r="G836" s="126" t="s">
        <v>147</v>
      </c>
      <c r="H836" s="126" t="s">
        <v>148</v>
      </c>
      <c r="I836" s="126" t="s">
        <v>149</v>
      </c>
      <c r="J836" s="126" t="s">
        <v>150</v>
      </c>
    </row>
    <row r="837" spans="1:16" s="309" customFormat="1" ht="14">
      <c r="A837" s="378">
        <f>A831+1</f>
        <v>591</v>
      </c>
      <c r="B837" s="382">
        <v>3899310</v>
      </c>
      <c r="C837" s="384" t="s">
        <v>769</v>
      </c>
      <c r="D837" s="386" t="s">
        <v>629</v>
      </c>
      <c r="E837" s="366">
        <v>0</v>
      </c>
      <c r="F837" s="366">
        <f>+K837+M837+N837+O837</f>
        <v>40</v>
      </c>
      <c r="G837" s="382">
        <f>F837</f>
        <v>40</v>
      </c>
      <c r="H837" s="382">
        <v>31211904</v>
      </c>
      <c r="I837" s="369"/>
      <c r="J837" s="369"/>
      <c r="K837" s="309">
        <v>5</v>
      </c>
      <c r="M837" s="309">
        <v>5</v>
      </c>
      <c r="N837" s="309">
        <v>20</v>
      </c>
      <c r="O837" s="309">
        <v>10</v>
      </c>
    </row>
    <row r="838" spans="1:16" s="309" customFormat="1" ht="14">
      <c r="A838" s="365">
        <f t="shared" si="36"/>
        <v>592</v>
      </c>
      <c r="B838" s="366">
        <v>3899310</v>
      </c>
      <c r="C838" s="384" t="s">
        <v>770</v>
      </c>
      <c r="D838" s="386" t="s">
        <v>629</v>
      </c>
      <c r="E838" s="366">
        <v>0</v>
      </c>
      <c r="F838" s="366">
        <f>+K838+M838+N838+O838</f>
        <v>40</v>
      </c>
      <c r="G838" s="382">
        <f>F838</f>
        <v>40</v>
      </c>
      <c r="H838" s="366">
        <v>31211904</v>
      </c>
      <c r="I838" s="369"/>
      <c r="J838" s="369"/>
      <c r="K838" s="309">
        <v>5</v>
      </c>
      <c r="M838" s="309">
        <v>5</v>
      </c>
      <c r="N838" s="309">
        <v>20</v>
      </c>
      <c r="O838" s="309">
        <v>10</v>
      </c>
    </row>
    <row r="839" spans="1:16" s="309" customFormat="1" ht="28">
      <c r="A839" s="365">
        <f t="shared" si="36"/>
        <v>593</v>
      </c>
      <c r="B839" s="366">
        <v>3899310</v>
      </c>
      <c r="C839" s="384" t="s">
        <v>771</v>
      </c>
      <c r="D839" s="386" t="s">
        <v>629</v>
      </c>
      <c r="E839" s="366">
        <v>0</v>
      </c>
      <c r="F839" s="366">
        <f>+K839+M839+N839+O839</f>
        <v>40</v>
      </c>
      <c r="G839" s="382">
        <f>F839</f>
        <v>40</v>
      </c>
      <c r="H839" s="366">
        <v>31211904</v>
      </c>
      <c r="I839" s="369"/>
      <c r="J839" s="369"/>
      <c r="K839" s="309">
        <v>5</v>
      </c>
      <c r="M839" s="309">
        <v>5</v>
      </c>
      <c r="N839" s="309">
        <v>20</v>
      </c>
      <c r="O839" s="309">
        <v>10</v>
      </c>
    </row>
    <row r="840" spans="1:16" s="309" customFormat="1" ht="14">
      <c r="A840" s="365">
        <f t="shared" si="36"/>
        <v>594</v>
      </c>
      <c r="B840" s="366">
        <v>3899311</v>
      </c>
      <c r="C840" s="384" t="s">
        <v>772</v>
      </c>
      <c r="D840" s="371" t="s">
        <v>629</v>
      </c>
      <c r="E840" s="366">
        <v>0</v>
      </c>
      <c r="F840" s="366">
        <f>+K840+M840+N840+O840</f>
        <v>40</v>
      </c>
      <c r="G840" s="382">
        <f>F840</f>
        <v>40</v>
      </c>
      <c r="H840" s="366">
        <v>31211906</v>
      </c>
      <c r="I840" s="369"/>
      <c r="J840" s="369"/>
      <c r="K840" s="309">
        <v>5</v>
      </c>
      <c r="M840" s="309">
        <v>5</v>
      </c>
      <c r="N840" s="309">
        <v>20</v>
      </c>
      <c r="O840" s="309">
        <v>10</v>
      </c>
    </row>
    <row r="841" spans="1:16" s="309" customFormat="1" ht="13">
      <c r="A841" s="282"/>
      <c r="B841" s="283"/>
      <c r="C841" s="392"/>
      <c r="D841" s="377"/>
      <c r="E841" s="283"/>
      <c r="F841" s="283"/>
      <c r="G841" s="283"/>
      <c r="H841" s="283"/>
      <c r="I841" s="374"/>
      <c r="J841" s="374"/>
    </row>
    <row r="842" spans="1:16" s="309" customFormat="1" ht="14">
      <c r="A842" s="522" t="s">
        <v>773</v>
      </c>
      <c r="B842" s="522"/>
      <c r="C842" s="522"/>
      <c r="D842" s="522"/>
      <c r="E842" s="522"/>
      <c r="F842" s="522"/>
      <c r="G842" s="522"/>
      <c r="H842" s="522"/>
      <c r="I842" s="522"/>
      <c r="J842" s="522"/>
      <c r="K842" s="112"/>
      <c r="L842" s="396" t="s">
        <v>773</v>
      </c>
      <c r="M842" s="396"/>
      <c r="N842" s="396"/>
      <c r="O842" s="396"/>
      <c r="P842" s="396"/>
    </row>
    <row r="843" spans="1:16" s="309" customFormat="1" ht="13">
      <c r="A843" s="351"/>
      <c r="B843" s="351"/>
      <c r="C843" s="351"/>
      <c r="D843" s="352"/>
      <c r="E843" s="352"/>
      <c r="F843" s="351"/>
      <c r="G843" s="112"/>
      <c r="H843" s="112"/>
      <c r="I843" s="112"/>
      <c r="J843" s="112"/>
    </row>
    <row r="844" spans="1:16" s="309" customFormat="1" ht="20.25" customHeight="1">
      <c r="A844" s="523" t="s">
        <v>774</v>
      </c>
      <c r="B844" s="523"/>
      <c r="C844" s="523"/>
      <c r="D844" s="523"/>
      <c r="E844" s="523"/>
      <c r="F844" s="523"/>
      <c r="G844" s="523"/>
      <c r="H844" s="523"/>
      <c r="I844" s="523"/>
      <c r="J844" s="523"/>
    </row>
    <row r="845" spans="1:16" s="309" customFormat="1" ht="13">
      <c r="A845" s="351"/>
      <c r="B845" s="351"/>
      <c r="C845" s="351"/>
      <c r="D845" s="352"/>
      <c r="E845" s="352"/>
      <c r="F845" s="351"/>
      <c r="G845" s="112"/>
      <c r="H845" s="352"/>
      <c r="I845" s="112"/>
      <c r="J845" s="112"/>
    </row>
    <row r="846" spans="1:16" s="309" customFormat="1" ht="14">
      <c r="A846" s="528" t="s">
        <v>138</v>
      </c>
      <c r="B846" s="528"/>
      <c r="C846" s="528"/>
      <c r="D846" s="528" t="s">
        <v>139</v>
      </c>
      <c r="E846" s="528"/>
      <c r="F846" s="528"/>
      <c r="G846" s="528"/>
      <c r="H846" s="528" t="s">
        <v>140</v>
      </c>
      <c r="I846" s="528"/>
      <c r="J846" s="528"/>
    </row>
    <row r="847" spans="1:16" s="309" customFormat="1" ht="14">
      <c r="A847" s="528" t="s">
        <v>110</v>
      </c>
      <c r="B847" s="528"/>
      <c r="C847" s="528"/>
      <c r="D847" s="529" t="s">
        <v>111</v>
      </c>
      <c r="E847" s="529"/>
      <c r="F847" s="529"/>
      <c r="G847" s="529"/>
      <c r="H847" s="530">
        <v>15000000</v>
      </c>
      <c r="I847" s="531"/>
      <c r="J847" s="531"/>
    </row>
    <row r="848" spans="1:16" s="309" customFormat="1" ht="45">
      <c r="A848" s="187" t="s">
        <v>141</v>
      </c>
      <c r="B848" s="126" t="s">
        <v>142</v>
      </c>
      <c r="C848" s="126" t="s">
        <v>143</v>
      </c>
      <c r="D848" s="126" t="s">
        <v>144</v>
      </c>
      <c r="E848" s="126" t="s">
        <v>145</v>
      </c>
      <c r="F848" s="126" t="s">
        <v>146</v>
      </c>
      <c r="G848" s="126" t="s">
        <v>147</v>
      </c>
      <c r="H848" s="126" t="s">
        <v>148</v>
      </c>
      <c r="I848" s="126" t="s">
        <v>149</v>
      </c>
      <c r="J848" s="126" t="s">
        <v>150</v>
      </c>
    </row>
    <row r="849" spans="1:15" s="309" customFormat="1" ht="14">
      <c r="A849" s="378">
        <f>A840+1</f>
        <v>595</v>
      </c>
      <c r="B849" s="382">
        <v>4125101</v>
      </c>
      <c r="C849" s="394" t="s">
        <v>775</v>
      </c>
      <c r="D849" s="371" t="s">
        <v>629</v>
      </c>
      <c r="E849" s="366">
        <v>0</v>
      </c>
      <c r="F849" s="366">
        <f>+K849+M849+N849+O849</f>
        <v>50</v>
      </c>
      <c r="G849" s="366">
        <f>+L849+N849+O849+P849</f>
        <v>50</v>
      </c>
      <c r="H849" s="382">
        <v>30101503</v>
      </c>
      <c r="I849" s="369"/>
      <c r="J849" s="369"/>
      <c r="N849" s="309">
        <v>50</v>
      </c>
    </row>
    <row r="850" spans="1:15" s="309" customFormat="1" ht="42">
      <c r="A850" s="365">
        <f t="shared" si="36"/>
        <v>596</v>
      </c>
      <c r="B850" s="366">
        <v>4125101</v>
      </c>
      <c r="C850" s="394" t="s">
        <v>776</v>
      </c>
      <c r="D850" s="371" t="s">
        <v>629</v>
      </c>
      <c r="E850" s="366">
        <v>0</v>
      </c>
      <c r="F850" s="366">
        <f t="shared" ref="F850:G871" si="38">+K850+M850+N850+O850</f>
        <v>50</v>
      </c>
      <c r="G850" s="366">
        <f t="shared" si="38"/>
        <v>50</v>
      </c>
      <c r="H850" s="366">
        <v>30101506</v>
      </c>
      <c r="I850" s="369"/>
      <c r="J850" s="369"/>
      <c r="N850" s="309">
        <v>50</v>
      </c>
    </row>
    <row r="851" spans="1:15" s="309" customFormat="1" ht="28">
      <c r="A851" s="365">
        <f t="shared" si="36"/>
        <v>597</v>
      </c>
      <c r="B851" s="366">
        <v>4151301</v>
      </c>
      <c r="C851" s="375" t="s">
        <v>777</v>
      </c>
      <c r="D851" s="368" t="s">
        <v>768</v>
      </c>
      <c r="E851" s="366">
        <v>0</v>
      </c>
      <c r="F851" s="366">
        <f t="shared" si="38"/>
        <v>500</v>
      </c>
      <c r="G851" s="366">
        <f t="shared" si="38"/>
        <v>400</v>
      </c>
      <c r="H851" s="366">
        <v>26121520</v>
      </c>
      <c r="I851" s="369"/>
      <c r="J851" s="369"/>
      <c r="K851" s="309">
        <v>100</v>
      </c>
      <c r="N851" s="309">
        <v>200</v>
      </c>
      <c r="O851" s="309">
        <v>200</v>
      </c>
    </row>
    <row r="852" spans="1:15" s="309" customFormat="1" ht="28">
      <c r="A852" s="365">
        <f t="shared" si="36"/>
        <v>598</v>
      </c>
      <c r="B852" s="366">
        <v>4151301</v>
      </c>
      <c r="C852" s="375" t="s">
        <v>778</v>
      </c>
      <c r="D852" s="368" t="s">
        <v>768</v>
      </c>
      <c r="E852" s="366">
        <v>0</v>
      </c>
      <c r="F852" s="366">
        <f t="shared" si="38"/>
        <v>500</v>
      </c>
      <c r="G852" s="366">
        <f t="shared" si="38"/>
        <v>400</v>
      </c>
      <c r="H852" s="366">
        <v>26121520</v>
      </c>
      <c r="I852" s="369"/>
      <c r="J852" s="369"/>
      <c r="K852" s="309">
        <v>100</v>
      </c>
      <c r="N852" s="309">
        <v>200</v>
      </c>
      <c r="O852" s="309">
        <v>200</v>
      </c>
    </row>
    <row r="853" spans="1:15" s="309" customFormat="1" ht="28">
      <c r="A853" s="365">
        <f t="shared" si="36"/>
        <v>599</v>
      </c>
      <c r="B853" s="366">
        <v>4151301</v>
      </c>
      <c r="C853" s="375" t="s">
        <v>779</v>
      </c>
      <c r="D853" s="368" t="s">
        <v>768</v>
      </c>
      <c r="E853" s="366">
        <v>0</v>
      </c>
      <c r="F853" s="366">
        <f t="shared" si="38"/>
        <v>500</v>
      </c>
      <c r="G853" s="366">
        <f t="shared" si="38"/>
        <v>400</v>
      </c>
      <c r="H853" s="366">
        <v>26121520</v>
      </c>
      <c r="I853" s="369"/>
      <c r="J853" s="369"/>
      <c r="K853" s="309">
        <v>100</v>
      </c>
      <c r="N853" s="309">
        <v>200</v>
      </c>
      <c r="O853" s="309">
        <v>200</v>
      </c>
    </row>
    <row r="854" spans="1:15" s="309" customFormat="1" ht="28">
      <c r="A854" s="365">
        <f t="shared" si="36"/>
        <v>600</v>
      </c>
      <c r="B854" s="366">
        <v>4151301</v>
      </c>
      <c r="C854" s="375" t="s">
        <v>780</v>
      </c>
      <c r="D854" s="368" t="s">
        <v>768</v>
      </c>
      <c r="E854" s="366">
        <v>0</v>
      </c>
      <c r="F854" s="366">
        <f t="shared" si="38"/>
        <v>500</v>
      </c>
      <c r="G854" s="366">
        <f t="shared" si="38"/>
        <v>400</v>
      </c>
      <c r="H854" s="366">
        <v>26121520</v>
      </c>
      <c r="I854" s="369"/>
      <c r="J854" s="369"/>
      <c r="K854" s="309">
        <v>100</v>
      </c>
      <c r="N854" s="309">
        <v>200</v>
      </c>
      <c r="O854" s="309">
        <v>200</v>
      </c>
    </row>
    <row r="855" spans="1:15" s="309" customFormat="1" ht="28">
      <c r="A855" s="365">
        <f t="shared" si="36"/>
        <v>601</v>
      </c>
      <c r="B855" s="366">
        <v>4151301</v>
      </c>
      <c r="C855" s="375" t="s">
        <v>781</v>
      </c>
      <c r="D855" s="368" t="s">
        <v>768</v>
      </c>
      <c r="E855" s="366">
        <v>0</v>
      </c>
      <c r="F855" s="366">
        <f t="shared" si="38"/>
        <v>500</v>
      </c>
      <c r="G855" s="366">
        <f t="shared" si="38"/>
        <v>400</v>
      </c>
      <c r="H855" s="366">
        <v>26121520</v>
      </c>
      <c r="I855" s="369"/>
      <c r="J855" s="369"/>
      <c r="K855" s="309">
        <v>100</v>
      </c>
      <c r="N855" s="309">
        <v>200</v>
      </c>
      <c r="O855" s="309">
        <v>200</v>
      </c>
    </row>
    <row r="856" spans="1:15" s="309" customFormat="1" ht="28">
      <c r="A856" s="365">
        <f t="shared" si="36"/>
        <v>602</v>
      </c>
      <c r="B856" s="366">
        <v>4124203</v>
      </c>
      <c r="C856" s="375" t="s">
        <v>782</v>
      </c>
      <c r="D856" s="386" t="s">
        <v>629</v>
      </c>
      <c r="E856" s="366">
        <v>0</v>
      </c>
      <c r="F856" s="366">
        <f t="shared" si="38"/>
        <v>60</v>
      </c>
      <c r="G856" s="366">
        <f t="shared" si="38"/>
        <v>60</v>
      </c>
      <c r="H856" s="366">
        <v>30102403</v>
      </c>
      <c r="I856" s="369"/>
      <c r="J856" s="369"/>
      <c r="N856" s="309">
        <v>60</v>
      </c>
    </row>
    <row r="857" spans="1:15" s="309" customFormat="1" ht="28">
      <c r="A857" s="365">
        <f t="shared" si="36"/>
        <v>603</v>
      </c>
      <c r="B857" s="366">
        <v>4124203</v>
      </c>
      <c r="C857" s="375" t="s">
        <v>783</v>
      </c>
      <c r="D857" s="386" t="s">
        <v>629</v>
      </c>
      <c r="E857" s="366">
        <v>0</v>
      </c>
      <c r="F857" s="366">
        <f t="shared" si="38"/>
        <v>20</v>
      </c>
      <c r="G857" s="366">
        <f t="shared" si="38"/>
        <v>20</v>
      </c>
      <c r="H857" s="366">
        <v>30102403</v>
      </c>
      <c r="I857" s="369"/>
      <c r="J857" s="369"/>
      <c r="N857" s="309">
        <v>20</v>
      </c>
    </row>
    <row r="858" spans="1:15" s="309" customFormat="1" ht="28">
      <c r="A858" s="365">
        <f t="shared" si="36"/>
        <v>604</v>
      </c>
      <c r="B858" s="366">
        <v>4124203</v>
      </c>
      <c r="C858" s="375" t="s">
        <v>784</v>
      </c>
      <c r="D858" s="386" t="s">
        <v>629</v>
      </c>
      <c r="E858" s="366">
        <v>0</v>
      </c>
      <c r="F858" s="366">
        <f t="shared" si="38"/>
        <v>70</v>
      </c>
      <c r="G858" s="366">
        <f t="shared" si="38"/>
        <v>70</v>
      </c>
      <c r="H858" s="366">
        <v>30102403</v>
      </c>
      <c r="I858" s="369"/>
      <c r="J858" s="369"/>
      <c r="N858" s="309">
        <v>70</v>
      </c>
    </row>
    <row r="859" spans="1:15" s="309" customFormat="1" ht="14">
      <c r="A859" s="365">
        <f t="shared" si="36"/>
        <v>605</v>
      </c>
      <c r="B859" s="366">
        <v>4123105</v>
      </c>
      <c r="C859" s="375" t="s">
        <v>785</v>
      </c>
      <c r="D859" s="386" t="s">
        <v>629</v>
      </c>
      <c r="E859" s="366">
        <v>0</v>
      </c>
      <c r="F859" s="366">
        <f t="shared" si="38"/>
        <v>50</v>
      </c>
      <c r="G859" s="366">
        <f t="shared" si="38"/>
        <v>50</v>
      </c>
      <c r="H859" s="366">
        <v>30102400</v>
      </c>
      <c r="I859" s="369"/>
      <c r="J859" s="369"/>
      <c r="N859" s="309">
        <v>50</v>
      </c>
    </row>
    <row r="860" spans="1:15" s="309" customFormat="1" ht="28">
      <c r="A860" s="365">
        <f t="shared" si="36"/>
        <v>606</v>
      </c>
      <c r="B860" s="366">
        <v>4128303</v>
      </c>
      <c r="C860" s="375" t="s">
        <v>786</v>
      </c>
      <c r="D860" s="386" t="s">
        <v>629</v>
      </c>
      <c r="E860" s="366">
        <v>0</v>
      </c>
      <c r="F860" s="366">
        <f t="shared" si="38"/>
        <v>20</v>
      </c>
      <c r="G860" s="366">
        <f t="shared" si="38"/>
        <v>20</v>
      </c>
      <c r="H860" s="366">
        <v>30102400</v>
      </c>
      <c r="I860" s="369"/>
      <c r="J860" s="369"/>
      <c r="N860" s="309">
        <v>20</v>
      </c>
    </row>
    <row r="861" spans="1:15" s="309" customFormat="1" ht="28">
      <c r="A861" s="365">
        <f t="shared" si="36"/>
        <v>607</v>
      </c>
      <c r="B861" s="366">
        <v>4123107</v>
      </c>
      <c r="C861" s="375" t="s">
        <v>787</v>
      </c>
      <c r="D861" s="368" t="s">
        <v>629</v>
      </c>
      <c r="E861" s="366">
        <v>0</v>
      </c>
      <c r="F861" s="366">
        <f t="shared" si="38"/>
        <v>50</v>
      </c>
      <c r="G861" s="366">
        <f t="shared" si="38"/>
        <v>50</v>
      </c>
      <c r="H861" s="366">
        <v>30151703</v>
      </c>
      <c r="I861" s="369"/>
      <c r="J861" s="369"/>
      <c r="N861" s="309">
        <v>50</v>
      </c>
    </row>
    <row r="862" spans="1:15" s="309" customFormat="1" ht="28">
      <c r="A862" s="365">
        <f t="shared" si="36"/>
        <v>608</v>
      </c>
      <c r="B862" s="397">
        <v>4123107</v>
      </c>
      <c r="C862" s="375" t="s">
        <v>788</v>
      </c>
      <c r="D862" s="368" t="s">
        <v>629</v>
      </c>
      <c r="E862" s="366">
        <v>0</v>
      </c>
      <c r="F862" s="366">
        <f t="shared" si="38"/>
        <v>50</v>
      </c>
      <c r="G862" s="366">
        <f t="shared" si="38"/>
        <v>50</v>
      </c>
      <c r="H862" s="366">
        <v>30151703</v>
      </c>
      <c r="I862" s="369"/>
      <c r="J862" s="369"/>
      <c r="N862" s="309">
        <v>50</v>
      </c>
    </row>
    <row r="863" spans="1:15" s="309" customFormat="1" ht="28">
      <c r="A863" s="365">
        <f t="shared" si="36"/>
        <v>609</v>
      </c>
      <c r="B863" s="366">
        <v>4123106</v>
      </c>
      <c r="C863" s="375" t="s">
        <v>789</v>
      </c>
      <c r="D863" s="385" t="s">
        <v>629</v>
      </c>
      <c r="E863" s="366">
        <v>0</v>
      </c>
      <c r="F863" s="366">
        <f t="shared" si="38"/>
        <v>50</v>
      </c>
      <c r="G863" s="366">
        <f t="shared" si="38"/>
        <v>50</v>
      </c>
      <c r="H863" s="366">
        <v>30151703</v>
      </c>
      <c r="I863" s="369"/>
      <c r="J863" s="369"/>
      <c r="N863" s="309">
        <v>50</v>
      </c>
    </row>
    <row r="864" spans="1:15" s="309" customFormat="1" ht="28">
      <c r="A864" s="365">
        <f t="shared" si="36"/>
        <v>610</v>
      </c>
      <c r="B864" s="366">
        <v>4151301</v>
      </c>
      <c r="C864" s="375" t="s">
        <v>790</v>
      </c>
      <c r="D864" s="368" t="s">
        <v>768</v>
      </c>
      <c r="E864" s="366">
        <v>0</v>
      </c>
      <c r="F864" s="366">
        <f t="shared" si="38"/>
        <v>500</v>
      </c>
      <c r="G864" s="366">
        <f t="shared" si="38"/>
        <v>400</v>
      </c>
      <c r="H864" s="366">
        <v>26121520</v>
      </c>
      <c r="I864" s="369"/>
      <c r="J864" s="369"/>
      <c r="K864" s="309">
        <v>100</v>
      </c>
      <c r="N864" s="309">
        <v>200</v>
      </c>
      <c r="O864" s="309">
        <v>200</v>
      </c>
    </row>
    <row r="865" spans="1:15" s="309" customFormat="1" ht="28">
      <c r="A865" s="365">
        <f t="shared" si="36"/>
        <v>611</v>
      </c>
      <c r="B865" s="366">
        <v>4123106</v>
      </c>
      <c r="C865" s="375" t="s">
        <v>791</v>
      </c>
      <c r="D865" s="386" t="s">
        <v>629</v>
      </c>
      <c r="E865" s="366">
        <v>0</v>
      </c>
      <c r="F865" s="366">
        <f t="shared" si="38"/>
        <v>50</v>
      </c>
      <c r="G865" s="366">
        <f t="shared" si="38"/>
        <v>50</v>
      </c>
      <c r="H865" s="366">
        <v>30151703</v>
      </c>
      <c r="I865" s="369"/>
      <c r="J865" s="369"/>
      <c r="N865" s="309">
        <v>50</v>
      </c>
    </row>
    <row r="866" spans="1:15" s="309" customFormat="1" ht="28">
      <c r="A866" s="365">
        <f t="shared" si="36"/>
        <v>612</v>
      </c>
      <c r="B866" s="366">
        <v>30151703</v>
      </c>
      <c r="C866" s="394" t="s">
        <v>792</v>
      </c>
      <c r="D866" s="371" t="s">
        <v>629</v>
      </c>
      <c r="E866" s="366">
        <v>0</v>
      </c>
      <c r="F866" s="366">
        <f t="shared" si="38"/>
        <v>17</v>
      </c>
      <c r="G866" s="366">
        <f t="shared" si="38"/>
        <v>17</v>
      </c>
      <c r="H866" s="366">
        <v>30171507</v>
      </c>
      <c r="I866" s="369"/>
      <c r="J866" s="369"/>
      <c r="N866" s="309">
        <v>2</v>
      </c>
      <c r="O866" s="309">
        <v>15</v>
      </c>
    </row>
    <row r="867" spans="1:15" s="309" customFormat="1" ht="28">
      <c r="A867" s="365">
        <f t="shared" si="36"/>
        <v>613</v>
      </c>
      <c r="B867" s="366">
        <v>4294601</v>
      </c>
      <c r="C867" s="384" t="s">
        <v>793</v>
      </c>
      <c r="D867" s="385" t="s">
        <v>718</v>
      </c>
      <c r="E867" s="366">
        <v>0</v>
      </c>
      <c r="F867" s="366">
        <v>5</v>
      </c>
      <c r="G867" s="366">
        <v>5</v>
      </c>
      <c r="H867" s="366">
        <v>31152002</v>
      </c>
      <c r="I867" s="369"/>
      <c r="J867" s="369"/>
      <c r="K867" s="309">
        <v>5</v>
      </c>
      <c r="O867" s="309">
        <v>5</v>
      </c>
    </row>
    <row r="868" spans="1:15" s="309" customFormat="1" ht="14">
      <c r="A868" s="365">
        <f t="shared" si="36"/>
        <v>614</v>
      </c>
      <c r="B868" s="366">
        <v>4294603</v>
      </c>
      <c r="C868" s="384" t="s">
        <v>794</v>
      </c>
      <c r="D868" s="385" t="s">
        <v>795</v>
      </c>
      <c r="E868" s="366">
        <v>0</v>
      </c>
      <c r="F868" s="366">
        <f t="shared" si="38"/>
        <v>5</v>
      </c>
      <c r="G868" s="366">
        <f t="shared" si="38"/>
        <v>5</v>
      </c>
      <c r="H868" s="366">
        <v>31152305</v>
      </c>
      <c r="I868" s="369"/>
      <c r="J868" s="369"/>
      <c r="N868" s="309">
        <v>5</v>
      </c>
    </row>
    <row r="869" spans="1:15" s="309" customFormat="1" ht="14">
      <c r="A869" s="365">
        <f t="shared" si="36"/>
        <v>615</v>
      </c>
      <c r="B869" s="366">
        <v>4294603</v>
      </c>
      <c r="C869" s="384" t="s">
        <v>796</v>
      </c>
      <c r="D869" s="386" t="s">
        <v>795</v>
      </c>
      <c r="E869" s="366">
        <v>0</v>
      </c>
      <c r="F869" s="366">
        <f t="shared" si="38"/>
        <v>15</v>
      </c>
      <c r="G869" s="366">
        <f t="shared" si="38"/>
        <v>15</v>
      </c>
      <c r="H869" s="366">
        <v>31152305</v>
      </c>
      <c r="I869" s="369"/>
      <c r="J869" s="369"/>
      <c r="N869" s="309">
        <v>15</v>
      </c>
    </row>
    <row r="870" spans="1:15" s="309" customFormat="1" ht="28">
      <c r="A870" s="365">
        <f t="shared" si="36"/>
        <v>616</v>
      </c>
      <c r="B870" s="366">
        <v>4294603</v>
      </c>
      <c r="C870" s="384" t="s">
        <v>797</v>
      </c>
      <c r="D870" s="398" t="s">
        <v>629</v>
      </c>
      <c r="E870" s="366">
        <v>0</v>
      </c>
      <c r="F870" s="366">
        <f t="shared" si="38"/>
        <v>200</v>
      </c>
      <c r="G870" s="366">
        <f t="shared" si="38"/>
        <v>200</v>
      </c>
      <c r="H870" s="366">
        <v>49151504</v>
      </c>
      <c r="I870" s="369"/>
      <c r="J870" s="369"/>
      <c r="N870" s="309">
        <v>200</v>
      </c>
    </row>
    <row r="871" spans="1:15" s="309" customFormat="1" ht="28">
      <c r="A871" s="365">
        <f t="shared" si="36"/>
        <v>617</v>
      </c>
      <c r="B871" s="366">
        <v>4299212</v>
      </c>
      <c r="C871" s="384" t="s">
        <v>798</v>
      </c>
      <c r="D871" s="371" t="s">
        <v>629</v>
      </c>
      <c r="E871" s="366">
        <v>0</v>
      </c>
      <c r="F871" s="366">
        <f t="shared" si="38"/>
        <v>30</v>
      </c>
      <c r="G871" s="366">
        <f t="shared" si="38"/>
        <v>20</v>
      </c>
      <c r="H871" s="366">
        <v>31162403</v>
      </c>
      <c r="I871" s="369"/>
      <c r="J871" s="369"/>
      <c r="K871" s="309">
        <v>5</v>
      </c>
      <c r="M871" s="309">
        <v>5</v>
      </c>
      <c r="N871" s="309">
        <v>10</v>
      </c>
      <c r="O871" s="309">
        <v>10</v>
      </c>
    </row>
    <row r="872" spans="1:15" s="309" customFormat="1" ht="38.25" customHeight="1">
      <c r="A872" s="365">
        <f t="shared" si="36"/>
        <v>618</v>
      </c>
      <c r="B872" s="366">
        <v>4299101</v>
      </c>
      <c r="C872" s="384" t="s">
        <v>799</v>
      </c>
      <c r="D872" s="368" t="s">
        <v>768</v>
      </c>
      <c r="E872" s="366">
        <v>0</v>
      </c>
      <c r="F872" s="366">
        <f>+K872+M872+N872+O872</f>
        <v>8</v>
      </c>
      <c r="G872" s="366">
        <f>+L872+N872+O872+P872</f>
        <v>4</v>
      </c>
      <c r="H872" s="366">
        <v>31151609</v>
      </c>
      <c r="I872" s="369"/>
      <c r="J872" s="369"/>
      <c r="K872" s="309">
        <v>2</v>
      </c>
      <c r="M872" s="309">
        <v>2</v>
      </c>
      <c r="N872" s="309">
        <v>2</v>
      </c>
      <c r="O872" s="309">
        <v>2</v>
      </c>
    </row>
    <row r="873" spans="1:15" s="309" customFormat="1" ht="13">
      <c r="A873" s="282"/>
      <c r="B873" s="283"/>
      <c r="C873" s="392"/>
      <c r="D873" s="399"/>
      <c r="E873" s="283"/>
      <c r="F873" s="283"/>
      <c r="G873" s="283"/>
      <c r="H873" s="283"/>
      <c r="I873" s="374"/>
      <c r="J873" s="374"/>
    </row>
    <row r="874" spans="1:15" s="309" customFormat="1" ht="14">
      <c r="A874" s="528" t="s">
        <v>138</v>
      </c>
      <c r="B874" s="528"/>
      <c r="C874" s="528"/>
      <c r="D874" s="528" t="s">
        <v>139</v>
      </c>
      <c r="E874" s="528"/>
      <c r="F874" s="528"/>
      <c r="G874" s="528"/>
      <c r="H874" s="528">
        <v>26121520</v>
      </c>
      <c r="I874" s="528"/>
      <c r="J874" s="528"/>
    </row>
    <row r="875" spans="1:15" s="309" customFormat="1" ht="44.25" customHeight="1">
      <c r="A875" s="528" t="s">
        <v>112</v>
      </c>
      <c r="B875" s="528"/>
      <c r="C875" s="528"/>
      <c r="D875" s="529" t="s">
        <v>113</v>
      </c>
      <c r="E875" s="529"/>
      <c r="F875" s="529"/>
      <c r="G875" s="529"/>
      <c r="H875" s="530">
        <v>3000000</v>
      </c>
      <c r="I875" s="531"/>
      <c r="J875" s="531"/>
    </row>
    <row r="876" spans="1:15" s="309" customFormat="1" ht="45">
      <c r="A876" s="187" t="s">
        <v>141</v>
      </c>
      <c r="B876" s="126" t="s">
        <v>142</v>
      </c>
      <c r="C876" s="126" t="s">
        <v>143</v>
      </c>
      <c r="D876" s="126" t="s">
        <v>144</v>
      </c>
      <c r="E876" s="126" t="s">
        <v>145</v>
      </c>
      <c r="F876" s="126" t="s">
        <v>146</v>
      </c>
      <c r="G876" s="126" t="s">
        <v>147</v>
      </c>
      <c r="H876" s="126" t="s">
        <v>148</v>
      </c>
      <c r="I876" s="126" t="s">
        <v>149</v>
      </c>
      <c r="J876" s="126" t="s">
        <v>150</v>
      </c>
    </row>
    <row r="877" spans="1:15" s="309" customFormat="1" ht="28">
      <c r="A877" s="378">
        <f>A872+1</f>
        <v>619</v>
      </c>
      <c r="B877" s="382">
        <v>4299206</v>
      </c>
      <c r="C877" s="384" t="s">
        <v>800</v>
      </c>
      <c r="D877" s="386" t="s">
        <v>629</v>
      </c>
      <c r="E877" s="366">
        <v>0</v>
      </c>
      <c r="F877" s="366">
        <f t="shared" ref="F877:F893" si="39">+K877+M877+N877+O877</f>
        <v>8</v>
      </c>
      <c r="G877" s="366">
        <f>F877</f>
        <v>8</v>
      </c>
      <c r="H877" s="382">
        <v>46171501</v>
      </c>
      <c r="I877" s="369"/>
      <c r="J877" s="369"/>
      <c r="K877" s="309">
        <v>2</v>
      </c>
      <c r="M877" s="309">
        <v>2</v>
      </c>
      <c r="N877" s="309">
        <v>2</v>
      </c>
      <c r="O877" s="309">
        <v>2</v>
      </c>
    </row>
    <row r="878" spans="1:15" s="309" customFormat="1" ht="42">
      <c r="A878" s="365">
        <f t="shared" ref="A878:A893" si="40">A877+1</f>
        <v>620</v>
      </c>
      <c r="B878" s="366">
        <v>4299203</v>
      </c>
      <c r="C878" s="384" t="s">
        <v>801</v>
      </c>
      <c r="D878" s="386" t="s">
        <v>629</v>
      </c>
      <c r="E878" s="366">
        <v>0</v>
      </c>
      <c r="F878" s="366">
        <f t="shared" si="39"/>
        <v>30</v>
      </c>
      <c r="G878" s="366">
        <f t="shared" ref="G878:G893" si="41">F878</f>
        <v>30</v>
      </c>
      <c r="H878" s="366">
        <v>31162402</v>
      </c>
      <c r="I878" s="369"/>
      <c r="J878" s="369"/>
      <c r="N878" s="309">
        <v>15</v>
      </c>
      <c r="O878" s="309">
        <v>15</v>
      </c>
    </row>
    <row r="879" spans="1:15" s="309" customFormat="1" ht="56">
      <c r="A879" s="365">
        <f t="shared" si="40"/>
        <v>621</v>
      </c>
      <c r="B879" s="366">
        <v>4299203</v>
      </c>
      <c r="C879" s="384" t="s">
        <v>802</v>
      </c>
      <c r="D879" s="386" t="s">
        <v>629</v>
      </c>
      <c r="E879" s="366">
        <v>0</v>
      </c>
      <c r="F879" s="366">
        <f t="shared" si="39"/>
        <v>8</v>
      </c>
      <c r="G879" s="366">
        <f t="shared" si="41"/>
        <v>8</v>
      </c>
      <c r="H879" s="366">
        <v>31162801</v>
      </c>
      <c r="I879" s="369"/>
      <c r="J879" s="369"/>
      <c r="K879" s="309">
        <v>2</v>
      </c>
      <c r="M879" s="309">
        <v>2</v>
      </c>
      <c r="N879" s="309">
        <v>2</v>
      </c>
      <c r="O879" s="309">
        <v>2</v>
      </c>
    </row>
    <row r="880" spans="1:15" s="309" customFormat="1" ht="28">
      <c r="A880" s="365">
        <f t="shared" si="40"/>
        <v>622</v>
      </c>
      <c r="B880" s="366">
        <v>4294408</v>
      </c>
      <c r="C880" s="384" t="s">
        <v>803</v>
      </c>
      <c r="D880" s="385" t="s">
        <v>629</v>
      </c>
      <c r="E880" s="366">
        <v>0</v>
      </c>
      <c r="F880" s="366">
        <f t="shared" si="39"/>
        <v>5</v>
      </c>
      <c r="G880" s="366">
        <f t="shared" si="41"/>
        <v>5</v>
      </c>
      <c r="H880" s="366">
        <v>31161503</v>
      </c>
      <c r="I880" s="369"/>
      <c r="J880" s="369"/>
      <c r="K880" s="309">
        <v>1</v>
      </c>
      <c r="N880" s="309">
        <v>2</v>
      </c>
      <c r="O880" s="309">
        <v>2</v>
      </c>
    </row>
    <row r="881" spans="1:15" s="309" customFormat="1" ht="28">
      <c r="A881" s="365">
        <f t="shared" si="40"/>
        <v>623</v>
      </c>
      <c r="B881" s="366">
        <v>4294408</v>
      </c>
      <c r="C881" s="384" t="s">
        <v>804</v>
      </c>
      <c r="D881" s="385" t="s">
        <v>629</v>
      </c>
      <c r="E881" s="366">
        <v>0</v>
      </c>
      <c r="F881" s="366">
        <f t="shared" si="39"/>
        <v>5</v>
      </c>
      <c r="G881" s="366">
        <f t="shared" si="41"/>
        <v>5</v>
      </c>
      <c r="H881" s="366">
        <v>31161503</v>
      </c>
      <c r="I881" s="369"/>
      <c r="J881" s="369"/>
      <c r="K881" s="309">
        <v>1</v>
      </c>
      <c r="N881" s="309">
        <v>2</v>
      </c>
      <c r="O881" s="309">
        <v>2</v>
      </c>
    </row>
    <row r="882" spans="1:15" s="309" customFormat="1" ht="28">
      <c r="A882" s="365">
        <f t="shared" si="40"/>
        <v>624</v>
      </c>
      <c r="B882" s="366">
        <v>4294408</v>
      </c>
      <c r="C882" s="384" t="s">
        <v>805</v>
      </c>
      <c r="D882" s="386" t="s">
        <v>629</v>
      </c>
      <c r="E882" s="366">
        <v>0</v>
      </c>
      <c r="F882" s="366">
        <f t="shared" si="39"/>
        <v>5</v>
      </c>
      <c r="G882" s="366">
        <f t="shared" si="41"/>
        <v>5</v>
      </c>
      <c r="H882" s="366">
        <v>31161503</v>
      </c>
      <c r="I882" s="369"/>
      <c r="J882" s="369"/>
      <c r="K882" s="309">
        <v>1</v>
      </c>
      <c r="N882" s="309">
        <v>2</v>
      </c>
      <c r="O882" s="309">
        <v>2</v>
      </c>
    </row>
    <row r="883" spans="1:15" s="309" customFormat="1" ht="14">
      <c r="A883" s="365">
        <f t="shared" si="40"/>
        <v>625</v>
      </c>
      <c r="B883" s="366">
        <v>4292115</v>
      </c>
      <c r="C883" s="384" t="s">
        <v>806</v>
      </c>
      <c r="D883" s="386" t="s">
        <v>629</v>
      </c>
      <c r="E883" s="366">
        <v>0</v>
      </c>
      <c r="F883" s="366">
        <f t="shared" si="39"/>
        <v>40</v>
      </c>
      <c r="G883" s="366">
        <f t="shared" si="41"/>
        <v>40</v>
      </c>
      <c r="H883" s="366">
        <v>27111552</v>
      </c>
      <c r="I883" s="369"/>
      <c r="J883" s="369"/>
      <c r="K883" s="309">
        <v>5</v>
      </c>
      <c r="M883" s="309">
        <v>5</v>
      </c>
      <c r="N883" s="309">
        <v>20</v>
      </c>
      <c r="O883" s="309">
        <v>10</v>
      </c>
    </row>
    <row r="884" spans="1:15" s="309" customFormat="1" ht="14">
      <c r="A884" s="365">
        <f t="shared" si="40"/>
        <v>626</v>
      </c>
      <c r="B884" s="366">
        <v>4154103</v>
      </c>
      <c r="C884" s="384" t="s">
        <v>807</v>
      </c>
      <c r="D884" s="386" t="s">
        <v>795</v>
      </c>
      <c r="E884" s="366">
        <v>0</v>
      </c>
      <c r="F884" s="366">
        <f t="shared" si="39"/>
        <v>10</v>
      </c>
      <c r="G884" s="366">
        <f t="shared" si="41"/>
        <v>10</v>
      </c>
      <c r="H884" s="366">
        <v>23271812</v>
      </c>
      <c r="I884" s="369"/>
      <c r="J884" s="369"/>
      <c r="N884" s="309">
        <v>10</v>
      </c>
    </row>
    <row r="885" spans="1:15" s="309" customFormat="1" ht="14">
      <c r="A885" s="365">
        <f t="shared" si="40"/>
        <v>627</v>
      </c>
      <c r="B885" s="366">
        <v>4154103</v>
      </c>
      <c r="C885" s="384" t="s">
        <v>808</v>
      </c>
      <c r="D885" s="386" t="s">
        <v>795</v>
      </c>
      <c r="E885" s="366">
        <v>0</v>
      </c>
      <c r="F885" s="366">
        <f t="shared" si="39"/>
        <v>10</v>
      </c>
      <c r="G885" s="366">
        <f t="shared" si="41"/>
        <v>10</v>
      </c>
      <c r="H885" s="366">
        <v>23271812</v>
      </c>
      <c r="I885" s="369"/>
      <c r="J885" s="369"/>
      <c r="N885" s="309">
        <v>10</v>
      </c>
    </row>
    <row r="886" spans="1:15" s="309" customFormat="1" ht="14">
      <c r="A886" s="365">
        <f t="shared" si="40"/>
        <v>628</v>
      </c>
      <c r="B886" s="366">
        <v>4154103</v>
      </c>
      <c r="C886" s="384" t="s">
        <v>809</v>
      </c>
      <c r="D886" s="385" t="s">
        <v>810</v>
      </c>
      <c r="E886" s="366">
        <v>0</v>
      </c>
      <c r="F886" s="366">
        <f t="shared" si="39"/>
        <v>10</v>
      </c>
      <c r="G886" s="366">
        <f t="shared" si="41"/>
        <v>10</v>
      </c>
      <c r="H886" s="366">
        <v>23271812</v>
      </c>
      <c r="I886" s="369"/>
      <c r="J886" s="369"/>
      <c r="N886" s="309">
        <v>10</v>
      </c>
    </row>
    <row r="887" spans="1:15" s="309" customFormat="1" ht="14">
      <c r="A887" s="365">
        <f t="shared" si="40"/>
        <v>629</v>
      </c>
      <c r="B887" s="366">
        <v>4154103</v>
      </c>
      <c r="C887" s="384" t="s">
        <v>811</v>
      </c>
      <c r="D887" s="386" t="s">
        <v>795</v>
      </c>
      <c r="E887" s="366">
        <v>0</v>
      </c>
      <c r="F887" s="366">
        <f t="shared" si="39"/>
        <v>10</v>
      </c>
      <c r="G887" s="366">
        <f t="shared" si="41"/>
        <v>10</v>
      </c>
      <c r="H887" s="366">
        <v>23271812</v>
      </c>
      <c r="I887" s="369"/>
      <c r="J887" s="369"/>
      <c r="N887" s="309">
        <v>10</v>
      </c>
    </row>
    <row r="888" spans="1:15" s="309" customFormat="1" ht="14">
      <c r="A888" s="365">
        <f t="shared" si="40"/>
        <v>630</v>
      </c>
      <c r="B888" s="366">
        <v>4294401</v>
      </c>
      <c r="C888" s="384" t="s">
        <v>812</v>
      </c>
      <c r="D888" s="368" t="s">
        <v>813</v>
      </c>
      <c r="E888" s="366">
        <v>0</v>
      </c>
      <c r="F888" s="366">
        <f t="shared" si="39"/>
        <v>1</v>
      </c>
      <c r="G888" s="366">
        <f t="shared" si="41"/>
        <v>1</v>
      </c>
      <c r="H888" s="366">
        <v>31161509</v>
      </c>
      <c r="I888" s="369"/>
      <c r="J888" s="369"/>
      <c r="N888" s="309">
        <v>1</v>
      </c>
    </row>
    <row r="889" spans="1:15" s="309" customFormat="1" ht="42">
      <c r="A889" s="365">
        <f t="shared" si="40"/>
        <v>631</v>
      </c>
      <c r="B889" s="366">
        <v>4294401</v>
      </c>
      <c r="C889" s="384" t="s">
        <v>814</v>
      </c>
      <c r="D889" s="386" t="s">
        <v>813</v>
      </c>
      <c r="E889" s="366">
        <v>0</v>
      </c>
      <c r="F889" s="366">
        <f t="shared" si="39"/>
        <v>1</v>
      </c>
      <c r="G889" s="366">
        <f t="shared" si="41"/>
        <v>1</v>
      </c>
      <c r="H889" s="366">
        <v>31161509</v>
      </c>
      <c r="I889" s="369"/>
      <c r="J889" s="369"/>
      <c r="N889" s="309">
        <v>1</v>
      </c>
    </row>
    <row r="890" spans="1:15" s="309" customFormat="1" ht="14">
      <c r="A890" s="365">
        <f t="shared" si="40"/>
        <v>632</v>
      </c>
      <c r="B890" s="366">
        <v>4324004</v>
      </c>
      <c r="C890" s="375" t="s">
        <v>815</v>
      </c>
      <c r="D890" s="385" t="s">
        <v>629</v>
      </c>
      <c r="E890" s="366">
        <v>0</v>
      </c>
      <c r="F890" s="366">
        <f t="shared" si="39"/>
        <v>50</v>
      </c>
      <c r="G890" s="366">
        <f t="shared" si="41"/>
        <v>50</v>
      </c>
      <c r="H890" s="366">
        <v>30181701</v>
      </c>
      <c r="I890" s="369"/>
      <c r="J890" s="369"/>
      <c r="K890" s="309">
        <v>5</v>
      </c>
      <c r="M890" s="309">
        <v>5</v>
      </c>
      <c r="N890" s="309">
        <v>20</v>
      </c>
      <c r="O890" s="309">
        <v>20</v>
      </c>
    </row>
    <row r="891" spans="1:15" s="309" customFormat="1" ht="14">
      <c r="A891" s="365">
        <f t="shared" si="40"/>
        <v>633</v>
      </c>
      <c r="B891" s="366">
        <v>4324001</v>
      </c>
      <c r="C891" s="375" t="s">
        <v>816</v>
      </c>
      <c r="D891" s="386" t="s">
        <v>629</v>
      </c>
      <c r="E891" s="366">
        <v>0</v>
      </c>
      <c r="F891" s="366">
        <f t="shared" si="39"/>
        <v>50</v>
      </c>
      <c r="G891" s="366">
        <f t="shared" si="41"/>
        <v>50</v>
      </c>
      <c r="H891" s="366">
        <v>31524569</v>
      </c>
      <c r="I891" s="369"/>
      <c r="J891" s="369"/>
      <c r="K891" s="309">
        <v>5</v>
      </c>
      <c r="M891" s="309">
        <v>5</v>
      </c>
      <c r="N891" s="309">
        <v>20</v>
      </c>
      <c r="O891" s="309">
        <v>20</v>
      </c>
    </row>
    <row r="892" spans="1:15" s="309" customFormat="1" ht="14">
      <c r="A892" s="365">
        <f t="shared" si="40"/>
        <v>634</v>
      </c>
      <c r="B892" s="366">
        <v>4324099</v>
      </c>
      <c r="C892" s="375" t="s">
        <v>817</v>
      </c>
      <c r="D892" s="386" t="s">
        <v>629</v>
      </c>
      <c r="E892" s="366">
        <v>0</v>
      </c>
      <c r="F892" s="366">
        <f t="shared" si="39"/>
        <v>6</v>
      </c>
      <c r="G892" s="366">
        <f t="shared" si="41"/>
        <v>6</v>
      </c>
      <c r="H892" s="366">
        <v>40141608</v>
      </c>
      <c r="I892" s="369"/>
      <c r="J892" s="369"/>
      <c r="N892" s="309">
        <v>6</v>
      </c>
    </row>
    <row r="893" spans="1:15" s="309" customFormat="1" ht="30" customHeight="1">
      <c r="A893" s="365">
        <f t="shared" si="40"/>
        <v>635</v>
      </c>
      <c r="B893" s="366">
        <v>4324099</v>
      </c>
      <c r="C893" s="375" t="s">
        <v>818</v>
      </c>
      <c r="D893" s="371" t="s">
        <v>629</v>
      </c>
      <c r="E893" s="366">
        <v>0</v>
      </c>
      <c r="F893" s="366">
        <f t="shared" si="39"/>
        <v>50</v>
      </c>
      <c r="G893" s="366">
        <f t="shared" si="41"/>
        <v>50</v>
      </c>
      <c r="H893" s="366">
        <v>31162800</v>
      </c>
      <c r="I893" s="369"/>
      <c r="J893" s="369"/>
      <c r="K893" s="309">
        <v>5</v>
      </c>
      <c r="M893" s="309">
        <v>5</v>
      </c>
      <c r="N893" s="309">
        <v>20</v>
      </c>
      <c r="O893" s="309">
        <v>20</v>
      </c>
    </row>
    <row r="894" spans="1:15" s="309" customFormat="1" ht="30" customHeight="1">
      <c r="A894" s="282"/>
      <c r="B894" s="283"/>
      <c r="C894" s="376"/>
      <c r="D894" s="377"/>
      <c r="E894" s="283"/>
      <c r="F894" s="283"/>
      <c r="G894" s="283"/>
      <c r="H894" s="283"/>
      <c r="I894" s="374"/>
      <c r="J894" s="374"/>
    </row>
    <row r="895" spans="1:15" s="309" customFormat="1" ht="14">
      <c r="A895" s="528" t="s">
        <v>138</v>
      </c>
      <c r="B895" s="528"/>
      <c r="C895" s="528"/>
      <c r="D895" s="528" t="s">
        <v>139</v>
      </c>
      <c r="E895" s="528"/>
      <c r="F895" s="528"/>
      <c r="G895" s="528"/>
      <c r="H895" s="528" t="s">
        <v>140</v>
      </c>
      <c r="I895" s="528"/>
      <c r="J895" s="528"/>
    </row>
    <row r="896" spans="1:15" s="309" customFormat="1" ht="14">
      <c r="A896" s="528" t="s">
        <v>114</v>
      </c>
      <c r="B896" s="528"/>
      <c r="C896" s="528"/>
      <c r="D896" s="529" t="s">
        <v>115</v>
      </c>
      <c r="E896" s="529"/>
      <c r="F896" s="529"/>
      <c r="G896" s="529"/>
      <c r="H896" s="530">
        <v>5000000</v>
      </c>
      <c r="I896" s="531"/>
      <c r="J896" s="531"/>
    </row>
    <row r="897" spans="1:15" s="309" customFormat="1" ht="45">
      <c r="A897" s="187" t="s">
        <v>141</v>
      </c>
      <c r="B897" s="126" t="s">
        <v>142</v>
      </c>
      <c r="C897" s="126" t="s">
        <v>143</v>
      </c>
      <c r="D897" s="126" t="s">
        <v>144</v>
      </c>
      <c r="E897" s="126" t="s">
        <v>145</v>
      </c>
      <c r="F897" s="126" t="s">
        <v>146</v>
      </c>
      <c r="G897" s="126" t="s">
        <v>147</v>
      </c>
      <c r="H897" s="126" t="s">
        <v>148</v>
      </c>
      <c r="I897" s="126" t="s">
        <v>149</v>
      </c>
      <c r="J897" s="126" t="s">
        <v>150</v>
      </c>
    </row>
    <row r="898" spans="1:15" s="309" customFormat="1" ht="42">
      <c r="A898" s="365">
        <f>A893</f>
        <v>635</v>
      </c>
      <c r="B898" s="366">
        <v>4621205</v>
      </c>
      <c r="C898" s="394" t="s">
        <v>819</v>
      </c>
      <c r="D898" s="385" t="s">
        <v>629</v>
      </c>
      <c r="E898" s="366">
        <v>0</v>
      </c>
      <c r="F898" s="366">
        <f t="shared" ref="F898:F909" si="42">SUM(K898:O898)</f>
        <v>4</v>
      </c>
      <c r="G898" s="366">
        <v>4</v>
      </c>
      <c r="H898" s="366">
        <v>39121616</v>
      </c>
      <c r="I898" s="369"/>
      <c r="J898" s="369"/>
      <c r="K898" s="309">
        <v>1</v>
      </c>
      <c r="O898" s="309">
        <v>3</v>
      </c>
    </row>
    <row r="899" spans="1:15" s="309" customFormat="1" ht="42">
      <c r="A899" s="365">
        <f t="shared" ref="A899:A909" si="43">A898+1</f>
        <v>636</v>
      </c>
      <c r="B899" s="366">
        <v>4621205</v>
      </c>
      <c r="C899" s="394" t="s">
        <v>820</v>
      </c>
      <c r="D899" s="386" t="s">
        <v>629</v>
      </c>
      <c r="E899" s="366">
        <v>0</v>
      </c>
      <c r="F899" s="366">
        <f t="shared" si="42"/>
        <v>30</v>
      </c>
      <c r="G899" s="366">
        <v>30</v>
      </c>
      <c r="H899" s="366">
        <v>39121304</v>
      </c>
      <c r="I899" s="369"/>
      <c r="J899" s="369"/>
      <c r="K899" s="309">
        <v>5</v>
      </c>
      <c r="M899" s="309">
        <v>5</v>
      </c>
      <c r="N899" s="309">
        <v>10</v>
      </c>
      <c r="O899" s="309">
        <v>10</v>
      </c>
    </row>
    <row r="900" spans="1:15" s="309" customFormat="1" ht="14">
      <c r="A900" s="365">
        <f t="shared" si="43"/>
        <v>637</v>
      </c>
      <c r="B900" s="366">
        <v>4621205</v>
      </c>
      <c r="C900" s="394" t="s">
        <v>821</v>
      </c>
      <c r="D900" s="386" t="s">
        <v>629</v>
      </c>
      <c r="E900" s="366">
        <v>0</v>
      </c>
      <c r="F900" s="366">
        <f t="shared" si="42"/>
        <v>50</v>
      </c>
      <c r="G900" s="366">
        <v>50</v>
      </c>
      <c r="H900" s="366">
        <v>39121303</v>
      </c>
      <c r="I900" s="369"/>
      <c r="J900" s="369"/>
      <c r="K900" s="309">
        <v>5</v>
      </c>
      <c r="M900" s="309">
        <v>5</v>
      </c>
      <c r="N900" s="309">
        <v>20</v>
      </c>
      <c r="O900" s="309">
        <v>20</v>
      </c>
    </row>
    <row r="901" spans="1:15" s="309" customFormat="1" ht="28">
      <c r="A901" s="365">
        <f t="shared" si="43"/>
        <v>638</v>
      </c>
      <c r="B901" s="366">
        <v>4621202</v>
      </c>
      <c r="C901" s="394" t="s">
        <v>822</v>
      </c>
      <c r="D901" s="386" t="s">
        <v>629</v>
      </c>
      <c r="E901" s="366">
        <v>0</v>
      </c>
      <c r="F901" s="366">
        <f t="shared" si="42"/>
        <v>50</v>
      </c>
      <c r="G901" s="366">
        <v>50</v>
      </c>
      <c r="H901" s="366">
        <v>39122200</v>
      </c>
      <c r="I901" s="369"/>
      <c r="J901" s="369"/>
      <c r="K901" s="309">
        <v>5</v>
      </c>
      <c r="M901" s="309">
        <v>5</v>
      </c>
      <c r="N901" s="309">
        <v>20</v>
      </c>
      <c r="O901" s="309">
        <v>20</v>
      </c>
    </row>
    <row r="902" spans="1:15" s="309" customFormat="1" ht="28">
      <c r="A902" s="365">
        <f t="shared" si="43"/>
        <v>639</v>
      </c>
      <c r="B902" s="366">
        <v>4621202</v>
      </c>
      <c r="C902" s="394" t="s">
        <v>823</v>
      </c>
      <c r="D902" s="386" t="s">
        <v>629</v>
      </c>
      <c r="E902" s="366">
        <v>0</v>
      </c>
      <c r="F902" s="366">
        <f t="shared" si="42"/>
        <v>50</v>
      </c>
      <c r="G902" s="366">
        <v>50</v>
      </c>
      <c r="H902" s="366">
        <v>39122200</v>
      </c>
      <c r="I902" s="369"/>
      <c r="J902" s="369"/>
      <c r="K902" s="309">
        <v>5</v>
      </c>
      <c r="M902" s="309">
        <v>5</v>
      </c>
      <c r="N902" s="309">
        <v>20</v>
      </c>
      <c r="O902" s="309">
        <v>20</v>
      </c>
    </row>
    <row r="903" spans="1:15" s="309" customFormat="1" ht="28">
      <c r="A903" s="365">
        <f t="shared" si="43"/>
        <v>640</v>
      </c>
      <c r="B903" s="366">
        <v>4621213</v>
      </c>
      <c r="C903" s="394" t="s">
        <v>824</v>
      </c>
      <c r="D903" s="386" t="s">
        <v>629</v>
      </c>
      <c r="E903" s="366">
        <v>0</v>
      </c>
      <c r="F903" s="366">
        <f t="shared" si="42"/>
        <v>50</v>
      </c>
      <c r="G903" s="366">
        <v>50</v>
      </c>
      <c r="H903" s="366">
        <v>39121402</v>
      </c>
      <c r="I903" s="369"/>
      <c r="J903" s="369"/>
      <c r="K903" s="309">
        <v>5</v>
      </c>
      <c r="M903" s="309">
        <v>5</v>
      </c>
      <c r="N903" s="309">
        <v>20</v>
      </c>
      <c r="O903" s="309">
        <v>20</v>
      </c>
    </row>
    <row r="904" spans="1:15" s="309" customFormat="1" ht="28">
      <c r="A904" s="365">
        <f t="shared" si="43"/>
        <v>641</v>
      </c>
      <c r="B904" s="366">
        <v>4621213</v>
      </c>
      <c r="C904" s="394" t="s">
        <v>825</v>
      </c>
      <c r="D904" s="386" t="s">
        <v>629</v>
      </c>
      <c r="E904" s="366">
        <v>0</v>
      </c>
      <c r="F904" s="366">
        <f t="shared" si="42"/>
        <v>50</v>
      </c>
      <c r="G904" s="366">
        <v>50</v>
      </c>
      <c r="H904" s="366">
        <v>39121402</v>
      </c>
      <c r="I904" s="369"/>
      <c r="J904" s="369"/>
      <c r="K904" s="309">
        <v>5</v>
      </c>
      <c r="M904" s="309">
        <v>5</v>
      </c>
      <c r="N904" s="309">
        <v>20</v>
      </c>
      <c r="O904" s="309">
        <v>20</v>
      </c>
    </row>
    <row r="905" spans="1:15" s="309" customFormat="1" ht="70">
      <c r="A905" s="365">
        <f t="shared" si="43"/>
        <v>642</v>
      </c>
      <c r="B905" s="366">
        <v>4651008</v>
      </c>
      <c r="C905" s="384" t="s">
        <v>826</v>
      </c>
      <c r="D905" s="386" t="s">
        <v>629</v>
      </c>
      <c r="E905" s="366">
        <v>0</v>
      </c>
      <c r="F905" s="366">
        <f t="shared" si="42"/>
        <v>50</v>
      </c>
      <c r="G905" s="366">
        <v>50</v>
      </c>
      <c r="H905" s="366">
        <v>39101601</v>
      </c>
      <c r="I905" s="369"/>
      <c r="J905" s="369"/>
      <c r="K905" s="309">
        <v>5</v>
      </c>
      <c r="M905" s="309">
        <v>5</v>
      </c>
      <c r="N905" s="309">
        <v>20</v>
      </c>
      <c r="O905" s="309">
        <v>20</v>
      </c>
    </row>
    <row r="906" spans="1:15" s="309" customFormat="1" ht="42">
      <c r="A906" s="365">
        <f t="shared" si="43"/>
        <v>643</v>
      </c>
      <c r="B906" s="366">
        <v>4651008</v>
      </c>
      <c r="C906" s="384" t="s">
        <v>827</v>
      </c>
      <c r="D906" s="386" t="s">
        <v>629</v>
      </c>
      <c r="E906" s="366">
        <v>0</v>
      </c>
      <c r="F906" s="366">
        <f t="shared" si="42"/>
        <v>50</v>
      </c>
      <c r="G906" s="366">
        <v>50</v>
      </c>
      <c r="H906" s="366">
        <v>39101601</v>
      </c>
      <c r="I906" s="369"/>
      <c r="J906" s="369"/>
      <c r="N906" s="309">
        <v>50</v>
      </c>
    </row>
    <row r="907" spans="1:15" ht="56">
      <c r="A907" s="365">
        <f t="shared" si="43"/>
        <v>644</v>
      </c>
      <c r="B907" s="366">
        <v>4651008</v>
      </c>
      <c r="C907" s="384" t="s">
        <v>828</v>
      </c>
      <c r="D907" s="371" t="s">
        <v>629</v>
      </c>
      <c r="E907" s="366">
        <v>0</v>
      </c>
      <c r="F907" s="366">
        <f t="shared" si="42"/>
        <v>50</v>
      </c>
      <c r="G907" s="366">
        <v>50</v>
      </c>
      <c r="H907" s="366">
        <v>39101601</v>
      </c>
      <c r="I907" s="369"/>
      <c r="J907" s="369"/>
      <c r="K907" s="309">
        <v>10</v>
      </c>
      <c r="N907" s="309">
        <v>20</v>
      </c>
      <c r="O907" s="309">
        <v>20</v>
      </c>
    </row>
    <row r="908" spans="1:15" s="309" customFormat="1" ht="28">
      <c r="A908" s="365">
        <f t="shared" si="43"/>
        <v>645</v>
      </c>
      <c r="B908" s="366">
        <v>4651007</v>
      </c>
      <c r="C908" s="384" t="s">
        <v>829</v>
      </c>
      <c r="D908" s="371" t="s">
        <v>629</v>
      </c>
      <c r="E908" s="366">
        <v>0</v>
      </c>
      <c r="F908" s="366">
        <f t="shared" si="42"/>
        <v>50</v>
      </c>
      <c r="G908" s="366">
        <v>50</v>
      </c>
      <c r="H908" s="366">
        <v>39112102</v>
      </c>
      <c r="I908" s="369"/>
      <c r="J908" s="369"/>
      <c r="K908" s="309">
        <v>5</v>
      </c>
      <c r="M908" s="309">
        <v>5</v>
      </c>
      <c r="N908" s="309">
        <v>20</v>
      </c>
      <c r="O908" s="309">
        <v>20</v>
      </c>
    </row>
    <row r="909" spans="1:15" s="309" customFormat="1" ht="28">
      <c r="A909" s="365">
        <f t="shared" si="43"/>
        <v>646</v>
      </c>
      <c r="B909" s="366">
        <v>4651007</v>
      </c>
      <c r="C909" s="384" t="s">
        <v>830</v>
      </c>
      <c r="D909" s="371" t="s">
        <v>629</v>
      </c>
      <c r="E909" s="366">
        <v>0</v>
      </c>
      <c r="F909" s="366">
        <f t="shared" si="42"/>
        <v>50</v>
      </c>
      <c r="G909" s="366">
        <v>50</v>
      </c>
      <c r="H909" s="366">
        <v>39112102</v>
      </c>
      <c r="I909" s="369"/>
      <c r="J909" s="369"/>
      <c r="K909" s="309">
        <v>5</v>
      </c>
      <c r="M909" s="309">
        <v>5</v>
      </c>
      <c r="N909" s="309">
        <v>20</v>
      </c>
      <c r="O909" s="309">
        <v>20</v>
      </c>
    </row>
    <row r="910" spans="1:15" s="309" customFormat="1" ht="14">
      <c r="A910" s="118"/>
      <c r="B910" s="76"/>
      <c r="C910" s="134"/>
      <c r="D910" s="76"/>
      <c r="E910" s="76"/>
      <c r="F910" s="76"/>
      <c r="G910" s="76"/>
      <c r="H910" s="76"/>
      <c r="I910" s="136"/>
      <c r="J910" s="136"/>
    </row>
    <row r="911" spans="1:15">
      <c r="A911" s="522" t="s">
        <v>773</v>
      </c>
      <c r="B911" s="522"/>
      <c r="C911" s="522"/>
      <c r="D911" s="522"/>
      <c r="E911" s="522"/>
      <c r="F911" s="522"/>
      <c r="G911" s="522"/>
      <c r="H911" s="522"/>
      <c r="I911" s="522"/>
      <c r="J911" s="522"/>
    </row>
    <row r="912" spans="1:15" s="309" customFormat="1" ht="13">
      <c r="A912" s="351"/>
      <c r="B912" s="351"/>
      <c r="C912" s="351"/>
      <c r="D912" s="352"/>
      <c r="E912" s="352"/>
      <c r="F912" s="351"/>
      <c r="G912" s="112"/>
      <c r="H912" s="112"/>
      <c r="I912" s="112"/>
      <c r="J912" s="112"/>
    </row>
    <row r="913" spans="1:11" s="309" customFormat="1" ht="23.25" customHeight="1">
      <c r="A913" s="523" t="s">
        <v>774</v>
      </c>
      <c r="B913" s="523"/>
      <c r="C913" s="523"/>
      <c r="D913" s="523"/>
      <c r="E913" s="523"/>
      <c r="F913" s="523"/>
      <c r="G913" s="523"/>
      <c r="H913" s="523"/>
      <c r="I913" s="523"/>
      <c r="J913" s="523"/>
    </row>
    <row r="914" spans="1:11">
      <c r="A914" s="400"/>
      <c r="B914" s="400"/>
      <c r="C914" s="400"/>
      <c r="D914" s="400"/>
      <c r="E914" s="400"/>
      <c r="F914" s="400"/>
      <c r="G914" s="400"/>
      <c r="H914" s="400"/>
      <c r="I914" s="400"/>
      <c r="J914" s="136"/>
    </row>
    <row r="915" spans="1:11" s="310" customFormat="1" ht="44.25" customHeight="1">
      <c r="A915" s="528" t="s">
        <v>138</v>
      </c>
      <c r="B915" s="528"/>
      <c r="C915" s="528"/>
      <c r="D915" s="528" t="s">
        <v>139</v>
      </c>
      <c r="E915" s="528"/>
      <c r="F915" s="528"/>
      <c r="G915" s="528"/>
      <c r="H915" s="528" t="s">
        <v>140</v>
      </c>
      <c r="I915" s="528"/>
      <c r="J915" s="528"/>
    </row>
    <row r="916" spans="1:11" s="310" customFormat="1" ht="14">
      <c r="A916" s="528" t="s">
        <v>88</v>
      </c>
      <c r="B916" s="528"/>
      <c r="C916" s="528"/>
      <c r="D916" s="529" t="s">
        <v>89</v>
      </c>
      <c r="E916" s="529"/>
      <c r="F916" s="529"/>
      <c r="G916" s="529"/>
      <c r="H916" s="530">
        <v>500000</v>
      </c>
      <c r="I916" s="531"/>
      <c r="J916" s="531"/>
    </row>
    <row r="917" spans="1:11" s="309" customFormat="1" ht="45">
      <c r="A917" s="125" t="s">
        <v>141</v>
      </c>
      <c r="B917" s="123" t="s">
        <v>142</v>
      </c>
      <c r="C917" s="123" t="s">
        <v>143</v>
      </c>
      <c r="D917" s="123" t="s">
        <v>144</v>
      </c>
      <c r="E917" s="123" t="s">
        <v>145</v>
      </c>
      <c r="F917" s="123" t="s">
        <v>146</v>
      </c>
      <c r="G917" s="123" t="s">
        <v>147</v>
      </c>
      <c r="H917" s="123" t="s">
        <v>148</v>
      </c>
      <c r="I917" s="123" t="s">
        <v>149</v>
      </c>
      <c r="J917" s="123" t="s">
        <v>150</v>
      </c>
    </row>
    <row r="918" spans="1:11" s="309" customFormat="1" ht="33.75" customHeight="1">
      <c r="A918" s="365">
        <f>A909+1</f>
        <v>647</v>
      </c>
      <c r="B918" s="366">
        <v>4323002</v>
      </c>
      <c r="C918" s="401" t="s">
        <v>831</v>
      </c>
      <c r="D918" s="366" t="s">
        <v>832</v>
      </c>
      <c r="E918" s="366">
        <v>0</v>
      </c>
      <c r="F918" s="366">
        <v>1</v>
      </c>
      <c r="G918" s="366">
        <v>1</v>
      </c>
      <c r="H918" s="366">
        <v>40151601</v>
      </c>
      <c r="I918" s="369"/>
      <c r="J918" s="369"/>
    </row>
    <row r="919" spans="1:11" s="310" customFormat="1" ht="14">
      <c r="A919" s="282"/>
      <c r="B919" s="283"/>
      <c r="C919" s="402"/>
      <c r="D919" s="283"/>
      <c r="E919" s="283"/>
      <c r="F919" s="283"/>
      <c r="G919" s="283"/>
      <c r="H919" s="283"/>
      <c r="I919" s="374"/>
      <c r="J919" s="374"/>
    </row>
    <row r="920" spans="1:11" s="310" customFormat="1" ht="14">
      <c r="A920" s="528" t="s">
        <v>138</v>
      </c>
      <c r="B920" s="528"/>
      <c r="C920" s="528"/>
      <c r="D920" s="528" t="s">
        <v>139</v>
      </c>
      <c r="E920" s="528"/>
      <c r="F920" s="528"/>
      <c r="G920" s="528"/>
      <c r="H920" s="528" t="s">
        <v>140</v>
      </c>
      <c r="I920" s="528"/>
      <c r="J920" s="528"/>
    </row>
    <row r="921" spans="1:11" s="310" customFormat="1" ht="14">
      <c r="A921" s="528" t="s">
        <v>117</v>
      </c>
      <c r="B921" s="528"/>
      <c r="C921" s="528"/>
      <c r="D921" s="529" t="s">
        <v>118</v>
      </c>
      <c r="E921" s="529"/>
      <c r="F921" s="529"/>
      <c r="G921" s="529"/>
      <c r="H921" s="530">
        <v>8500000</v>
      </c>
      <c r="I921" s="531"/>
      <c r="J921" s="531"/>
    </row>
    <row r="922" spans="1:11" s="309" customFormat="1" ht="45">
      <c r="A922" s="125" t="s">
        <v>141</v>
      </c>
      <c r="B922" s="123" t="s">
        <v>142</v>
      </c>
      <c r="C922" s="123" t="s">
        <v>143</v>
      </c>
      <c r="D922" s="123" t="s">
        <v>144</v>
      </c>
      <c r="E922" s="123" t="s">
        <v>145</v>
      </c>
      <c r="F922" s="123" t="s">
        <v>146</v>
      </c>
      <c r="G922" s="123" t="s">
        <v>147</v>
      </c>
      <c r="H922" s="123" t="s">
        <v>148</v>
      </c>
      <c r="I922" s="123" t="s">
        <v>149</v>
      </c>
      <c r="J922" s="123" t="s">
        <v>150</v>
      </c>
    </row>
    <row r="923" spans="1:11" s="310" customFormat="1" ht="75.75" customHeight="1">
      <c r="A923" s="365">
        <f>A918+1</f>
        <v>648</v>
      </c>
      <c r="B923" s="366">
        <v>4423101</v>
      </c>
      <c r="C923" s="403" t="s">
        <v>833</v>
      </c>
      <c r="D923" s="366" t="s">
        <v>832</v>
      </c>
      <c r="E923" s="366">
        <v>0</v>
      </c>
      <c r="F923" s="366">
        <v>2</v>
      </c>
      <c r="G923" s="366">
        <v>2</v>
      </c>
      <c r="H923" s="366">
        <v>27111515</v>
      </c>
      <c r="I923" s="369"/>
      <c r="J923" s="369"/>
    </row>
    <row r="924" spans="1:11" s="310" customFormat="1" ht="44.25" customHeight="1">
      <c r="A924" s="365">
        <f t="shared" ref="A924:A929" si="44">A923+1</f>
        <v>649</v>
      </c>
      <c r="B924" s="366">
        <v>4421601</v>
      </c>
      <c r="C924" s="403" t="s">
        <v>834</v>
      </c>
      <c r="D924" s="366" t="s">
        <v>832</v>
      </c>
      <c r="E924" s="366">
        <v>0</v>
      </c>
      <c r="F924" s="366">
        <v>2</v>
      </c>
      <c r="G924" s="366">
        <v>2</v>
      </c>
      <c r="H924" s="366">
        <v>23241411</v>
      </c>
      <c r="I924" s="369"/>
      <c r="J924" s="369"/>
    </row>
    <row r="925" spans="1:11" s="310" customFormat="1" ht="57.75" customHeight="1">
      <c r="A925" s="365">
        <f t="shared" si="44"/>
        <v>650</v>
      </c>
      <c r="B925" s="366">
        <v>4424101</v>
      </c>
      <c r="C925" s="403" t="s">
        <v>835</v>
      </c>
      <c r="D925" s="366" t="s">
        <v>832</v>
      </c>
      <c r="E925" s="366">
        <v>0</v>
      </c>
      <c r="F925" s="366">
        <v>1</v>
      </c>
      <c r="G925" s="366">
        <v>1</v>
      </c>
      <c r="H925" s="366">
        <v>23271400</v>
      </c>
      <c r="I925" s="369"/>
      <c r="J925" s="369"/>
      <c r="K925" s="404"/>
    </row>
    <row r="926" spans="1:11" s="310" customFormat="1" ht="73.5" customHeight="1">
      <c r="A926" s="365">
        <f t="shared" si="44"/>
        <v>651</v>
      </c>
      <c r="B926" s="366">
        <v>4423101</v>
      </c>
      <c r="C926" s="403" t="s">
        <v>836</v>
      </c>
      <c r="D926" s="366" t="s">
        <v>832</v>
      </c>
      <c r="E926" s="366">
        <v>0</v>
      </c>
      <c r="F926" s="366">
        <v>1</v>
      </c>
      <c r="G926" s="366">
        <v>1</v>
      </c>
      <c r="H926" s="366">
        <v>27111515</v>
      </c>
      <c r="I926" s="369"/>
      <c r="J926" s="369"/>
      <c r="K926" s="404"/>
    </row>
    <row r="927" spans="1:11" s="310" customFormat="1" ht="42">
      <c r="A927" s="365">
        <f t="shared" si="44"/>
        <v>652</v>
      </c>
      <c r="B927" s="366">
        <v>4422201</v>
      </c>
      <c r="C927" s="401" t="s">
        <v>837</v>
      </c>
      <c r="D927" s="366" t="s">
        <v>832</v>
      </c>
      <c r="E927" s="366">
        <v>0</v>
      </c>
      <c r="F927" s="366">
        <v>2</v>
      </c>
      <c r="G927" s="366">
        <v>2</v>
      </c>
      <c r="H927" s="366">
        <v>27112826</v>
      </c>
      <c r="I927" s="369"/>
      <c r="J927" s="369"/>
    </row>
    <row r="928" spans="1:11" s="309" customFormat="1" ht="42">
      <c r="A928" s="365">
        <f t="shared" si="44"/>
        <v>653</v>
      </c>
      <c r="B928" s="366">
        <v>4491906</v>
      </c>
      <c r="C928" s="401" t="s">
        <v>838</v>
      </c>
      <c r="D928" s="366" t="s">
        <v>832</v>
      </c>
      <c r="E928" s="366">
        <v>0</v>
      </c>
      <c r="F928" s="366">
        <v>2</v>
      </c>
      <c r="G928" s="366">
        <v>2</v>
      </c>
      <c r="H928" s="405">
        <v>26101111</v>
      </c>
      <c r="I928" s="369"/>
      <c r="J928" s="369"/>
    </row>
    <row r="929" spans="1:10" s="309" customFormat="1" ht="33.75" customHeight="1">
      <c r="A929" s="365">
        <f t="shared" si="44"/>
        <v>654</v>
      </c>
      <c r="B929" s="366">
        <v>4421703</v>
      </c>
      <c r="C929" s="403" t="s">
        <v>839</v>
      </c>
      <c r="D929" s="366" t="s">
        <v>832</v>
      </c>
      <c r="E929" s="366">
        <v>0</v>
      </c>
      <c r="F929" s="366">
        <v>2</v>
      </c>
      <c r="G929" s="366">
        <v>2</v>
      </c>
      <c r="H929" s="405">
        <v>27121504</v>
      </c>
      <c r="I929" s="369"/>
      <c r="J929" s="369"/>
    </row>
    <row r="930" spans="1:10" s="309" customFormat="1" ht="13">
      <c r="A930" s="282"/>
      <c r="B930" s="283"/>
      <c r="C930" s="284"/>
      <c r="D930" s="283"/>
      <c r="E930" s="283"/>
      <c r="F930" s="283"/>
      <c r="G930" s="283"/>
      <c r="H930" s="406"/>
      <c r="I930" s="285"/>
      <c r="J930" s="285"/>
    </row>
    <row r="931" spans="1:10" s="310" customFormat="1" ht="14">
      <c r="A931" s="282"/>
      <c r="B931" s="283"/>
      <c r="C931" s="402"/>
      <c r="D931" s="283"/>
      <c r="E931" s="283"/>
      <c r="F931" s="283"/>
      <c r="G931" s="283"/>
      <c r="H931" s="283"/>
      <c r="I931" s="374"/>
      <c r="J931" s="374"/>
    </row>
    <row r="932" spans="1:10">
      <c r="A932" s="528" t="s">
        <v>138</v>
      </c>
      <c r="B932" s="528"/>
      <c r="C932" s="528"/>
      <c r="D932" s="528" t="s">
        <v>139</v>
      </c>
      <c r="E932" s="528"/>
      <c r="F932" s="528"/>
      <c r="G932" s="528"/>
      <c r="H932" s="528" t="s">
        <v>140</v>
      </c>
      <c r="I932" s="528"/>
      <c r="J932" s="528"/>
    </row>
    <row r="933" spans="1:10" s="309" customFormat="1" ht="14">
      <c r="A933" s="528" t="s">
        <v>119</v>
      </c>
      <c r="B933" s="528"/>
      <c r="C933" s="528"/>
      <c r="D933" s="529" t="s">
        <v>120</v>
      </c>
      <c r="E933" s="529"/>
      <c r="F933" s="529"/>
      <c r="G933" s="529"/>
      <c r="H933" s="530">
        <v>500000</v>
      </c>
      <c r="I933" s="531"/>
      <c r="J933" s="531"/>
    </row>
    <row r="934" spans="1:10" s="309" customFormat="1" ht="45">
      <c r="A934" s="125" t="s">
        <v>141</v>
      </c>
      <c r="B934" s="123" t="s">
        <v>142</v>
      </c>
      <c r="C934" s="123" t="s">
        <v>143</v>
      </c>
      <c r="D934" s="123" t="s">
        <v>144</v>
      </c>
      <c r="E934" s="123" t="s">
        <v>145</v>
      </c>
      <c r="F934" s="123" t="s">
        <v>146</v>
      </c>
      <c r="G934" s="123" t="s">
        <v>147</v>
      </c>
      <c r="H934" s="123" t="s">
        <v>148</v>
      </c>
      <c r="I934" s="123" t="s">
        <v>149</v>
      </c>
      <c r="J934" s="123" t="s">
        <v>150</v>
      </c>
    </row>
    <row r="935" spans="1:10" s="309" customFormat="1" ht="33.75" customHeight="1">
      <c r="A935" s="365">
        <f>A929+1</f>
        <v>655</v>
      </c>
      <c r="B935" s="366">
        <v>4824901</v>
      </c>
      <c r="C935" s="401" t="s">
        <v>840</v>
      </c>
      <c r="D935" s="366" t="s">
        <v>832</v>
      </c>
      <c r="E935" s="366">
        <v>0</v>
      </c>
      <c r="F935" s="366">
        <v>5</v>
      </c>
      <c r="G935" s="366">
        <v>5</v>
      </c>
      <c r="H935" s="366">
        <v>41113630</v>
      </c>
      <c r="I935" s="369"/>
      <c r="J935" s="369"/>
    </row>
    <row r="936" spans="1:10" s="310" customFormat="1" ht="44.25" customHeight="1">
      <c r="A936" s="118"/>
      <c r="B936" s="76"/>
      <c r="C936" s="134"/>
      <c r="D936" s="76"/>
      <c r="E936" s="76"/>
      <c r="F936" s="76"/>
      <c r="G936" s="76"/>
      <c r="H936" s="76"/>
      <c r="I936" s="136"/>
      <c r="J936" s="136"/>
    </row>
    <row r="937" spans="1:10" s="310" customFormat="1" ht="14">
      <c r="A937" s="528" t="s">
        <v>138</v>
      </c>
      <c r="B937" s="528"/>
      <c r="C937" s="528"/>
      <c r="D937" s="528" t="s">
        <v>139</v>
      </c>
      <c r="E937" s="528"/>
      <c r="F937" s="528"/>
      <c r="G937" s="528"/>
      <c r="H937" s="528" t="s">
        <v>140</v>
      </c>
      <c r="I937" s="528"/>
      <c r="J937" s="528"/>
    </row>
    <row r="938" spans="1:10" s="310" customFormat="1" ht="44.25" customHeight="1">
      <c r="A938" s="528" t="s">
        <v>112</v>
      </c>
      <c r="B938" s="528"/>
      <c r="C938" s="528"/>
      <c r="D938" s="529" t="s">
        <v>113</v>
      </c>
      <c r="E938" s="529"/>
      <c r="F938" s="529"/>
      <c r="G938" s="529"/>
      <c r="H938" s="530">
        <v>8000000</v>
      </c>
      <c r="I938" s="531"/>
      <c r="J938" s="531"/>
    </row>
    <row r="939" spans="1:10" s="309" customFormat="1" ht="45">
      <c r="A939" s="125" t="s">
        <v>141</v>
      </c>
      <c r="B939" s="123" t="s">
        <v>142</v>
      </c>
      <c r="C939" s="123" t="s">
        <v>143</v>
      </c>
      <c r="D939" s="123" t="s">
        <v>144</v>
      </c>
      <c r="E939" s="123" t="s">
        <v>145</v>
      </c>
      <c r="F939" s="123" t="s">
        <v>146</v>
      </c>
      <c r="G939" s="123" t="s">
        <v>147</v>
      </c>
      <c r="H939" s="123" t="s">
        <v>148</v>
      </c>
      <c r="I939" s="123" t="s">
        <v>149</v>
      </c>
      <c r="J939" s="123" t="s">
        <v>150</v>
      </c>
    </row>
    <row r="940" spans="1:10" s="310" customFormat="1" ht="44.25" customHeight="1">
      <c r="A940" s="365">
        <f>A935+1</f>
        <v>656</v>
      </c>
      <c r="B940" s="366">
        <v>4292105</v>
      </c>
      <c r="C940" s="401" t="s">
        <v>841</v>
      </c>
      <c r="D940" s="366" t="s">
        <v>832</v>
      </c>
      <c r="E940" s="366">
        <v>0</v>
      </c>
      <c r="F940" s="366">
        <v>20</v>
      </c>
      <c r="G940" s="366">
        <v>20</v>
      </c>
      <c r="H940" s="366">
        <v>22101701</v>
      </c>
      <c r="I940" s="369"/>
      <c r="J940" s="369"/>
    </row>
    <row r="941" spans="1:10" s="310" customFormat="1" ht="44.25" customHeight="1">
      <c r="A941" s="365">
        <f>A940+1</f>
        <v>657</v>
      </c>
      <c r="B941" s="366">
        <v>4292119</v>
      </c>
      <c r="C941" s="401" t="s">
        <v>842</v>
      </c>
      <c r="D941" s="366" t="s">
        <v>832</v>
      </c>
      <c r="E941" s="366">
        <v>0</v>
      </c>
      <c r="F941" s="366">
        <v>10</v>
      </c>
      <c r="G941" s="366">
        <v>10</v>
      </c>
      <c r="H941" s="366">
        <v>27111701</v>
      </c>
      <c r="I941" s="369"/>
      <c r="J941" s="369"/>
    </row>
    <row r="942" spans="1:10" s="310" customFormat="1" ht="28">
      <c r="A942" s="365">
        <f t="shared" ref="A942:A947" si="45">A941+1</f>
        <v>658</v>
      </c>
      <c r="B942" s="366">
        <v>4292124</v>
      </c>
      <c r="C942" s="401" t="s">
        <v>843</v>
      </c>
      <c r="D942" s="366" t="s">
        <v>832</v>
      </c>
      <c r="E942" s="366">
        <v>0</v>
      </c>
      <c r="F942" s="366">
        <v>10</v>
      </c>
      <c r="G942" s="366">
        <v>10</v>
      </c>
      <c r="H942" s="366">
        <v>25191719</v>
      </c>
      <c r="I942" s="369"/>
      <c r="J942" s="369"/>
    </row>
    <row r="943" spans="1:10" s="310" customFormat="1" ht="28">
      <c r="A943" s="365">
        <f t="shared" si="45"/>
        <v>659</v>
      </c>
      <c r="B943" s="366">
        <v>4292124</v>
      </c>
      <c r="C943" s="401" t="s">
        <v>844</v>
      </c>
      <c r="D943" s="366" t="s">
        <v>832</v>
      </c>
      <c r="E943" s="366">
        <v>0</v>
      </c>
      <c r="F943" s="366">
        <v>10</v>
      </c>
      <c r="G943" s="366">
        <v>10</v>
      </c>
      <c r="H943" s="366">
        <v>25191719</v>
      </c>
      <c r="I943" s="369"/>
      <c r="J943" s="369"/>
    </row>
    <row r="944" spans="1:10" s="310" customFormat="1" ht="28">
      <c r="A944" s="365">
        <f t="shared" si="45"/>
        <v>660</v>
      </c>
      <c r="B944" s="366">
        <v>4292123</v>
      </c>
      <c r="C944" s="401" t="s">
        <v>845</v>
      </c>
      <c r="D944" s="366" t="s">
        <v>832</v>
      </c>
      <c r="E944" s="366">
        <v>0</v>
      </c>
      <c r="F944" s="366">
        <v>10</v>
      </c>
      <c r="G944" s="366">
        <v>10</v>
      </c>
      <c r="H944" s="366">
        <v>25191719</v>
      </c>
      <c r="I944" s="369"/>
      <c r="J944" s="369"/>
    </row>
    <row r="945" spans="1:18" ht="128.25" customHeight="1">
      <c r="A945" s="365">
        <f t="shared" si="45"/>
        <v>661</v>
      </c>
      <c r="B945" s="366">
        <v>42921</v>
      </c>
      <c r="C945" s="403" t="s">
        <v>846</v>
      </c>
      <c r="D945" s="366" t="s">
        <v>832</v>
      </c>
      <c r="E945" s="366">
        <v>0</v>
      </c>
      <c r="F945" s="366">
        <v>10</v>
      </c>
      <c r="G945" s="366">
        <v>10</v>
      </c>
      <c r="H945" s="366">
        <v>25191719</v>
      </c>
      <c r="I945" s="369"/>
      <c r="J945" s="369"/>
      <c r="K945" s="112"/>
      <c r="L945" s="112"/>
      <c r="M945" s="112"/>
      <c r="N945" s="112"/>
      <c r="O945" s="112"/>
      <c r="P945" s="112"/>
      <c r="Q945" s="112"/>
      <c r="R945" s="112"/>
    </row>
    <row r="946" spans="1:18" s="309" customFormat="1" ht="112">
      <c r="A946" s="365">
        <f t="shared" si="45"/>
        <v>662</v>
      </c>
      <c r="B946" s="366">
        <v>42921</v>
      </c>
      <c r="C946" s="403" t="s">
        <v>847</v>
      </c>
      <c r="D946" s="366" t="s">
        <v>832</v>
      </c>
      <c r="E946" s="366">
        <v>0</v>
      </c>
      <c r="F946" s="366">
        <v>10</v>
      </c>
      <c r="G946" s="366">
        <v>10</v>
      </c>
      <c r="H946" s="366">
        <v>25191719</v>
      </c>
      <c r="I946" s="369"/>
      <c r="J946" s="369"/>
    </row>
    <row r="947" spans="1:18" s="309" customFormat="1" ht="33.75" customHeight="1">
      <c r="A947" s="365">
        <f t="shared" si="45"/>
        <v>663</v>
      </c>
      <c r="B947" s="366">
        <v>4292101</v>
      </c>
      <c r="C947" s="403" t="s">
        <v>848</v>
      </c>
      <c r="D947" s="366" t="s">
        <v>832</v>
      </c>
      <c r="E947" s="366">
        <v>0</v>
      </c>
      <c r="F947" s="366">
        <v>20</v>
      </c>
      <c r="G947" s="366">
        <v>20</v>
      </c>
      <c r="H947" s="366">
        <v>27112001</v>
      </c>
      <c r="I947" s="369"/>
      <c r="J947" s="369"/>
    </row>
    <row r="948" spans="1:18" s="310" customFormat="1" ht="14">
      <c r="A948" s="351"/>
      <c r="B948" s="351"/>
      <c r="C948" s="351"/>
      <c r="D948" s="352"/>
      <c r="E948" s="352"/>
      <c r="F948" s="351"/>
      <c r="G948" s="112"/>
      <c r="H948" s="352"/>
      <c r="I948" s="112"/>
      <c r="J948" s="112"/>
    </row>
    <row r="949" spans="1:18" s="310" customFormat="1" ht="14">
      <c r="A949" s="528" t="s">
        <v>138</v>
      </c>
      <c r="B949" s="528"/>
      <c r="C949" s="528"/>
      <c r="D949" s="528" t="s">
        <v>139</v>
      </c>
      <c r="E949" s="528"/>
      <c r="F949" s="528"/>
      <c r="G949" s="528"/>
      <c r="H949" s="528" t="s">
        <v>140</v>
      </c>
      <c r="I949" s="528"/>
      <c r="J949" s="528"/>
    </row>
    <row r="950" spans="1:18" s="310" customFormat="1" ht="14">
      <c r="A950" s="528" t="s">
        <v>85</v>
      </c>
      <c r="B950" s="528"/>
      <c r="C950" s="528"/>
      <c r="D950" s="529" t="s">
        <v>86</v>
      </c>
      <c r="E950" s="529"/>
      <c r="F950" s="529"/>
      <c r="G950" s="529"/>
      <c r="H950" s="530">
        <v>2000000</v>
      </c>
      <c r="I950" s="531"/>
      <c r="J950" s="531"/>
    </row>
    <row r="951" spans="1:18" s="310" customFormat="1" ht="42">
      <c r="A951" s="365">
        <f>A947+1</f>
        <v>664</v>
      </c>
      <c r="B951" s="366">
        <v>4993003</v>
      </c>
      <c r="C951" s="401" t="s">
        <v>849</v>
      </c>
      <c r="D951" s="366" t="s">
        <v>832</v>
      </c>
      <c r="E951" s="366">
        <v>0</v>
      </c>
      <c r="F951" s="366">
        <v>5</v>
      </c>
      <c r="G951" s="366">
        <v>5</v>
      </c>
      <c r="H951" s="366">
        <v>60141204</v>
      </c>
      <c r="I951" s="369"/>
      <c r="J951" s="369"/>
    </row>
    <row r="952" spans="1:18" s="310" customFormat="1" ht="42">
      <c r="A952" s="365">
        <f>A951+1</f>
        <v>665</v>
      </c>
      <c r="B952" s="366">
        <v>4993002</v>
      </c>
      <c r="C952" s="403" t="s">
        <v>850</v>
      </c>
      <c r="D952" s="366" t="s">
        <v>832</v>
      </c>
      <c r="E952" s="366">
        <v>0</v>
      </c>
      <c r="F952" s="366">
        <v>5</v>
      </c>
      <c r="G952" s="366">
        <v>5</v>
      </c>
      <c r="H952" s="366">
        <v>60141204</v>
      </c>
      <c r="I952" s="369"/>
      <c r="J952" s="369"/>
    </row>
    <row r="953" spans="1:18" s="310" customFormat="1" ht="14">
      <c r="A953" s="282"/>
      <c r="B953" s="283"/>
      <c r="C953" s="284"/>
      <c r="D953" s="283"/>
      <c r="E953" s="283"/>
      <c r="F953" s="283"/>
      <c r="G953" s="283"/>
      <c r="H953" s="283"/>
      <c r="I953" s="285"/>
      <c r="J953" s="285"/>
    </row>
    <row r="954" spans="1:18" s="309" customFormat="1" ht="13">
      <c r="A954" s="544" t="s">
        <v>136</v>
      </c>
      <c r="B954" s="544"/>
      <c r="C954" s="544"/>
      <c r="D954" s="544"/>
      <c r="E954" s="544"/>
      <c r="F954" s="544"/>
      <c r="G954" s="544"/>
      <c r="H954" s="544"/>
      <c r="I954" s="544"/>
      <c r="J954" s="544"/>
    </row>
    <row r="955" spans="1:18" s="309" customFormat="1" ht="13">
      <c r="A955" s="282"/>
      <c r="B955" s="283"/>
      <c r="C955" s="284"/>
      <c r="D955" s="283"/>
      <c r="E955" s="283"/>
      <c r="F955" s="283"/>
      <c r="G955" s="283"/>
      <c r="H955" s="283"/>
      <c r="I955" s="285"/>
      <c r="J955" s="285"/>
    </row>
    <row r="956" spans="1:18" s="310" customFormat="1" ht="14">
      <c r="A956" s="544" t="s">
        <v>137</v>
      </c>
      <c r="B956" s="544"/>
      <c r="C956" s="544"/>
      <c r="D956" s="544"/>
      <c r="E956" s="544"/>
      <c r="F956" s="544"/>
      <c r="G956" s="544"/>
      <c r="H956" s="544"/>
      <c r="I956" s="544"/>
      <c r="J956" s="544"/>
    </row>
    <row r="957" spans="1:18">
      <c r="A957" s="528" t="s">
        <v>138</v>
      </c>
      <c r="B957" s="528"/>
      <c r="C957" s="528"/>
      <c r="D957" s="528" t="s">
        <v>139</v>
      </c>
      <c r="E957" s="528"/>
      <c r="F957" s="528"/>
      <c r="G957" s="528"/>
      <c r="H957" s="528" t="s">
        <v>140</v>
      </c>
      <c r="I957" s="528"/>
      <c r="J957" s="528"/>
      <c r="K957" s="112"/>
      <c r="L957" s="112"/>
      <c r="M957" s="112"/>
      <c r="N957" s="112"/>
      <c r="O957" s="112"/>
      <c r="P957" s="112"/>
      <c r="Q957" s="112"/>
      <c r="R957" s="112"/>
    </row>
    <row r="958" spans="1:18" ht="37.5" customHeight="1">
      <c r="A958" s="528" t="s">
        <v>106</v>
      </c>
      <c r="B958" s="528"/>
      <c r="C958" s="528"/>
      <c r="D958" s="529" t="s">
        <v>121</v>
      </c>
      <c r="E958" s="529"/>
      <c r="F958" s="529"/>
      <c r="G958" s="529"/>
      <c r="H958" s="530">
        <v>500000</v>
      </c>
      <c r="I958" s="531"/>
      <c r="J958" s="531"/>
      <c r="K958" s="112"/>
      <c r="L958" s="112"/>
      <c r="M958" s="112"/>
      <c r="N958" s="112"/>
      <c r="O958" s="112"/>
      <c r="P958" s="112"/>
      <c r="Q958" s="112"/>
      <c r="R958" s="112"/>
    </row>
    <row r="959" spans="1:18" ht="28">
      <c r="A959" s="365">
        <f>A952+1</f>
        <v>666</v>
      </c>
      <c r="B959" s="366">
        <v>3791001</v>
      </c>
      <c r="C959" s="401" t="s">
        <v>851</v>
      </c>
      <c r="D959" s="366" t="s">
        <v>832</v>
      </c>
      <c r="E959" s="366">
        <v>0</v>
      </c>
      <c r="F959" s="366">
        <v>1</v>
      </c>
      <c r="G959" s="366">
        <v>1</v>
      </c>
      <c r="H959" s="366">
        <v>11101502</v>
      </c>
      <c r="I959" s="407">
        <v>234504</v>
      </c>
      <c r="J959" s="369"/>
      <c r="K959" s="112"/>
      <c r="L959" s="112"/>
      <c r="M959" s="112"/>
      <c r="N959" s="112"/>
      <c r="O959" s="112"/>
      <c r="P959" s="112"/>
      <c r="Q959" s="112"/>
      <c r="R959" s="112"/>
    </row>
    <row r="960" spans="1:18" ht="15" customHeight="1">
      <c r="A960" s="351"/>
      <c r="B960" s="351"/>
      <c r="C960" s="351"/>
      <c r="D960" s="352"/>
      <c r="E960" s="352"/>
      <c r="F960" s="351"/>
      <c r="G960" s="112"/>
      <c r="H960" s="352"/>
      <c r="I960" s="112"/>
      <c r="J960" s="112"/>
      <c r="K960" s="112"/>
      <c r="L960" s="112"/>
      <c r="M960" s="112"/>
      <c r="N960" s="112"/>
      <c r="O960" s="112"/>
      <c r="P960" s="112"/>
      <c r="Q960" s="112"/>
      <c r="R960" s="112"/>
    </row>
    <row r="961" spans="1:18">
      <c r="A961" s="522" t="s">
        <v>773</v>
      </c>
      <c r="B961" s="522"/>
      <c r="C961" s="522"/>
      <c r="D961" s="522"/>
      <c r="E961" s="522"/>
      <c r="F961" s="522"/>
      <c r="G961" s="522"/>
      <c r="H961" s="522"/>
      <c r="I961" s="522"/>
      <c r="J961" s="522"/>
      <c r="K961" s="112"/>
      <c r="L961" s="112"/>
      <c r="M961" s="112"/>
      <c r="N961" s="112"/>
      <c r="O961" s="112"/>
      <c r="P961" s="112"/>
      <c r="Q961" s="112"/>
      <c r="R961" s="112"/>
    </row>
    <row r="962" spans="1:18">
      <c r="A962" s="351"/>
      <c r="B962" s="351"/>
      <c r="C962" s="351"/>
      <c r="D962" s="352"/>
      <c r="E962" s="352"/>
      <c r="F962" s="351"/>
      <c r="G962" s="112"/>
      <c r="H962" s="112"/>
      <c r="I962" s="112"/>
      <c r="J962" s="112"/>
      <c r="K962" s="112"/>
      <c r="L962" s="112"/>
      <c r="M962" s="112"/>
      <c r="N962" s="112"/>
      <c r="O962" s="112"/>
      <c r="P962" s="112"/>
      <c r="Q962" s="112"/>
      <c r="R962" s="112"/>
    </row>
    <row r="963" spans="1:18">
      <c r="A963" s="523" t="s">
        <v>774</v>
      </c>
      <c r="B963" s="523"/>
      <c r="C963" s="523"/>
      <c r="D963" s="523"/>
      <c r="E963" s="523"/>
      <c r="F963" s="523"/>
      <c r="G963" s="523"/>
      <c r="H963" s="523"/>
      <c r="I963" s="523"/>
      <c r="J963" s="523"/>
      <c r="K963" s="112"/>
      <c r="L963" s="112"/>
      <c r="M963" s="112"/>
      <c r="N963" s="112"/>
      <c r="O963" s="112"/>
      <c r="P963" s="112"/>
      <c r="Q963" s="112"/>
      <c r="R963" s="112"/>
    </row>
    <row r="964" spans="1:18">
      <c r="A964" s="400"/>
      <c r="B964" s="400"/>
      <c r="C964" s="400"/>
      <c r="D964" s="400"/>
      <c r="E964" s="400"/>
      <c r="F964" s="400"/>
      <c r="G964" s="400"/>
      <c r="H964" s="400"/>
      <c r="I964" s="400"/>
      <c r="J964" s="136"/>
      <c r="K964" s="112"/>
      <c r="L964" s="112"/>
      <c r="M964" s="112"/>
      <c r="N964" s="112"/>
      <c r="O964" s="112"/>
      <c r="P964" s="112"/>
      <c r="Q964" s="112"/>
      <c r="R964" s="112"/>
    </row>
    <row r="965" spans="1:18" ht="42.75" customHeight="1">
      <c r="A965" s="528" t="s">
        <v>138</v>
      </c>
      <c r="B965" s="528"/>
      <c r="C965" s="528"/>
      <c r="D965" s="528" t="s">
        <v>139</v>
      </c>
      <c r="E965" s="528"/>
      <c r="F965" s="528"/>
      <c r="G965" s="528"/>
      <c r="H965" s="528" t="s">
        <v>140</v>
      </c>
      <c r="I965" s="528"/>
      <c r="J965" s="528"/>
      <c r="K965" s="112"/>
      <c r="L965" s="112"/>
      <c r="M965" s="112"/>
      <c r="N965" s="112"/>
      <c r="O965" s="112"/>
      <c r="P965" s="112"/>
      <c r="Q965" s="112"/>
      <c r="R965" s="112"/>
    </row>
    <row r="966" spans="1:18">
      <c r="A966" s="528" t="s">
        <v>117</v>
      </c>
      <c r="B966" s="528"/>
      <c r="C966" s="528"/>
      <c r="D966" s="529" t="s">
        <v>118</v>
      </c>
      <c r="E966" s="529"/>
      <c r="F966" s="529"/>
      <c r="G966" s="529"/>
      <c r="H966" s="530">
        <v>10000000</v>
      </c>
      <c r="I966" s="531"/>
      <c r="J966" s="531"/>
      <c r="K966" s="112"/>
      <c r="L966" s="112"/>
      <c r="M966" s="112"/>
      <c r="N966" s="112"/>
      <c r="O966" s="112"/>
      <c r="P966" s="112"/>
      <c r="Q966" s="112"/>
      <c r="R966" s="112"/>
    </row>
    <row r="967" spans="1:18" ht="45">
      <c r="A967" s="125" t="s">
        <v>141</v>
      </c>
      <c r="B967" s="123" t="s">
        <v>142</v>
      </c>
      <c r="C967" s="123" t="s">
        <v>143</v>
      </c>
      <c r="D967" s="123" t="s">
        <v>144</v>
      </c>
      <c r="E967" s="123" t="s">
        <v>145</v>
      </c>
      <c r="F967" s="123" t="s">
        <v>146</v>
      </c>
      <c r="G967" s="123" t="s">
        <v>147</v>
      </c>
      <c r="H967" s="123" t="s">
        <v>148</v>
      </c>
      <c r="I967" s="123" t="s">
        <v>149</v>
      </c>
      <c r="J967" s="123" t="s">
        <v>150</v>
      </c>
      <c r="K967" s="112"/>
      <c r="L967" s="112"/>
      <c r="M967" s="112"/>
      <c r="N967" s="112"/>
      <c r="O967" s="112"/>
      <c r="P967" s="112"/>
      <c r="Q967" s="112"/>
      <c r="R967" s="112"/>
    </row>
    <row r="968" spans="1:18">
      <c r="A968" s="365">
        <f>A959+1</f>
        <v>667</v>
      </c>
      <c r="B968" s="366">
        <v>4412303</v>
      </c>
      <c r="C968" s="401" t="s">
        <v>852</v>
      </c>
      <c r="D968" s="366" t="s">
        <v>832</v>
      </c>
      <c r="E968" s="366">
        <v>0</v>
      </c>
      <c r="F968" s="366">
        <v>5</v>
      </c>
      <c r="G968" s="366">
        <v>5</v>
      </c>
      <c r="H968" s="366">
        <v>27112006</v>
      </c>
      <c r="I968" s="369"/>
      <c r="J968" s="369"/>
      <c r="K968" s="112"/>
      <c r="L968" s="112"/>
      <c r="M968" s="112"/>
      <c r="N968" s="112"/>
      <c r="O968" s="112"/>
      <c r="P968" s="112"/>
      <c r="Q968" s="112"/>
      <c r="R968" s="112"/>
    </row>
    <row r="969" spans="1:18" ht="15" customHeight="1">
      <c r="A969" s="351"/>
      <c r="B969" s="351"/>
      <c r="C969" s="351"/>
      <c r="D969" s="352"/>
      <c r="E969" s="352"/>
      <c r="F969" s="351"/>
      <c r="G969" s="112"/>
      <c r="H969" s="352"/>
      <c r="I969" s="112"/>
      <c r="J969" s="112"/>
      <c r="K969" s="112"/>
      <c r="L969" s="112"/>
      <c r="M969" s="112"/>
      <c r="N969" s="112"/>
      <c r="O969" s="112"/>
      <c r="P969" s="112"/>
      <c r="Q969" s="112"/>
      <c r="R969" s="112"/>
    </row>
    <row r="970" spans="1:18">
      <c r="A970" s="522" t="s">
        <v>773</v>
      </c>
      <c r="B970" s="522"/>
      <c r="C970" s="522"/>
      <c r="D970" s="522"/>
      <c r="E970" s="522"/>
      <c r="F970" s="522"/>
      <c r="G970" s="522"/>
      <c r="H970" s="522"/>
      <c r="I970" s="522"/>
      <c r="J970" s="522"/>
      <c r="K970" s="112"/>
      <c r="L970" s="112"/>
      <c r="M970" s="112"/>
      <c r="N970" s="112"/>
      <c r="O970" s="112"/>
      <c r="P970" s="112"/>
      <c r="Q970" s="112"/>
      <c r="R970" s="112"/>
    </row>
    <row r="971" spans="1:18">
      <c r="A971" s="351"/>
      <c r="B971" s="351"/>
      <c r="C971" s="351"/>
      <c r="D971" s="352"/>
      <c r="E971" s="352"/>
      <c r="F971" s="351"/>
      <c r="G971" s="112"/>
      <c r="H971" s="112"/>
      <c r="I971" s="112"/>
      <c r="J971" s="112"/>
      <c r="K971" s="112"/>
      <c r="L971" s="112"/>
      <c r="M971" s="112"/>
      <c r="N971" s="112"/>
      <c r="O971" s="112"/>
      <c r="P971" s="112"/>
      <c r="Q971" s="112"/>
      <c r="R971" s="112"/>
    </row>
    <row r="972" spans="1:18">
      <c r="A972" s="523" t="s">
        <v>774</v>
      </c>
      <c r="B972" s="523"/>
      <c r="C972" s="523"/>
      <c r="D972" s="523"/>
      <c r="E972" s="523"/>
      <c r="F972" s="523"/>
      <c r="G972" s="523"/>
      <c r="H972" s="523"/>
      <c r="I972" s="523"/>
      <c r="J972" s="523"/>
      <c r="K972" s="112"/>
      <c r="L972" s="112"/>
      <c r="M972" s="112"/>
      <c r="N972" s="112"/>
      <c r="O972" s="112"/>
      <c r="P972" s="112"/>
      <c r="Q972" s="112"/>
      <c r="R972" s="112"/>
    </row>
    <row r="973" spans="1:18">
      <c r="A973" s="400"/>
      <c r="B973" s="400"/>
      <c r="C973" s="400"/>
      <c r="D973" s="400"/>
      <c r="E973" s="400"/>
      <c r="F973" s="400"/>
      <c r="G973" s="400"/>
      <c r="H973" s="400"/>
      <c r="I973" s="400"/>
      <c r="J973" s="136"/>
      <c r="K973" s="112"/>
      <c r="L973" s="112"/>
      <c r="M973" s="112"/>
      <c r="N973" s="112"/>
      <c r="O973" s="112"/>
      <c r="P973" s="112"/>
      <c r="Q973" s="112"/>
      <c r="R973" s="112"/>
    </row>
    <row r="974" spans="1:18">
      <c r="A974" s="528" t="s">
        <v>138</v>
      </c>
      <c r="B974" s="528"/>
      <c r="C974" s="528"/>
      <c r="D974" s="528" t="s">
        <v>139</v>
      </c>
      <c r="E974" s="528"/>
      <c r="F974" s="528"/>
      <c r="G974" s="528"/>
      <c r="H974" s="528" t="s">
        <v>140</v>
      </c>
      <c r="I974" s="528"/>
      <c r="J974" s="528"/>
      <c r="K974" s="112"/>
      <c r="L974" s="112"/>
      <c r="M974" s="112"/>
      <c r="N974" s="112"/>
      <c r="O974" s="112"/>
      <c r="P974" s="112"/>
      <c r="Q974" s="112"/>
      <c r="R974" s="112"/>
    </row>
    <row r="975" spans="1:18" ht="42.75" customHeight="1">
      <c r="A975" s="528" t="s">
        <v>123</v>
      </c>
      <c r="B975" s="528"/>
      <c r="C975" s="528"/>
      <c r="D975" s="529" t="s">
        <v>124</v>
      </c>
      <c r="E975" s="529"/>
      <c r="F975" s="529"/>
      <c r="G975" s="529"/>
      <c r="H975" s="530">
        <v>35000000</v>
      </c>
      <c r="I975" s="531"/>
      <c r="J975" s="531"/>
      <c r="K975" s="112"/>
      <c r="L975" s="112"/>
      <c r="M975" s="112"/>
      <c r="N975" s="112"/>
      <c r="O975" s="112"/>
      <c r="P975" s="112"/>
      <c r="Q975" s="112"/>
      <c r="R975" s="112"/>
    </row>
    <row r="976" spans="1:18" ht="45">
      <c r="A976" s="125" t="s">
        <v>141</v>
      </c>
      <c r="B976" s="123" t="s">
        <v>142</v>
      </c>
      <c r="C976" s="123" t="s">
        <v>143</v>
      </c>
      <c r="D976" s="123" t="s">
        <v>144</v>
      </c>
      <c r="E976" s="123" t="s">
        <v>145</v>
      </c>
      <c r="F976" s="123" t="s">
        <v>146</v>
      </c>
      <c r="G976" s="123" t="s">
        <v>147</v>
      </c>
      <c r="H976" s="123" t="s">
        <v>148</v>
      </c>
      <c r="I976" s="123" t="s">
        <v>149</v>
      </c>
      <c r="J976" s="123" t="s">
        <v>150</v>
      </c>
      <c r="K976" s="112"/>
      <c r="L976" s="112"/>
      <c r="M976" s="112"/>
      <c r="N976" s="112"/>
      <c r="O976" s="112"/>
      <c r="P976" s="112"/>
      <c r="Q976" s="112"/>
      <c r="R976" s="112"/>
    </row>
    <row r="977" spans="1:18" ht="87" customHeight="1">
      <c r="A977" s="365">
        <f>A968+1</f>
        <v>668</v>
      </c>
      <c r="B977" s="366">
        <v>4523001</v>
      </c>
      <c r="C977" s="403" t="s">
        <v>853</v>
      </c>
      <c r="D977" s="366" t="s">
        <v>832</v>
      </c>
      <c r="E977" s="366">
        <v>0</v>
      </c>
      <c r="F977" s="366">
        <v>10</v>
      </c>
      <c r="G977" s="366">
        <v>10</v>
      </c>
      <c r="H977" s="366">
        <v>43211500</v>
      </c>
      <c r="I977" s="369"/>
      <c r="J977" s="369"/>
      <c r="K977" s="112"/>
      <c r="L977" s="112"/>
      <c r="M977" s="112"/>
      <c r="N977" s="112"/>
      <c r="O977" s="112"/>
      <c r="P977" s="112"/>
      <c r="Q977" s="112"/>
      <c r="R977" s="112"/>
    </row>
    <row r="978" spans="1:18">
      <c r="A978" s="351"/>
      <c r="B978" s="351"/>
      <c r="C978" s="351"/>
      <c r="D978" s="352"/>
      <c r="E978" s="352"/>
      <c r="F978" s="351"/>
      <c r="G978" s="112"/>
      <c r="H978" s="352"/>
      <c r="I978" s="112"/>
      <c r="J978" s="112"/>
      <c r="K978" s="112"/>
      <c r="L978" s="112"/>
      <c r="M978" s="112"/>
      <c r="N978" s="112"/>
      <c r="O978" s="112"/>
      <c r="P978" s="112"/>
      <c r="Q978" s="112"/>
      <c r="R978" s="112"/>
    </row>
    <row r="979" spans="1:18">
      <c r="A979" s="528" t="s">
        <v>138</v>
      </c>
      <c r="B979" s="528"/>
      <c r="C979" s="528"/>
      <c r="D979" s="528" t="s">
        <v>139</v>
      </c>
      <c r="E979" s="528"/>
      <c r="F979" s="528"/>
      <c r="G979" s="528"/>
      <c r="H979" s="528" t="s">
        <v>140</v>
      </c>
      <c r="I979" s="528"/>
      <c r="J979" s="528"/>
      <c r="K979" s="112"/>
      <c r="L979" s="112"/>
      <c r="M979" s="112"/>
      <c r="N979" s="112"/>
      <c r="O979" s="112"/>
      <c r="P979" s="112"/>
      <c r="Q979" s="112"/>
      <c r="R979" s="112"/>
    </row>
    <row r="980" spans="1:18" ht="33" customHeight="1">
      <c r="A980" s="528" t="s">
        <v>126</v>
      </c>
      <c r="B980" s="528"/>
      <c r="C980" s="528"/>
      <c r="D980" s="529" t="s">
        <v>127</v>
      </c>
      <c r="E980" s="529"/>
      <c r="F980" s="529"/>
      <c r="G980" s="529"/>
      <c r="H980" s="530">
        <v>15000000</v>
      </c>
      <c r="I980" s="531"/>
      <c r="J980" s="531"/>
      <c r="K980" s="112"/>
      <c r="L980" s="112"/>
      <c r="M980" s="112"/>
      <c r="N980" s="112"/>
      <c r="O980" s="112"/>
      <c r="P980" s="112"/>
      <c r="Q980" s="112"/>
      <c r="R980" s="112"/>
    </row>
    <row r="981" spans="1:18" ht="45">
      <c r="A981" s="125" t="s">
        <v>141</v>
      </c>
      <c r="B981" s="123" t="s">
        <v>142</v>
      </c>
      <c r="C981" s="123" t="s">
        <v>143</v>
      </c>
      <c r="D981" s="123" t="s">
        <v>144</v>
      </c>
      <c r="E981" s="123" t="s">
        <v>145</v>
      </c>
      <c r="F981" s="123" t="s">
        <v>146</v>
      </c>
      <c r="G981" s="123" t="s">
        <v>147</v>
      </c>
      <c r="H981" s="123" t="s">
        <v>148</v>
      </c>
      <c r="I981" s="123" t="s">
        <v>149</v>
      </c>
      <c r="J981" s="123" t="s">
        <v>150</v>
      </c>
      <c r="K981" s="112"/>
      <c r="L981" s="112"/>
      <c r="M981" s="112"/>
      <c r="N981" s="112"/>
      <c r="O981" s="112"/>
      <c r="P981" s="112"/>
      <c r="Q981" s="112"/>
      <c r="R981" s="112"/>
    </row>
    <row r="982" spans="1:18" ht="42">
      <c r="A982" s="365">
        <f>A977+1</f>
        <v>669</v>
      </c>
      <c r="B982" s="366">
        <v>47811</v>
      </c>
      <c r="C982" s="403" t="s">
        <v>854</v>
      </c>
      <c r="D982" s="366" t="s">
        <v>832</v>
      </c>
      <c r="E982" s="366">
        <v>0</v>
      </c>
      <c r="F982" s="366">
        <v>10</v>
      </c>
      <c r="G982" s="366">
        <v>10</v>
      </c>
      <c r="H982" s="366">
        <v>81112501</v>
      </c>
      <c r="I982" s="369"/>
      <c r="J982" s="369"/>
      <c r="K982" s="112"/>
      <c r="L982" s="112"/>
      <c r="M982" s="112"/>
      <c r="N982" s="112"/>
      <c r="O982" s="112"/>
      <c r="P982" s="112"/>
      <c r="Q982" s="112"/>
      <c r="R982" s="112"/>
    </row>
    <row r="983" spans="1:18" ht="36" customHeight="1">
      <c r="A983" s="365">
        <f>A982+1</f>
        <v>670</v>
      </c>
      <c r="B983" s="366">
        <v>47821</v>
      </c>
      <c r="C983" s="403" t="s">
        <v>855</v>
      </c>
      <c r="D983" s="366" t="s">
        <v>832</v>
      </c>
      <c r="E983" s="366">
        <v>0</v>
      </c>
      <c r="F983" s="366">
        <v>10</v>
      </c>
      <c r="G983" s="366">
        <v>10</v>
      </c>
      <c r="H983" s="366">
        <v>81112501</v>
      </c>
      <c r="I983" s="369"/>
      <c r="J983" s="369"/>
      <c r="K983" s="112"/>
      <c r="L983" s="112"/>
      <c r="M983" s="112"/>
      <c r="N983" s="112"/>
      <c r="O983" s="112"/>
      <c r="P983" s="112"/>
      <c r="Q983" s="112"/>
      <c r="R983" s="112"/>
    </row>
    <row r="984" spans="1:18">
      <c r="A984" s="351"/>
      <c r="B984" s="351"/>
      <c r="C984" s="351"/>
      <c r="D984" s="352"/>
      <c r="E984" s="352"/>
      <c r="F984" s="351"/>
      <c r="G984" s="112"/>
      <c r="H984" s="352"/>
      <c r="I984" s="112"/>
      <c r="J984" s="112"/>
      <c r="K984" s="112"/>
      <c r="L984" s="112"/>
      <c r="M984" s="112"/>
      <c r="N984" s="112"/>
      <c r="O984" s="112"/>
      <c r="P984" s="112"/>
      <c r="Q984" s="112"/>
      <c r="R984" s="112"/>
    </row>
    <row r="985" spans="1:18">
      <c r="A985" s="528" t="s">
        <v>138</v>
      </c>
      <c r="B985" s="528"/>
      <c r="C985" s="528"/>
      <c r="D985" s="528" t="s">
        <v>139</v>
      </c>
      <c r="E985" s="528"/>
      <c r="F985" s="528"/>
      <c r="G985" s="528"/>
      <c r="H985" s="528" t="s">
        <v>140</v>
      </c>
      <c r="I985" s="528"/>
      <c r="J985" s="528"/>
      <c r="K985" s="112"/>
      <c r="L985" s="112"/>
      <c r="M985" s="112"/>
      <c r="N985" s="112"/>
      <c r="O985" s="112"/>
      <c r="P985" s="112"/>
      <c r="Q985" s="112"/>
      <c r="R985" s="112"/>
    </row>
    <row r="986" spans="1:18" ht="35.25" customHeight="1">
      <c r="A986" s="528" t="s">
        <v>123</v>
      </c>
      <c r="B986" s="528"/>
      <c r="C986" s="528"/>
      <c r="D986" s="529" t="s">
        <v>124</v>
      </c>
      <c r="E986" s="529"/>
      <c r="F986" s="529"/>
      <c r="G986" s="529"/>
      <c r="H986" s="530">
        <v>15000000</v>
      </c>
      <c r="I986" s="531"/>
      <c r="J986" s="531"/>
      <c r="K986" s="112"/>
      <c r="L986" s="112"/>
      <c r="M986" s="112"/>
      <c r="N986" s="112"/>
      <c r="O986" s="112"/>
      <c r="P986" s="112"/>
      <c r="Q986" s="112"/>
      <c r="R986" s="112"/>
    </row>
    <row r="987" spans="1:18" ht="54.75" customHeight="1">
      <c r="A987" s="125" t="s">
        <v>141</v>
      </c>
      <c r="B987" s="123" t="s">
        <v>142</v>
      </c>
      <c r="C987" s="123" t="s">
        <v>143</v>
      </c>
      <c r="D987" s="123" t="s">
        <v>144</v>
      </c>
      <c r="E987" s="123" t="s">
        <v>145</v>
      </c>
      <c r="F987" s="123" t="s">
        <v>146</v>
      </c>
      <c r="G987" s="123" t="s">
        <v>147</v>
      </c>
      <c r="H987" s="123" t="s">
        <v>148</v>
      </c>
      <c r="I987" s="123" t="s">
        <v>149</v>
      </c>
      <c r="J987" s="123" t="s">
        <v>150</v>
      </c>
      <c r="K987" s="112"/>
      <c r="L987" s="112"/>
      <c r="M987" s="112"/>
      <c r="N987" s="112"/>
      <c r="O987" s="112"/>
      <c r="P987" s="112"/>
      <c r="Q987" s="112"/>
      <c r="R987" s="112"/>
    </row>
    <row r="988" spans="1:18" ht="82.5" customHeight="1">
      <c r="A988" s="365">
        <f>A983+1</f>
        <v>671</v>
      </c>
      <c r="B988" s="366">
        <v>4526601</v>
      </c>
      <c r="C988" s="403" t="s">
        <v>856</v>
      </c>
      <c r="D988" s="366" t="s">
        <v>832</v>
      </c>
      <c r="E988" s="366">
        <v>0</v>
      </c>
      <c r="F988" s="366">
        <v>2</v>
      </c>
      <c r="G988" s="366">
        <v>2</v>
      </c>
      <c r="H988" s="366">
        <v>43212100</v>
      </c>
      <c r="I988" s="369"/>
      <c r="J988" s="369"/>
      <c r="K988" s="112"/>
      <c r="L988" s="112"/>
      <c r="M988" s="112"/>
      <c r="N988" s="112"/>
      <c r="O988" s="112"/>
      <c r="P988" s="112"/>
      <c r="Q988" s="112"/>
      <c r="R988" s="112"/>
    </row>
    <row r="989" spans="1:18" ht="95.25" customHeight="1">
      <c r="A989" s="365">
        <f>A988+1</f>
        <v>672</v>
      </c>
      <c r="B989" s="366">
        <v>4526601</v>
      </c>
      <c r="C989" s="403" t="s">
        <v>857</v>
      </c>
      <c r="D989" s="366" t="s">
        <v>832</v>
      </c>
      <c r="E989" s="366">
        <v>0</v>
      </c>
      <c r="F989" s="366">
        <v>3</v>
      </c>
      <c r="G989" s="366">
        <v>3</v>
      </c>
      <c r="H989" s="366">
        <v>43212100</v>
      </c>
      <c r="I989" s="369"/>
      <c r="J989" s="369"/>
      <c r="K989" s="112"/>
      <c r="L989" s="112"/>
      <c r="M989" s="112"/>
      <c r="N989" s="112"/>
      <c r="O989" s="112"/>
      <c r="P989" s="112"/>
      <c r="Q989" s="112"/>
      <c r="R989" s="112"/>
    </row>
    <row r="990" spans="1:18" ht="67.5" customHeight="1">
      <c r="A990" s="365">
        <f>A989+1</f>
        <v>673</v>
      </c>
      <c r="B990" s="366">
        <v>45263</v>
      </c>
      <c r="C990" s="403" t="s">
        <v>858</v>
      </c>
      <c r="D990" s="366" t="s">
        <v>832</v>
      </c>
      <c r="E990" s="366">
        <v>0</v>
      </c>
      <c r="F990" s="366">
        <v>1</v>
      </c>
      <c r="G990" s="366">
        <v>1</v>
      </c>
      <c r="H990" s="366">
        <v>43212100</v>
      </c>
      <c r="I990" s="369"/>
      <c r="J990" s="369"/>
      <c r="K990" s="112"/>
      <c r="L990" s="112"/>
      <c r="M990" s="112"/>
      <c r="N990" s="112"/>
      <c r="O990" s="112"/>
      <c r="P990" s="112"/>
      <c r="Q990" s="112"/>
      <c r="R990" s="112"/>
    </row>
    <row r="991" spans="1:18">
      <c r="A991" s="351"/>
      <c r="B991" s="351"/>
      <c r="C991" s="351"/>
      <c r="D991" s="352"/>
      <c r="E991" s="352"/>
      <c r="F991" s="351"/>
      <c r="G991" s="112"/>
      <c r="H991" s="352"/>
      <c r="I991" s="112"/>
      <c r="J991" s="112"/>
      <c r="K991" s="112"/>
      <c r="L991" s="112"/>
      <c r="M991" s="112"/>
      <c r="N991" s="112"/>
      <c r="O991" s="112"/>
      <c r="P991" s="112"/>
      <c r="Q991" s="112"/>
      <c r="R991" s="112"/>
    </row>
    <row r="992" spans="1:18">
      <c r="A992" s="528" t="s">
        <v>138</v>
      </c>
      <c r="B992" s="528"/>
      <c r="C992" s="528"/>
      <c r="D992" s="528" t="s">
        <v>139</v>
      </c>
      <c r="E992" s="528"/>
      <c r="F992" s="528"/>
      <c r="G992" s="528"/>
      <c r="H992" s="528" t="s">
        <v>140</v>
      </c>
      <c r="I992" s="528"/>
      <c r="J992" s="528"/>
      <c r="K992" s="112"/>
      <c r="L992" s="112"/>
      <c r="M992" s="112"/>
      <c r="N992" s="112"/>
      <c r="O992" s="112"/>
      <c r="P992" s="112"/>
      <c r="Q992" s="112"/>
      <c r="R992" s="112"/>
    </row>
    <row r="993" spans="1:18" ht="40.5" customHeight="1">
      <c r="A993" s="528" t="s">
        <v>123</v>
      </c>
      <c r="B993" s="528"/>
      <c r="C993" s="528"/>
      <c r="D993" s="529" t="s">
        <v>124</v>
      </c>
      <c r="E993" s="529"/>
      <c r="F993" s="529"/>
      <c r="G993" s="529"/>
      <c r="H993" s="530">
        <v>7000000</v>
      </c>
      <c r="I993" s="531"/>
      <c r="J993" s="531"/>
      <c r="K993" s="112"/>
      <c r="L993" s="112"/>
      <c r="M993" s="112"/>
      <c r="N993" s="112"/>
      <c r="O993" s="112"/>
      <c r="P993" s="112"/>
      <c r="Q993" s="112"/>
      <c r="R993" s="112"/>
    </row>
    <row r="994" spans="1:18" ht="45">
      <c r="A994" s="125" t="s">
        <v>141</v>
      </c>
      <c r="B994" s="123" t="s">
        <v>142</v>
      </c>
      <c r="C994" s="123" t="s">
        <v>143</v>
      </c>
      <c r="D994" s="123" t="s">
        <v>144</v>
      </c>
      <c r="E994" s="123" t="s">
        <v>145</v>
      </c>
      <c r="F994" s="123" t="s">
        <v>146</v>
      </c>
      <c r="G994" s="123" t="s">
        <v>147</v>
      </c>
      <c r="H994" s="123" t="s">
        <v>148</v>
      </c>
      <c r="I994" s="123" t="s">
        <v>149</v>
      </c>
      <c r="J994" s="123" t="s">
        <v>150</v>
      </c>
      <c r="K994" s="112"/>
      <c r="L994" s="112"/>
      <c r="M994" s="112"/>
      <c r="N994" s="112"/>
      <c r="O994" s="112"/>
      <c r="P994" s="112"/>
      <c r="Q994" s="112"/>
      <c r="R994" s="112"/>
    </row>
    <row r="995" spans="1:18" ht="112">
      <c r="A995" s="365">
        <f>A990+1</f>
        <v>674</v>
      </c>
      <c r="B995" s="366">
        <v>45262</v>
      </c>
      <c r="C995" s="403" t="s">
        <v>859</v>
      </c>
      <c r="D995" s="366" t="s">
        <v>832</v>
      </c>
      <c r="E995" s="366">
        <v>0</v>
      </c>
      <c r="F995" s="366">
        <v>2</v>
      </c>
      <c r="G995" s="366">
        <v>2</v>
      </c>
      <c r="H995" s="366">
        <v>43211711</v>
      </c>
      <c r="I995" s="369"/>
      <c r="J995" s="369"/>
      <c r="K995" s="112"/>
      <c r="L995" s="112"/>
      <c r="M995" s="112"/>
      <c r="N995" s="112"/>
      <c r="O995" s="112"/>
      <c r="P995" s="112"/>
      <c r="Q995" s="112"/>
      <c r="R995" s="112"/>
    </row>
    <row r="996" spans="1:18" ht="15" customHeight="1">
      <c r="A996" s="351"/>
      <c r="B996" s="351"/>
      <c r="C996" s="351"/>
      <c r="D996" s="352"/>
      <c r="E996" s="352"/>
      <c r="F996" s="351"/>
      <c r="G996" s="112"/>
      <c r="H996" s="352"/>
      <c r="I996" s="112"/>
      <c r="J996" s="112"/>
      <c r="K996" s="112"/>
      <c r="L996" s="112"/>
      <c r="M996" s="112"/>
      <c r="N996" s="112"/>
      <c r="O996" s="112"/>
      <c r="P996" s="112"/>
      <c r="Q996" s="112"/>
      <c r="R996" s="112"/>
    </row>
    <row r="997" spans="1:18">
      <c r="A997" s="522" t="s">
        <v>623</v>
      </c>
      <c r="B997" s="522"/>
      <c r="C997" s="522"/>
      <c r="D997" s="522"/>
      <c r="E997" s="522"/>
      <c r="F997" s="522"/>
      <c r="G997" s="522"/>
      <c r="H997" s="522"/>
      <c r="I997" s="522"/>
      <c r="J997" s="522"/>
      <c r="K997" s="112"/>
      <c r="L997" s="112"/>
      <c r="M997" s="112"/>
      <c r="N997" s="112"/>
      <c r="O997" s="112"/>
      <c r="P997" s="112"/>
      <c r="Q997" s="112"/>
      <c r="R997" s="112"/>
    </row>
    <row r="998" spans="1:18">
      <c r="A998" s="351"/>
      <c r="B998" s="351"/>
      <c r="C998" s="351"/>
      <c r="D998" s="352"/>
      <c r="E998" s="352"/>
      <c r="F998" s="351"/>
      <c r="G998" s="112"/>
      <c r="H998" s="112"/>
      <c r="I998" s="112"/>
      <c r="J998" s="112"/>
      <c r="K998" s="112"/>
      <c r="L998" s="112"/>
      <c r="M998" s="112"/>
      <c r="N998" s="112"/>
      <c r="O998" s="112"/>
      <c r="P998" s="112"/>
      <c r="Q998" s="112"/>
      <c r="R998" s="112"/>
    </row>
    <row r="999" spans="1:18">
      <c r="A999" s="523" t="s">
        <v>624</v>
      </c>
      <c r="B999" s="523"/>
      <c r="C999" s="523"/>
      <c r="D999" s="523"/>
      <c r="E999" s="523"/>
      <c r="F999" s="523"/>
      <c r="G999" s="523"/>
      <c r="H999" s="523"/>
      <c r="I999" s="523"/>
      <c r="J999" s="523"/>
      <c r="K999" s="112"/>
      <c r="L999" s="112"/>
      <c r="M999" s="112"/>
      <c r="N999" s="112"/>
      <c r="O999" s="112"/>
      <c r="P999" s="112"/>
      <c r="Q999" s="112"/>
      <c r="R999" s="112"/>
    </row>
    <row r="1000" spans="1:18">
      <c r="A1000" s="351"/>
      <c r="B1000" s="351"/>
      <c r="C1000" s="351"/>
      <c r="D1000" s="352"/>
      <c r="E1000" s="352"/>
      <c r="F1000" s="351"/>
      <c r="G1000" s="112"/>
      <c r="H1000" s="352"/>
      <c r="I1000" s="112"/>
      <c r="J1000" s="112"/>
      <c r="K1000" s="112"/>
      <c r="L1000" s="112"/>
      <c r="M1000" s="112"/>
      <c r="N1000" s="112"/>
      <c r="O1000" s="112"/>
      <c r="P1000" s="112"/>
      <c r="Q1000" s="112"/>
      <c r="R1000" s="112"/>
    </row>
    <row r="1001" spans="1:18">
      <c r="A1001" s="528" t="s">
        <v>138</v>
      </c>
      <c r="B1001" s="528"/>
      <c r="C1001" s="528"/>
      <c r="D1001" s="528" t="s">
        <v>139</v>
      </c>
      <c r="E1001" s="528"/>
      <c r="F1001" s="528"/>
      <c r="G1001" s="528"/>
      <c r="H1001" s="528" t="s">
        <v>140</v>
      </c>
      <c r="I1001" s="528"/>
      <c r="J1001" s="528"/>
      <c r="K1001" s="112"/>
      <c r="L1001" s="112"/>
      <c r="M1001" s="112"/>
      <c r="N1001" s="112"/>
      <c r="O1001" s="112"/>
      <c r="P1001" s="112"/>
      <c r="Q1001" s="112"/>
      <c r="R1001" s="112"/>
    </row>
    <row r="1002" spans="1:18" ht="53.25" customHeight="1">
      <c r="A1002" s="528" t="s">
        <v>90</v>
      </c>
      <c r="B1002" s="528"/>
      <c r="C1002" s="528"/>
      <c r="D1002" s="529" t="s">
        <v>91</v>
      </c>
      <c r="E1002" s="529"/>
      <c r="F1002" s="529"/>
      <c r="G1002" s="529"/>
      <c r="H1002" s="530">
        <v>8000000</v>
      </c>
      <c r="I1002" s="531"/>
      <c r="J1002" s="531"/>
      <c r="K1002" s="112"/>
      <c r="L1002" s="112"/>
      <c r="M1002" s="112"/>
      <c r="N1002" s="112"/>
      <c r="O1002" s="112"/>
      <c r="P1002" s="112"/>
      <c r="Q1002" s="112"/>
      <c r="R1002" s="112"/>
    </row>
    <row r="1003" spans="1:18" ht="45">
      <c r="A1003" s="125" t="s">
        <v>141</v>
      </c>
      <c r="B1003" s="123" t="s">
        <v>142</v>
      </c>
      <c r="C1003" s="123" t="s">
        <v>143</v>
      </c>
      <c r="D1003" s="123" t="s">
        <v>144</v>
      </c>
      <c r="E1003" s="123" t="s">
        <v>145</v>
      </c>
      <c r="F1003" s="123" t="s">
        <v>146</v>
      </c>
      <c r="G1003" s="123" t="s">
        <v>147</v>
      </c>
      <c r="H1003" s="123" t="s">
        <v>148</v>
      </c>
      <c r="I1003" s="123" t="s">
        <v>149</v>
      </c>
      <c r="J1003" s="123" t="s">
        <v>150</v>
      </c>
      <c r="K1003" s="112"/>
      <c r="L1003" s="112"/>
      <c r="M1003" s="112"/>
      <c r="N1003" s="112"/>
      <c r="O1003" s="112"/>
      <c r="P1003" s="112"/>
      <c r="Q1003" s="112"/>
      <c r="R1003" s="112"/>
    </row>
    <row r="1004" spans="1:18" ht="112">
      <c r="A1004" s="365">
        <f>A995+1</f>
        <v>675</v>
      </c>
      <c r="B1004" s="366">
        <v>8713000</v>
      </c>
      <c r="C1004" s="403" t="s">
        <v>860</v>
      </c>
      <c r="D1004" s="366" t="s">
        <v>832</v>
      </c>
      <c r="E1004" s="366">
        <v>0</v>
      </c>
      <c r="F1004" s="366">
        <v>1</v>
      </c>
      <c r="G1004" s="366">
        <v>1</v>
      </c>
      <c r="H1004" s="366">
        <v>72154066</v>
      </c>
      <c r="I1004" s="369"/>
      <c r="J1004" s="369"/>
      <c r="K1004" s="112"/>
      <c r="L1004" s="112"/>
      <c r="M1004" s="112"/>
      <c r="N1004" s="112"/>
      <c r="O1004" s="112"/>
      <c r="P1004" s="112"/>
      <c r="Q1004" s="112"/>
      <c r="R1004" s="112"/>
    </row>
    <row r="1005" spans="1:18" ht="15" customHeight="1">
      <c r="A1005" s="351"/>
      <c r="B1005" s="351"/>
      <c r="C1005" s="351"/>
      <c r="D1005" s="352"/>
      <c r="E1005" s="352"/>
      <c r="F1005" s="351"/>
      <c r="G1005" s="112"/>
      <c r="H1005" s="352"/>
      <c r="I1005" s="112"/>
      <c r="J1005" s="112"/>
      <c r="K1005" s="112"/>
      <c r="L1005" s="112"/>
      <c r="M1005" s="112"/>
      <c r="N1005" s="112"/>
      <c r="O1005" s="112"/>
      <c r="P1005" s="112"/>
      <c r="Q1005" s="112"/>
      <c r="R1005" s="112"/>
    </row>
    <row r="1006" spans="1:18">
      <c r="A1006" s="522" t="s">
        <v>136</v>
      </c>
      <c r="B1006" s="522"/>
      <c r="C1006" s="522"/>
      <c r="D1006" s="522"/>
      <c r="E1006" s="522"/>
      <c r="F1006" s="522"/>
      <c r="G1006" s="522"/>
      <c r="H1006" s="522"/>
      <c r="I1006" s="522"/>
      <c r="J1006" s="522"/>
      <c r="K1006" s="112"/>
      <c r="L1006" s="112"/>
      <c r="M1006" s="112"/>
      <c r="N1006" s="112"/>
      <c r="O1006" s="112"/>
      <c r="P1006" s="112"/>
      <c r="Q1006" s="112"/>
      <c r="R1006" s="112"/>
    </row>
    <row r="1007" spans="1:18">
      <c r="A1007" s="351"/>
      <c r="B1007" s="351"/>
      <c r="C1007" s="351"/>
      <c r="D1007" s="352"/>
      <c r="E1007" s="352"/>
      <c r="F1007" s="351"/>
      <c r="G1007" s="112"/>
      <c r="H1007" s="112"/>
      <c r="I1007" s="112"/>
      <c r="J1007" s="112"/>
      <c r="K1007" s="112"/>
      <c r="L1007" s="112"/>
      <c r="M1007" s="112"/>
      <c r="N1007" s="112"/>
      <c r="O1007" s="112"/>
      <c r="P1007" s="112"/>
      <c r="Q1007" s="112"/>
      <c r="R1007" s="112"/>
    </row>
    <row r="1008" spans="1:18">
      <c r="A1008" s="523" t="s">
        <v>137</v>
      </c>
      <c r="B1008" s="523"/>
      <c r="C1008" s="523"/>
      <c r="D1008" s="523"/>
      <c r="E1008" s="523"/>
      <c r="F1008" s="523"/>
      <c r="G1008" s="523"/>
      <c r="H1008" s="523"/>
      <c r="I1008" s="523"/>
      <c r="J1008" s="523"/>
      <c r="K1008" s="112"/>
      <c r="L1008" s="112"/>
      <c r="M1008" s="112"/>
      <c r="N1008" s="112"/>
      <c r="O1008" s="112"/>
      <c r="P1008" s="112"/>
      <c r="Q1008" s="112"/>
      <c r="R1008" s="112"/>
    </row>
    <row r="1009" spans="1:18">
      <c r="A1009" s="351"/>
      <c r="B1009" s="351"/>
      <c r="C1009" s="351"/>
      <c r="D1009" s="352"/>
      <c r="E1009" s="352"/>
      <c r="F1009" s="351"/>
      <c r="G1009" s="112"/>
      <c r="H1009" s="352"/>
      <c r="I1009" s="112"/>
      <c r="J1009" s="112"/>
      <c r="K1009" s="112"/>
      <c r="L1009" s="112"/>
      <c r="M1009" s="112"/>
      <c r="N1009" s="112"/>
      <c r="O1009" s="112"/>
      <c r="P1009" s="112"/>
      <c r="Q1009" s="112"/>
      <c r="R1009" s="112"/>
    </row>
    <row r="1010" spans="1:18">
      <c r="A1010" s="528" t="s">
        <v>138</v>
      </c>
      <c r="B1010" s="528"/>
      <c r="C1010" s="528"/>
      <c r="D1010" s="528" t="s">
        <v>139</v>
      </c>
      <c r="E1010" s="528"/>
      <c r="F1010" s="528"/>
      <c r="G1010" s="528"/>
      <c r="H1010" s="528" t="s">
        <v>140</v>
      </c>
      <c r="I1010" s="528"/>
      <c r="J1010" s="528"/>
      <c r="K1010" s="112"/>
      <c r="L1010" s="112"/>
      <c r="M1010" s="112"/>
      <c r="N1010" s="112"/>
      <c r="O1010" s="112"/>
      <c r="P1010" s="112"/>
      <c r="Q1010" s="112"/>
      <c r="R1010" s="112"/>
    </row>
    <row r="1011" spans="1:18" ht="49.5" customHeight="1">
      <c r="A1011" s="528" t="s">
        <v>104</v>
      </c>
      <c r="B1011" s="528"/>
      <c r="C1011" s="528"/>
      <c r="D1011" s="529" t="s">
        <v>105</v>
      </c>
      <c r="E1011" s="529"/>
      <c r="F1011" s="529"/>
      <c r="G1011" s="529"/>
      <c r="H1011" s="530">
        <v>30000000</v>
      </c>
      <c r="I1011" s="531"/>
      <c r="J1011" s="531"/>
      <c r="K1011" s="112"/>
      <c r="L1011" s="112"/>
      <c r="M1011" s="112"/>
      <c r="N1011" s="112"/>
      <c r="O1011" s="112"/>
      <c r="P1011" s="112"/>
      <c r="Q1011" s="112"/>
      <c r="R1011" s="112"/>
    </row>
    <row r="1012" spans="1:18" ht="45">
      <c r="A1012" s="187" t="s">
        <v>141</v>
      </c>
      <c r="B1012" s="126" t="s">
        <v>142</v>
      </c>
      <c r="C1012" s="126" t="s">
        <v>143</v>
      </c>
      <c r="D1012" s="126" t="s">
        <v>144</v>
      </c>
      <c r="E1012" s="126" t="s">
        <v>145</v>
      </c>
      <c r="F1012" s="126" t="s">
        <v>146</v>
      </c>
      <c r="G1012" s="126" t="s">
        <v>147</v>
      </c>
      <c r="H1012" s="126" t="s">
        <v>148</v>
      </c>
      <c r="I1012" s="126" t="s">
        <v>149</v>
      </c>
      <c r="J1012" s="126" t="s">
        <v>150</v>
      </c>
      <c r="K1012" s="112"/>
      <c r="L1012" s="112"/>
      <c r="M1012" s="112"/>
      <c r="N1012" s="112"/>
      <c r="O1012" s="112"/>
      <c r="P1012" s="112"/>
      <c r="Q1012" s="112"/>
      <c r="R1012" s="112"/>
    </row>
    <row r="1013" spans="1:18" ht="28">
      <c r="A1013" s="365">
        <f>A1004+1</f>
        <v>676</v>
      </c>
      <c r="B1013" s="366">
        <v>3527012</v>
      </c>
      <c r="C1013" s="403" t="s">
        <v>861</v>
      </c>
      <c r="D1013" s="366" t="s">
        <v>862</v>
      </c>
      <c r="E1013" s="366">
        <v>0</v>
      </c>
      <c r="F1013" s="366">
        <v>40</v>
      </c>
      <c r="G1013" s="366">
        <f>F1013</f>
        <v>40</v>
      </c>
      <c r="H1013" s="366">
        <v>42311511</v>
      </c>
      <c r="I1013" s="408"/>
      <c r="J1013" s="408"/>
      <c r="K1013" s="112"/>
      <c r="L1013" s="112"/>
      <c r="M1013" s="112"/>
      <c r="N1013" s="112"/>
      <c r="O1013" s="112"/>
      <c r="P1013" s="112"/>
      <c r="Q1013" s="112"/>
      <c r="R1013" s="112"/>
    </row>
    <row r="1014" spans="1:18">
      <c r="A1014" s="365">
        <f>A1013+1</f>
        <v>677</v>
      </c>
      <c r="B1014" s="366">
        <v>3527011</v>
      </c>
      <c r="C1014" s="403" t="s">
        <v>863</v>
      </c>
      <c r="D1014" s="366" t="s">
        <v>32</v>
      </c>
      <c r="E1014" s="366">
        <v>0</v>
      </c>
      <c r="F1014" s="366">
        <v>200</v>
      </c>
      <c r="G1014" s="366">
        <f t="shared" ref="G1014:G1040" si="46">F1014</f>
        <v>200</v>
      </c>
      <c r="H1014" s="366">
        <v>42311605</v>
      </c>
      <c r="I1014" s="408"/>
      <c r="J1014" s="408"/>
      <c r="K1014" s="112"/>
      <c r="L1014" s="112"/>
      <c r="M1014" s="112"/>
      <c r="N1014" s="112"/>
      <c r="O1014" s="112"/>
      <c r="P1014" s="112"/>
      <c r="Q1014" s="112"/>
      <c r="R1014" s="112"/>
    </row>
    <row r="1015" spans="1:18">
      <c r="A1015" s="365">
        <f t="shared" ref="A1015:A1040" si="47">A1014+1</f>
        <v>678</v>
      </c>
      <c r="B1015" s="366">
        <v>4817199</v>
      </c>
      <c r="C1015" s="403" t="s">
        <v>864</v>
      </c>
      <c r="D1015" s="366" t="s">
        <v>832</v>
      </c>
      <c r="E1015" s="366">
        <v>0</v>
      </c>
      <c r="F1015" s="366">
        <v>40</v>
      </c>
      <c r="G1015" s="366">
        <f t="shared" si="46"/>
        <v>40</v>
      </c>
      <c r="H1015" s="366">
        <v>41104104</v>
      </c>
      <c r="I1015" s="408"/>
      <c r="J1015" s="408"/>
      <c r="K1015" s="112"/>
      <c r="L1015" s="112"/>
      <c r="M1015" s="112"/>
      <c r="N1015" s="112"/>
      <c r="O1015" s="112"/>
      <c r="P1015" s="112"/>
      <c r="Q1015" s="112"/>
      <c r="R1015" s="112"/>
    </row>
    <row r="1016" spans="1:18">
      <c r="A1016" s="365">
        <f t="shared" si="47"/>
        <v>679</v>
      </c>
      <c r="B1016" s="366">
        <v>4815007</v>
      </c>
      <c r="C1016" s="403" t="s">
        <v>865</v>
      </c>
      <c r="D1016" s="366" t="s">
        <v>862</v>
      </c>
      <c r="E1016" s="366">
        <v>0</v>
      </c>
      <c r="F1016" s="366">
        <v>8</v>
      </c>
      <c r="G1016" s="366">
        <f t="shared" si="46"/>
        <v>8</v>
      </c>
      <c r="H1016" s="366">
        <v>51000000</v>
      </c>
      <c r="I1016" s="408"/>
      <c r="J1016" s="408"/>
      <c r="K1016" s="112"/>
      <c r="L1016" s="112"/>
      <c r="M1016" s="112"/>
      <c r="N1016" s="112"/>
      <c r="O1016" s="112"/>
      <c r="P1016" s="112"/>
      <c r="Q1016" s="112"/>
      <c r="R1016" s="112"/>
    </row>
    <row r="1017" spans="1:18">
      <c r="A1017" s="365">
        <f t="shared" si="47"/>
        <v>680</v>
      </c>
      <c r="B1017" s="366">
        <v>3414062</v>
      </c>
      <c r="C1017" s="403" t="s">
        <v>866</v>
      </c>
      <c r="D1017" s="366" t="s">
        <v>832</v>
      </c>
      <c r="E1017" s="366">
        <v>0</v>
      </c>
      <c r="F1017" s="366">
        <v>200</v>
      </c>
      <c r="G1017" s="366">
        <f t="shared" si="46"/>
        <v>200</v>
      </c>
      <c r="H1017" s="366">
        <v>51121900</v>
      </c>
      <c r="I1017" s="408"/>
      <c r="J1017" s="408"/>
      <c r="K1017" s="112"/>
      <c r="L1017" s="112"/>
      <c r="M1017" s="112"/>
      <c r="N1017" s="112"/>
      <c r="O1017" s="112"/>
      <c r="P1017" s="112"/>
      <c r="Q1017" s="112"/>
      <c r="R1017" s="112"/>
    </row>
    <row r="1018" spans="1:18">
      <c r="A1018" s="365">
        <f t="shared" si="47"/>
        <v>681</v>
      </c>
      <c r="B1018" s="366">
        <v>4815001</v>
      </c>
      <c r="C1018" s="403" t="s">
        <v>867</v>
      </c>
      <c r="D1018" s="366" t="s">
        <v>832</v>
      </c>
      <c r="E1018" s="366">
        <v>0</v>
      </c>
      <c r="F1018" s="366">
        <v>200</v>
      </c>
      <c r="G1018" s="366">
        <f t="shared" si="46"/>
        <v>200</v>
      </c>
      <c r="H1018" s="366">
        <v>41122004</v>
      </c>
      <c r="I1018" s="408"/>
      <c r="J1018" s="408"/>
      <c r="K1018" s="112"/>
      <c r="L1018" s="112"/>
      <c r="M1018" s="112"/>
      <c r="N1018" s="112"/>
      <c r="O1018" s="112"/>
      <c r="P1018" s="112"/>
      <c r="Q1018" s="112"/>
      <c r="R1018" s="112"/>
    </row>
    <row r="1019" spans="1:18">
      <c r="A1019" s="365">
        <f t="shared" si="47"/>
        <v>682</v>
      </c>
      <c r="B1019" s="366">
        <v>4815001</v>
      </c>
      <c r="C1019" s="403" t="s">
        <v>868</v>
      </c>
      <c r="D1019" s="366" t="s">
        <v>832</v>
      </c>
      <c r="E1019" s="366">
        <v>0</v>
      </c>
      <c r="F1019" s="366">
        <v>200</v>
      </c>
      <c r="G1019" s="366">
        <f t="shared" si="46"/>
        <v>200</v>
      </c>
      <c r="H1019" s="366">
        <v>41122004</v>
      </c>
      <c r="I1019" s="408"/>
      <c r="J1019" s="408"/>
      <c r="K1019" s="112"/>
      <c r="L1019" s="112"/>
      <c r="M1019" s="112"/>
      <c r="N1019" s="112"/>
      <c r="O1019" s="112"/>
      <c r="P1019" s="112"/>
      <c r="Q1019" s="112"/>
      <c r="R1019" s="112"/>
    </row>
    <row r="1020" spans="1:18">
      <c r="A1020" s="365">
        <f t="shared" si="47"/>
        <v>683</v>
      </c>
      <c r="B1020" s="366">
        <v>4815001</v>
      </c>
      <c r="C1020" s="403" t="s">
        <v>869</v>
      </c>
      <c r="D1020" s="366" t="s">
        <v>832</v>
      </c>
      <c r="E1020" s="366">
        <v>0</v>
      </c>
      <c r="F1020" s="366">
        <v>200</v>
      </c>
      <c r="G1020" s="366">
        <f t="shared" si="46"/>
        <v>200</v>
      </c>
      <c r="H1020" s="366">
        <v>41122004</v>
      </c>
      <c r="I1020" s="408"/>
      <c r="J1020" s="408"/>
      <c r="K1020" s="112"/>
      <c r="L1020" s="112"/>
      <c r="M1020" s="112"/>
      <c r="N1020" s="112"/>
      <c r="O1020" s="112"/>
      <c r="P1020" s="112"/>
      <c r="Q1020" s="112"/>
      <c r="R1020" s="112"/>
    </row>
    <row r="1021" spans="1:18">
      <c r="A1021" s="365">
        <f t="shared" si="47"/>
        <v>684</v>
      </c>
      <c r="B1021" s="366">
        <v>4815005</v>
      </c>
      <c r="C1021" s="403" t="s">
        <v>870</v>
      </c>
      <c r="D1021" s="366" t="s">
        <v>832</v>
      </c>
      <c r="E1021" s="366">
        <v>0</v>
      </c>
      <c r="F1021" s="366">
        <v>200</v>
      </c>
      <c r="G1021" s="366">
        <f t="shared" si="46"/>
        <v>200</v>
      </c>
      <c r="H1021" s="366">
        <v>41122004</v>
      </c>
      <c r="I1021" s="408"/>
      <c r="J1021" s="408"/>
      <c r="K1021" s="112"/>
      <c r="L1021" s="112"/>
      <c r="M1021" s="112"/>
      <c r="N1021" s="112"/>
      <c r="O1021" s="112"/>
      <c r="P1021" s="112"/>
      <c r="Q1021" s="112"/>
      <c r="R1021" s="112"/>
    </row>
    <row r="1022" spans="1:18">
      <c r="A1022" s="365">
        <f t="shared" si="47"/>
        <v>685</v>
      </c>
      <c r="B1022" s="366">
        <v>4815005</v>
      </c>
      <c r="C1022" s="403" t="s">
        <v>871</v>
      </c>
      <c r="D1022" s="366" t="s">
        <v>832</v>
      </c>
      <c r="E1022" s="366">
        <v>0</v>
      </c>
      <c r="F1022" s="366">
        <v>200</v>
      </c>
      <c r="G1022" s="366">
        <f t="shared" si="46"/>
        <v>200</v>
      </c>
      <c r="H1022" s="366">
        <v>41122004</v>
      </c>
      <c r="I1022" s="408"/>
      <c r="J1022" s="408"/>
      <c r="K1022" s="112"/>
      <c r="L1022" s="112"/>
      <c r="M1022" s="112"/>
      <c r="N1022" s="112"/>
      <c r="O1022" s="112"/>
      <c r="P1022" s="112"/>
      <c r="Q1022" s="112"/>
      <c r="R1022" s="112"/>
    </row>
    <row r="1023" spans="1:18">
      <c r="A1023" s="365">
        <f t="shared" si="47"/>
        <v>686</v>
      </c>
      <c r="B1023" s="366">
        <v>3844019</v>
      </c>
      <c r="C1023" s="403" t="s">
        <v>872</v>
      </c>
      <c r="D1023" s="366" t="s">
        <v>832</v>
      </c>
      <c r="E1023" s="366">
        <v>0</v>
      </c>
      <c r="F1023" s="366">
        <v>80</v>
      </c>
      <c r="G1023" s="366">
        <f t="shared" si="46"/>
        <v>80</v>
      </c>
      <c r="H1023" s="366">
        <v>42311500</v>
      </c>
      <c r="I1023" s="408"/>
      <c r="J1023" s="408"/>
      <c r="K1023" s="112"/>
      <c r="L1023" s="112"/>
      <c r="M1023" s="112"/>
      <c r="N1023" s="112"/>
      <c r="O1023" s="112"/>
      <c r="P1023" s="112"/>
      <c r="Q1023" s="112"/>
      <c r="R1023" s="112"/>
    </row>
    <row r="1024" spans="1:18">
      <c r="A1024" s="365">
        <f t="shared" si="47"/>
        <v>687</v>
      </c>
      <c r="B1024" s="366">
        <v>4817199</v>
      </c>
      <c r="C1024" s="403" t="s">
        <v>873</v>
      </c>
      <c r="D1024" s="366" t="s">
        <v>832</v>
      </c>
      <c r="E1024" s="366">
        <v>0</v>
      </c>
      <c r="F1024" s="366">
        <v>40</v>
      </c>
      <c r="G1024" s="366">
        <f t="shared" si="46"/>
        <v>40</v>
      </c>
      <c r="H1024" s="366">
        <v>42321723</v>
      </c>
      <c r="I1024" s="408"/>
      <c r="J1024" s="408"/>
      <c r="K1024" s="112"/>
      <c r="L1024" s="112"/>
      <c r="M1024" s="112"/>
      <c r="N1024" s="112"/>
      <c r="O1024" s="112"/>
      <c r="P1024" s="112"/>
      <c r="Q1024" s="112"/>
      <c r="R1024" s="112"/>
    </row>
    <row r="1025" spans="1:18">
      <c r="A1025" s="365">
        <f t="shared" si="47"/>
        <v>688</v>
      </c>
      <c r="B1025" s="366">
        <v>3527015</v>
      </c>
      <c r="C1025" s="403" t="s">
        <v>874</v>
      </c>
      <c r="D1025" s="366" t="s">
        <v>832</v>
      </c>
      <c r="E1025" s="366">
        <v>0</v>
      </c>
      <c r="F1025" s="366">
        <v>80</v>
      </c>
      <c r="G1025" s="366">
        <f t="shared" si="46"/>
        <v>80</v>
      </c>
      <c r="H1025" s="366">
        <v>31201523</v>
      </c>
      <c r="I1025" s="408"/>
      <c r="J1025" s="408"/>
      <c r="K1025" s="112"/>
      <c r="L1025" s="112"/>
      <c r="M1025" s="112"/>
      <c r="N1025" s="112"/>
      <c r="O1025" s="112"/>
      <c r="P1025" s="112"/>
      <c r="Q1025" s="112"/>
      <c r="R1025" s="112"/>
    </row>
    <row r="1026" spans="1:18" ht="28">
      <c r="A1026" s="365">
        <f t="shared" si="47"/>
        <v>689</v>
      </c>
      <c r="B1026" s="366">
        <v>3522008</v>
      </c>
      <c r="C1026" s="403" t="s">
        <v>875</v>
      </c>
      <c r="D1026" s="366" t="s">
        <v>832</v>
      </c>
      <c r="E1026" s="366">
        <v>0</v>
      </c>
      <c r="F1026" s="366">
        <v>200</v>
      </c>
      <c r="G1026" s="366">
        <f t="shared" si="46"/>
        <v>200</v>
      </c>
      <c r="H1026" s="366">
        <v>51000000</v>
      </c>
      <c r="I1026" s="408"/>
      <c r="J1026" s="408"/>
      <c r="K1026" s="112"/>
      <c r="L1026" s="112"/>
      <c r="M1026" s="112"/>
      <c r="N1026" s="112"/>
      <c r="O1026" s="112"/>
      <c r="P1026" s="112"/>
      <c r="Q1026" s="112"/>
      <c r="R1026" s="112"/>
    </row>
    <row r="1027" spans="1:18">
      <c r="A1027" s="365">
        <f t="shared" si="47"/>
        <v>690</v>
      </c>
      <c r="B1027" s="366">
        <v>3527007</v>
      </c>
      <c r="C1027" s="403" t="s">
        <v>876</v>
      </c>
      <c r="D1027" s="366" t="s">
        <v>832</v>
      </c>
      <c r="E1027" s="366">
        <v>0</v>
      </c>
      <c r="F1027" s="366">
        <v>40</v>
      </c>
      <c r="G1027" s="366">
        <f t="shared" si="46"/>
        <v>40</v>
      </c>
      <c r="H1027" s="366">
        <v>51000000</v>
      </c>
      <c r="I1027" s="408"/>
      <c r="J1027" s="408"/>
      <c r="K1027" s="112"/>
      <c r="L1027" s="112"/>
      <c r="M1027" s="112"/>
      <c r="N1027" s="112"/>
      <c r="O1027" s="112"/>
      <c r="P1027" s="112"/>
      <c r="Q1027" s="112"/>
      <c r="R1027" s="112"/>
    </row>
    <row r="1028" spans="1:18">
      <c r="A1028" s="365">
        <f t="shared" si="47"/>
        <v>691</v>
      </c>
      <c r="B1028" s="366">
        <v>3525099</v>
      </c>
      <c r="C1028" s="403" t="s">
        <v>877</v>
      </c>
      <c r="D1028" s="366" t="s">
        <v>832</v>
      </c>
      <c r="E1028" s="366">
        <v>0</v>
      </c>
      <c r="F1028" s="366">
        <v>200</v>
      </c>
      <c r="G1028" s="366">
        <f t="shared" si="46"/>
        <v>200</v>
      </c>
      <c r="H1028" s="366">
        <v>51000000</v>
      </c>
      <c r="I1028" s="408"/>
      <c r="J1028" s="408"/>
      <c r="K1028" s="112"/>
      <c r="L1028" s="112"/>
      <c r="M1028" s="112"/>
      <c r="N1028" s="112"/>
      <c r="O1028" s="112"/>
      <c r="P1028" s="112"/>
      <c r="Q1028" s="112"/>
      <c r="R1028" s="112"/>
    </row>
    <row r="1029" spans="1:18" ht="28">
      <c r="A1029" s="365">
        <f t="shared" si="47"/>
        <v>692</v>
      </c>
      <c r="B1029" s="366">
        <v>3525099</v>
      </c>
      <c r="C1029" s="403" t="s">
        <v>878</v>
      </c>
      <c r="D1029" s="366" t="s">
        <v>832</v>
      </c>
      <c r="E1029" s="366">
        <v>0</v>
      </c>
      <c r="F1029" s="366">
        <v>200</v>
      </c>
      <c r="G1029" s="366">
        <f t="shared" si="46"/>
        <v>200</v>
      </c>
      <c r="H1029" s="366">
        <v>51000000</v>
      </c>
      <c r="I1029" s="408"/>
      <c r="J1029" s="408"/>
      <c r="K1029" s="112"/>
      <c r="L1029" s="112"/>
      <c r="M1029" s="112"/>
      <c r="N1029" s="112"/>
      <c r="O1029" s="112"/>
      <c r="P1029" s="112"/>
      <c r="Q1029" s="112"/>
      <c r="R1029" s="112"/>
    </row>
    <row r="1030" spans="1:18">
      <c r="A1030" s="365">
        <f t="shared" si="47"/>
        <v>693</v>
      </c>
      <c r="B1030" s="366">
        <v>3523008</v>
      </c>
      <c r="C1030" s="403" t="s">
        <v>879</v>
      </c>
      <c r="D1030" s="366" t="s">
        <v>832</v>
      </c>
      <c r="E1030" s="366">
        <v>0</v>
      </c>
      <c r="F1030" s="366">
        <v>400</v>
      </c>
      <c r="G1030" s="366">
        <f t="shared" si="46"/>
        <v>400</v>
      </c>
      <c r="H1030" s="366">
        <v>51000000</v>
      </c>
      <c r="I1030" s="408"/>
      <c r="J1030" s="408"/>
      <c r="K1030" s="112"/>
      <c r="L1030" s="112"/>
      <c r="M1030" s="112"/>
      <c r="N1030" s="112"/>
      <c r="O1030" s="112"/>
      <c r="P1030" s="112"/>
      <c r="Q1030" s="112"/>
      <c r="R1030" s="112"/>
    </row>
    <row r="1031" spans="1:18">
      <c r="A1031" s="365">
        <f t="shared" si="47"/>
        <v>694</v>
      </c>
      <c r="B1031" s="366">
        <v>3525099</v>
      </c>
      <c r="C1031" s="403" t="s">
        <v>880</v>
      </c>
      <c r="D1031" s="366" t="s">
        <v>832</v>
      </c>
      <c r="E1031" s="366">
        <v>0</v>
      </c>
      <c r="F1031" s="366">
        <v>400</v>
      </c>
      <c r="G1031" s="366">
        <f t="shared" si="46"/>
        <v>400</v>
      </c>
      <c r="H1031" s="366">
        <v>51000000</v>
      </c>
      <c r="I1031" s="408"/>
      <c r="J1031" s="408"/>
      <c r="K1031" s="112"/>
      <c r="L1031" s="112"/>
      <c r="M1031" s="112"/>
      <c r="N1031" s="112"/>
      <c r="O1031" s="112"/>
      <c r="P1031" s="112"/>
      <c r="Q1031" s="112"/>
      <c r="R1031" s="112"/>
    </row>
    <row r="1032" spans="1:18">
      <c r="A1032" s="365">
        <f t="shared" si="47"/>
        <v>695</v>
      </c>
      <c r="B1032" s="366">
        <v>3525099</v>
      </c>
      <c r="C1032" s="403" t="s">
        <v>881</v>
      </c>
      <c r="D1032" s="366" t="s">
        <v>832</v>
      </c>
      <c r="E1032" s="366">
        <v>0</v>
      </c>
      <c r="F1032" s="366">
        <v>200</v>
      </c>
      <c r="G1032" s="366">
        <f t="shared" si="46"/>
        <v>200</v>
      </c>
      <c r="H1032" s="366">
        <v>51000000</v>
      </c>
      <c r="I1032" s="408"/>
      <c r="J1032" s="408"/>
      <c r="K1032" s="112"/>
      <c r="L1032" s="112"/>
      <c r="M1032" s="112"/>
      <c r="N1032" s="112"/>
      <c r="O1032" s="112"/>
      <c r="P1032" s="112"/>
      <c r="Q1032" s="112"/>
      <c r="R1032" s="112"/>
    </row>
    <row r="1033" spans="1:18">
      <c r="A1033" s="365">
        <f t="shared" si="47"/>
        <v>696</v>
      </c>
      <c r="B1033" s="366">
        <v>3525099</v>
      </c>
      <c r="C1033" s="403" t="s">
        <v>882</v>
      </c>
      <c r="D1033" s="366" t="s">
        <v>832</v>
      </c>
      <c r="E1033" s="366">
        <v>0</v>
      </c>
      <c r="F1033" s="366">
        <v>400</v>
      </c>
      <c r="G1033" s="366">
        <f t="shared" si="46"/>
        <v>400</v>
      </c>
      <c r="H1033" s="366">
        <v>51000000</v>
      </c>
      <c r="I1033" s="408"/>
      <c r="J1033" s="408"/>
      <c r="K1033" s="112"/>
      <c r="L1033" s="112"/>
      <c r="M1033" s="112"/>
      <c r="N1033" s="112"/>
      <c r="O1033" s="112"/>
      <c r="P1033" s="112"/>
      <c r="Q1033" s="112"/>
      <c r="R1033" s="112"/>
    </row>
    <row r="1034" spans="1:18">
      <c r="A1034" s="365">
        <f t="shared" si="47"/>
        <v>697</v>
      </c>
      <c r="B1034" s="366">
        <v>3525099</v>
      </c>
      <c r="C1034" s="403" t="s">
        <v>883</v>
      </c>
      <c r="D1034" s="366" t="s">
        <v>832</v>
      </c>
      <c r="E1034" s="366">
        <v>0</v>
      </c>
      <c r="F1034" s="366">
        <v>80</v>
      </c>
      <c r="G1034" s="366">
        <f t="shared" si="46"/>
        <v>80</v>
      </c>
      <c r="H1034" s="366">
        <v>51000000</v>
      </c>
      <c r="I1034" s="408"/>
      <c r="J1034" s="408"/>
      <c r="K1034" s="112"/>
      <c r="L1034" s="112"/>
      <c r="M1034" s="112"/>
      <c r="N1034" s="112"/>
      <c r="O1034" s="112"/>
      <c r="P1034" s="112"/>
      <c r="Q1034" s="112"/>
      <c r="R1034" s="112"/>
    </row>
    <row r="1035" spans="1:18">
      <c r="A1035" s="365">
        <f t="shared" si="47"/>
        <v>698</v>
      </c>
      <c r="B1035" s="366">
        <v>3525099</v>
      </c>
      <c r="C1035" s="403" t="s">
        <v>884</v>
      </c>
      <c r="D1035" s="366" t="s">
        <v>832</v>
      </c>
      <c r="E1035" s="366">
        <v>0</v>
      </c>
      <c r="F1035" s="366">
        <v>80</v>
      </c>
      <c r="G1035" s="366">
        <f t="shared" si="46"/>
        <v>80</v>
      </c>
      <c r="H1035" s="366">
        <v>51000000</v>
      </c>
      <c r="I1035" s="408"/>
      <c r="J1035" s="408"/>
      <c r="K1035" s="112"/>
      <c r="L1035" s="112"/>
      <c r="M1035" s="112"/>
      <c r="N1035" s="112"/>
      <c r="O1035" s="112"/>
      <c r="P1035" s="112"/>
      <c r="Q1035" s="112"/>
      <c r="R1035" s="112"/>
    </row>
    <row r="1036" spans="1:18">
      <c r="A1036" s="365">
        <f t="shared" si="47"/>
        <v>699</v>
      </c>
      <c r="B1036" s="366">
        <v>3525099</v>
      </c>
      <c r="C1036" s="403" t="s">
        <v>885</v>
      </c>
      <c r="D1036" s="366" t="s">
        <v>832</v>
      </c>
      <c r="E1036" s="366">
        <v>0</v>
      </c>
      <c r="F1036" s="366">
        <v>400</v>
      </c>
      <c r="G1036" s="366">
        <f t="shared" si="46"/>
        <v>400</v>
      </c>
      <c r="H1036" s="366">
        <v>51000000</v>
      </c>
      <c r="I1036" s="408"/>
      <c r="J1036" s="408"/>
      <c r="K1036" s="112"/>
      <c r="L1036" s="112"/>
      <c r="M1036" s="112"/>
      <c r="N1036" s="112"/>
      <c r="O1036" s="112"/>
      <c r="P1036" s="112"/>
      <c r="Q1036" s="112"/>
      <c r="R1036" s="112"/>
    </row>
    <row r="1037" spans="1:18">
      <c r="A1037" s="365">
        <f t="shared" si="47"/>
        <v>700</v>
      </c>
      <c r="B1037" s="366">
        <v>3525099</v>
      </c>
      <c r="C1037" s="403" t="s">
        <v>886</v>
      </c>
      <c r="D1037" s="366" t="s">
        <v>832</v>
      </c>
      <c r="E1037" s="366">
        <v>0</v>
      </c>
      <c r="F1037" s="366">
        <v>120</v>
      </c>
      <c r="G1037" s="366">
        <f t="shared" si="46"/>
        <v>120</v>
      </c>
      <c r="H1037" s="366">
        <v>51000000</v>
      </c>
      <c r="I1037" s="408"/>
      <c r="J1037" s="408"/>
      <c r="K1037" s="112"/>
      <c r="L1037" s="112"/>
      <c r="M1037" s="112"/>
      <c r="N1037" s="112"/>
      <c r="O1037" s="112"/>
      <c r="P1037" s="112"/>
      <c r="Q1037" s="112"/>
      <c r="R1037" s="112"/>
    </row>
    <row r="1038" spans="1:18">
      <c r="A1038" s="365">
        <f t="shared" si="47"/>
        <v>701</v>
      </c>
      <c r="B1038" s="366">
        <v>3525099</v>
      </c>
      <c r="C1038" s="403" t="s">
        <v>887</v>
      </c>
      <c r="D1038" s="366" t="s">
        <v>832</v>
      </c>
      <c r="E1038" s="366">
        <v>0</v>
      </c>
      <c r="F1038" s="366">
        <v>200</v>
      </c>
      <c r="G1038" s="366">
        <f t="shared" si="46"/>
        <v>200</v>
      </c>
      <c r="H1038" s="366">
        <v>51000000</v>
      </c>
      <c r="I1038" s="408"/>
      <c r="J1038" s="408"/>
      <c r="K1038" s="112"/>
      <c r="L1038" s="112"/>
      <c r="M1038" s="112"/>
      <c r="N1038" s="112"/>
      <c r="O1038" s="112"/>
      <c r="P1038" s="112"/>
      <c r="Q1038" s="112"/>
      <c r="R1038" s="112"/>
    </row>
    <row r="1039" spans="1:18">
      <c r="A1039" s="365">
        <f t="shared" si="47"/>
        <v>702</v>
      </c>
      <c r="B1039" s="366">
        <v>3525099</v>
      </c>
      <c r="C1039" s="403" t="s">
        <v>888</v>
      </c>
      <c r="D1039" s="366" t="s">
        <v>166</v>
      </c>
      <c r="E1039" s="366">
        <v>0</v>
      </c>
      <c r="F1039" s="366">
        <v>200</v>
      </c>
      <c r="G1039" s="366">
        <f t="shared" si="46"/>
        <v>200</v>
      </c>
      <c r="H1039" s="366">
        <v>51000000</v>
      </c>
      <c r="I1039" s="408"/>
      <c r="J1039" s="408"/>
      <c r="K1039" s="112"/>
      <c r="L1039" s="112"/>
      <c r="M1039" s="112"/>
      <c r="N1039" s="112"/>
      <c r="O1039" s="112"/>
      <c r="P1039" s="112"/>
      <c r="Q1039" s="112"/>
      <c r="R1039" s="112"/>
    </row>
    <row r="1040" spans="1:18">
      <c r="A1040" s="365">
        <f t="shared" si="47"/>
        <v>703</v>
      </c>
      <c r="B1040" s="366">
        <v>3525015</v>
      </c>
      <c r="C1040" s="403" t="s">
        <v>889</v>
      </c>
      <c r="D1040" s="366" t="s">
        <v>166</v>
      </c>
      <c r="E1040" s="366">
        <v>0</v>
      </c>
      <c r="F1040" s="366">
        <v>200</v>
      </c>
      <c r="G1040" s="366">
        <f t="shared" si="46"/>
        <v>200</v>
      </c>
      <c r="H1040" s="366">
        <v>51000000</v>
      </c>
      <c r="I1040" s="408"/>
      <c r="J1040" s="408"/>
      <c r="K1040" s="112"/>
      <c r="L1040" s="112"/>
      <c r="M1040" s="112"/>
      <c r="N1040" s="112"/>
      <c r="O1040" s="112"/>
      <c r="P1040" s="112"/>
      <c r="Q1040" s="112"/>
      <c r="R1040" s="112"/>
    </row>
    <row r="1041" spans="1:18" ht="15" customHeight="1">
      <c r="A1041" s="551"/>
      <c r="B1041" s="551"/>
      <c r="C1041" s="552"/>
      <c r="D1041" s="552"/>
      <c r="E1041" s="552"/>
      <c r="F1041" s="351"/>
      <c r="G1041" s="112"/>
      <c r="H1041" s="352"/>
      <c r="I1041" s="112"/>
      <c r="J1041" s="409">
        <f>SUM(J1013:J1037)</f>
        <v>0</v>
      </c>
      <c r="K1041" s="410">
        <f>H1011-J1041</f>
        <v>30000000</v>
      </c>
      <c r="L1041" s="112"/>
      <c r="M1041" s="112"/>
      <c r="N1041" s="112"/>
      <c r="O1041" s="112"/>
      <c r="P1041" s="112"/>
      <c r="Q1041" s="112"/>
      <c r="R1041" s="112"/>
    </row>
    <row r="1042" spans="1:18">
      <c r="A1042" s="522" t="s">
        <v>136</v>
      </c>
      <c r="B1042" s="522"/>
      <c r="C1042" s="522"/>
      <c r="D1042" s="522"/>
      <c r="E1042" s="522"/>
      <c r="F1042" s="522"/>
      <c r="G1042" s="522"/>
      <c r="H1042" s="522"/>
      <c r="I1042" s="522"/>
      <c r="J1042" s="522"/>
      <c r="K1042" s="112"/>
      <c r="L1042" s="112"/>
      <c r="M1042" s="112"/>
      <c r="N1042" s="112"/>
      <c r="O1042" s="112"/>
      <c r="P1042" s="112"/>
      <c r="Q1042" s="112"/>
      <c r="R1042" s="112"/>
    </row>
    <row r="1043" spans="1:18">
      <c r="A1043" s="351"/>
      <c r="B1043" s="351"/>
      <c r="C1043" s="351"/>
      <c r="D1043" s="352"/>
      <c r="E1043" s="352"/>
      <c r="F1043" s="351"/>
      <c r="G1043" s="112"/>
      <c r="H1043" s="112"/>
      <c r="I1043" s="112"/>
      <c r="J1043" s="112"/>
      <c r="K1043" s="112"/>
      <c r="L1043" s="112"/>
      <c r="M1043" s="112"/>
      <c r="N1043" s="112"/>
      <c r="O1043" s="112"/>
      <c r="P1043" s="112"/>
      <c r="Q1043" s="112"/>
      <c r="R1043" s="112"/>
    </row>
    <row r="1044" spans="1:18">
      <c r="A1044" s="523" t="s">
        <v>137</v>
      </c>
      <c r="B1044" s="523"/>
      <c r="C1044" s="523"/>
      <c r="D1044" s="523"/>
      <c r="E1044" s="523"/>
      <c r="F1044" s="523"/>
      <c r="G1044" s="523"/>
      <c r="H1044" s="523"/>
      <c r="I1044" s="523"/>
      <c r="J1044" s="523"/>
      <c r="K1044" s="112"/>
      <c r="L1044" s="112"/>
      <c r="M1044" s="112"/>
      <c r="N1044" s="112"/>
      <c r="O1044" s="112"/>
      <c r="P1044" s="112"/>
      <c r="Q1044" s="112"/>
      <c r="R1044" s="112"/>
    </row>
    <row r="1045" spans="1:18">
      <c r="A1045" s="351"/>
      <c r="B1045" s="351"/>
      <c r="C1045" s="351"/>
      <c r="D1045" s="352"/>
      <c r="E1045" s="352"/>
      <c r="F1045" s="351"/>
      <c r="G1045" s="112"/>
      <c r="H1045" s="352"/>
      <c r="I1045" s="112"/>
      <c r="J1045" s="112"/>
      <c r="K1045" s="112"/>
      <c r="L1045" s="112"/>
      <c r="M1045" s="112"/>
      <c r="N1045" s="112"/>
      <c r="O1045" s="112"/>
      <c r="P1045" s="112"/>
      <c r="Q1045" s="112"/>
      <c r="R1045" s="112"/>
    </row>
    <row r="1046" spans="1:18">
      <c r="A1046" s="528" t="s">
        <v>138</v>
      </c>
      <c r="B1046" s="528"/>
      <c r="C1046" s="528"/>
      <c r="D1046" s="528" t="s">
        <v>139</v>
      </c>
      <c r="E1046" s="528"/>
      <c r="F1046" s="528"/>
      <c r="G1046" s="528"/>
      <c r="H1046" s="528" t="s">
        <v>140</v>
      </c>
      <c r="I1046" s="528"/>
      <c r="J1046" s="528"/>
      <c r="K1046" s="112"/>
      <c r="L1046" s="112"/>
      <c r="M1046" s="112"/>
      <c r="N1046" s="112"/>
      <c r="O1046" s="112"/>
      <c r="P1046" s="112"/>
      <c r="Q1046" s="112"/>
      <c r="R1046" s="112"/>
    </row>
    <row r="1047" spans="1:18">
      <c r="A1047" s="528" t="s">
        <v>88</v>
      </c>
      <c r="B1047" s="528"/>
      <c r="C1047" s="528"/>
      <c r="D1047" s="529" t="s">
        <v>89</v>
      </c>
      <c r="E1047" s="529"/>
      <c r="F1047" s="529"/>
      <c r="G1047" s="529"/>
      <c r="H1047" s="530">
        <v>35000000</v>
      </c>
      <c r="I1047" s="531"/>
      <c r="J1047" s="531"/>
      <c r="K1047" s="112"/>
      <c r="L1047" s="112"/>
      <c r="M1047" s="112"/>
      <c r="N1047" s="112"/>
      <c r="O1047" s="112"/>
      <c r="P1047" s="112"/>
      <c r="Q1047" s="112"/>
      <c r="R1047" s="112"/>
    </row>
    <row r="1048" spans="1:18" ht="45">
      <c r="A1048" s="125" t="s">
        <v>141</v>
      </c>
      <c r="B1048" s="123" t="s">
        <v>142</v>
      </c>
      <c r="C1048" s="123" t="s">
        <v>143</v>
      </c>
      <c r="D1048" s="123" t="s">
        <v>144</v>
      </c>
      <c r="E1048" s="123" t="s">
        <v>145</v>
      </c>
      <c r="F1048" s="123" t="s">
        <v>146</v>
      </c>
      <c r="G1048" s="123" t="s">
        <v>147</v>
      </c>
      <c r="H1048" s="123" t="s">
        <v>148</v>
      </c>
      <c r="I1048" s="123" t="s">
        <v>149</v>
      </c>
      <c r="J1048" s="123" t="s">
        <v>150</v>
      </c>
      <c r="K1048" s="112"/>
      <c r="L1048" s="112"/>
      <c r="M1048" s="112"/>
      <c r="N1048" s="112"/>
      <c r="O1048" s="112"/>
      <c r="P1048" s="112"/>
      <c r="Q1048" s="112"/>
      <c r="R1048" s="112"/>
    </row>
    <row r="1049" spans="1:18" s="309" customFormat="1" ht="42">
      <c r="A1049" s="365">
        <f>A1040+1</f>
        <v>704</v>
      </c>
      <c r="B1049" s="366">
        <v>4391201</v>
      </c>
      <c r="C1049" s="403" t="s">
        <v>890</v>
      </c>
      <c r="D1049" s="366" t="s">
        <v>832</v>
      </c>
      <c r="E1049" s="366">
        <v>0</v>
      </c>
      <c r="F1049" s="366">
        <v>10</v>
      </c>
      <c r="G1049" s="366">
        <v>10</v>
      </c>
      <c r="H1049" s="366">
        <v>52141510</v>
      </c>
      <c r="I1049" s="369"/>
      <c r="J1049" s="369"/>
      <c r="K1049" s="411">
        <f>I96-J1052</f>
        <v>0</v>
      </c>
    </row>
    <row r="1050" spans="1:18" ht="42">
      <c r="A1050" s="365">
        <f>A1049+1</f>
        <v>705</v>
      </c>
      <c r="B1050" s="366">
        <v>4391201</v>
      </c>
      <c r="C1050" s="403" t="s">
        <v>891</v>
      </c>
      <c r="D1050" s="366" t="s">
        <v>832</v>
      </c>
      <c r="E1050" s="366">
        <v>0</v>
      </c>
      <c r="F1050" s="366">
        <v>5</v>
      </c>
      <c r="G1050" s="366">
        <v>5</v>
      </c>
      <c r="H1050" s="366">
        <v>52141510</v>
      </c>
      <c r="I1050" s="369"/>
      <c r="J1050" s="369"/>
      <c r="K1050" s="112"/>
      <c r="L1050" s="112"/>
      <c r="M1050" s="112"/>
      <c r="N1050" s="112"/>
      <c r="O1050" s="112"/>
      <c r="P1050" s="112"/>
      <c r="Q1050" s="112"/>
      <c r="R1050" s="112"/>
    </row>
    <row r="1051" spans="1:18">
      <c r="A1051" s="351"/>
      <c r="B1051" s="351"/>
      <c r="C1051" s="351"/>
      <c r="D1051" s="352"/>
      <c r="E1051" s="352"/>
      <c r="F1051" s="351"/>
      <c r="G1051" s="112"/>
      <c r="H1051" s="352"/>
      <c r="I1051" s="112"/>
      <c r="J1051" s="112"/>
      <c r="K1051" s="112"/>
      <c r="L1051" s="112"/>
      <c r="M1051" s="112"/>
      <c r="N1051" s="112"/>
      <c r="O1051" s="112"/>
      <c r="P1051" s="112"/>
      <c r="Q1051" s="112"/>
      <c r="R1051" s="112"/>
    </row>
    <row r="1052" spans="1:18">
      <c r="A1052" s="557" t="s">
        <v>892</v>
      </c>
      <c r="B1052" s="558"/>
      <c r="C1052" s="558"/>
      <c r="D1052" s="558"/>
      <c r="E1052" s="558"/>
      <c r="F1052" s="558"/>
      <c r="G1052" s="558"/>
      <c r="H1052" s="558"/>
      <c r="I1052" s="559"/>
      <c r="J1052" s="412">
        <f>+H688+H694+H699+H714+H816+H835+H847+H875+H896+H916+H921+H933+H938+H950+H958+H966+H975+H980+H986+H993+H1002+H1011+H1047</f>
        <v>248000000</v>
      </c>
    </row>
    <row r="1053" spans="1:18">
      <c r="A1053" s="351"/>
      <c r="B1053" s="351"/>
      <c r="C1053" s="351"/>
      <c r="D1053" s="352"/>
      <c r="E1053" s="352"/>
      <c r="F1053" s="351"/>
      <c r="G1053" s="112"/>
      <c r="H1053" s="352"/>
      <c r="I1053" s="112"/>
      <c r="J1053" s="112"/>
    </row>
    <row r="1054" spans="1:18">
      <c r="A1054" s="351"/>
      <c r="B1054" s="351"/>
      <c r="C1054" s="351"/>
      <c r="D1054" s="352"/>
      <c r="E1054" s="352"/>
      <c r="F1054" s="351"/>
      <c r="G1054" s="112"/>
      <c r="H1054" s="352"/>
      <c r="I1054" s="112"/>
      <c r="J1054" s="112"/>
    </row>
    <row r="1055" spans="1:18">
      <c r="A1055" s="560" t="s">
        <v>893</v>
      </c>
      <c r="B1055" s="560"/>
      <c r="C1055" s="560"/>
      <c r="D1055" s="560"/>
      <c r="E1055" s="560"/>
      <c r="F1055" s="560"/>
      <c r="G1055" s="560"/>
      <c r="H1055" s="560"/>
      <c r="I1055" s="560"/>
      <c r="J1055" s="560"/>
    </row>
    <row r="1056" spans="1:18">
      <c r="A1056" s="316"/>
      <c r="B1056" s="316"/>
      <c r="C1056" s="316"/>
      <c r="D1056" s="316"/>
      <c r="E1056" s="316"/>
      <c r="F1056" s="316"/>
      <c r="G1056" s="316"/>
      <c r="H1056" s="316"/>
      <c r="I1056" s="316"/>
      <c r="J1056" s="45"/>
    </row>
    <row r="1057" spans="1:18">
      <c r="A1057" s="75" t="s">
        <v>894</v>
      </c>
      <c r="B1057" s="75"/>
      <c r="C1057" s="75"/>
      <c r="D1057" s="76"/>
      <c r="E1057" s="76"/>
      <c r="F1057" s="77"/>
      <c r="G1057" s="77"/>
      <c r="H1057" s="103"/>
      <c r="I1057" s="103"/>
      <c r="J1057" s="45"/>
      <c r="K1057" s="112"/>
      <c r="L1057" s="112"/>
      <c r="M1057" s="112"/>
      <c r="N1057" s="112"/>
      <c r="O1057" s="112"/>
      <c r="P1057" s="112"/>
      <c r="Q1057" s="112"/>
      <c r="R1057" s="112"/>
    </row>
    <row r="1058" spans="1:18">
      <c r="A1058" s="75" t="s">
        <v>895</v>
      </c>
      <c r="B1058" s="117"/>
      <c r="C1058" s="117"/>
      <c r="D1058" s="413"/>
      <c r="E1058" s="413"/>
      <c r="F1058" s="414"/>
      <c r="G1058" s="414"/>
      <c r="H1058" s="103"/>
      <c r="I1058" s="103"/>
      <c r="J1058" s="45"/>
    </row>
    <row r="1059" spans="1:18">
      <c r="A1059" s="415"/>
      <c r="B1059" s="415"/>
      <c r="C1059" s="415"/>
      <c r="D1059" s="416"/>
      <c r="E1059" s="416"/>
      <c r="F1059" s="103"/>
      <c r="G1059" s="103"/>
      <c r="H1059" s="103"/>
      <c r="I1059" s="103"/>
      <c r="J1059" s="45"/>
    </row>
    <row r="1060" spans="1:18">
      <c r="A1060" s="351"/>
      <c r="B1060" s="351"/>
      <c r="C1060" s="351"/>
      <c r="D1060" s="352"/>
      <c r="E1060" s="352"/>
      <c r="F1060" s="351"/>
      <c r="G1060" s="112"/>
      <c r="H1060" s="352"/>
      <c r="I1060" s="112"/>
      <c r="J1060" s="112"/>
    </row>
    <row r="1061" spans="1:18">
      <c r="A1061" s="561" t="s">
        <v>896</v>
      </c>
      <c r="B1061" s="561"/>
      <c r="C1061" s="561"/>
      <c r="D1061" s="561"/>
      <c r="E1061" s="561"/>
      <c r="F1061" s="391"/>
      <c r="G1061" s="391"/>
      <c r="H1061" s="562" t="s">
        <v>897</v>
      </c>
      <c r="I1061" s="562"/>
      <c r="J1061" s="562"/>
    </row>
    <row r="1062" spans="1:18">
      <c r="A1062" s="563" t="s">
        <v>898</v>
      </c>
      <c r="B1062" s="563"/>
      <c r="C1062" s="563"/>
      <c r="D1062" s="563"/>
      <c r="E1062" s="563"/>
      <c r="F1062" s="391"/>
      <c r="G1062" s="391"/>
      <c r="H1062" s="562" t="s">
        <v>899</v>
      </c>
      <c r="I1062" s="562"/>
      <c r="J1062" s="562"/>
    </row>
    <row r="1063" spans="1:18">
      <c r="A1063" s="415"/>
      <c r="B1063" s="415"/>
      <c r="C1063" s="415"/>
      <c r="D1063" s="416"/>
      <c r="E1063" s="416"/>
      <c r="F1063" s="103"/>
      <c r="G1063" s="103"/>
      <c r="H1063" s="103"/>
      <c r="I1063" s="103"/>
      <c r="J1063" s="45"/>
    </row>
    <row r="1064" spans="1:18" ht="16">
      <c r="A1064" s="417"/>
      <c r="B1064" s="417"/>
      <c r="C1064" s="417"/>
      <c r="D1064" s="418"/>
      <c r="E1064" s="418"/>
      <c r="F1064" s="50"/>
      <c r="G1064" s="50"/>
      <c r="H1064" s="50"/>
      <c r="I1064" s="50"/>
      <c r="J1064" s="41"/>
    </row>
    <row r="1065" spans="1:18" ht="16">
      <c r="A1065" s="50"/>
      <c r="B1065" s="50"/>
      <c r="C1065" s="50"/>
      <c r="D1065" s="50"/>
      <c r="E1065" s="50"/>
      <c r="F1065" s="50"/>
      <c r="G1065" s="50"/>
      <c r="H1065" s="50"/>
      <c r="I1065" s="50"/>
      <c r="J1065" s="41"/>
    </row>
    <row r="1067" spans="1:18">
      <c r="A1067" s="545" t="s">
        <v>900</v>
      </c>
      <c r="B1067" s="545"/>
      <c r="C1067" s="545"/>
      <c r="D1067" s="545"/>
    </row>
    <row r="1068" spans="1:18">
      <c r="A1068" s="545" t="s">
        <v>901</v>
      </c>
      <c r="B1068" s="545"/>
      <c r="C1068" s="545"/>
      <c r="D1068" s="545"/>
    </row>
  </sheetData>
  <mergeCells count="482">
    <mergeCell ref="M121:M126"/>
    <mergeCell ref="M130:M132"/>
    <mergeCell ref="A1052:I1052"/>
    <mergeCell ref="A1055:J1055"/>
    <mergeCell ref="A1061:E1061"/>
    <mergeCell ref="H1061:J1061"/>
    <mergeCell ref="A1062:E1062"/>
    <mergeCell ref="H1062:J1062"/>
    <mergeCell ref="A1067:D1067"/>
    <mergeCell ref="H1011:J1011"/>
    <mergeCell ref="A992:C992"/>
    <mergeCell ref="D992:G992"/>
    <mergeCell ref="H992:J992"/>
    <mergeCell ref="A993:C993"/>
    <mergeCell ref="D993:G993"/>
    <mergeCell ref="H993:J993"/>
    <mergeCell ref="A997:J997"/>
    <mergeCell ref="A999:J999"/>
    <mergeCell ref="A1001:C1001"/>
    <mergeCell ref="D1001:G1001"/>
    <mergeCell ref="H1001:J1001"/>
    <mergeCell ref="A980:C980"/>
    <mergeCell ref="D980:G980"/>
    <mergeCell ref="H980:J980"/>
    <mergeCell ref="A1068:D1068"/>
    <mergeCell ref="K106:K107"/>
    <mergeCell ref="K112:K120"/>
    <mergeCell ref="K121:K126"/>
    <mergeCell ref="A1041:B1041"/>
    <mergeCell ref="C1041:E1041"/>
    <mergeCell ref="A1042:J1042"/>
    <mergeCell ref="A1044:J1044"/>
    <mergeCell ref="A1046:C1046"/>
    <mergeCell ref="D1046:G1046"/>
    <mergeCell ref="H1046:J1046"/>
    <mergeCell ref="A1047:C1047"/>
    <mergeCell ref="D1047:G1047"/>
    <mergeCell ref="H1047:J1047"/>
    <mergeCell ref="A1002:C1002"/>
    <mergeCell ref="D1002:G1002"/>
    <mergeCell ref="H1002:J1002"/>
    <mergeCell ref="A1006:J1006"/>
    <mergeCell ref="A1008:J1008"/>
    <mergeCell ref="A1010:C1010"/>
    <mergeCell ref="D1010:G1010"/>
    <mergeCell ref="H1010:J1010"/>
    <mergeCell ref="A1011:C1011"/>
    <mergeCell ref="D1011:G1011"/>
    <mergeCell ref="A985:C985"/>
    <mergeCell ref="D985:G985"/>
    <mergeCell ref="H985:J985"/>
    <mergeCell ref="A986:C986"/>
    <mergeCell ref="D986:G986"/>
    <mergeCell ref="H986:J986"/>
    <mergeCell ref="A974:C974"/>
    <mergeCell ref="D974:G974"/>
    <mergeCell ref="H974:J974"/>
    <mergeCell ref="A975:C975"/>
    <mergeCell ref="D975:G975"/>
    <mergeCell ref="H975:J975"/>
    <mergeCell ref="A979:C979"/>
    <mergeCell ref="D979:G979"/>
    <mergeCell ref="H979:J979"/>
    <mergeCell ref="A963:J963"/>
    <mergeCell ref="A965:C965"/>
    <mergeCell ref="D965:G965"/>
    <mergeCell ref="H965:J965"/>
    <mergeCell ref="A966:C966"/>
    <mergeCell ref="D966:G966"/>
    <mergeCell ref="H966:J966"/>
    <mergeCell ref="A970:J970"/>
    <mergeCell ref="A972:J972"/>
    <mergeCell ref="A954:J954"/>
    <mergeCell ref="A956:J956"/>
    <mergeCell ref="A957:C957"/>
    <mergeCell ref="D957:G957"/>
    <mergeCell ref="H957:J957"/>
    <mergeCell ref="A958:C958"/>
    <mergeCell ref="D958:G958"/>
    <mergeCell ref="H958:J958"/>
    <mergeCell ref="A961:J961"/>
    <mergeCell ref="A938:C938"/>
    <mergeCell ref="D938:G938"/>
    <mergeCell ref="H938:J938"/>
    <mergeCell ref="A949:C949"/>
    <mergeCell ref="D949:G949"/>
    <mergeCell ref="H949:J949"/>
    <mergeCell ref="A950:C950"/>
    <mergeCell ref="D950:G950"/>
    <mergeCell ref="H950:J950"/>
    <mergeCell ref="A932:C932"/>
    <mergeCell ref="D932:G932"/>
    <mergeCell ref="H932:J932"/>
    <mergeCell ref="A933:C933"/>
    <mergeCell ref="D933:G933"/>
    <mergeCell ref="H933:J933"/>
    <mergeCell ref="A937:C937"/>
    <mergeCell ref="D937:G937"/>
    <mergeCell ref="H937:J937"/>
    <mergeCell ref="A916:C916"/>
    <mergeCell ref="D916:G916"/>
    <mergeCell ref="H916:J916"/>
    <mergeCell ref="A920:C920"/>
    <mergeCell ref="D920:G920"/>
    <mergeCell ref="H920:J920"/>
    <mergeCell ref="A921:C921"/>
    <mergeCell ref="D921:G921"/>
    <mergeCell ref="H921:J921"/>
    <mergeCell ref="A895:C895"/>
    <mergeCell ref="D895:G895"/>
    <mergeCell ref="H895:J895"/>
    <mergeCell ref="A896:C896"/>
    <mergeCell ref="D896:G896"/>
    <mergeCell ref="H896:J896"/>
    <mergeCell ref="A911:J911"/>
    <mergeCell ref="A913:J913"/>
    <mergeCell ref="A915:C915"/>
    <mergeCell ref="D915:G915"/>
    <mergeCell ref="H915:J915"/>
    <mergeCell ref="A847:C847"/>
    <mergeCell ref="D847:G847"/>
    <mergeCell ref="H847:J847"/>
    <mergeCell ref="A874:C874"/>
    <mergeCell ref="D874:G874"/>
    <mergeCell ref="H874:J874"/>
    <mergeCell ref="A875:C875"/>
    <mergeCell ref="D875:G875"/>
    <mergeCell ref="H875:J875"/>
    <mergeCell ref="A834:C834"/>
    <mergeCell ref="D834:G834"/>
    <mergeCell ref="H834:J834"/>
    <mergeCell ref="A835:C835"/>
    <mergeCell ref="D835:G835"/>
    <mergeCell ref="H835:J835"/>
    <mergeCell ref="A842:J842"/>
    <mergeCell ref="A844:J844"/>
    <mergeCell ref="A846:C846"/>
    <mergeCell ref="D846:G846"/>
    <mergeCell ref="H846:J846"/>
    <mergeCell ref="A714:C714"/>
    <mergeCell ref="D714:G714"/>
    <mergeCell ref="H714:J714"/>
    <mergeCell ref="A815:C815"/>
    <mergeCell ref="D815:G815"/>
    <mergeCell ref="H815:J815"/>
    <mergeCell ref="A816:C816"/>
    <mergeCell ref="D816:G816"/>
    <mergeCell ref="H816:J816"/>
    <mergeCell ref="A698:C698"/>
    <mergeCell ref="D698:G698"/>
    <mergeCell ref="H698:J698"/>
    <mergeCell ref="A699:C699"/>
    <mergeCell ref="D699:G699"/>
    <mergeCell ref="H699:J699"/>
    <mergeCell ref="A713:C713"/>
    <mergeCell ref="D713:G713"/>
    <mergeCell ref="H713:J713"/>
    <mergeCell ref="A688:C688"/>
    <mergeCell ref="D688:G688"/>
    <mergeCell ref="H688:J688"/>
    <mergeCell ref="A693:C693"/>
    <mergeCell ref="D693:G693"/>
    <mergeCell ref="H693:J693"/>
    <mergeCell ref="A694:C694"/>
    <mergeCell ref="D694:G694"/>
    <mergeCell ref="H694:J694"/>
    <mergeCell ref="A678:I678"/>
    <mergeCell ref="A680:J680"/>
    <mergeCell ref="A681:J681"/>
    <mergeCell ref="A682:J682"/>
    <mergeCell ref="A684:J684"/>
    <mergeCell ref="A686:J686"/>
    <mergeCell ref="A687:C687"/>
    <mergeCell ref="D687:G687"/>
    <mergeCell ref="H687:J687"/>
    <mergeCell ref="A667:J667"/>
    <mergeCell ref="A669:J669"/>
    <mergeCell ref="A671:J671"/>
    <mergeCell ref="A672:C672"/>
    <mergeCell ref="D672:G672"/>
    <mergeCell ref="H672:J672"/>
    <mergeCell ref="A673:C673"/>
    <mergeCell ref="D673:G673"/>
    <mergeCell ref="H673:J673"/>
    <mergeCell ref="A267:C267"/>
    <mergeCell ref="D267:G267"/>
    <mergeCell ref="H267:J267"/>
    <mergeCell ref="A268:C268"/>
    <mergeCell ref="D268:G268"/>
    <mergeCell ref="H268:J268"/>
    <mergeCell ref="A663:I663"/>
    <mergeCell ref="A665:J665"/>
    <mergeCell ref="A666:J666"/>
    <mergeCell ref="A236:J236"/>
    <mergeCell ref="A237:J237"/>
    <mergeCell ref="A238:J238"/>
    <mergeCell ref="A240:J240"/>
    <mergeCell ref="A242:J242"/>
    <mergeCell ref="A243:C243"/>
    <mergeCell ref="D243:G243"/>
    <mergeCell ref="H243:J243"/>
    <mergeCell ref="A244:C244"/>
    <mergeCell ref="D244:G244"/>
    <mergeCell ref="H244:J244"/>
    <mergeCell ref="M211:N211"/>
    <mergeCell ref="O211:Q211"/>
    <mergeCell ref="M212:N212"/>
    <mergeCell ref="O212:Q212"/>
    <mergeCell ref="M213:N213"/>
    <mergeCell ref="O213:Q213"/>
    <mergeCell ref="M214:N214"/>
    <mergeCell ref="O214:Q214"/>
    <mergeCell ref="M215:N215"/>
    <mergeCell ref="O215:Q215"/>
    <mergeCell ref="A209:C209"/>
    <mergeCell ref="D209:G209"/>
    <mergeCell ref="H209:J209"/>
    <mergeCell ref="M209:N209"/>
    <mergeCell ref="O209:Q209"/>
    <mergeCell ref="A210:C210"/>
    <mergeCell ref="D210:G210"/>
    <mergeCell ref="H210:J210"/>
    <mergeCell ref="M210:N210"/>
    <mergeCell ref="O210:Q210"/>
    <mergeCell ref="M198:N198"/>
    <mergeCell ref="O198:Q198"/>
    <mergeCell ref="M199:N199"/>
    <mergeCell ref="O199:Q199"/>
    <mergeCell ref="M200:N200"/>
    <mergeCell ref="O200:Q200"/>
    <mergeCell ref="A205:J205"/>
    <mergeCell ref="A207:J207"/>
    <mergeCell ref="M208:N208"/>
    <mergeCell ref="O208:Q208"/>
    <mergeCell ref="A195:C195"/>
    <mergeCell ref="D195:G195"/>
    <mergeCell ref="H195:J195"/>
    <mergeCell ref="M195:N195"/>
    <mergeCell ref="O195:Q195"/>
    <mergeCell ref="M196:N196"/>
    <mergeCell ref="O196:Q196"/>
    <mergeCell ref="M197:N197"/>
    <mergeCell ref="O197:Q197"/>
    <mergeCell ref="M183:N183"/>
    <mergeCell ref="O183:Q183"/>
    <mergeCell ref="M184:N184"/>
    <mergeCell ref="O184:Q184"/>
    <mergeCell ref="M185:N185"/>
    <mergeCell ref="O185:Q185"/>
    <mergeCell ref="M186:N186"/>
    <mergeCell ref="O186:Q186"/>
    <mergeCell ref="A194:C194"/>
    <mergeCell ref="D194:G194"/>
    <mergeCell ref="H194:J194"/>
    <mergeCell ref="M178:N178"/>
    <mergeCell ref="O178:Q178"/>
    <mergeCell ref="M179:N179"/>
    <mergeCell ref="O179:Q179"/>
    <mergeCell ref="M180:N180"/>
    <mergeCell ref="O180:Q180"/>
    <mergeCell ref="M181:N181"/>
    <mergeCell ref="O181:Q181"/>
    <mergeCell ref="M182:N182"/>
    <mergeCell ref="O182:Q182"/>
    <mergeCell ref="A172:J172"/>
    <mergeCell ref="A173:J173"/>
    <mergeCell ref="A174:J174"/>
    <mergeCell ref="A175:C175"/>
    <mergeCell ref="D175:G175"/>
    <mergeCell ref="H175:J175"/>
    <mergeCell ref="A176:C176"/>
    <mergeCell ref="D176:G176"/>
    <mergeCell ref="H176:J176"/>
    <mergeCell ref="A159:C159"/>
    <mergeCell ref="D159:G159"/>
    <mergeCell ref="H159:J159"/>
    <mergeCell ref="A164:C164"/>
    <mergeCell ref="D164:G164"/>
    <mergeCell ref="H164:J164"/>
    <mergeCell ref="A165:C165"/>
    <mergeCell ref="D165:G165"/>
    <mergeCell ref="H165:J165"/>
    <mergeCell ref="A151:C151"/>
    <mergeCell ref="D151:G151"/>
    <mergeCell ref="H151:J151"/>
    <mergeCell ref="A152:C152"/>
    <mergeCell ref="D152:G152"/>
    <mergeCell ref="H152:J152"/>
    <mergeCell ref="A158:C158"/>
    <mergeCell ref="D158:G158"/>
    <mergeCell ref="H158:J158"/>
    <mergeCell ref="A141:J141"/>
    <mergeCell ref="A143:J143"/>
    <mergeCell ref="A144:J144"/>
    <mergeCell ref="A145:J145"/>
    <mergeCell ref="A146:C146"/>
    <mergeCell ref="D146:G146"/>
    <mergeCell ref="H146:J146"/>
    <mergeCell ref="A147:C147"/>
    <mergeCell ref="D147:G147"/>
    <mergeCell ref="H147:J147"/>
    <mergeCell ref="A134:B134"/>
    <mergeCell ref="C134:D134"/>
    <mergeCell ref="E134:G134"/>
    <mergeCell ref="I134:J134"/>
    <mergeCell ref="A135:G135"/>
    <mergeCell ref="I135:J135"/>
    <mergeCell ref="A137:I137"/>
    <mergeCell ref="A139:J139"/>
    <mergeCell ref="A140:J140"/>
    <mergeCell ref="A131:B131"/>
    <mergeCell ref="C131:D131"/>
    <mergeCell ref="E131:G131"/>
    <mergeCell ref="I131:J131"/>
    <mergeCell ref="A132:B132"/>
    <mergeCell ref="C132:D132"/>
    <mergeCell ref="E132:G132"/>
    <mergeCell ref="I132:J132"/>
    <mergeCell ref="A133:B133"/>
    <mergeCell ref="C133:D133"/>
    <mergeCell ref="E133:G133"/>
    <mergeCell ref="I133:J133"/>
    <mergeCell ref="A128:B128"/>
    <mergeCell ref="C128:D128"/>
    <mergeCell ref="E128:G128"/>
    <mergeCell ref="I128:J128"/>
    <mergeCell ref="A129:B129"/>
    <mergeCell ref="C129:D129"/>
    <mergeCell ref="E129:G129"/>
    <mergeCell ref="I129:J129"/>
    <mergeCell ref="A130:B130"/>
    <mergeCell ref="C130:D130"/>
    <mergeCell ref="E130:G130"/>
    <mergeCell ref="I130:J130"/>
    <mergeCell ref="A125:B125"/>
    <mergeCell ref="C125:D125"/>
    <mergeCell ref="E125:G125"/>
    <mergeCell ref="I125:J125"/>
    <mergeCell ref="A126:B126"/>
    <mergeCell ref="C126:D126"/>
    <mergeCell ref="I126:J126"/>
    <mergeCell ref="A127:B127"/>
    <mergeCell ref="C127:D127"/>
    <mergeCell ref="E127:G127"/>
    <mergeCell ref="I127:J127"/>
    <mergeCell ref="A122:B122"/>
    <mergeCell ref="C122:D122"/>
    <mergeCell ref="E122:G122"/>
    <mergeCell ref="I122:J122"/>
    <mergeCell ref="A123:B123"/>
    <mergeCell ref="C123:D123"/>
    <mergeCell ref="E123:G123"/>
    <mergeCell ref="I123:J123"/>
    <mergeCell ref="A124:B124"/>
    <mergeCell ref="C124:D124"/>
    <mergeCell ref="E124:G124"/>
    <mergeCell ref="I124:J124"/>
    <mergeCell ref="A119:B119"/>
    <mergeCell ref="C119:D119"/>
    <mergeCell ref="E119:G119"/>
    <mergeCell ref="I119:J119"/>
    <mergeCell ref="A120:B120"/>
    <mergeCell ref="C120:D120"/>
    <mergeCell ref="E120:G120"/>
    <mergeCell ref="I120:J120"/>
    <mergeCell ref="A121:B121"/>
    <mergeCell ref="C121:D121"/>
    <mergeCell ref="E121:G121"/>
    <mergeCell ref="I121:J121"/>
    <mergeCell ref="A116:B116"/>
    <mergeCell ref="C116:D116"/>
    <mergeCell ref="E116:G116"/>
    <mergeCell ref="I116:J116"/>
    <mergeCell ref="A117:B117"/>
    <mergeCell ref="C117:D117"/>
    <mergeCell ref="E117:G117"/>
    <mergeCell ref="I117:J117"/>
    <mergeCell ref="A118:B118"/>
    <mergeCell ref="C118:D118"/>
    <mergeCell ref="E118:G118"/>
    <mergeCell ref="I118:J118"/>
    <mergeCell ref="A113:B113"/>
    <mergeCell ref="C113:D113"/>
    <mergeCell ref="E113:G113"/>
    <mergeCell ref="I113:J113"/>
    <mergeCell ref="A114:B114"/>
    <mergeCell ref="C114:D114"/>
    <mergeCell ref="E114:G114"/>
    <mergeCell ref="A115:B115"/>
    <mergeCell ref="C115:D115"/>
    <mergeCell ref="E115:G115"/>
    <mergeCell ref="I115:J115"/>
    <mergeCell ref="A110:B110"/>
    <mergeCell ref="C110:D110"/>
    <mergeCell ref="E110:G110"/>
    <mergeCell ref="I110:J110"/>
    <mergeCell ref="A111:B111"/>
    <mergeCell ref="C111:D111"/>
    <mergeCell ref="E111:G111"/>
    <mergeCell ref="I111:J111"/>
    <mergeCell ref="A112:B112"/>
    <mergeCell ref="C112:D112"/>
    <mergeCell ref="E112:G112"/>
    <mergeCell ref="A107:B107"/>
    <mergeCell ref="C107:D107"/>
    <mergeCell ref="E107:G107"/>
    <mergeCell ref="I107:J107"/>
    <mergeCell ref="A108:B108"/>
    <mergeCell ref="C108:D108"/>
    <mergeCell ref="E108:G108"/>
    <mergeCell ref="I108:J108"/>
    <mergeCell ref="A109:B109"/>
    <mergeCell ref="C109:D109"/>
    <mergeCell ref="E109:G109"/>
    <mergeCell ref="I109:J109"/>
    <mergeCell ref="A104:B104"/>
    <mergeCell ref="C104:D104"/>
    <mergeCell ref="E104:G104"/>
    <mergeCell ref="I104:J104"/>
    <mergeCell ref="A105:B105"/>
    <mergeCell ref="C105:D105"/>
    <mergeCell ref="E105:G105"/>
    <mergeCell ref="I105:J105"/>
    <mergeCell ref="A106:B106"/>
    <mergeCell ref="C106:D106"/>
    <mergeCell ref="E106:G106"/>
    <mergeCell ref="I106:J106"/>
    <mergeCell ref="A97:G97"/>
    <mergeCell ref="A98:G98"/>
    <mergeCell ref="A99:G99"/>
    <mergeCell ref="A101:J101"/>
    <mergeCell ref="A102:J102"/>
    <mergeCell ref="A103:B103"/>
    <mergeCell ref="C103:D103"/>
    <mergeCell ref="E103:G103"/>
    <mergeCell ref="I103:J103"/>
    <mergeCell ref="A89:F89"/>
    <mergeCell ref="G89:I89"/>
    <mergeCell ref="A90:F90"/>
    <mergeCell ref="G90:I90"/>
    <mergeCell ref="A92:G92"/>
    <mergeCell ref="A93:G93"/>
    <mergeCell ref="A94:G94"/>
    <mergeCell ref="A95:G95"/>
    <mergeCell ref="A96:G96"/>
    <mergeCell ref="A48:H48"/>
    <mergeCell ref="B50:J50"/>
    <mergeCell ref="B51:J51"/>
    <mergeCell ref="B53:D53"/>
    <mergeCell ref="B54:D54"/>
    <mergeCell ref="A82:H82"/>
    <mergeCell ref="A84:J84"/>
    <mergeCell ref="A86:H86"/>
    <mergeCell ref="A88:F88"/>
    <mergeCell ref="G88:I88"/>
    <mergeCell ref="A36:J36"/>
    <mergeCell ref="A37:J37"/>
    <mergeCell ref="A38:J38"/>
    <mergeCell ref="A39:J39"/>
    <mergeCell ref="A40:J40"/>
    <mergeCell ref="A41:J41"/>
    <mergeCell ref="A42:J42"/>
    <mergeCell ref="A44:H44"/>
    <mergeCell ref="A46:J46"/>
    <mergeCell ref="A22:H22"/>
    <mergeCell ref="A24:J24"/>
    <mergeCell ref="A26:H26"/>
    <mergeCell ref="A28:H28"/>
    <mergeCell ref="A30:J30"/>
    <mergeCell ref="A32:H32"/>
    <mergeCell ref="A33:J33"/>
    <mergeCell ref="A34:J34"/>
    <mergeCell ref="A35:J35"/>
    <mergeCell ref="A1:J1"/>
    <mergeCell ref="A2:J2"/>
    <mergeCell ref="A3:H3"/>
    <mergeCell ref="A6:J6"/>
    <mergeCell ref="A7:J7"/>
    <mergeCell ref="A8:J8"/>
    <mergeCell ref="A16:J16"/>
    <mergeCell ref="A18:J18"/>
    <mergeCell ref="A20:J20"/>
  </mergeCells>
  <pageMargins left="0.56000000000000005" right="0.27" top="0.43307086614173201" bottom="0.27559055118110198" header="2.1259842519685002" footer="0.31496062992126"/>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P1196"/>
  <sheetViews>
    <sheetView view="pageLayout" topLeftCell="A126" zoomScaleNormal="100" zoomScaleSheetLayoutView="85" workbookViewId="0">
      <selection activeCell="E129" sqref="E129:G129"/>
    </sheetView>
  </sheetViews>
  <sheetFormatPr baseColWidth="10" defaultColWidth="11" defaultRowHeight="15"/>
  <cols>
    <col min="1" max="1" width="9.6640625" customWidth="1"/>
    <col min="2" max="2" width="12.5" customWidth="1"/>
    <col min="3" max="3" width="34.6640625" customWidth="1"/>
    <col min="4" max="4" width="11.6640625" customWidth="1"/>
    <col min="5" max="5" width="17.5" customWidth="1"/>
    <col min="6" max="6" width="13" customWidth="1"/>
    <col min="7" max="7" width="14.33203125" customWidth="1"/>
    <col min="8" max="8" width="17.1640625" customWidth="1"/>
    <col min="9" max="9" width="20.6640625" customWidth="1"/>
    <col min="10" max="10" width="23.5" customWidth="1"/>
    <col min="11" max="11" width="16.5" customWidth="1"/>
    <col min="12" max="12" width="17.5" customWidth="1"/>
    <col min="13" max="13" width="32.83203125" customWidth="1"/>
  </cols>
  <sheetData>
    <row r="1" spans="1:10" ht="16">
      <c r="A1" s="564" t="s">
        <v>0</v>
      </c>
      <c r="B1" s="564"/>
      <c r="C1" s="564"/>
      <c r="D1" s="564"/>
      <c r="E1" s="564"/>
      <c r="F1" s="564"/>
      <c r="G1" s="564"/>
      <c r="H1" s="564"/>
      <c r="I1" s="564"/>
      <c r="J1" s="564"/>
    </row>
    <row r="2" spans="1:10" ht="16">
      <c r="A2" s="564" t="s">
        <v>1</v>
      </c>
      <c r="B2" s="564"/>
      <c r="C2" s="564"/>
      <c r="D2" s="564"/>
      <c r="E2" s="564"/>
      <c r="F2" s="564"/>
      <c r="G2" s="564"/>
      <c r="H2" s="564"/>
      <c r="I2" s="564"/>
      <c r="J2" s="564"/>
    </row>
    <row r="3" spans="1:10" ht="16">
      <c r="A3" s="564"/>
      <c r="B3" s="564"/>
      <c r="C3" s="564"/>
      <c r="D3" s="564"/>
      <c r="E3" s="564"/>
      <c r="F3" s="564"/>
      <c r="G3" s="564"/>
      <c r="H3" s="564"/>
      <c r="I3" s="40"/>
      <c r="J3" s="40"/>
    </row>
    <row r="4" spans="1:10" ht="16">
      <c r="A4" s="49"/>
      <c r="B4" s="49"/>
      <c r="C4" s="49"/>
      <c r="D4" s="49"/>
      <c r="E4" s="49"/>
      <c r="F4" s="49"/>
      <c r="G4" s="50"/>
      <c r="H4" s="50"/>
      <c r="I4" s="40"/>
      <c r="J4" s="40"/>
    </row>
    <row r="5" spans="1:10" ht="16">
      <c r="A5" s="49"/>
      <c r="B5" s="49"/>
      <c r="C5" s="49"/>
      <c r="D5" s="49"/>
      <c r="E5" s="49"/>
      <c r="F5" s="49"/>
      <c r="G5" s="50"/>
      <c r="H5" s="50"/>
      <c r="I5" s="40"/>
      <c r="J5" s="40"/>
    </row>
    <row r="6" spans="1:10" ht="16">
      <c r="A6" s="565" t="s">
        <v>2</v>
      </c>
      <c r="B6" s="565"/>
      <c r="C6" s="565"/>
      <c r="D6" s="565"/>
      <c r="E6" s="565"/>
      <c r="F6" s="565"/>
      <c r="G6" s="565"/>
      <c r="H6" s="565"/>
      <c r="I6" s="565"/>
      <c r="J6" s="565"/>
    </row>
    <row r="7" spans="1:10" ht="16">
      <c r="A7" s="565"/>
      <c r="B7" s="565"/>
      <c r="C7" s="565"/>
      <c r="D7" s="565"/>
      <c r="E7" s="565"/>
      <c r="F7" s="565"/>
      <c r="G7" s="565"/>
      <c r="H7" s="565"/>
      <c r="I7" s="565"/>
      <c r="J7" s="565"/>
    </row>
    <row r="8" spans="1:10" ht="16">
      <c r="A8" s="51"/>
      <c r="B8" s="51"/>
      <c r="C8" s="51"/>
      <c r="D8" s="51"/>
      <c r="E8" s="51"/>
      <c r="F8" s="51"/>
      <c r="G8" s="51"/>
      <c r="H8" s="51"/>
      <c r="I8" s="51"/>
      <c r="J8" s="51"/>
    </row>
    <row r="9" spans="1:10" ht="16">
      <c r="A9" s="52"/>
      <c r="B9" s="52"/>
      <c r="C9" s="53"/>
      <c r="D9" s="53"/>
      <c r="E9" s="53"/>
      <c r="F9" s="53"/>
      <c r="G9" s="41"/>
      <c r="H9" s="54"/>
      <c r="I9" s="54" t="s">
        <v>902</v>
      </c>
      <c r="J9" s="54"/>
    </row>
    <row r="10" spans="1:10" ht="16">
      <c r="A10" s="50"/>
      <c r="B10" s="50"/>
      <c r="C10" s="50"/>
      <c r="D10" s="50"/>
      <c r="E10" s="50"/>
      <c r="F10" s="50"/>
      <c r="G10" s="41"/>
      <c r="H10" s="54"/>
      <c r="I10" s="54" t="s">
        <v>903</v>
      </c>
      <c r="J10" s="54"/>
    </row>
    <row r="11" spans="1:10" ht="16">
      <c r="A11" s="50"/>
      <c r="B11" s="50"/>
      <c r="C11" s="50"/>
      <c r="D11" s="50"/>
      <c r="E11" s="50"/>
      <c r="F11" s="50"/>
      <c r="G11" s="41"/>
      <c r="H11" s="54"/>
      <c r="I11" s="54" t="s">
        <v>904</v>
      </c>
      <c r="J11" s="54"/>
    </row>
    <row r="12" spans="1:10" ht="16">
      <c r="A12" s="50"/>
      <c r="B12" s="50"/>
      <c r="C12" s="50"/>
      <c r="D12" s="50"/>
      <c r="E12" s="50"/>
      <c r="F12" s="50"/>
      <c r="G12" s="50"/>
      <c r="H12" s="50"/>
      <c r="I12" s="40"/>
      <c r="J12" s="40"/>
    </row>
    <row r="13" spans="1:10" ht="47.25" customHeight="1">
      <c r="A13" s="566" t="s">
        <v>905</v>
      </c>
      <c r="B13" s="566"/>
      <c r="C13" s="566"/>
      <c r="D13" s="566"/>
      <c r="E13" s="566"/>
      <c r="F13" s="566"/>
      <c r="G13" s="566"/>
      <c r="H13" s="566"/>
      <c r="I13" s="566"/>
      <c r="J13" s="566"/>
    </row>
    <row r="14" spans="1:10" ht="16">
      <c r="A14" s="56"/>
      <c r="B14" s="56"/>
      <c r="C14" s="56"/>
      <c r="D14" s="56"/>
      <c r="E14" s="56"/>
      <c r="F14" s="56"/>
      <c r="G14" s="56"/>
      <c r="H14" s="56"/>
      <c r="I14" s="40"/>
      <c r="J14" s="40"/>
    </row>
    <row r="15" spans="1:10" ht="15.75" customHeight="1">
      <c r="A15" s="567" t="s">
        <v>9</v>
      </c>
      <c r="B15" s="567"/>
      <c r="C15" s="567"/>
      <c r="D15" s="567"/>
      <c r="E15" s="567"/>
      <c r="F15" s="567"/>
      <c r="G15" s="567"/>
      <c r="H15" s="567"/>
      <c r="I15" s="567"/>
      <c r="J15" s="567"/>
    </row>
    <row r="16" spans="1:10" ht="10.5" customHeight="1">
      <c r="A16" s="56"/>
      <c r="B16" s="56"/>
      <c r="C16" s="56"/>
      <c r="D16" s="56"/>
      <c r="E16" s="56"/>
      <c r="F16" s="56"/>
      <c r="G16" s="56"/>
      <c r="H16" s="56"/>
      <c r="I16" s="40"/>
      <c r="J16" s="40"/>
    </row>
    <row r="17" spans="1:11" ht="102.75" customHeight="1">
      <c r="A17" s="568" t="s">
        <v>906</v>
      </c>
      <c r="B17" s="569"/>
      <c r="C17" s="569"/>
      <c r="D17" s="569"/>
      <c r="E17" s="569"/>
      <c r="F17" s="569"/>
      <c r="G17" s="569"/>
      <c r="H17" s="569"/>
      <c r="I17" s="569"/>
      <c r="J17" s="569"/>
    </row>
    <row r="18" spans="1:11" ht="16">
      <c r="A18" s="56"/>
      <c r="B18" s="56"/>
      <c r="C18" s="56"/>
      <c r="D18" s="56"/>
      <c r="E18" s="56"/>
      <c r="F18" s="56"/>
      <c r="G18" s="56"/>
      <c r="H18" s="56"/>
      <c r="I18" s="40"/>
      <c r="J18" s="40"/>
    </row>
    <row r="19" spans="1:11" ht="16">
      <c r="A19" s="570" t="s">
        <v>11</v>
      </c>
      <c r="B19" s="570"/>
      <c r="C19" s="570"/>
      <c r="D19" s="570"/>
      <c r="E19" s="570"/>
      <c r="F19" s="570"/>
      <c r="G19" s="570"/>
      <c r="H19" s="570"/>
      <c r="I19" s="40"/>
      <c r="J19" s="40"/>
    </row>
    <row r="20" spans="1:11" ht="10.5" customHeight="1">
      <c r="A20" s="56"/>
      <c r="B20" s="56"/>
      <c r="C20" s="56"/>
      <c r="D20" s="56"/>
      <c r="E20" s="56"/>
      <c r="F20" s="56"/>
      <c r="G20" s="56"/>
      <c r="H20" s="56"/>
      <c r="I20" s="40"/>
      <c r="J20" s="40"/>
    </row>
    <row r="21" spans="1:11" ht="70.5" customHeight="1">
      <c r="A21" s="566" t="s">
        <v>907</v>
      </c>
      <c r="B21" s="566"/>
      <c r="C21" s="566"/>
      <c r="D21" s="566"/>
      <c r="E21" s="566"/>
      <c r="F21" s="566"/>
      <c r="G21" s="566"/>
      <c r="H21" s="566"/>
      <c r="I21" s="566"/>
      <c r="J21" s="566"/>
    </row>
    <row r="22" spans="1:11" ht="16">
      <c r="A22" s="56"/>
      <c r="B22" s="56"/>
      <c r="C22" s="56"/>
      <c r="D22" s="56"/>
      <c r="E22" s="56"/>
      <c r="F22" s="56"/>
      <c r="G22" s="56"/>
      <c r="H22" s="56"/>
      <c r="I22" s="40"/>
      <c r="J22" s="40"/>
    </row>
    <row r="23" spans="1:11" ht="16">
      <c r="A23" s="570" t="s">
        <v>13</v>
      </c>
      <c r="B23" s="570"/>
      <c r="C23" s="570"/>
      <c r="D23" s="570"/>
      <c r="E23" s="570"/>
      <c r="F23" s="570"/>
      <c r="G23" s="570"/>
      <c r="H23" s="570"/>
      <c r="I23" s="40"/>
      <c r="J23" s="40"/>
    </row>
    <row r="24" spans="1:11" ht="16">
      <c r="A24" s="57"/>
      <c r="B24" s="57"/>
      <c r="C24" s="57"/>
      <c r="D24" s="57"/>
      <c r="E24" s="57"/>
      <c r="F24" s="57"/>
      <c r="G24" s="57"/>
      <c r="H24" s="57"/>
      <c r="I24" s="40"/>
      <c r="J24" s="40"/>
    </row>
    <row r="25" spans="1:11" ht="16">
      <c r="A25" s="571" t="s">
        <v>14</v>
      </c>
      <c r="B25" s="571"/>
      <c r="C25" s="571"/>
      <c r="D25" s="571"/>
      <c r="E25" s="571"/>
      <c r="F25" s="571"/>
      <c r="G25" s="571"/>
      <c r="H25" s="571"/>
      <c r="I25" s="40"/>
      <c r="J25" s="40"/>
    </row>
    <row r="26" spans="1:11" ht="10.5" customHeight="1">
      <c r="A26" s="58"/>
      <c r="B26" s="58"/>
      <c r="C26" s="58"/>
      <c r="D26" s="58"/>
      <c r="E26" s="57"/>
      <c r="F26" s="57"/>
      <c r="G26" s="57"/>
      <c r="H26" s="57"/>
      <c r="I26" s="40"/>
      <c r="J26" s="40"/>
    </row>
    <row r="27" spans="1:11" ht="31.5" customHeight="1">
      <c r="A27" s="566" t="s">
        <v>908</v>
      </c>
      <c r="B27" s="566"/>
      <c r="C27" s="566"/>
      <c r="D27" s="566"/>
      <c r="E27" s="566"/>
      <c r="F27" s="566"/>
      <c r="G27" s="566"/>
      <c r="H27" s="566"/>
      <c r="I27" s="566"/>
      <c r="J27" s="566"/>
    </row>
    <row r="28" spans="1:11" ht="16">
      <c r="A28" s="56"/>
      <c r="B28" s="56"/>
      <c r="C28" s="56"/>
      <c r="D28" s="56"/>
      <c r="E28" s="56"/>
      <c r="F28" s="56"/>
      <c r="G28" s="56"/>
      <c r="H28" s="56"/>
      <c r="I28" s="40"/>
      <c r="J28" s="40"/>
    </row>
    <row r="29" spans="1:11" ht="16">
      <c r="A29" s="571" t="s">
        <v>16</v>
      </c>
      <c r="B29" s="571"/>
      <c r="C29" s="571"/>
      <c r="D29" s="571"/>
      <c r="E29" s="571"/>
      <c r="F29" s="571"/>
      <c r="G29" s="571"/>
      <c r="H29" s="571"/>
      <c r="I29" s="40"/>
      <c r="J29" s="40"/>
    </row>
    <row r="30" spans="1:11" ht="58.5" customHeight="1">
      <c r="A30" s="566" t="s">
        <v>909</v>
      </c>
      <c r="B30" s="566"/>
      <c r="C30" s="566"/>
      <c r="D30" s="566"/>
      <c r="E30" s="566"/>
      <c r="F30" s="566"/>
      <c r="G30" s="566"/>
      <c r="H30" s="566"/>
      <c r="I30" s="566"/>
      <c r="J30" s="566"/>
    </row>
    <row r="31" spans="1:11" s="42" customFormat="1" ht="53.25" customHeight="1">
      <c r="A31" s="447" t="s">
        <v>910</v>
      </c>
      <c r="B31" s="447"/>
      <c r="C31" s="447"/>
      <c r="D31" s="447"/>
      <c r="E31" s="447"/>
      <c r="F31" s="447"/>
      <c r="G31" s="447"/>
      <c r="H31" s="447"/>
      <c r="I31" s="447"/>
      <c r="J31" s="447"/>
      <c r="K31" s="60"/>
    </row>
    <row r="32" spans="1:11" s="41" customFormat="1" ht="68.25" customHeight="1">
      <c r="A32" s="566" t="s">
        <v>911</v>
      </c>
      <c r="B32" s="566"/>
      <c r="C32" s="566"/>
      <c r="D32" s="566"/>
      <c r="E32" s="566"/>
      <c r="F32" s="566"/>
      <c r="G32" s="566"/>
      <c r="H32" s="566"/>
      <c r="I32" s="566"/>
      <c r="J32" s="566"/>
      <c r="K32" s="61"/>
    </row>
    <row r="33" spans="1:11" s="41" customFormat="1" ht="48.75" customHeight="1">
      <c r="A33" s="566" t="s">
        <v>912</v>
      </c>
      <c r="B33" s="566"/>
      <c r="C33" s="566"/>
      <c r="D33" s="566"/>
      <c r="E33" s="566"/>
      <c r="F33" s="566"/>
      <c r="G33" s="566"/>
      <c r="H33" s="566"/>
      <c r="I33" s="566"/>
      <c r="J33" s="566"/>
      <c r="K33" s="61"/>
    </row>
    <row r="34" spans="1:11" s="41" customFormat="1" ht="42" customHeight="1">
      <c r="A34" s="572" t="s">
        <v>913</v>
      </c>
      <c r="B34" s="572"/>
      <c r="C34" s="572"/>
      <c r="D34" s="572"/>
      <c r="E34" s="572"/>
      <c r="F34" s="572"/>
      <c r="G34" s="572"/>
      <c r="H34" s="572"/>
      <c r="I34" s="572"/>
      <c r="J34" s="572"/>
      <c r="K34" s="61"/>
    </row>
    <row r="35" spans="1:11" s="41" customFormat="1" ht="20.25" customHeight="1">
      <c r="A35" s="566" t="s">
        <v>914</v>
      </c>
      <c r="B35" s="566"/>
      <c r="C35" s="566"/>
      <c r="D35" s="566"/>
      <c r="E35" s="566"/>
      <c r="F35" s="566"/>
      <c r="G35" s="566"/>
      <c r="H35" s="566"/>
      <c r="I35" s="566"/>
      <c r="J35" s="566"/>
      <c r="K35" s="61"/>
    </row>
    <row r="36" spans="1:11" s="41" customFormat="1" ht="32.25" customHeight="1">
      <c r="A36" s="572" t="s">
        <v>915</v>
      </c>
      <c r="B36" s="572"/>
      <c r="C36" s="572"/>
      <c r="D36" s="572"/>
      <c r="E36" s="572"/>
      <c r="F36" s="572"/>
      <c r="G36" s="572"/>
      <c r="H36" s="572"/>
      <c r="I36" s="572"/>
      <c r="J36" s="572"/>
      <c r="K36" s="61"/>
    </row>
    <row r="37" spans="1:11" s="41" customFormat="1" ht="47.25" customHeight="1">
      <c r="A37" s="566" t="s">
        <v>916</v>
      </c>
      <c r="B37" s="566"/>
      <c r="C37" s="566"/>
      <c r="D37" s="566"/>
      <c r="E37" s="566"/>
      <c r="F37" s="566"/>
      <c r="G37" s="566"/>
      <c r="H37" s="566"/>
      <c r="I37" s="566"/>
      <c r="J37" s="566"/>
      <c r="K37" s="61"/>
    </row>
    <row r="38" spans="1:11" s="41" customFormat="1" ht="80.25" customHeight="1">
      <c r="A38" s="566" t="s">
        <v>917</v>
      </c>
      <c r="B38" s="566"/>
      <c r="C38" s="566"/>
      <c r="D38" s="566"/>
      <c r="E38" s="566"/>
      <c r="F38" s="566"/>
      <c r="G38" s="566"/>
      <c r="H38" s="566"/>
      <c r="I38" s="566"/>
      <c r="J38" s="566"/>
      <c r="K38" s="61"/>
    </row>
    <row r="39" spans="1:11" s="41" customFormat="1" ht="54" customHeight="1">
      <c r="A39" s="566" t="s">
        <v>918</v>
      </c>
      <c r="B39" s="566"/>
      <c r="C39" s="566"/>
      <c r="D39" s="566"/>
      <c r="E39" s="566"/>
      <c r="F39" s="566"/>
      <c r="G39" s="566"/>
      <c r="H39" s="566"/>
      <c r="I39" s="566"/>
      <c r="J39" s="566"/>
      <c r="K39" s="61"/>
    </row>
    <row r="40" spans="1:11" s="41" customFormat="1" ht="51.75" customHeight="1">
      <c r="A40" s="566" t="s">
        <v>919</v>
      </c>
      <c r="B40" s="566"/>
      <c r="C40" s="566"/>
      <c r="D40" s="566"/>
      <c r="E40" s="566"/>
      <c r="F40" s="566"/>
      <c r="G40" s="566"/>
      <c r="H40" s="566"/>
      <c r="I40" s="566"/>
      <c r="J40" s="566"/>
      <c r="K40" s="62"/>
    </row>
    <row r="41" spans="1:11" s="43" customFormat="1" ht="66.75" customHeight="1">
      <c r="A41" s="566" t="s">
        <v>920</v>
      </c>
      <c r="B41" s="566"/>
      <c r="C41" s="566"/>
      <c r="D41" s="566"/>
      <c r="E41" s="566"/>
      <c r="F41" s="566"/>
      <c r="G41" s="566"/>
      <c r="H41" s="566"/>
      <c r="I41" s="566"/>
      <c r="J41" s="566"/>
      <c r="K41" s="63"/>
    </row>
    <row r="42" spans="1:11" s="43" customFormat="1" ht="55.5" customHeight="1">
      <c r="A42" s="566" t="s">
        <v>921</v>
      </c>
      <c r="B42" s="566"/>
      <c r="C42" s="566"/>
      <c r="D42" s="566"/>
      <c r="E42" s="566"/>
      <c r="F42" s="566"/>
      <c r="G42" s="566"/>
      <c r="H42" s="566"/>
      <c r="I42" s="566"/>
      <c r="J42" s="566"/>
      <c r="K42" s="63"/>
    </row>
    <row r="43" spans="1:11" s="41" customFormat="1" ht="51.75" customHeight="1">
      <c r="A43" s="566" t="s">
        <v>922</v>
      </c>
      <c r="B43" s="566"/>
      <c r="C43" s="566"/>
      <c r="D43" s="566"/>
      <c r="E43" s="566"/>
      <c r="F43" s="566"/>
      <c r="G43" s="566"/>
      <c r="H43" s="566"/>
      <c r="I43" s="566"/>
      <c r="J43" s="566"/>
      <c r="K43" s="62"/>
    </row>
    <row r="44" spans="1:11" s="41" customFormat="1" ht="48" customHeight="1">
      <c r="A44" s="566" t="s">
        <v>923</v>
      </c>
      <c r="B44" s="566"/>
      <c r="C44" s="566"/>
      <c r="D44" s="566"/>
      <c r="E44" s="566"/>
      <c r="F44" s="566"/>
      <c r="G44" s="566"/>
      <c r="H44" s="566"/>
      <c r="I44" s="566"/>
      <c r="J44" s="566"/>
      <c r="K44" s="62"/>
    </row>
    <row r="45" spans="1:11" s="41" customFormat="1" ht="66" customHeight="1">
      <c r="A45" s="566" t="s">
        <v>924</v>
      </c>
      <c r="B45" s="566"/>
      <c r="C45" s="566"/>
      <c r="D45" s="566"/>
      <c r="E45" s="566"/>
      <c r="F45" s="566"/>
      <c r="G45" s="566"/>
      <c r="H45" s="566"/>
      <c r="I45" s="566"/>
      <c r="J45" s="566"/>
      <c r="K45" s="62"/>
    </row>
    <row r="46" spans="1:11" s="41" customFormat="1" ht="42" customHeight="1">
      <c r="A46" s="566" t="s">
        <v>925</v>
      </c>
      <c r="B46" s="566"/>
      <c r="C46" s="566"/>
      <c r="D46" s="566"/>
      <c r="E46" s="566"/>
      <c r="F46" s="566"/>
      <c r="G46" s="566"/>
      <c r="H46" s="566"/>
      <c r="I46" s="566"/>
      <c r="J46" s="566"/>
      <c r="K46" s="62"/>
    </row>
    <row r="47" spans="1:11" s="41" customFormat="1" ht="53.25" customHeight="1">
      <c r="A47" s="566" t="s">
        <v>926</v>
      </c>
      <c r="B47" s="566"/>
      <c r="C47" s="566"/>
      <c r="D47" s="566"/>
      <c r="E47" s="566"/>
      <c r="F47" s="566"/>
      <c r="G47" s="566"/>
      <c r="H47" s="566"/>
      <c r="I47" s="566"/>
      <c r="J47" s="566"/>
      <c r="K47" s="55"/>
    </row>
    <row r="48" spans="1:11" s="41" customFormat="1" ht="128.25" customHeight="1">
      <c r="A48" s="566" t="s">
        <v>927</v>
      </c>
      <c r="B48" s="566"/>
      <c r="C48" s="566"/>
      <c r="D48" s="566"/>
      <c r="E48" s="566"/>
      <c r="F48" s="566"/>
      <c r="G48" s="566"/>
      <c r="H48" s="566"/>
      <c r="I48" s="566"/>
      <c r="J48" s="566"/>
      <c r="K48" s="62"/>
    </row>
    <row r="49" spans="1:11" s="41" customFormat="1" ht="51.75" customHeight="1">
      <c r="A49" s="566" t="s">
        <v>928</v>
      </c>
      <c r="B49" s="566"/>
      <c r="C49" s="566"/>
      <c r="D49" s="566"/>
      <c r="E49" s="566"/>
      <c r="F49" s="566"/>
      <c r="G49" s="566"/>
      <c r="H49" s="566"/>
      <c r="I49" s="566"/>
      <c r="J49" s="566"/>
      <c r="K49" s="62"/>
    </row>
    <row r="50" spans="1:11" s="41" customFormat="1" ht="158.25" customHeight="1">
      <c r="A50" s="573" t="s">
        <v>929</v>
      </c>
      <c r="B50" s="573"/>
      <c r="C50" s="573"/>
      <c r="D50" s="573"/>
      <c r="E50" s="573"/>
      <c r="F50" s="573"/>
      <c r="G50" s="573"/>
      <c r="H50" s="573"/>
      <c r="I50" s="573"/>
      <c r="J50" s="573"/>
      <c r="K50" s="62"/>
    </row>
    <row r="51" spans="1:11" s="41" customFormat="1" ht="63" customHeight="1">
      <c r="A51" s="574" t="s">
        <v>930</v>
      </c>
      <c r="B51" s="574"/>
      <c r="C51" s="574"/>
      <c r="D51" s="574"/>
      <c r="E51" s="574"/>
      <c r="F51" s="574"/>
      <c r="G51" s="574"/>
      <c r="H51" s="574"/>
      <c r="I51" s="574"/>
      <c r="J51" s="574"/>
      <c r="K51" s="62"/>
    </row>
    <row r="52" spans="1:11" s="42" customFormat="1" ht="130.5" customHeight="1">
      <c r="A52" s="447" t="s">
        <v>931</v>
      </c>
      <c r="B52" s="447"/>
      <c r="C52" s="447"/>
      <c r="D52" s="447"/>
      <c r="E52" s="447"/>
      <c r="F52" s="447"/>
      <c r="G52" s="447"/>
      <c r="H52" s="447"/>
      <c r="I52" s="447"/>
      <c r="J52" s="447"/>
      <c r="K52" s="60"/>
    </row>
    <row r="53" spans="1:11" s="42" customFormat="1" ht="120" customHeight="1">
      <c r="A53" s="447" t="s">
        <v>932</v>
      </c>
      <c r="B53" s="447"/>
      <c r="C53" s="447"/>
      <c r="D53" s="447"/>
      <c r="E53" s="447"/>
      <c r="F53" s="447"/>
      <c r="G53" s="447"/>
      <c r="H53" s="447"/>
      <c r="I53" s="447"/>
      <c r="J53" s="447"/>
    </row>
    <row r="54" spans="1:11" ht="16">
      <c r="A54" s="59"/>
      <c r="B54" s="59"/>
      <c r="C54" s="59"/>
      <c r="D54" s="59"/>
      <c r="E54" s="59"/>
      <c r="F54" s="59"/>
      <c r="G54" s="59"/>
      <c r="H54" s="59"/>
      <c r="I54" s="59"/>
      <c r="J54" s="59"/>
    </row>
    <row r="55" spans="1:11" ht="16">
      <c r="A55" s="571" t="s">
        <v>27</v>
      </c>
      <c r="B55" s="571"/>
      <c r="C55" s="571"/>
      <c r="D55" s="571"/>
      <c r="E55" s="571"/>
      <c r="F55" s="571"/>
      <c r="G55" s="571"/>
      <c r="H55" s="571"/>
      <c r="I55" s="40"/>
      <c r="J55" s="40"/>
    </row>
    <row r="56" spans="1:11" ht="16">
      <c r="A56" s="58"/>
      <c r="B56" s="58"/>
      <c r="C56" s="58"/>
      <c r="D56" s="58"/>
      <c r="E56" s="57"/>
      <c r="F56" s="57"/>
      <c r="G56" s="56"/>
      <c r="H56" s="56"/>
      <c r="I56" s="40"/>
      <c r="J56" s="40"/>
    </row>
    <row r="57" spans="1:11" ht="19.5" customHeight="1">
      <c r="A57" s="575" t="s">
        <v>933</v>
      </c>
      <c r="B57" s="575"/>
      <c r="C57" s="575"/>
      <c r="D57" s="575"/>
      <c r="E57" s="575"/>
      <c r="F57" s="575"/>
      <c r="G57" s="575"/>
      <c r="H57" s="575"/>
      <c r="I57" s="575"/>
      <c r="J57" s="575"/>
    </row>
    <row r="58" spans="1:11" ht="16">
      <c r="A58" s="64"/>
      <c r="B58" s="64"/>
      <c r="C58" s="64"/>
      <c r="D58" s="64"/>
      <c r="E58" s="64"/>
      <c r="F58" s="64"/>
      <c r="G58" s="64"/>
      <c r="H58" s="64"/>
      <c r="I58" s="40"/>
      <c r="J58" s="40"/>
    </row>
    <row r="59" spans="1:11" ht="16">
      <c r="A59" s="571" t="s">
        <v>29</v>
      </c>
      <c r="B59" s="571"/>
      <c r="C59" s="571"/>
      <c r="D59" s="571"/>
      <c r="E59" s="571"/>
      <c r="F59" s="571"/>
      <c r="G59" s="571"/>
      <c r="H59" s="571"/>
      <c r="I59" s="40"/>
      <c r="J59" s="40"/>
    </row>
    <row r="60" spans="1:11" ht="16">
      <c r="A60" s="65"/>
      <c r="B60" s="65"/>
      <c r="C60" s="65"/>
      <c r="D60" s="65"/>
      <c r="E60" s="65"/>
      <c r="F60" s="65"/>
      <c r="G60" s="65"/>
      <c r="H60" s="65"/>
      <c r="I60" s="65"/>
      <c r="J60" s="65"/>
    </row>
    <row r="61" spans="1:11" s="44" customFormat="1" ht="38.25" customHeight="1">
      <c r="A61" s="66"/>
      <c r="B61" s="447" t="s">
        <v>30</v>
      </c>
      <c r="C61" s="447"/>
      <c r="D61" s="447"/>
      <c r="E61" s="447"/>
      <c r="F61" s="447"/>
      <c r="G61" s="447"/>
      <c r="H61" s="447"/>
      <c r="I61" s="447"/>
      <c r="J61" s="447"/>
    </row>
    <row r="62" spans="1:11" s="44" customFormat="1" ht="33.75" customHeight="1">
      <c r="A62" s="66"/>
      <c r="B62" s="447" t="s">
        <v>934</v>
      </c>
      <c r="C62" s="447"/>
      <c r="D62" s="447"/>
      <c r="E62" s="447"/>
      <c r="F62" s="447"/>
      <c r="G62" s="447"/>
      <c r="H62" s="447"/>
      <c r="I62" s="447"/>
      <c r="J62" s="447"/>
      <c r="K62" s="67"/>
    </row>
    <row r="63" spans="1:11" s="44" customFormat="1" ht="32.25" customHeight="1">
      <c r="A63" s="66"/>
      <c r="B63" s="447" t="s">
        <v>935</v>
      </c>
      <c r="C63" s="447"/>
      <c r="D63" s="447"/>
      <c r="E63" s="447"/>
      <c r="F63" s="447"/>
      <c r="G63" s="447"/>
      <c r="H63" s="447"/>
      <c r="I63" s="447"/>
      <c r="J63" s="447"/>
      <c r="K63" s="68"/>
    </row>
    <row r="64" spans="1:11" s="44" customFormat="1" ht="50.25" customHeight="1">
      <c r="A64" s="66"/>
      <c r="B64" s="447" t="s">
        <v>936</v>
      </c>
      <c r="C64" s="447"/>
      <c r="D64" s="447"/>
      <c r="E64" s="447"/>
      <c r="F64" s="447"/>
      <c r="G64" s="447"/>
      <c r="H64" s="447"/>
      <c r="I64" s="447"/>
      <c r="J64" s="447"/>
    </row>
    <row r="65" spans="1:10" ht="3" customHeight="1">
      <c r="A65" s="69"/>
      <c r="B65" s="69"/>
      <c r="C65" s="69"/>
      <c r="D65" s="69"/>
      <c r="E65" s="69"/>
      <c r="F65" s="69"/>
      <c r="G65" s="69"/>
      <c r="H65" s="69"/>
      <c r="I65" s="69"/>
      <c r="J65" s="69"/>
    </row>
    <row r="66" spans="1:10" ht="16">
      <c r="A66" s="70" t="s">
        <v>36</v>
      </c>
      <c r="B66" s="70"/>
      <c r="C66" s="70"/>
      <c r="D66" s="70"/>
      <c r="E66" s="70"/>
      <c r="F66" s="70"/>
      <c r="G66" s="70"/>
      <c r="H66" s="70"/>
      <c r="I66" s="70"/>
      <c r="J66" s="70"/>
    </row>
    <row r="67" spans="1:10" ht="16">
      <c r="A67" s="70"/>
      <c r="B67" s="70"/>
      <c r="C67" s="70"/>
      <c r="D67" s="70"/>
      <c r="E67" s="70"/>
      <c r="F67" s="70"/>
      <c r="G67" s="70"/>
      <c r="H67" s="70"/>
      <c r="I67" s="70"/>
      <c r="J67" s="70"/>
    </row>
    <row r="68" spans="1:10" ht="16">
      <c r="A68" s="70" t="s">
        <v>37</v>
      </c>
      <c r="B68" s="70"/>
      <c r="C68" s="70"/>
      <c r="D68" s="70"/>
      <c r="E68" s="70"/>
      <c r="F68" s="70"/>
      <c r="G68" s="70"/>
      <c r="H68" s="70"/>
      <c r="I68" s="70"/>
      <c r="J68" s="70"/>
    </row>
    <row r="69" spans="1:10" ht="16">
      <c r="A69" s="70"/>
      <c r="B69" s="70"/>
      <c r="C69" s="70"/>
      <c r="D69" s="70"/>
      <c r="E69" s="70"/>
      <c r="F69" s="70"/>
      <c r="G69" s="70"/>
      <c r="H69" s="70"/>
      <c r="I69" s="70"/>
      <c r="J69" s="70"/>
    </row>
    <row r="70" spans="1:10" ht="21" customHeight="1">
      <c r="A70" s="740" t="s">
        <v>937</v>
      </c>
      <c r="B70" s="552"/>
      <c r="C70" s="552"/>
      <c r="D70" s="552"/>
      <c r="E70" s="552"/>
      <c r="F70" s="552"/>
      <c r="G70" s="552"/>
      <c r="H70" s="552"/>
      <c r="I70" s="552"/>
      <c r="J70" s="552"/>
    </row>
    <row r="71" spans="1:10" ht="21" customHeight="1">
      <c r="A71" s="552"/>
      <c r="B71" s="552"/>
      <c r="C71" s="552"/>
      <c r="D71" s="552"/>
      <c r="E71" s="552"/>
      <c r="F71" s="552"/>
      <c r="G71" s="552"/>
      <c r="H71" s="552"/>
      <c r="I71" s="552"/>
      <c r="J71" s="552"/>
    </row>
    <row r="72" spans="1:10" ht="21" customHeight="1">
      <c r="A72" s="552"/>
      <c r="B72" s="552"/>
      <c r="C72" s="552"/>
      <c r="D72" s="552"/>
      <c r="E72" s="552"/>
      <c r="F72" s="552"/>
      <c r="G72" s="552"/>
      <c r="H72" s="552"/>
      <c r="I72" s="552"/>
      <c r="J72" s="552"/>
    </row>
    <row r="73" spans="1:10" ht="16">
      <c r="A73" s="58"/>
      <c r="B73" s="58"/>
      <c r="C73" s="58"/>
      <c r="D73" s="58"/>
      <c r="E73" s="57"/>
      <c r="F73" s="57"/>
      <c r="G73" s="64"/>
      <c r="H73" s="64"/>
      <c r="I73" s="40"/>
      <c r="J73" s="40"/>
    </row>
    <row r="74" spans="1:10" ht="15.75" customHeight="1">
      <c r="A74" s="70" t="s">
        <v>41</v>
      </c>
      <c r="B74" s="70"/>
      <c r="C74" s="70"/>
      <c r="D74" s="70"/>
      <c r="E74" s="70"/>
      <c r="F74" s="70"/>
      <c r="G74" s="70"/>
      <c r="H74" s="70"/>
      <c r="I74" s="40"/>
      <c r="J74" s="40"/>
    </row>
    <row r="75" spans="1:10" ht="13.5" customHeight="1">
      <c r="A75" s="58"/>
      <c r="B75" s="58"/>
      <c r="C75" s="58"/>
      <c r="D75" s="58"/>
      <c r="E75" s="58"/>
      <c r="F75" s="58"/>
      <c r="G75" s="71"/>
      <c r="H75" s="71"/>
      <c r="I75" s="40"/>
      <c r="J75" s="40"/>
    </row>
    <row r="76" spans="1:10" ht="16">
      <c r="A76" s="50" t="s">
        <v>42</v>
      </c>
      <c r="B76" s="50"/>
      <c r="C76" s="50"/>
      <c r="D76" s="50"/>
      <c r="E76" s="50"/>
      <c r="F76" s="50"/>
      <c r="G76" s="50"/>
      <c r="H76" s="50"/>
      <c r="I76" s="40"/>
      <c r="J76" s="40"/>
    </row>
    <row r="77" spans="1:10" ht="16">
      <c r="A77" s="50" t="s">
        <v>43</v>
      </c>
      <c r="B77" s="50"/>
      <c r="C77" s="50"/>
      <c r="D77" s="50"/>
      <c r="E77" s="50"/>
      <c r="F77" s="50"/>
      <c r="G77" s="50"/>
      <c r="H77" s="50"/>
      <c r="I77" s="40"/>
      <c r="J77" s="40"/>
    </row>
    <row r="78" spans="1:10" ht="16">
      <c r="A78" s="50" t="s">
        <v>44</v>
      </c>
      <c r="B78" s="50"/>
      <c r="C78" s="50"/>
      <c r="D78" s="50"/>
      <c r="E78" s="50"/>
      <c r="F78" s="50"/>
      <c r="G78" s="50"/>
      <c r="H78" s="50"/>
      <c r="I78" s="40"/>
      <c r="J78" s="40"/>
    </row>
    <row r="79" spans="1:10" ht="16">
      <c r="A79" s="50"/>
      <c r="B79" s="72"/>
      <c r="C79" s="72"/>
      <c r="D79" s="72"/>
      <c r="E79" s="72"/>
      <c r="F79" s="72"/>
      <c r="G79" s="72"/>
      <c r="H79" s="72"/>
      <c r="I79" s="40"/>
      <c r="J79" s="40"/>
    </row>
    <row r="80" spans="1:10" ht="15.75" customHeight="1">
      <c r="A80" s="70" t="s">
        <v>938</v>
      </c>
      <c r="B80" s="70"/>
      <c r="C80" s="70"/>
      <c r="D80" s="70"/>
      <c r="E80" s="70"/>
      <c r="F80" s="70"/>
      <c r="G80" s="70"/>
      <c r="H80" s="70"/>
      <c r="I80" s="40"/>
      <c r="J80" s="40"/>
    </row>
    <row r="81" spans="1:10" ht="13.5" customHeight="1">
      <c r="A81" s="58"/>
      <c r="B81" s="58"/>
      <c r="C81" s="58"/>
      <c r="D81" s="58"/>
      <c r="E81" s="58"/>
      <c r="F81" s="58"/>
      <c r="G81" s="71"/>
      <c r="H81" s="71"/>
      <c r="I81" s="40"/>
      <c r="J81" s="40"/>
    </row>
    <row r="82" spans="1:10" ht="16">
      <c r="A82" s="50" t="s">
        <v>46</v>
      </c>
      <c r="B82" s="50"/>
      <c r="C82" s="50"/>
      <c r="D82" s="50"/>
      <c r="E82" s="50"/>
      <c r="F82" s="50"/>
      <c r="G82" s="50"/>
      <c r="H82" s="50"/>
      <c r="I82" s="40"/>
      <c r="J82" s="40"/>
    </row>
    <row r="83" spans="1:10" ht="16">
      <c r="A83" s="50" t="s">
        <v>47</v>
      </c>
      <c r="B83" s="50"/>
      <c r="C83" s="50"/>
      <c r="D83" s="50"/>
      <c r="E83" s="50"/>
      <c r="F83" s="50"/>
      <c r="G83" s="50"/>
      <c r="H83" s="50"/>
      <c r="I83" s="40"/>
      <c r="J83" s="40"/>
    </row>
    <row r="84" spans="1:10" ht="16">
      <c r="A84" s="50" t="s">
        <v>44</v>
      </c>
      <c r="B84" s="50"/>
      <c r="C84" s="50"/>
      <c r="D84" s="50"/>
      <c r="E84" s="50"/>
      <c r="F84" s="50"/>
      <c r="G84" s="50"/>
      <c r="H84" s="50"/>
      <c r="I84" s="40"/>
      <c r="J84" s="40"/>
    </row>
    <row r="85" spans="1:10" ht="16">
      <c r="A85" s="50"/>
      <c r="B85" s="50"/>
      <c r="C85" s="50"/>
      <c r="D85" s="50"/>
      <c r="E85" s="50"/>
      <c r="F85" s="50"/>
      <c r="G85" s="50"/>
      <c r="H85" s="50"/>
      <c r="I85" s="40"/>
      <c r="J85" s="40"/>
    </row>
    <row r="86" spans="1:10" ht="15.75" customHeight="1">
      <c r="A86" s="70" t="s">
        <v>48</v>
      </c>
      <c r="B86" s="70"/>
      <c r="C86" s="70"/>
      <c r="D86" s="70"/>
      <c r="E86" s="70"/>
      <c r="F86" s="70"/>
      <c r="G86" s="70"/>
      <c r="H86" s="70"/>
      <c r="I86" s="40"/>
      <c r="J86" s="40"/>
    </row>
    <row r="87" spans="1:10" ht="13.5" customHeight="1">
      <c r="A87" s="58"/>
      <c r="B87" s="58"/>
      <c r="C87" s="58"/>
      <c r="D87" s="58"/>
      <c r="E87" s="58"/>
      <c r="F87" s="58"/>
      <c r="G87" s="71"/>
      <c r="H87" s="71"/>
      <c r="I87" s="40"/>
      <c r="J87" s="40"/>
    </row>
    <row r="88" spans="1:10" ht="16">
      <c r="A88" s="50" t="s">
        <v>49</v>
      </c>
      <c r="B88" s="50"/>
      <c r="C88" s="50"/>
      <c r="D88" s="50"/>
      <c r="E88" s="50"/>
      <c r="F88" s="50"/>
      <c r="G88" s="50"/>
      <c r="H88" s="50"/>
      <c r="I88" s="40"/>
      <c r="J88" s="40"/>
    </row>
    <row r="89" spans="1:10" ht="16">
      <c r="A89" s="50" t="s">
        <v>939</v>
      </c>
      <c r="B89" s="50"/>
      <c r="C89" s="50"/>
      <c r="D89" s="50"/>
      <c r="E89" s="50"/>
      <c r="F89" s="50"/>
      <c r="G89" s="50"/>
      <c r="H89" s="50"/>
      <c r="I89" s="40"/>
      <c r="J89" s="40"/>
    </row>
    <row r="90" spans="1:10" ht="16">
      <c r="A90" s="50" t="s">
        <v>44</v>
      </c>
      <c r="B90" s="50"/>
      <c r="C90" s="50"/>
      <c r="D90" s="50"/>
      <c r="E90" s="50"/>
      <c r="F90" s="50"/>
      <c r="G90" s="50"/>
      <c r="H90" s="50"/>
      <c r="I90" s="40"/>
      <c r="J90" s="40"/>
    </row>
    <row r="91" spans="1:10" ht="16">
      <c r="A91" s="50"/>
      <c r="B91" s="50"/>
      <c r="C91" s="50"/>
      <c r="D91" s="50"/>
      <c r="E91" s="50"/>
      <c r="F91" s="50"/>
      <c r="G91" s="50"/>
      <c r="H91" s="50"/>
      <c r="I91" s="40"/>
      <c r="J91" s="40"/>
    </row>
    <row r="92" spans="1:10" ht="16">
      <c r="A92" s="571" t="s">
        <v>51</v>
      </c>
      <c r="B92" s="571"/>
      <c r="C92" s="571"/>
      <c r="D92" s="571"/>
      <c r="E92" s="571"/>
      <c r="F92" s="571"/>
      <c r="G92" s="571"/>
      <c r="H92" s="571"/>
      <c r="I92" s="40"/>
      <c r="J92" s="40"/>
    </row>
    <row r="93" spans="1:10" ht="16">
      <c r="A93" s="50"/>
      <c r="B93" s="50"/>
      <c r="C93" s="50"/>
      <c r="D93" s="50"/>
      <c r="E93" s="73"/>
      <c r="F93" s="73"/>
      <c r="G93" s="74"/>
      <c r="H93" s="74"/>
      <c r="I93" s="40"/>
      <c r="J93" s="40"/>
    </row>
    <row r="94" spans="1:10" ht="30" customHeight="1">
      <c r="A94" s="576" t="s">
        <v>52</v>
      </c>
      <c r="B94" s="576"/>
      <c r="C94" s="576"/>
      <c r="D94" s="576"/>
      <c r="E94" s="576"/>
      <c r="F94" s="576"/>
      <c r="G94" s="576"/>
      <c r="H94" s="576"/>
      <c r="I94" s="576"/>
      <c r="J94" s="576"/>
    </row>
    <row r="95" spans="1:10" ht="16">
      <c r="A95" s="74"/>
      <c r="B95" s="74"/>
      <c r="C95" s="74"/>
      <c r="D95" s="74"/>
      <c r="E95" s="74"/>
      <c r="F95" s="74"/>
      <c r="G95" s="74"/>
      <c r="H95" s="74"/>
      <c r="I95" s="40"/>
      <c r="J95" s="40"/>
    </row>
    <row r="96" spans="1:10" ht="16">
      <c r="A96" s="571" t="s">
        <v>53</v>
      </c>
      <c r="B96" s="571"/>
      <c r="C96" s="571"/>
      <c r="D96" s="571"/>
      <c r="E96" s="571"/>
      <c r="F96" s="571"/>
      <c r="G96" s="571"/>
      <c r="H96" s="571"/>
      <c r="I96" s="40"/>
      <c r="J96" s="40"/>
    </row>
    <row r="97" spans="1:10">
      <c r="A97" s="75"/>
      <c r="B97" s="75"/>
      <c r="C97" s="76"/>
      <c r="D97" s="76"/>
      <c r="E97" s="77"/>
      <c r="F97" s="77"/>
      <c r="G97" s="78"/>
      <c r="H97" s="78"/>
      <c r="I97" s="45"/>
      <c r="J97" s="45"/>
    </row>
    <row r="98" spans="1:10" ht="16">
      <c r="A98" s="577" t="s">
        <v>54</v>
      </c>
      <c r="B98" s="577"/>
      <c r="C98" s="577"/>
      <c r="D98" s="577"/>
      <c r="E98" s="577"/>
      <c r="F98" s="577"/>
      <c r="G98" s="578">
        <v>0</v>
      </c>
      <c r="H98" s="579"/>
      <c r="I98" s="580"/>
      <c r="J98" s="40"/>
    </row>
    <row r="99" spans="1:10" ht="16">
      <c r="A99" s="577" t="s">
        <v>55</v>
      </c>
      <c r="B99" s="577"/>
      <c r="C99" s="577"/>
      <c r="D99" s="577"/>
      <c r="E99" s="577"/>
      <c r="F99" s="577"/>
      <c r="G99" s="581">
        <f>+I109</f>
        <v>640844149</v>
      </c>
      <c r="H99" s="582"/>
      <c r="I99" s="583"/>
      <c r="J99" s="40"/>
    </row>
    <row r="100" spans="1:10" ht="16">
      <c r="A100" s="577" t="s">
        <v>56</v>
      </c>
      <c r="B100" s="577"/>
      <c r="C100" s="577"/>
      <c r="D100" s="577"/>
      <c r="E100" s="577"/>
      <c r="F100" s="577"/>
      <c r="G100" s="581">
        <f>+G99</f>
        <v>640844149</v>
      </c>
      <c r="H100" s="582"/>
      <c r="I100" s="583"/>
      <c r="J100" s="40"/>
    </row>
    <row r="101" spans="1:10" ht="16">
      <c r="A101" s="72"/>
      <c r="B101" s="50"/>
      <c r="C101" s="50"/>
      <c r="D101" s="79"/>
      <c r="E101" s="80"/>
      <c r="F101" s="73"/>
      <c r="G101" s="74"/>
      <c r="H101" s="74"/>
      <c r="I101" s="40"/>
      <c r="J101" s="40"/>
    </row>
    <row r="102" spans="1:10" ht="18" customHeight="1">
      <c r="A102" s="584" t="s">
        <v>57</v>
      </c>
      <c r="B102" s="584"/>
      <c r="C102" s="584"/>
      <c r="D102" s="584"/>
      <c r="E102" s="584"/>
      <c r="F102" s="584"/>
      <c r="G102" s="584"/>
      <c r="H102" s="81" t="s">
        <v>58</v>
      </c>
      <c r="I102" s="81" t="s">
        <v>59</v>
      </c>
      <c r="J102" s="81" t="s">
        <v>60</v>
      </c>
    </row>
    <row r="103" spans="1:10" ht="16">
      <c r="A103" s="585" t="s">
        <v>61</v>
      </c>
      <c r="B103" s="585"/>
      <c r="C103" s="585"/>
      <c r="D103" s="585"/>
      <c r="E103" s="585"/>
      <c r="F103" s="585"/>
      <c r="G103" s="585"/>
      <c r="H103" s="82"/>
      <c r="I103" s="83">
        <f>+J403</f>
        <v>121146731</v>
      </c>
      <c r="J103" s="83">
        <f t="shared" ref="J103:J108" si="0">+H103+I103</f>
        <v>121146731</v>
      </c>
    </row>
    <row r="104" spans="1:10" ht="16">
      <c r="A104" s="586" t="s">
        <v>62</v>
      </c>
      <c r="B104" s="586"/>
      <c r="C104" s="586"/>
      <c r="D104" s="586"/>
      <c r="E104" s="586"/>
      <c r="F104" s="586"/>
      <c r="G104" s="586"/>
      <c r="H104" s="84"/>
      <c r="I104" s="85">
        <f>+J954</f>
        <v>51267532</v>
      </c>
      <c r="J104" s="85">
        <f t="shared" si="0"/>
        <v>51267532</v>
      </c>
    </row>
    <row r="105" spans="1:10" ht="16">
      <c r="A105" s="587" t="s">
        <v>63</v>
      </c>
      <c r="B105" s="587"/>
      <c r="C105" s="587"/>
      <c r="D105" s="587"/>
      <c r="E105" s="587"/>
      <c r="F105" s="587"/>
      <c r="G105" s="587"/>
      <c r="H105" s="84"/>
      <c r="I105" s="85">
        <f>+J997</f>
        <v>12816883</v>
      </c>
      <c r="J105" s="85">
        <f t="shared" si="0"/>
        <v>12816883</v>
      </c>
    </row>
    <row r="106" spans="1:10" ht="16">
      <c r="A106" s="588" t="s">
        <v>64</v>
      </c>
      <c r="B106" s="589"/>
      <c r="C106" s="589"/>
      <c r="D106" s="589"/>
      <c r="E106" s="589"/>
      <c r="F106" s="589"/>
      <c r="G106" s="590"/>
      <c r="H106" s="86"/>
      <c r="I106" s="85">
        <f>+J1175</f>
        <v>455613003</v>
      </c>
      <c r="J106" s="85">
        <f t="shared" si="0"/>
        <v>455613003</v>
      </c>
    </row>
    <row r="107" spans="1:10" ht="16">
      <c r="A107" s="591" t="s">
        <v>65</v>
      </c>
      <c r="B107" s="591"/>
      <c r="C107" s="591"/>
      <c r="D107" s="591"/>
      <c r="E107" s="591"/>
      <c r="F107" s="591"/>
      <c r="G107" s="591"/>
      <c r="H107" s="84"/>
      <c r="I107" s="85">
        <f>+G107+H107</f>
        <v>0</v>
      </c>
      <c r="J107" s="85">
        <f t="shared" si="0"/>
        <v>0</v>
      </c>
    </row>
    <row r="108" spans="1:10" ht="16">
      <c r="A108" s="586" t="s">
        <v>66</v>
      </c>
      <c r="B108" s="586"/>
      <c r="C108" s="586"/>
      <c r="D108" s="586"/>
      <c r="E108" s="586"/>
      <c r="F108" s="586"/>
      <c r="G108" s="586"/>
      <c r="H108" s="84"/>
      <c r="I108" s="85">
        <f>+G108+H108</f>
        <v>0</v>
      </c>
      <c r="J108" s="85">
        <f t="shared" si="0"/>
        <v>0</v>
      </c>
    </row>
    <row r="109" spans="1:10" ht="16">
      <c r="A109" s="584" t="s">
        <v>67</v>
      </c>
      <c r="B109" s="584"/>
      <c r="C109" s="584"/>
      <c r="D109" s="584"/>
      <c r="E109" s="584"/>
      <c r="F109" s="584"/>
      <c r="G109" s="584"/>
      <c r="H109" s="84">
        <f>SUM(H103:H108)</f>
        <v>0</v>
      </c>
      <c r="I109" s="85">
        <f>SUM(I103:I108)</f>
        <v>640844149</v>
      </c>
      <c r="J109" s="85">
        <f>SUM(J103:J108)</f>
        <v>640844149</v>
      </c>
    </row>
    <row r="110" spans="1:10">
      <c r="A110" s="87"/>
      <c r="B110" s="88"/>
      <c r="C110" s="88"/>
      <c r="D110" s="89"/>
      <c r="E110" s="90"/>
      <c r="F110" s="91"/>
      <c r="G110" s="92"/>
      <c r="H110" s="92"/>
      <c r="I110" s="93"/>
      <c r="J110" s="93"/>
    </row>
    <row r="111" spans="1:10">
      <c r="A111" s="469" t="s">
        <v>68</v>
      </c>
      <c r="B111" s="469"/>
      <c r="C111" s="469"/>
      <c r="D111" s="469"/>
      <c r="E111" s="469"/>
      <c r="F111" s="469"/>
      <c r="G111" s="469"/>
      <c r="H111" s="469"/>
      <c r="I111" s="469"/>
      <c r="J111" s="469"/>
    </row>
    <row r="112" spans="1:10">
      <c r="A112" s="469" t="s">
        <v>69</v>
      </c>
      <c r="B112" s="469"/>
      <c r="C112" s="469"/>
      <c r="D112" s="469"/>
      <c r="E112" s="469"/>
      <c r="F112" s="469"/>
      <c r="G112" s="469"/>
      <c r="H112" s="469"/>
      <c r="I112" s="469"/>
      <c r="J112" s="469"/>
    </row>
    <row r="113" spans="1:13" ht="38.25" customHeight="1">
      <c r="A113" s="470" t="s">
        <v>32</v>
      </c>
      <c r="B113" s="470"/>
      <c r="C113" s="470" t="s">
        <v>70</v>
      </c>
      <c r="D113" s="470"/>
      <c r="E113" s="471" t="s">
        <v>71</v>
      </c>
      <c r="F113" s="472"/>
      <c r="G113" s="473"/>
      <c r="H113" s="94" t="s">
        <v>72</v>
      </c>
      <c r="I113" s="474" t="s">
        <v>73</v>
      </c>
      <c r="J113" s="475"/>
    </row>
    <row r="114" spans="1:13" ht="48.75" customHeight="1">
      <c r="A114" s="476" t="s">
        <v>940</v>
      </c>
      <c r="B114" s="477"/>
      <c r="C114" s="478" t="s">
        <v>941</v>
      </c>
      <c r="D114" s="479"/>
      <c r="E114" s="480" t="s">
        <v>942</v>
      </c>
      <c r="F114" s="481"/>
      <c r="G114" s="482"/>
      <c r="H114" s="95">
        <v>16</v>
      </c>
      <c r="I114" s="592">
        <v>32042207</v>
      </c>
      <c r="J114" s="593"/>
      <c r="K114" s="96" t="s">
        <v>943</v>
      </c>
      <c r="L114" s="96"/>
      <c r="M114" s="97"/>
    </row>
    <row r="115" spans="1:13" ht="48.75" customHeight="1">
      <c r="A115" s="594" t="s">
        <v>944</v>
      </c>
      <c r="B115" s="594"/>
      <c r="C115" s="594" t="s">
        <v>941</v>
      </c>
      <c r="D115" s="594"/>
      <c r="E115" s="595" t="s">
        <v>945</v>
      </c>
      <c r="F115" s="595"/>
      <c r="G115" s="595"/>
      <c r="H115" s="95">
        <v>16</v>
      </c>
      <c r="I115" s="596">
        <v>5000000</v>
      </c>
      <c r="J115" s="596"/>
      <c r="K115" s="98"/>
    </row>
    <row r="116" spans="1:13" ht="48.75" customHeight="1">
      <c r="A116" s="594" t="s">
        <v>946</v>
      </c>
      <c r="B116" s="594"/>
      <c r="C116" s="594" t="s">
        <v>941</v>
      </c>
      <c r="D116" s="594"/>
      <c r="E116" s="595" t="s">
        <v>945</v>
      </c>
      <c r="F116" s="595"/>
      <c r="G116" s="595"/>
      <c r="H116" s="95">
        <v>16</v>
      </c>
      <c r="I116" s="596">
        <v>1500000</v>
      </c>
      <c r="J116" s="596"/>
      <c r="K116" s="98"/>
    </row>
    <row r="117" spans="1:13" ht="48.75" customHeight="1">
      <c r="A117" s="594" t="s">
        <v>947</v>
      </c>
      <c r="B117" s="594"/>
      <c r="C117" s="594" t="s">
        <v>941</v>
      </c>
      <c r="D117" s="594"/>
      <c r="E117" s="595" t="s">
        <v>945</v>
      </c>
      <c r="F117" s="595"/>
      <c r="G117" s="595"/>
      <c r="H117" s="95">
        <v>16</v>
      </c>
      <c r="I117" s="596">
        <v>12042207</v>
      </c>
      <c r="J117" s="596"/>
      <c r="K117" s="98"/>
    </row>
    <row r="118" spans="1:13" ht="48.75" customHeight="1">
      <c r="A118" s="594" t="s">
        <v>948</v>
      </c>
      <c r="B118" s="594"/>
      <c r="C118" s="594" t="s">
        <v>941</v>
      </c>
      <c r="D118" s="594"/>
      <c r="E118" s="595" t="s">
        <v>945</v>
      </c>
      <c r="F118" s="595"/>
      <c r="G118" s="595"/>
      <c r="H118" s="95">
        <v>16</v>
      </c>
      <c r="I118" s="596">
        <v>15000000</v>
      </c>
      <c r="J118" s="596"/>
      <c r="K118" s="98"/>
    </row>
    <row r="119" spans="1:13" ht="56.25" customHeight="1">
      <c r="A119" s="597" t="s">
        <v>949</v>
      </c>
      <c r="B119" s="597"/>
      <c r="C119" s="594" t="s">
        <v>941</v>
      </c>
      <c r="D119" s="594"/>
      <c r="E119" s="595" t="s">
        <v>950</v>
      </c>
      <c r="F119" s="595"/>
      <c r="G119" s="595"/>
      <c r="H119" s="95">
        <v>16</v>
      </c>
      <c r="I119" s="596">
        <v>31014391</v>
      </c>
      <c r="J119" s="596"/>
      <c r="K119" s="98" t="s">
        <v>951</v>
      </c>
    </row>
    <row r="120" spans="1:13" ht="42" customHeight="1">
      <c r="A120" s="594" t="s">
        <v>947</v>
      </c>
      <c r="B120" s="594"/>
      <c r="C120" s="594" t="s">
        <v>952</v>
      </c>
      <c r="D120" s="594"/>
      <c r="E120" s="595" t="s">
        <v>953</v>
      </c>
      <c r="F120" s="595"/>
      <c r="G120" s="595"/>
      <c r="H120" s="95">
        <v>16</v>
      </c>
      <c r="I120" s="596">
        <v>100000</v>
      </c>
      <c r="J120" s="596"/>
      <c r="K120" s="98"/>
    </row>
    <row r="121" spans="1:13" ht="69" customHeight="1">
      <c r="A121" s="594" t="s">
        <v>947</v>
      </c>
      <c r="B121" s="594"/>
      <c r="C121" s="594" t="s">
        <v>954</v>
      </c>
      <c r="D121" s="594"/>
      <c r="E121" s="595" t="s">
        <v>955</v>
      </c>
      <c r="F121" s="595"/>
      <c r="G121" s="595"/>
      <c r="H121" s="95">
        <v>16</v>
      </c>
      <c r="I121" s="596">
        <v>5000000</v>
      </c>
      <c r="J121" s="596"/>
      <c r="K121" s="98"/>
    </row>
    <row r="122" spans="1:13" ht="49.5" customHeight="1">
      <c r="A122" s="594" t="s">
        <v>947</v>
      </c>
      <c r="B122" s="594"/>
      <c r="C122" s="594" t="s">
        <v>956</v>
      </c>
      <c r="D122" s="594"/>
      <c r="E122" s="595" t="s">
        <v>957</v>
      </c>
      <c r="F122" s="595"/>
      <c r="G122" s="595"/>
      <c r="H122" s="95">
        <v>16</v>
      </c>
      <c r="I122" s="596">
        <v>3600000</v>
      </c>
      <c r="J122" s="596"/>
      <c r="K122" s="98"/>
    </row>
    <row r="123" spans="1:13" ht="64.5" customHeight="1">
      <c r="A123" s="594" t="s">
        <v>947</v>
      </c>
      <c r="B123" s="594"/>
      <c r="C123" s="594" t="s">
        <v>958</v>
      </c>
      <c r="D123" s="594"/>
      <c r="E123" s="595" t="s">
        <v>959</v>
      </c>
      <c r="F123" s="595"/>
      <c r="G123" s="595"/>
      <c r="H123" s="95">
        <v>16</v>
      </c>
      <c r="I123" s="596">
        <v>1800000</v>
      </c>
      <c r="J123" s="596"/>
      <c r="K123" s="98"/>
    </row>
    <row r="124" spans="1:13" ht="50.25" customHeight="1">
      <c r="A124" s="594" t="s">
        <v>947</v>
      </c>
      <c r="B124" s="594"/>
      <c r="C124" s="594" t="s">
        <v>960</v>
      </c>
      <c r="D124" s="594"/>
      <c r="E124" s="595" t="s">
        <v>961</v>
      </c>
      <c r="F124" s="595"/>
      <c r="G124" s="595"/>
      <c r="H124" s="95">
        <v>16</v>
      </c>
      <c r="I124" s="596">
        <v>200000</v>
      </c>
      <c r="J124" s="596"/>
      <c r="K124" s="98"/>
    </row>
    <row r="125" spans="1:13" ht="46.5" customHeight="1">
      <c r="A125" s="594" t="s">
        <v>947</v>
      </c>
      <c r="B125" s="594"/>
      <c r="C125" s="594" t="s">
        <v>962</v>
      </c>
      <c r="D125" s="594"/>
      <c r="E125" s="595" t="s">
        <v>963</v>
      </c>
      <c r="F125" s="595"/>
      <c r="G125" s="595"/>
      <c r="H125" s="95">
        <v>16</v>
      </c>
      <c r="I125" s="596">
        <v>1600000</v>
      </c>
      <c r="J125" s="596"/>
      <c r="K125" s="98"/>
    </row>
    <row r="126" spans="1:13" ht="33.75" customHeight="1">
      <c r="A126" s="594" t="s">
        <v>947</v>
      </c>
      <c r="B126" s="594"/>
      <c r="C126" s="594" t="s">
        <v>964</v>
      </c>
      <c r="D126" s="594"/>
      <c r="E126" s="598" t="s">
        <v>965</v>
      </c>
      <c r="F126" s="598"/>
      <c r="G126" s="598"/>
      <c r="H126" s="95">
        <v>16</v>
      </c>
      <c r="I126" s="599">
        <v>200000</v>
      </c>
      <c r="J126" s="599"/>
      <c r="K126" s="99"/>
    </row>
    <row r="127" spans="1:13" ht="38.25" customHeight="1">
      <c r="A127" s="594" t="s">
        <v>947</v>
      </c>
      <c r="B127" s="594"/>
      <c r="C127" s="594" t="s">
        <v>966</v>
      </c>
      <c r="D127" s="594"/>
      <c r="E127" s="598" t="s">
        <v>967</v>
      </c>
      <c r="F127" s="598"/>
      <c r="G127" s="598"/>
      <c r="H127" s="95">
        <v>16</v>
      </c>
      <c r="I127" s="599">
        <v>7500000</v>
      </c>
      <c r="J127" s="599"/>
      <c r="K127" s="99"/>
    </row>
    <row r="128" spans="1:13" ht="52.5" customHeight="1">
      <c r="A128" s="600" t="s">
        <v>968</v>
      </c>
      <c r="B128" s="601"/>
      <c r="C128" s="602" t="s">
        <v>969</v>
      </c>
      <c r="D128" s="603"/>
      <c r="E128" s="604" t="s">
        <v>970</v>
      </c>
      <c r="F128" s="604"/>
      <c r="G128" s="604"/>
      <c r="H128" s="100">
        <v>16</v>
      </c>
      <c r="I128" s="605">
        <v>4397926</v>
      </c>
      <c r="J128" s="606"/>
      <c r="K128" s="96" t="s">
        <v>971</v>
      </c>
      <c r="L128" s="96"/>
      <c r="M128" s="97"/>
    </row>
    <row r="129" spans="1:13" ht="37.5" customHeight="1">
      <c r="A129" s="607" t="s">
        <v>968</v>
      </c>
      <c r="B129" s="608"/>
      <c r="C129" s="609" t="s">
        <v>972</v>
      </c>
      <c r="D129" s="609"/>
      <c r="E129" s="595" t="s">
        <v>973</v>
      </c>
      <c r="F129" s="595"/>
      <c r="G129" s="595"/>
      <c r="H129" s="95">
        <v>16</v>
      </c>
      <c r="I129" s="610">
        <v>150000</v>
      </c>
      <c r="J129" s="611"/>
      <c r="K129" s="96"/>
      <c r="L129" s="96"/>
      <c r="M129" s="97"/>
    </row>
    <row r="130" spans="1:13" ht="37.5" customHeight="1">
      <c r="A130" s="609" t="s">
        <v>968</v>
      </c>
      <c r="B130" s="609"/>
      <c r="C130" s="609" t="s">
        <v>974</v>
      </c>
      <c r="D130" s="609"/>
      <c r="E130" s="595" t="s">
        <v>975</v>
      </c>
      <c r="F130" s="595"/>
      <c r="G130" s="595"/>
      <c r="H130" s="95">
        <v>16</v>
      </c>
      <c r="I130" s="610">
        <v>11267532</v>
      </c>
      <c r="J130" s="611"/>
      <c r="K130" s="96" t="s">
        <v>976</v>
      </c>
      <c r="L130" s="96"/>
      <c r="M130" s="97"/>
    </row>
    <row r="131" spans="1:13" ht="39.75" customHeight="1">
      <c r="A131" s="594" t="s">
        <v>35</v>
      </c>
      <c r="B131" s="594"/>
      <c r="C131" s="594" t="s">
        <v>977</v>
      </c>
      <c r="D131" s="594"/>
      <c r="E131" s="598" t="s">
        <v>978</v>
      </c>
      <c r="F131" s="598"/>
      <c r="G131" s="598"/>
      <c r="H131" s="95">
        <v>16</v>
      </c>
      <c r="I131" s="599">
        <v>15000000</v>
      </c>
      <c r="J131" s="599"/>
      <c r="K131" s="99"/>
    </row>
    <row r="132" spans="1:13" ht="39.75" customHeight="1">
      <c r="A132" s="594" t="s">
        <v>949</v>
      </c>
      <c r="B132" s="594"/>
      <c r="C132" s="594" t="s">
        <v>977</v>
      </c>
      <c r="D132" s="594"/>
      <c r="E132" s="598" t="s">
        <v>978</v>
      </c>
      <c r="F132" s="598"/>
      <c r="G132" s="598"/>
      <c r="H132" s="95">
        <v>16</v>
      </c>
      <c r="I132" s="599">
        <v>7000000</v>
      </c>
      <c r="J132" s="599"/>
      <c r="K132" s="99"/>
    </row>
    <row r="133" spans="1:13" ht="39.75" customHeight="1">
      <c r="A133" s="594" t="s">
        <v>949</v>
      </c>
      <c r="B133" s="594"/>
      <c r="C133" s="594" t="s">
        <v>977</v>
      </c>
      <c r="D133" s="594"/>
      <c r="E133" s="598" t="s">
        <v>979</v>
      </c>
      <c r="F133" s="598"/>
      <c r="G133" s="598"/>
      <c r="H133" s="95">
        <v>16</v>
      </c>
      <c r="I133" s="599">
        <v>3000000</v>
      </c>
      <c r="J133" s="599"/>
      <c r="K133" s="99"/>
    </row>
    <row r="134" spans="1:13" ht="39.75" customHeight="1">
      <c r="A134" s="594" t="s">
        <v>948</v>
      </c>
      <c r="B134" s="594"/>
      <c r="C134" s="594" t="s">
        <v>977</v>
      </c>
      <c r="D134" s="594"/>
      <c r="E134" s="598" t="s">
        <v>978</v>
      </c>
      <c r="F134" s="598"/>
      <c r="G134" s="598"/>
      <c r="H134" s="95">
        <v>16</v>
      </c>
      <c r="I134" s="599">
        <v>5000000</v>
      </c>
      <c r="J134" s="599"/>
      <c r="K134" s="99"/>
    </row>
    <row r="135" spans="1:13" ht="42.75" customHeight="1">
      <c r="A135" s="594" t="s">
        <v>949</v>
      </c>
      <c r="B135" s="594"/>
      <c r="C135" s="594" t="s">
        <v>980</v>
      </c>
      <c r="D135" s="594"/>
      <c r="E135" s="598" t="s">
        <v>981</v>
      </c>
      <c r="F135" s="598"/>
      <c r="G135" s="598"/>
      <c r="H135" s="95">
        <v>16</v>
      </c>
      <c r="I135" s="599">
        <v>8000000</v>
      </c>
      <c r="J135" s="599"/>
      <c r="K135" s="99"/>
    </row>
    <row r="136" spans="1:13" ht="34.5" customHeight="1">
      <c r="A136" s="594" t="s">
        <v>949</v>
      </c>
      <c r="B136" s="594"/>
      <c r="C136" s="594" t="s">
        <v>982</v>
      </c>
      <c r="D136" s="594"/>
      <c r="E136" s="598" t="s">
        <v>983</v>
      </c>
      <c r="F136" s="598"/>
      <c r="G136" s="598"/>
      <c r="H136" s="95">
        <v>16</v>
      </c>
      <c r="I136" s="599">
        <v>2000000</v>
      </c>
      <c r="J136" s="599"/>
      <c r="K136" s="99"/>
    </row>
    <row r="137" spans="1:13" ht="42.75" customHeight="1">
      <c r="A137" s="609" t="s">
        <v>968</v>
      </c>
      <c r="B137" s="609"/>
      <c r="C137" s="609" t="s">
        <v>984</v>
      </c>
      <c r="D137" s="609"/>
      <c r="E137" s="595" t="s">
        <v>985</v>
      </c>
      <c r="F137" s="595"/>
      <c r="G137" s="595"/>
      <c r="H137" s="95">
        <v>16</v>
      </c>
      <c r="I137" s="610">
        <v>2760558</v>
      </c>
      <c r="J137" s="611"/>
      <c r="K137" s="99" t="s">
        <v>986</v>
      </c>
      <c r="L137" s="96"/>
      <c r="M137" s="97"/>
    </row>
    <row r="138" spans="1:13" ht="27.75" customHeight="1">
      <c r="A138" s="594" t="s">
        <v>35</v>
      </c>
      <c r="B138" s="594"/>
      <c r="C138" s="594" t="s">
        <v>952</v>
      </c>
      <c r="D138" s="594"/>
      <c r="E138" s="598" t="s">
        <v>987</v>
      </c>
      <c r="F138" s="598"/>
      <c r="G138" s="598"/>
      <c r="H138" s="95">
        <v>16</v>
      </c>
      <c r="I138" s="599">
        <v>1528162</v>
      </c>
      <c r="J138" s="599"/>
      <c r="K138" s="99"/>
    </row>
    <row r="139" spans="1:13" ht="32.25" customHeight="1">
      <c r="A139" s="594" t="s">
        <v>35</v>
      </c>
      <c r="B139" s="594"/>
      <c r="C139" s="594" t="s">
        <v>988</v>
      </c>
      <c r="D139" s="594"/>
      <c r="E139" s="598" t="s">
        <v>989</v>
      </c>
      <c r="F139" s="598"/>
      <c r="G139" s="598"/>
      <c r="H139" s="95">
        <v>16</v>
      </c>
      <c r="I139" s="599">
        <v>3500000</v>
      </c>
      <c r="J139" s="599"/>
      <c r="K139" s="99"/>
    </row>
    <row r="140" spans="1:13" ht="68.25" customHeight="1">
      <c r="A140" s="594" t="s">
        <v>949</v>
      </c>
      <c r="B140" s="594"/>
      <c r="C140" s="594" t="s">
        <v>990</v>
      </c>
      <c r="D140" s="594"/>
      <c r="E140" s="598" t="s">
        <v>991</v>
      </c>
      <c r="F140" s="598"/>
      <c r="G140" s="598"/>
      <c r="H140" s="95">
        <v>16</v>
      </c>
      <c r="I140" s="599">
        <v>5028163</v>
      </c>
      <c r="J140" s="599"/>
      <c r="K140" s="99"/>
    </row>
    <row r="141" spans="1:13" ht="51.75" customHeight="1">
      <c r="A141" s="609" t="s">
        <v>992</v>
      </c>
      <c r="B141" s="609"/>
      <c r="C141" s="609" t="s">
        <v>993</v>
      </c>
      <c r="D141" s="609"/>
      <c r="E141" s="595" t="s">
        <v>994</v>
      </c>
      <c r="F141" s="595"/>
      <c r="G141" s="595"/>
      <c r="H141" s="95">
        <v>16</v>
      </c>
      <c r="I141" s="610">
        <v>10000000</v>
      </c>
      <c r="J141" s="611"/>
      <c r="K141" s="96" t="s">
        <v>995</v>
      </c>
      <c r="L141" s="96"/>
      <c r="M141" s="97"/>
    </row>
    <row r="142" spans="1:13" ht="37.5" customHeight="1">
      <c r="A142" s="609" t="s">
        <v>992</v>
      </c>
      <c r="B142" s="609"/>
      <c r="C142" s="609" t="s">
        <v>996</v>
      </c>
      <c r="D142" s="609"/>
      <c r="E142" s="595" t="s">
        <v>997</v>
      </c>
      <c r="F142" s="595"/>
      <c r="G142" s="595"/>
      <c r="H142" s="95">
        <v>16</v>
      </c>
      <c r="I142" s="610">
        <v>8000000</v>
      </c>
      <c r="J142" s="611"/>
      <c r="K142" s="96"/>
      <c r="L142" s="96"/>
      <c r="M142" s="97"/>
    </row>
    <row r="143" spans="1:13" s="45" customFormat="1" ht="43.5" customHeight="1">
      <c r="A143" s="612" t="s">
        <v>992</v>
      </c>
      <c r="B143" s="612"/>
      <c r="C143" s="609" t="s">
        <v>993</v>
      </c>
      <c r="D143" s="609"/>
      <c r="E143" s="613" t="s">
        <v>998</v>
      </c>
      <c r="F143" s="613"/>
      <c r="G143" s="613"/>
      <c r="H143" s="102">
        <v>16</v>
      </c>
      <c r="I143" s="614">
        <v>10000000</v>
      </c>
      <c r="J143" s="614"/>
      <c r="K143" s="103"/>
      <c r="L143" s="104"/>
      <c r="M143" s="105"/>
    </row>
    <row r="144" spans="1:13" ht="37.5" customHeight="1">
      <c r="A144" s="609" t="s">
        <v>992</v>
      </c>
      <c r="B144" s="609"/>
      <c r="C144" s="609" t="s">
        <v>974</v>
      </c>
      <c r="D144" s="609"/>
      <c r="E144" s="595" t="s">
        <v>999</v>
      </c>
      <c r="F144" s="595"/>
      <c r="G144" s="595"/>
      <c r="H144" s="95">
        <v>16</v>
      </c>
      <c r="I144" s="610">
        <v>4092207</v>
      </c>
      <c r="J144" s="611"/>
      <c r="K144" s="96"/>
      <c r="L144" s="96"/>
      <c r="M144" s="97"/>
    </row>
    <row r="145" spans="1:14" ht="62.25" customHeight="1">
      <c r="A145" s="615" t="s">
        <v>968</v>
      </c>
      <c r="B145" s="616"/>
      <c r="C145" s="609" t="s">
        <v>1000</v>
      </c>
      <c r="D145" s="609"/>
      <c r="E145" s="595" t="s">
        <v>1001</v>
      </c>
      <c r="F145" s="595"/>
      <c r="G145" s="595"/>
      <c r="H145" s="95">
        <v>16</v>
      </c>
      <c r="I145" s="610">
        <v>71817490</v>
      </c>
      <c r="J145" s="611"/>
      <c r="L145" s="96"/>
      <c r="M145" s="106"/>
    </row>
    <row r="146" spans="1:14" ht="55.5" customHeight="1">
      <c r="A146" s="615" t="s">
        <v>968</v>
      </c>
      <c r="B146" s="616"/>
      <c r="C146" s="609" t="s">
        <v>993</v>
      </c>
      <c r="D146" s="609"/>
      <c r="E146" s="595" t="s">
        <v>1002</v>
      </c>
      <c r="F146" s="595"/>
      <c r="G146" s="595"/>
      <c r="H146" s="95">
        <v>16</v>
      </c>
      <c r="I146" s="610">
        <v>10000000</v>
      </c>
      <c r="J146" s="611"/>
      <c r="K146" s="96"/>
      <c r="L146" s="96"/>
      <c r="M146" s="97"/>
    </row>
    <row r="147" spans="1:14" ht="42" customHeight="1">
      <c r="A147" s="615" t="s">
        <v>968</v>
      </c>
      <c r="B147" s="616"/>
      <c r="C147" s="609" t="s">
        <v>1003</v>
      </c>
      <c r="D147" s="609"/>
      <c r="E147" s="595" t="s">
        <v>1004</v>
      </c>
      <c r="F147" s="595"/>
      <c r="G147" s="595"/>
      <c r="H147" s="95">
        <v>16</v>
      </c>
      <c r="I147" s="610">
        <v>2000000</v>
      </c>
      <c r="J147" s="611"/>
      <c r="K147" s="96"/>
      <c r="L147" s="96"/>
      <c r="M147" s="97"/>
    </row>
    <row r="148" spans="1:14" ht="32.25" customHeight="1">
      <c r="A148" s="594" t="s">
        <v>35</v>
      </c>
      <c r="B148" s="594"/>
      <c r="C148" s="594" t="s">
        <v>1005</v>
      </c>
      <c r="D148" s="594"/>
      <c r="E148" s="595" t="s">
        <v>1006</v>
      </c>
      <c r="F148" s="617"/>
      <c r="G148" s="617"/>
      <c r="H148" s="108">
        <v>16</v>
      </c>
      <c r="I148" s="599">
        <v>35014306</v>
      </c>
      <c r="J148" s="599"/>
      <c r="K148" s="109"/>
    </row>
    <row r="149" spans="1:14" ht="39.75" customHeight="1">
      <c r="A149" s="594" t="s">
        <v>35</v>
      </c>
      <c r="B149" s="594"/>
      <c r="C149" s="594" t="s">
        <v>1007</v>
      </c>
      <c r="D149" s="594"/>
      <c r="E149" s="598" t="s">
        <v>1008</v>
      </c>
      <c r="F149" s="598"/>
      <c r="G149" s="598"/>
      <c r="H149" s="95">
        <v>16</v>
      </c>
      <c r="I149" s="599">
        <v>45000000</v>
      </c>
      <c r="J149" s="599"/>
      <c r="K149" s="109"/>
    </row>
    <row r="150" spans="1:14" ht="39.75" customHeight="1">
      <c r="A150" s="594" t="s">
        <v>35</v>
      </c>
      <c r="B150" s="594"/>
      <c r="C150" s="594" t="s">
        <v>1007</v>
      </c>
      <c r="D150" s="594"/>
      <c r="E150" s="598" t="s">
        <v>1009</v>
      </c>
      <c r="F150" s="598"/>
      <c r="G150" s="598"/>
      <c r="H150" s="95">
        <v>16</v>
      </c>
      <c r="I150" s="599">
        <v>30000000</v>
      </c>
      <c r="J150" s="599"/>
      <c r="K150" s="109"/>
    </row>
    <row r="151" spans="1:14" ht="39.75" customHeight="1">
      <c r="A151" s="618" t="s">
        <v>35</v>
      </c>
      <c r="B151" s="619"/>
      <c r="C151" s="620" t="s">
        <v>1007</v>
      </c>
      <c r="D151" s="620"/>
      <c r="E151" s="621" t="s">
        <v>1010</v>
      </c>
      <c r="F151" s="621"/>
      <c r="G151" s="621"/>
      <c r="H151" s="110">
        <v>16</v>
      </c>
      <c r="I151" s="622">
        <v>62715500</v>
      </c>
      <c r="J151" s="622"/>
      <c r="K151" s="99" t="s">
        <v>1011</v>
      </c>
    </row>
    <row r="152" spans="1:14" ht="39.75" customHeight="1">
      <c r="A152" s="594" t="s">
        <v>949</v>
      </c>
      <c r="B152" s="594"/>
      <c r="C152" s="594" t="s">
        <v>1007</v>
      </c>
      <c r="D152" s="594"/>
      <c r="E152" s="598" t="s">
        <v>1008</v>
      </c>
      <c r="F152" s="598"/>
      <c r="G152" s="598"/>
      <c r="H152" s="95">
        <v>16</v>
      </c>
      <c r="I152" s="599">
        <v>24715500</v>
      </c>
      <c r="J152" s="599"/>
      <c r="K152" s="109"/>
    </row>
    <row r="153" spans="1:14" ht="44.25" customHeight="1">
      <c r="A153" s="594" t="s">
        <v>949</v>
      </c>
      <c r="B153" s="594"/>
      <c r="C153" s="594" t="s">
        <v>1012</v>
      </c>
      <c r="D153" s="594"/>
      <c r="E153" s="598" t="s">
        <v>1013</v>
      </c>
      <c r="F153" s="598"/>
      <c r="G153" s="598"/>
      <c r="H153" s="95">
        <v>16</v>
      </c>
      <c r="I153" s="599">
        <v>70000000</v>
      </c>
      <c r="J153" s="599"/>
      <c r="K153" s="109"/>
    </row>
    <row r="154" spans="1:14" ht="39.75" customHeight="1">
      <c r="A154" s="620" t="s">
        <v>949</v>
      </c>
      <c r="B154" s="620"/>
      <c r="C154" s="620" t="s">
        <v>1007</v>
      </c>
      <c r="D154" s="620"/>
      <c r="E154" s="621" t="s">
        <v>1014</v>
      </c>
      <c r="F154" s="621"/>
      <c r="G154" s="621"/>
      <c r="H154" s="110">
        <v>16</v>
      </c>
      <c r="I154" s="622">
        <v>24000000</v>
      </c>
      <c r="J154" s="622"/>
      <c r="K154" s="109" t="s">
        <v>1015</v>
      </c>
    </row>
    <row r="155" spans="1:14" ht="39.75" customHeight="1">
      <c r="A155" s="594" t="s">
        <v>949</v>
      </c>
      <c r="B155" s="594"/>
      <c r="C155" s="594" t="s">
        <v>1016</v>
      </c>
      <c r="D155" s="594"/>
      <c r="E155" s="598" t="s">
        <v>1017</v>
      </c>
      <c r="F155" s="598"/>
      <c r="G155" s="598"/>
      <c r="H155" s="95">
        <v>16</v>
      </c>
      <c r="I155" s="599">
        <v>19000000</v>
      </c>
      <c r="J155" s="599"/>
      <c r="K155" s="109"/>
    </row>
    <row r="156" spans="1:14" ht="39.75" customHeight="1">
      <c r="A156" s="594" t="s">
        <v>949</v>
      </c>
      <c r="B156" s="594"/>
      <c r="C156" s="594" t="s">
        <v>1018</v>
      </c>
      <c r="D156" s="594"/>
      <c r="E156" s="598" t="s">
        <v>1019</v>
      </c>
      <c r="F156" s="598"/>
      <c r="G156" s="598"/>
      <c r="H156" s="95">
        <v>16</v>
      </c>
      <c r="I156" s="599">
        <v>4000000</v>
      </c>
      <c r="J156" s="599"/>
      <c r="K156" s="109"/>
    </row>
    <row r="157" spans="1:14" ht="44.25" customHeight="1">
      <c r="A157" s="594" t="s">
        <v>948</v>
      </c>
      <c r="B157" s="594"/>
      <c r="C157" s="594" t="s">
        <v>1007</v>
      </c>
      <c r="D157" s="594"/>
      <c r="E157" s="598" t="s">
        <v>1020</v>
      </c>
      <c r="F157" s="598"/>
      <c r="G157" s="598"/>
      <c r="H157" s="95">
        <v>16</v>
      </c>
      <c r="I157" s="599">
        <v>23600000</v>
      </c>
      <c r="J157" s="599"/>
      <c r="K157" s="109"/>
    </row>
    <row r="158" spans="1:14" ht="33" customHeight="1">
      <c r="A158" s="594" t="s">
        <v>948</v>
      </c>
      <c r="B158" s="594"/>
      <c r="C158" s="594" t="s">
        <v>956</v>
      </c>
      <c r="D158" s="594"/>
      <c r="E158" s="598" t="s">
        <v>1021</v>
      </c>
      <c r="F158" s="598"/>
      <c r="G158" s="598"/>
      <c r="H158" s="95">
        <v>16</v>
      </c>
      <c r="I158" s="599">
        <v>1658000</v>
      </c>
      <c r="J158" s="599"/>
      <c r="K158" s="111"/>
      <c r="L158" s="112"/>
      <c r="M158" s="112"/>
      <c r="N158" s="112"/>
    </row>
    <row r="159" spans="1:14" ht="37.5" customHeight="1">
      <c r="A159" s="515"/>
      <c r="B159" s="515"/>
      <c r="C159" s="515"/>
      <c r="D159" s="515"/>
      <c r="E159" s="515"/>
      <c r="F159" s="515"/>
      <c r="G159" s="516"/>
      <c r="H159" s="113" t="s">
        <v>60</v>
      </c>
      <c r="I159" s="623">
        <f>SUM(I114:J158)</f>
        <v>640844149</v>
      </c>
      <c r="J159" s="623"/>
    </row>
    <row r="160" spans="1:14" ht="20.25" customHeight="1">
      <c r="A160" s="114"/>
      <c r="B160" s="114"/>
      <c r="C160" s="114"/>
      <c r="D160" s="114"/>
      <c r="E160" s="114"/>
      <c r="F160" s="114"/>
      <c r="G160" s="114"/>
      <c r="H160" s="115"/>
      <c r="I160" s="116"/>
      <c r="J160" s="116"/>
    </row>
    <row r="161" spans="1:11">
      <c r="A161" s="519" t="s">
        <v>134</v>
      </c>
      <c r="B161" s="519"/>
      <c r="C161" s="519"/>
      <c r="D161" s="519"/>
      <c r="E161" s="519"/>
      <c r="F161" s="519"/>
      <c r="G161" s="519"/>
      <c r="H161" s="519"/>
      <c r="I161" s="519"/>
      <c r="J161" s="45"/>
    </row>
    <row r="162" spans="1:11">
      <c r="A162" s="117"/>
      <c r="B162" s="117"/>
      <c r="C162" s="522"/>
      <c r="D162" s="522"/>
      <c r="E162" s="522"/>
      <c r="F162" s="624"/>
      <c r="G162" s="523"/>
      <c r="H162" s="523"/>
      <c r="I162" s="523"/>
      <c r="J162" s="120"/>
    </row>
    <row r="163" spans="1:11">
      <c r="A163" s="437" t="s">
        <v>135</v>
      </c>
      <c r="B163" s="437"/>
      <c r="C163" s="437"/>
      <c r="D163" s="437"/>
      <c r="E163" s="437"/>
      <c r="F163" s="437"/>
      <c r="G163" s="437"/>
      <c r="H163" s="437"/>
      <c r="I163" s="437"/>
      <c r="J163" s="437"/>
    </row>
    <row r="164" spans="1:11">
      <c r="A164" s="520" t="s">
        <v>61</v>
      </c>
      <c r="B164" s="521"/>
      <c r="C164" s="521"/>
      <c r="D164" s="521"/>
      <c r="E164" s="521"/>
      <c r="F164" s="521"/>
      <c r="G164" s="521"/>
      <c r="H164" s="521"/>
      <c r="I164" s="521"/>
      <c r="J164" s="521"/>
    </row>
    <row r="165" spans="1:11">
      <c r="A165" s="121"/>
      <c r="B165" s="121"/>
      <c r="C165" s="121"/>
      <c r="D165" s="121"/>
      <c r="E165" s="121"/>
      <c r="F165" s="121"/>
      <c r="G165" s="121"/>
      <c r="H165" s="121"/>
      <c r="I165" s="121"/>
      <c r="J165" s="121"/>
    </row>
    <row r="166" spans="1:11">
      <c r="A166" s="122"/>
      <c r="B166" s="122"/>
      <c r="C166" s="122"/>
      <c r="D166" s="122"/>
      <c r="E166" s="122"/>
      <c r="F166" s="122"/>
      <c r="G166" s="122"/>
      <c r="H166" s="122"/>
      <c r="I166" s="122"/>
      <c r="J166" s="122"/>
    </row>
    <row r="167" spans="1:11">
      <c r="A167" s="522" t="s">
        <v>942</v>
      </c>
      <c r="B167" s="522"/>
      <c r="C167" s="522"/>
      <c r="D167" s="522"/>
      <c r="E167" s="522"/>
      <c r="F167" s="522"/>
      <c r="G167" s="522"/>
      <c r="H167" s="522"/>
      <c r="I167" s="522"/>
      <c r="J167" s="522"/>
    </row>
    <row r="168" spans="1:11">
      <c r="A168" s="523" t="s">
        <v>79</v>
      </c>
      <c r="B168" s="523"/>
      <c r="C168" s="523"/>
      <c r="D168" s="523"/>
      <c r="E168" s="523"/>
      <c r="F168" s="523"/>
      <c r="G168" s="523"/>
      <c r="H168" s="523"/>
      <c r="I168" s="523"/>
      <c r="J168" s="523"/>
    </row>
    <row r="169" spans="1:11">
      <c r="A169" s="521" t="s">
        <v>1022</v>
      </c>
      <c r="B169" s="521"/>
      <c r="C169" s="521"/>
      <c r="D169" s="521"/>
      <c r="E169" s="521"/>
      <c r="F169" s="521"/>
      <c r="G169" s="521"/>
      <c r="H169" s="521"/>
      <c r="I169" s="521"/>
      <c r="J169" s="521"/>
    </row>
    <row r="170" spans="1:11" ht="59.25" customHeight="1">
      <c r="A170" s="625" t="s">
        <v>1023</v>
      </c>
      <c r="B170" s="625"/>
      <c r="C170" s="625"/>
      <c r="D170" s="625"/>
      <c r="E170" s="625"/>
      <c r="F170" s="625"/>
      <c r="G170" s="625"/>
      <c r="H170" s="625"/>
      <c r="I170" s="625"/>
      <c r="J170" s="625"/>
    </row>
    <row r="171" spans="1:11">
      <c r="A171" s="524" t="s">
        <v>138</v>
      </c>
      <c r="B171" s="524"/>
      <c r="C171" s="524"/>
      <c r="D171" s="524" t="s">
        <v>139</v>
      </c>
      <c r="E171" s="524"/>
      <c r="F171" s="524"/>
      <c r="G171" s="524"/>
      <c r="H171" s="524" t="s">
        <v>140</v>
      </c>
      <c r="I171" s="524"/>
      <c r="J171" s="524"/>
    </row>
    <row r="172" spans="1:11" ht="37.5" customHeight="1">
      <c r="A172" s="524" t="s">
        <v>79</v>
      </c>
      <c r="B172" s="524"/>
      <c r="C172" s="524"/>
      <c r="D172" s="529" t="s">
        <v>80</v>
      </c>
      <c r="E172" s="529"/>
      <c r="F172" s="529"/>
      <c r="G172" s="529"/>
      <c r="H172" s="530">
        <v>16000000</v>
      </c>
      <c r="I172" s="531"/>
      <c r="J172" s="531"/>
      <c r="K172" s="124"/>
    </row>
    <row r="173" spans="1:11" ht="53.25" customHeight="1">
      <c r="A173" s="125" t="s">
        <v>141</v>
      </c>
      <c r="B173" s="123" t="s">
        <v>142</v>
      </c>
      <c r="C173" s="123" t="s">
        <v>143</v>
      </c>
      <c r="D173" s="123" t="s">
        <v>144</v>
      </c>
      <c r="E173" s="123" t="s">
        <v>145</v>
      </c>
      <c r="F173" s="123" t="s">
        <v>146</v>
      </c>
      <c r="G173" s="123" t="s">
        <v>147</v>
      </c>
      <c r="H173" s="123" t="s">
        <v>148</v>
      </c>
      <c r="I173" s="123" t="s">
        <v>149</v>
      </c>
      <c r="J173" s="123" t="s">
        <v>150</v>
      </c>
    </row>
    <row r="174" spans="1:11" ht="55.5" customHeight="1">
      <c r="A174" s="126">
        <v>1</v>
      </c>
      <c r="B174" s="101">
        <v>3331101</v>
      </c>
      <c r="C174" s="127" t="s">
        <v>1024</v>
      </c>
      <c r="D174" s="128" t="s">
        <v>152</v>
      </c>
      <c r="E174" s="128">
        <v>0</v>
      </c>
      <c r="F174" s="128">
        <v>1880</v>
      </c>
      <c r="G174" s="128">
        <f>+F174</f>
        <v>1880</v>
      </c>
      <c r="H174" s="129">
        <v>15101506</v>
      </c>
      <c r="I174" s="129">
        <v>1360575</v>
      </c>
      <c r="J174" s="130">
        <f>I174*F174</f>
        <v>2557881000</v>
      </c>
      <c r="K174" s="131"/>
    </row>
    <row r="175" spans="1:11">
      <c r="A175" s="45"/>
      <c r="B175" s="45"/>
      <c r="C175" s="132"/>
      <c r="D175" s="133"/>
      <c r="E175" s="76"/>
      <c r="F175" s="76"/>
      <c r="G175" s="76"/>
      <c r="H175" s="76"/>
      <c r="I175" s="45"/>
      <c r="J175" s="45"/>
    </row>
    <row r="176" spans="1:11">
      <c r="A176" s="118"/>
      <c r="B176" s="76"/>
      <c r="C176" s="134"/>
      <c r="D176" s="76"/>
      <c r="E176" s="76"/>
      <c r="F176" s="76"/>
      <c r="G176" s="76"/>
      <c r="H176" s="76"/>
      <c r="I176" s="135"/>
      <c r="J176" s="136"/>
      <c r="K176" s="131"/>
    </row>
    <row r="177" spans="1:12" ht="59.25" customHeight="1">
      <c r="A177" s="625" t="s">
        <v>1025</v>
      </c>
      <c r="B177" s="625"/>
      <c r="C177" s="625"/>
      <c r="D177" s="625"/>
      <c r="E177" s="625"/>
      <c r="F177" s="625"/>
      <c r="G177" s="625"/>
      <c r="H177" s="625"/>
      <c r="I177" s="625"/>
      <c r="J177" s="625"/>
    </row>
    <row r="178" spans="1:12">
      <c r="A178" s="524" t="s">
        <v>138</v>
      </c>
      <c r="B178" s="524"/>
      <c r="C178" s="524"/>
      <c r="D178" s="524" t="s">
        <v>139</v>
      </c>
      <c r="E178" s="524"/>
      <c r="F178" s="524"/>
      <c r="G178" s="524"/>
      <c r="H178" s="524" t="s">
        <v>140</v>
      </c>
      <c r="I178" s="524"/>
      <c r="J178" s="524"/>
    </row>
    <row r="179" spans="1:12" ht="31.5" customHeight="1">
      <c r="A179" s="524" t="s">
        <v>79</v>
      </c>
      <c r="B179" s="524"/>
      <c r="C179" s="524"/>
      <c r="D179" s="525" t="s">
        <v>80</v>
      </c>
      <c r="E179" s="525"/>
      <c r="F179" s="525"/>
      <c r="G179" s="525"/>
      <c r="H179" s="530">
        <v>16042207</v>
      </c>
      <c r="I179" s="531"/>
      <c r="J179" s="531"/>
      <c r="K179" s="124"/>
    </row>
    <row r="180" spans="1:12" ht="50.25" customHeight="1">
      <c r="A180" s="125" t="s">
        <v>141</v>
      </c>
      <c r="B180" s="123" t="s">
        <v>142</v>
      </c>
      <c r="C180" s="123" t="s">
        <v>143</v>
      </c>
      <c r="D180" s="123" t="s">
        <v>144</v>
      </c>
      <c r="E180" s="123" t="s">
        <v>145</v>
      </c>
      <c r="F180" s="123" t="s">
        <v>146</v>
      </c>
      <c r="G180" s="123" t="s">
        <v>147</v>
      </c>
      <c r="H180" s="123" t="s">
        <v>148</v>
      </c>
      <c r="I180" s="123" t="s">
        <v>149</v>
      </c>
      <c r="J180" s="123" t="s">
        <v>150</v>
      </c>
    </row>
    <row r="181" spans="1:12" ht="82.5" customHeight="1">
      <c r="A181" s="126">
        <v>3</v>
      </c>
      <c r="B181" s="126">
        <v>3335102</v>
      </c>
      <c r="C181" s="137" t="s">
        <v>1026</v>
      </c>
      <c r="D181" s="128" t="s">
        <v>152</v>
      </c>
      <c r="E181" s="128">
        <v>0</v>
      </c>
      <c r="F181" s="128">
        <v>1910</v>
      </c>
      <c r="G181" s="138">
        <f>+F181</f>
        <v>1910</v>
      </c>
      <c r="H181" s="129">
        <v>15101505</v>
      </c>
      <c r="I181" s="139">
        <v>1360576</v>
      </c>
      <c r="J181" s="130">
        <f>I181*F181</f>
        <v>2598700160</v>
      </c>
      <c r="L181" s="131"/>
    </row>
    <row r="182" spans="1:12" ht="27" customHeight="1">
      <c r="A182" s="626" t="s">
        <v>67</v>
      </c>
      <c r="B182" s="626"/>
      <c r="C182" s="626"/>
      <c r="D182" s="626"/>
      <c r="E182" s="626"/>
      <c r="F182" s="626"/>
      <c r="G182" s="626"/>
      <c r="H182" s="626"/>
      <c r="I182" s="626"/>
      <c r="J182" s="140">
        <f>SUM(H172+H179)</f>
        <v>32042207</v>
      </c>
      <c r="K182" s="141"/>
    </row>
    <row r="183" spans="1:12">
      <c r="A183" s="121"/>
      <c r="B183" s="121"/>
      <c r="C183" s="121"/>
      <c r="D183" s="121"/>
      <c r="E183" s="121"/>
      <c r="F183" s="121"/>
      <c r="G183" s="121"/>
      <c r="H183" s="121"/>
      <c r="I183" s="135"/>
      <c r="J183" s="121"/>
    </row>
    <row r="184" spans="1:12" s="2" customFormat="1" ht="24" customHeight="1">
      <c r="A184" s="436" t="s">
        <v>1027</v>
      </c>
      <c r="B184" s="436"/>
      <c r="C184" s="436"/>
      <c r="D184" s="436"/>
      <c r="E184" s="436"/>
      <c r="F184" s="436"/>
      <c r="G184" s="436"/>
      <c r="H184" s="436"/>
      <c r="I184" s="436"/>
      <c r="J184" s="436"/>
    </row>
    <row r="185" spans="1:12" s="2" customFormat="1" ht="21" customHeight="1">
      <c r="A185" s="522" t="s">
        <v>942</v>
      </c>
      <c r="B185" s="522"/>
      <c r="C185" s="522"/>
      <c r="D185" s="522"/>
      <c r="E185" s="522"/>
      <c r="F185" s="522"/>
      <c r="G185" s="522"/>
      <c r="H185" s="522"/>
      <c r="I185" s="522"/>
      <c r="J185" s="522"/>
    </row>
    <row r="186" spans="1:12">
      <c r="A186" s="523" t="s">
        <v>79</v>
      </c>
      <c r="B186" s="523"/>
      <c r="C186" s="523"/>
      <c r="D186" s="523"/>
      <c r="E186" s="523"/>
      <c r="F186" s="523"/>
      <c r="G186" s="523"/>
      <c r="H186" s="523"/>
      <c r="I186" s="523"/>
      <c r="J186" s="523"/>
    </row>
    <row r="187" spans="1:12" s="2" customFormat="1" ht="84.75" customHeight="1">
      <c r="A187" s="627" t="s">
        <v>1028</v>
      </c>
      <c r="B187" s="628"/>
      <c r="C187" s="628"/>
      <c r="D187" s="628"/>
      <c r="E187" s="628"/>
      <c r="F187" s="628"/>
      <c r="G187" s="628"/>
      <c r="H187" s="628"/>
      <c r="I187" s="628"/>
      <c r="J187" s="629"/>
    </row>
    <row r="188" spans="1:12" s="46" customFormat="1" ht="33.75" customHeight="1">
      <c r="A188" s="630" t="s">
        <v>138</v>
      </c>
      <c r="B188" s="631"/>
      <c r="C188" s="631"/>
      <c r="D188" s="630" t="s">
        <v>139</v>
      </c>
      <c r="E188" s="631"/>
      <c r="F188" s="631"/>
      <c r="G188" s="632"/>
      <c r="H188" s="630" t="s">
        <v>140</v>
      </c>
      <c r="I188" s="631"/>
      <c r="J188" s="632"/>
    </row>
    <row r="189" spans="1:12" s="2" customFormat="1" ht="42" customHeight="1">
      <c r="A189" s="524" t="s">
        <v>79</v>
      </c>
      <c r="B189" s="524"/>
      <c r="C189" s="524"/>
      <c r="D189" s="529" t="s">
        <v>80</v>
      </c>
      <c r="E189" s="529"/>
      <c r="F189" s="529"/>
      <c r="G189" s="529"/>
      <c r="H189" s="633">
        <v>3000000</v>
      </c>
      <c r="I189" s="634"/>
      <c r="J189" s="635"/>
      <c r="K189" s="143"/>
    </row>
    <row r="190" spans="1:12" s="2" customFormat="1" ht="51.75" customHeight="1">
      <c r="A190" s="144" t="s">
        <v>141</v>
      </c>
      <c r="B190" s="101" t="s">
        <v>142</v>
      </c>
      <c r="C190" s="142" t="s">
        <v>143</v>
      </c>
      <c r="D190" s="101" t="s">
        <v>144</v>
      </c>
      <c r="E190" s="102" t="s">
        <v>145</v>
      </c>
      <c r="F190" s="102" t="s">
        <v>1029</v>
      </c>
      <c r="G190" s="102" t="s">
        <v>1030</v>
      </c>
      <c r="H190" s="101" t="s">
        <v>148</v>
      </c>
      <c r="I190" s="101" t="s">
        <v>149</v>
      </c>
      <c r="J190" s="101" t="s">
        <v>150</v>
      </c>
    </row>
    <row r="191" spans="1:12" s="2" customFormat="1" ht="57" customHeight="1">
      <c r="A191" s="101">
        <v>1</v>
      </c>
      <c r="B191" s="101">
        <v>33311</v>
      </c>
      <c r="C191" s="145" t="s">
        <v>1024</v>
      </c>
      <c r="D191" s="101" t="s">
        <v>641</v>
      </c>
      <c r="E191" s="101">
        <v>0</v>
      </c>
      <c r="F191" s="146">
        <v>353</v>
      </c>
      <c r="G191" s="146">
        <v>353</v>
      </c>
      <c r="H191" s="129">
        <v>15101506</v>
      </c>
      <c r="I191" s="127">
        <v>1360575</v>
      </c>
      <c r="J191" s="101"/>
    </row>
    <row r="192" spans="1:12" s="42" customFormat="1" ht="60.75" customHeight="1">
      <c r="A192" s="627" t="s">
        <v>1031</v>
      </c>
      <c r="B192" s="628"/>
      <c r="C192" s="628"/>
      <c r="D192" s="628"/>
      <c r="E192" s="628"/>
      <c r="F192" s="628"/>
      <c r="G192" s="628"/>
      <c r="H192" s="628"/>
      <c r="I192" s="628"/>
      <c r="J192" s="629"/>
    </row>
    <row r="193" spans="1:11" s="46" customFormat="1" ht="33.75" customHeight="1">
      <c r="A193" s="630" t="s">
        <v>138</v>
      </c>
      <c r="B193" s="631"/>
      <c r="C193" s="631"/>
      <c r="D193" s="630" t="s">
        <v>139</v>
      </c>
      <c r="E193" s="631"/>
      <c r="F193" s="631"/>
      <c r="G193" s="632"/>
      <c r="H193" s="630" t="s">
        <v>140</v>
      </c>
      <c r="I193" s="631"/>
      <c r="J193" s="632"/>
    </row>
    <row r="194" spans="1:11" s="2" customFormat="1" ht="42" customHeight="1">
      <c r="A194" s="524" t="s">
        <v>79</v>
      </c>
      <c r="B194" s="524"/>
      <c r="C194" s="524"/>
      <c r="D194" s="529" t="s">
        <v>80</v>
      </c>
      <c r="E194" s="529"/>
      <c r="F194" s="529"/>
      <c r="G194" s="529"/>
      <c r="H194" s="633">
        <v>2000000</v>
      </c>
      <c r="I194" s="634"/>
      <c r="J194" s="635"/>
      <c r="K194" s="143"/>
    </row>
    <row r="195" spans="1:11" s="42" customFormat="1" ht="61.5" customHeight="1">
      <c r="A195" s="144" t="s">
        <v>141</v>
      </c>
      <c r="B195" s="101" t="s">
        <v>142</v>
      </c>
      <c r="C195" s="142" t="s">
        <v>143</v>
      </c>
      <c r="D195" s="101" t="s">
        <v>144</v>
      </c>
      <c r="E195" s="102" t="s">
        <v>145</v>
      </c>
      <c r="F195" s="102" t="s">
        <v>1029</v>
      </c>
      <c r="G195" s="102" t="s">
        <v>1030</v>
      </c>
      <c r="H195" s="101" t="s">
        <v>148</v>
      </c>
      <c r="I195" s="101" t="s">
        <v>149</v>
      </c>
      <c r="J195" s="101" t="s">
        <v>150</v>
      </c>
    </row>
    <row r="196" spans="1:11" s="2" customFormat="1" ht="86.25" customHeight="1">
      <c r="A196" s="101">
        <v>2</v>
      </c>
      <c r="B196" s="101">
        <v>33351</v>
      </c>
      <c r="C196" s="145" t="s">
        <v>1026</v>
      </c>
      <c r="D196" s="101" t="s">
        <v>641</v>
      </c>
      <c r="E196" s="101">
        <v>0</v>
      </c>
      <c r="F196" s="146">
        <v>238</v>
      </c>
      <c r="G196" s="146">
        <v>238</v>
      </c>
      <c r="H196" s="129">
        <v>15101505</v>
      </c>
      <c r="I196" s="139">
        <v>1360576</v>
      </c>
      <c r="J196" s="101"/>
    </row>
    <row r="197" spans="1:11" ht="27" customHeight="1">
      <c r="A197" s="626" t="s">
        <v>67</v>
      </c>
      <c r="B197" s="626"/>
      <c r="C197" s="626"/>
      <c r="D197" s="626"/>
      <c r="E197" s="626"/>
      <c r="F197" s="626"/>
      <c r="G197" s="626"/>
      <c r="H197" s="626"/>
      <c r="I197" s="626"/>
      <c r="J197" s="140">
        <f>+H189+H194</f>
        <v>5000000</v>
      </c>
      <c r="K197" s="141"/>
    </row>
    <row r="198" spans="1:11" s="42" customFormat="1" ht="23.25" customHeight="1">
      <c r="A198" s="147"/>
      <c r="B198" s="148"/>
      <c r="C198" s="148"/>
      <c r="D198" s="148"/>
      <c r="E198" s="148"/>
      <c r="F198" s="148"/>
      <c r="G198" s="148"/>
      <c r="H198" s="148"/>
      <c r="I198" s="148"/>
      <c r="J198" s="148"/>
    </row>
    <row r="199" spans="1:11" s="2" customFormat="1" ht="24" customHeight="1">
      <c r="A199" s="436" t="s">
        <v>1032</v>
      </c>
      <c r="B199" s="436"/>
      <c r="C199" s="436"/>
      <c r="D199" s="436"/>
      <c r="E199" s="436"/>
      <c r="F199" s="436"/>
      <c r="G199" s="436"/>
      <c r="H199" s="436"/>
      <c r="I199" s="436"/>
      <c r="J199" s="436"/>
    </row>
    <row r="200" spans="1:11" s="2" customFormat="1" ht="21" customHeight="1">
      <c r="A200" s="522" t="s">
        <v>942</v>
      </c>
      <c r="B200" s="522"/>
      <c r="C200" s="522"/>
      <c r="D200" s="522"/>
      <c r="E200" s="522"/>
      <c r="F200" s="522"/>
      <c r="G200" s="522"/>
      <c r="H200" s="522"/>
      <c r="I200" s="522"/>
      <c r="J200" s="522"/>
    </row>
    <row r="201" spans="1:11">
      <c r="A201" s="523" t="s">
        <v>79</v>
      </c>
      <c r="B201" s="523"/>
      <c r="C201" s="523"/>
      <c r="D201" s="523"/>
      <c r="E201" s="523"/>
      <c r="F201" s="523"/>
      <c r="G201" s="523"/>
      <c r="H201" s="523"/>
      <c r="I201" s="523"/>
      <c r="J201" s="523"/>
    </row>
    <row r="202" spans="1:11" s="2" customFormat="1" ht="53.25" customHeight="1">
      <c r="A202" s="625" t="s">
        <v>1033</v>
      </c>
      <c r="B202" s="625"/>
      <c r="C202" s="625"/>
      <c r="D202" s="625"/>
      <c r="E202" s="625"/>
      <c r="F202" s="625"/>
      <c r="G202" s="625"/>
      <c r="H202" s="625"/>
      <c r="I202" s="625"/>
      <c r="J202" s="625"/>
    </row>
    <row r="203" spans="1:11" s="46" customFormat="1" ht="33.75" customHeight="1">
      <c r="A203" s="630" t="s">
        <v>138</v>
      </c>
      <c r="B203" s="631"/>
      <c r="C203" s="631"/>
      <c r="D203" s="630" t="s">
        <v>139</v>
      </c>
      <c r="E203" s="631"/>
      <c r="F203" s="631"/>
      <c r="G203" s="632"/>
      <c r="H203" s="630" t="s">
        <v>140</v>
      </c>
      <c r="I203" s="631"/>
      <c r="J203" s="632"/>
    </row>
    <row r="204" spans="1:11" s="2" customFormat="1" ht="42" customHeight="1">
      <c r="A204" s="524" t="s">
        <v>79</v>
      </c>
      <c r="B204" s="524"/>
      <c r="C204" s="524"/>
      <c r="D204" s="529" t="s">
        <v>80</v>
      </c>
      <c r="E204" s="529"/>
      <c r="F204" s="529"/>
      <c r="G204" s="529"/>
      <c r="H204" s="633">
        <v>1500000</v>
      </c>
      <c r="I204" s="634"/>
      <c r="J204" s="635"/>
      <c r="K204" s="143"/>
    </row>
    <row r="205" spans="1:11" s="2" customFormat="1" ht="51.75" customHeight="1">
      <c r="A205" s="144" t="s">
        <v>141</v>
      </c>
      <c r="B205" s="101" t="s">
        <v>142</v>
      </c>
      <c r="C205" s="142" t="s">
        <v>143</v>
      </c>
      <c r="D205" s="101" t="s">
        <v>144</v>
      </c>
      <c r="E205" s="102" t="s">
        <v>145</v>
      </c>
      <c r="F205" s="102" t="s">
        <v>1029</v>
      </c>
      <c r="G205" s="102" t="s">
        <v>1030</v>
      </c>
      <c r="H205" s="101" t="s">
        <v>148</v>
      </c>
      <c r="I205" s="101" t="s">
        <v>149</v>
      </c>
      <c r="J205" s="101" t="s">
        <v>150</v>
      </c>
    </row>
    <row r="206" spans="1:11" s="2" customFormat="1" ht="57" customHeight="1">
      <c r="A206" s="101">
        <v>1</v>
      </c>
      <c r="B206" s="101">
        <v>33311</v>
      </c>
      <c r="C206" s="145" t="s">
        <v>1024</v>
      </c>
      <c r="D206" s="101" t="s">
        <v>641</v>
      </c>
      <c r="E206" s="101">
        <v>0</v>
      </c>
      <c r="F206" s="146">
        <v>176</v>
      </c>
      <c r="G206" s="146">
        <v>176</v>
      </c>
      <c r="H206" s="129">
        <v>15101506</v>
      </c>
      <c r="I206" s="127">
        <v>1360575</v>
      </c>
      <c r="J206" s="101"/>
    </row>
    <row r="207" spans="1:11" ht="27" customHeight="1">
      <c r="A207" s="626" t="s">
        <v>67</v>
      </c>
      <c r="B207" s="626"/>
      <c r="C207" s="626"/>
      <c r="D207" s="626"/>
      <c r="E207" s="626"/>
      <c r="F207" s="626"/>
      <c r="G207" s="626"/>
      <c r="H207" s="626"/>
      <c r="I207" s="626"/>
      <c r="J207" s="140">
        <f>+H199+H204</f>
        <v>1500000</v>
      </c>
      <c r="K207" s="141"/>
    </row>
    <row r="208" spans="1:11" s="42" customFormat="1" ht="23.25" customHeight="1">
      <c r="A208" s="147"/>
      <c r="B208" s="148"/>
      <c r="C208" s="148"/>
      <c r="D208" s="148"/>
      <c r="E208" s="148"/>
      <c r="F208" s="148"/>
      <c r="G208" s="148"/>
      <c r="H208" s="148"/>
      <c r="I208" s="148"/>
      <c r="J208" s="148"/>
    </row>
    <row r="209" spans="1:11" ht="15" customHeight="1">
      <c r="A209" s="522" t="s">
        <v>942</v>
      </c>
      <c r="B209" s="522"/>
      <c r="C209" s="522"/>
      <c r="D209" s="522"/>
      <c r="E209" s="522"/>
      <c r="F209" s="522"/>
      <c r="G209" s="522"/>
      <c r="H209" s="522"/>
      <c r="I209" s="522"/>
      <c r="J209" s="522"/>
      <c r="K209" s="109"/>
    </row>
    <row r="210" spans="1:11" ht="15" customHeight="1">
      <c r="A210" s="523" t="s">
        <v>79</v>
      </c>
      <c r="B210" s="523"/>
      <c r="C210" s="523"/>
      <c r="D210" s="523"/>
      <c r="E210" s="523"/>
      <c r="F210" s="523"/>
      <c r="G210" s="523"/>
      <c r="H210" s="523"/>
      <c r="I210" s="523"/>
      <c r="J210" s="523"/>
      <c r="K210" s="109"/>
    </row>
    <row r="211" spans="1:11">
      <c r="A211" s="521" t="s">
        <v>1034</v>
      </c>
      <c r="B211" s="521"/>
      <c r="C211" s="521"/>
      <c r="D211" s="521"/>
      <c r="E211" s="521"/>
      <c r="F211" s="521"/>
      <c r="G211" s="521"/>
      <c r="H211" s="521"/>
      <c r="I211" s="521"/>
      <c r="J211" s="521"/>
      <c r="K211" s="109"/>
    </row>
    <row r="212" spans="1:11">
      <c r="A212" s="524" t="s">
        <v>138</v>
      </c>
      <c r="B212" s="524"/>
      <c r="C212" s="524"/>
      <c r="D212" s="524" t="s">
        <v>139</v>
      </c>
      <c r="E212" s="524"/>
      <c r="F212" s="524"/>
      <c r="G212" s="524"/>
      <c r="H212" s="524" t="s">
        <v>140</v>
      </c>
      <c r="I212" s="524"/>
      <c r="J212" s="524"/>
      <c r="K212" s="109"/>
    </row>
    <row r="213" spans="1:11" ht="36" customHeight="1">
      <c r="A213" s="524" t="s">
        <v>79</v>
      </c>
      <c r="B213" s="524"/>
      <c r="C213" s="524"/>
      <c r="D213" s="529" t="s">
        <v>80</v>
      </c>
      <c r="E213" s="529"/>
      <c r="F213" s="529"/>
      <c r="G213" s="529"/>
      <c r="H213" s="526">
        <v>12042207</v>
      </c>
      <c r="I213" s="527"/>
      <c r="J213" s="527"/>
      <c r="K213" s="109"/>
    </row>
    <row r="214" spans="1:11" ht="45">
      <c r="A214" s="125" t="s">
        <v>141</v>
      </c>
      <c r="B214" s="123" t="s">
        <v>142</v>
      </c>
      <c r="C214" s="123" t="s">
        <v>143</v>
      </c>
      <c r="D214" s="123" t="s">
        <v>144</v>
      </c>
      <c r="E214" s="123" t="s">
        <v>145</v>
      </c>
      <c r="F214" s="123" t="s">
        <v>146</v>
      </c>
      <c r="G214" s="123" t="s">
        <v>147</v>
      </c>
      <c r="H214" s="123" t="s">
        <v>148</v>
      </c>
      <c r="I214" s="123" t="s">
        <v>149</v>
      </c>
      <c r="J214" s="123" t="s">
        <v>150</v>
      </c>
      <c r="K214" s="109"/>
    </row>
    <row r="215" spans="1:11" ht="26.25" customHeight="1">
      <c r="A215" s="126">
        <v>1</v>
      </c>
      <c r="B215" s="126">
        <v>3335102</v>
      </c>
      <c r="C215" s="137" t="s">
        <v>153</v>
      </c>
      <c r="D215" s="128" t="s">
        <v>152</v>
      </c>
      <c r="E215" s="128">
        <v>0</v>
      </c>
      <c r="F215" s="128">
        <v>980</v>
      </c>
      <c r="G215" s="128">
        <v>980</v>
      </c>
      <c r="H215" s="129">
        <v>15101506</v>
      </c>
      <c r="I215" s="130">
        <v>234504</v>
      </c>
      <c r="J215" s="130">
        <f>I215*F215</f>
        <v>229813920</v>
      </c>
      <c r="K215" s="109"/>
    </row>
    <row r="216" spans="1:11" ht="27" customHeight="1">
      <c r="A216" s="626" t="s">
        <v>67</v>
      </c>
      <c r="B216" s="626"/>
      <c r="C216" s="626"/>
      <c r="D216" s="626"/>
      <c r="E216" s="626"/>
      <c r="F216" s="626"/>
      <c r="G216" s="626"/>
      <c r="H216" s="626"/>
      <c r="I216" s="626"/>
      <c r="J216" s="140">
        <f>+H208+H213</f>
        <v>12042207</v>
      </c>
      <c r="K216" s="141"/>
    </row>
    <row r="217" spans="1:11">
      <c r="A217" s="121"/>
      <c r="B217" s="121"/>
      <c r="C217" s="121"/>
      <c r="D217" s="121"/>
      <c r="E217" s="121"/>
      <c r="F217" s="121"/>
      <c r="G217" s="121"/>
      <c r="H217" s="121"/>
      <c r="I217" s="121"/>
      <c r="J217" s="121"/>
      <c r="K217" s="109"/>
    </row>
    <row r="218" spans="1:11" ht="18" customHeight="1">
      <c r="A218" s="522" t="s">
        <v>942</v>
      </c>
      <c r="B218" s="522"/>
      <c r="C218" s="522"/>
      <c r="D218" s="522"/>
      <c r="E218" s="522"/>
      <c r="F218" s="522"/>
      <c r="G218" s="522"/>
      <c r="H218" s="522"/>
      <c r="I218" s="522"/>
      <c r="J218" s="522"/>
      <c r="K218" s="109"/>
    </row>
    <row r="219" spans="1:11" ht="15" customHeight="1">
      <c r="A219" s="523" t="s">
        <v>79</v>
      </c>
      <c r="B219" s="523"/>
      <c r="C219" s="523"/>
      <c r="D219" s="523"/>
      <c r="E219" s="523"/>
      <c r="F219" s="523"/>
      <c r="G219" s="523"/>
      <c r="H219" s="523"/>
      <c r="I219" s="523"/>
      <c r="J219" s="523"/>
      <c r="K219" s="109"/>
    </row>
    <row r="220" spans="1:11">
      <c r="A220" s="521" t="s">
        <v>1035</v>
      </c>
      <c r="B220" s="521"/>
      <c r="C220" s="521"/>
      <c r="D220" s="521"/>
      <c r="E220" s="521"/>
      <c r="F220" s="521"/>
      <c r="G220" s="521"/>
      <c r="H220" s="521"/>
      <c r="I220" s="521"/>
      <c r="J220" s="521"/>
      <c r="K220" s="109"/>
    </row>
    <row r="221" spans="1:11" ht="17.25" customHeight="1">
      <c r="A221" s="524" t="s">
        <v>138</v>
      </c>
      <c r="B221" s="524"/>
      <c r="C221" s="524"/>
      <c r="D221" s="524" t="s">
        <v>139</v>
      </c>
      <c r="E221" s="524"/>
      <c r="F221" s="524"/>
      <c r="G221" s="524"/>
      <c r="H221" s="524" t="s">
        <v>140</v>
      </c>
      <c r="I221" s="524"/>
      <c r="J221" s="524"/>
      <c r="K221" s="109"/>
    </row>
    <row r="222" spans="1:11" ht="34.5" customHeight="1">
      <c r="A222" s="524" t="s">
        <v>79</v>
      </c>
      <c r="B222" s="524"/>
      <c r="C222" s="524"/>
      <c r="D222" s="529" t="s">
        <v>80</v>
      </c>
      <c r="E222" s="529"/>
      <c r="F222" s="529"/>
      <c r="G222" s="529"/>
      <c r="H222" s="526">
        <v>7500000</v>
      </c>
      <c r="I222" s="527"/>
      <c r="J222" s="527"/>
      <c r="K222" s="109"/>
    </row>
    <row r="223" spans="1:11" ht="45">
      <c r="A223" s="125" t="s">
        <v>141</v>
      </c>
      <c r="B223" s="123" t="s">
        <v>142</v>
      </c>
      <c r="C223" s="123" t="s">
        <v>143</v>
      </c>
      <c r="D223" s="123" t="s">
        <v>144</v>
      </c>
      <c r="E223" s="123" t="s">
        <v>145</v>
      </c>
      <c r="F223" s="123" t="s">
        <v>146</v>
      </c>
      <c r="G223" s="123" t="s">
        <v>147</v>
      </c>
      <c r="H223" s="123" t="s">
        <v>148</v>
      </c>
      <c r="I223" s="123" t="s">
        <v>149</v>
      </c>
      <c r="J223" s="123" t="s">
        <v>150</v>
      </c>
      <c r="K223" s="109"/>
    </row>
    <row r="224" spans="1:11" ht="21" customHeight="1">
      <c r="A224" s="126">
        <f>+A215+1</f>
        <v>2</v>
      </c>
      <c r="B224" s="101">
        <v>3331101</v>
      </c>
      <c r="C224" s="127" t="s">
        <v>151</v>
      </c>
      <c r="D224" s="128" t="s">
        <v>152</v>
      </c>
      <c r="E224" s="128">
        <v>0</v>
      </c>
      <c r="F224" s="138">
        <v>880</v>
      </c>
      <c r="G224" s="138">
        <v>880</v>
      </c>
      <c r="H224" s="138">
        <v>15101506</v>
      </c>
      <c r="I224" s="130">
        <v>234504</v>
      </c>
      <c r="J224" s="130">
        <f>I224*F224</f>
        <v>206363520</v>
      </c>
      <c r="K224" s="109"/>
    </row>
    <row r="225" spans="1:11">
      <c r="A225" s="121"/>
      <c r="B225" s="121"/>
      <c r="C225" s="121"/>
      <c r="D225" s="121"/>
      <c r="E225" s="121"/>
      <c r="F225" s="121"/>
      <c r="G225" s="121"/>
      <c r="H225" s="121"/>
      <c r="I225" s="121"/>
      <c r="J225" s="121"/>
      <c r="K225" s="109"/>
    </row>
    <row r="226" spans="1:11">
      <c r="A226" s="524" t="s">
        <v>138</v>
      </c>
      <c r="B226" s="524"/>
      <c r="C226" s="524"/>
      <c r="D226" s="524" t="s">
        <v>139</v>
      </c>
      <c r="E226" s="524"/>
      <c r="F226" s="524"/>
      <c r="G226" s="524"/>
      <c r="H226" s="524" t="s">
        <v>140</v>
      </c>
      <c r="I226" s="524"/>
      <c r="J226" s="524"/>
      <c r="K226" s="109"/>
    </row>
    <row r="227" spans="1:11" ht="34.5" customHeight="1">
      <c r="A227" s="524" t="s">
        <v>79</v>
      </c>
      <c r="B227" s="524"/>
      <c r="C227" s="524"/>
      <c r="D227" s="529" t="s">
        <v>80</v>
      </c>
      <c r="E227" s="529"/>
      <c r="F227" s="529"/>
      <c r="G227" s="529"/>
      <c r="H227" s="526">
        <v>7500000</v>
      </c>
      <c r="I227" s="527"/>
      <c r="J227" s="527"/>
      <c r="K227" s="109"/>
    </row>
    <row r="228" spans="1:11" ht="45">
      <c r="A228" s="125" t="s">
        <v>141</v>
      </c>
      <c r="B228" s="123" t="s">
        <v>142</v>
      </c>
      <c r="C228" s="123" t="s">
        <v>143</v>
      </c>
      <c r="D228" s="123" t="s">
        <v>144</v>
      </c>
      <c r="E228" s="123" t="s">
        <v>145</v>
      </c>
      <c r="F228" s="123" t="s">
        <v>146</v>
      </c>
      <c r="G228" s="123" t="s">
        <v>147</v>
      </c>
      <c r="H228" s="123" t="s">
        <v>148</v>
      </c>
      <c r="I228" s="123" t="s">
        <v>149</v>
      </c>
      <c r="J228" s="123" t="s">
        <v>150</v>
      </c>
      <c r="K228" s="109"/>
    </row>
    <row r="229" spans="1:11" ht="21.75" customHeight="1">
      <c r="A229" s="126">
        <f>+A224+1</f>
        <v>3</v>
      </c>
      <c r="B229" s="101">
        <v>3331102</v>
      </c>
      <c r="C229" s="149" t="s">
        <v>1036</v>
      </c>
      <c r="D229" s="150" t="s">
        <v>641</v>
      </c>
      <c r="E229" s="128">
        <v>0</v>
      </c>
      <c r="F229" s="138">
        <v>914</v>
      </c>
      <c r="G229" s="138">
        <v>914</v>
      </c>
      <c r="H229" s="138">
        <v>15101506</v>
      </c>
      <c r="I229" s="130">
        <v>234504</v>
      </c>
      <c r="J229" s="151">
        <v>1</v>
      </c>
      <c r="K229" s="109"/>
    </row>
    <row r="230" spans="1:11" ht="27" customHeight="1">
      <c r="A230" s="626" t="s">
        <v>67</v>
      </c>
      <c r="B230" s="626"/>
      <c r="C230" s="626"/>
      <c r="D230" s="626"/>
      <c r="E230" s="626"/>
      <c r="F230" s="626"/>
      <c r="G230" s="626"/>
      <c r="H230" s="626"/>
      <c r="I230" s="626"/>
      <c r="J230" s="140">
        <f>+H222+H227</f>
        <v>15000000</v>
      </c>
      <c r="K230" s="141"/>
    </row>
    <row r="231" spans="1:11">
      <c r="A231" s="121"/>
      <c r="B231" s="121"/>
      <c r="C231" s="121"/>
      <c r="D231" s="121"/>
      <c r="E231" s="121"/>
      <c r="F231" s="121"/>
      <c r="G231" s="121"/>
      <c r="H231" s="121"/>
      <c r="I231" s="121"/>
      <c r="J231" s="121"/>
      <c r="K231" s="109"/>
    </row>
    <row r="232" spans="1:11">
      <c r="A232" s="522" t="s">
        <v>942</v>
      </c>
      <c r="B232" s="522"/>
      <c r="C232" s="522"/>
      <c r="D232" s="522"/>
      <c r="E232" s="522"/>
      <c r="F232" s="522"/>
      <c r="G232" s="522"/>
      <c r="H232" s="522"/>
      <c r="I232" s="522"/>
      <c r="J232" s="522"/>
      <c r="K232" s="109"/>
    </row>
    <row r="233" spans="1:11">
      <c r="A233" s="523" t="s">
        <v>79</v>
      </c>
      <c r="B233" s="523"/>
      <c r="C233" s="523"/>
      <c r="D233" s="523"/>
      <c r="E233" s="523"/>
      <c r="F233" s="523"/>
      <c r="G233" s="523"/>
      <c r="H233" s="523"/>
      <c r="I233" s="523"/>
      <c r="J233" s="523"/>
      <c r="K233" s="109"/>
    </row>
    <row r="234" spans="1:11">
      <c r="A234" s="636" t="s">
        <v>949</v>
      </c>
      <c r="B234" s="636"/>
      <c r="C234" s="636"/>
      <c r="D234" s="636"/>
      <c r="E234" s="636"/>
      <c r="F234" s="636"/>
      <c r="G234" s="636"/>
      <c r="H234" s="636"/>
      <c r="I234" s="636"/>
      <c r="J234" s="636"/>
      <c r="K234" s="109"/>
    </row>
    <row r="235" spans="1:11" ht="98.25" customHeight="1">
      <c r="A235" s="637" t="s">
        <v>1037</v>
      </c>
      <c r="B235" s="637"/>
      <c r="C235" s="637"/>
      <c r="D235" s="637"/>
      <c r="E235" s="637"/>
      <c r="F235" s="637"/>
      <c r="G235" s="637"/>
      <c r="H235" s="637"/>
      <c r="I235" s="637"/>
      <c r="J235" s="637"/>
      <c r="K235" s="109"/>
    </row>
    <row r="236" spans="1:11">
      <c r="A236" s="638" t="s">
        <v>138</v>
      </c>
      <c r="B236" s="639"/>
      <c r="C236" s="640"/>
      <c r="D236" s="638" t="s">
        <v>139</v>
      </c>
      <c r="E236" s="639"/>
      <c r="F236" s="639"/>
      <c r="G236" s="640"/>
      <c r="H236" s="638" t="s">
        <v>140</v>
      </c>
      <c r="I236" s="639"/>
      <c r="J236" s="640"/>
      <c r="K236" s="109"/>
    </row>
    <row r="237" spans="1:11" ht="38.25" customHeight="1">
      <c r="A237" s="524" t="s">
        <v>79</v>
      </c>
      <c r="B237" s="524"/>
      <c r="C237" s="524"/>
      <c r="D237" s="529" t="s">
        <v>80</v>
      </c>
      <c r="E237" s="529"/>
      <c r="F237" s="529"/>
      <c r="G237" s="529"/>
      <c r="H237" s="641">
        <v>7000000</v>
      </c>
      <c r="I237" s="642"/>
      <c r="J237" s="643"/>
      <c r="K237" s="109"/>
    </row>
    <row r="238" spans="1:11" ht="45">
      <c r="A238" s="125" t="s">
        <v>141</v>
      </c>
      <c r="B238" s="123" t="s">
        <v>142</v>
      </c>
      <c r="C238" s="123" t="s">
        <v>143</v>
      </c>
      <c r="D238" s="123" t="s">
        <v>144</v>
      </c>
      <c r="E238" s="123" t="s">
        <v>145</v>
      </c>
      <c r="F238" s="123" t="s">
        <v>146</v>
      </c>
      <c r="G238" s="123" t="s">
        <v>147</v>
      </c>
      <c r="H238" s="123" t="s">
        <v>148</v>
      </c>
      <c r="I238" s="123" t="s">
        <v>149</v>
      </c>
      <c r="J238" s="123" t="s">
        <v>150</v>
      </c>
      <c r="K238" s="109"/>
    </row>
    <row r="239" spans="1:11" ht="57" customHeight="1">
      <c r="A239" s="126">
        <f>+A229+1</f>
        <v>4</v>
      </c>
      <c r="B239" s="152">
        <v>3511001</v>
      </c>
      <c r="C239" s="153" t="s">
        <v>1024</v>
      </c>
      <c r="D239" s="101" t="s">
        <v>641</v>
      </c>
      <c r="E239" s="101">
        <v>0</v>
      </c>
      <c r="F239" s="128">
        <v>800</v>
      </c>
      <c r="G239" s="128">
        <v>800</v>
      </c>
      <c r="H239" s="146">
        <v>15101505</v>
      </c>
      <c r="I239" s="101">
        <v>1360576</v>
      </c>
      <c r="J239" s="130">
        <f>I239*F239</f>
        <v>1088460800</v>
      </c>
      <c r="K239" s="109"/>
    </row>
    <row r="240" spans="1:11" ht="14.25" customHeight="1">
      <c r="A240" s="118"/>
      <c r="B240" s="154"/>
      <c r="C240" s="155"/>
      <c r="D240" s="156"/>
      <c r="E240" s="156"/>
      <c r="F240" s="76"/>
      <c r="G240" s="76"/>
      <c r="H240" s="157"/>
      <c r="I240" s="156"/>
      <c r="J240" s="136"/>
      <c r="K240" s="109"/>
    </row>
    <row r="241" spans="1:11" ht="18" customHeight="1">
      <c r="A241" s="636" t="s">
        <v>949</v>
      </c>
      <c r="B241" s="636"/>
      <c r="C241" s="636"/>
      <c r="D241" s="636"/>
      <c r="E241" s="636"/>
      <c r="F241" s="636"/>
      <c r="G241" s="636"/>
      <c r="H241" s="636"/>
      <c r="I241" s="636"/>
      <c r="J241" s="636"/>
      <c r="K241" s="109"/>
    </row>
    <row r="242" spans="1:11" ht="66.75" customHeight="1">
      <c r="A242" s="644" t="s">
        <v>1038</v>
      </c>
      <c r="B242" s="644"/>
      <c r="C242" s="644"/>
      <c r="D242" s="644"/>
      <c r="E242" s="644"/>
      <c r="F242" s="644"/>
      <c r="G242" s="644"/>
      <c r="H242" s="644"/>
      <c r="I242" s="644"/>
      <c r="J242" s="644"/>
      <c r="K242" s="109"/>
    </row>
    <row r="243" spans="1:11">
      <c r="A243" s="638" t="s">
        <v>138</v>
      </c>
      <c r="B243" s="639"/>
      <c r="C243" s="640"/>
      <c r="D243" s="638" t="s">
        <v>139</v>
      </c>
      <c r="E243" s="639"/>
      <c r="F243" s="639"/>
      <c r="G243" s="640"/>
      <c r="H243" s="638" t="s">
        <v>140</v>
      </c>
      <c r="I243" s="639"/>
      <c r="J243" s="640"/>
      <c r="K243" s="109"/>
    </row>
    <row r="244" spans="1:11" ht="42" customHeight="1">
      <c r="A244" s="524" t="s">
        <v>79</v>
      </c>
      <c r="B244" s="524"/>
      <c r="C244" s="524"/>
      <c r="D244" s="529" t="s">
        <v>80</v>
      </c>
      <c r="E244" s="529"/>
      <c r="F244" s="529"/>
      <c r="G244" s="529"/>
      <c r="H244" s="645">
        <v>18000000</v>
      </c>
      <c r="I244" s="646"/>
      <c r="J244" s="647"/>
      <c r="K244" s="109"/>
    </row>
    <row r="245" spans="1:11" ht="45">
      <c r="A245" s="125" t="s">
        <v>141</v>
      </c>
      <c r="B245" s="123" t="s">
        <v>142</v>
      </c>
      <c r="C245" s="123" t="s">
        <v>143</v>
      </c>
      <c r="D245" s="123" t="s">
        <v>144</v>
      </c>
      <c r="E245" s="123" t="s">
        <v>145</v>
      </c>
      <c r="F245" s="123" t="s">
        <v>146</v>
      </c>
      <c r="G245" s="123" t="s">
        <v>147</v>
      </c>
      <c r="H245" s="123" t="s">
        <v>148</v>
      </c>
      <c r="I245" s="123" t="s">
        <v>149</v>
      </c>
      <c r="J245" s="123" t="s">
        <v>150</v>
      </c>
      <c r="K245" s="109"/>
    </row>
    <row r="246" spans="1:11" ht="84" customHeight="1">
      <c r="A246" s="126">
        <f>+A239+1</f>
        <v>5</v>
      </c>
      <c r="B246" s="101">
        <v>3331102</v>
      </c>
      <c r="C246" s="153" t="s">
        <v>1026</v>
      </c>
      <c r="D246" s="101" t="s">
        <v>641</v>
      </c>
      <c r="E246" s="101">
        <v>0</v>
      </c>
      <c r="F246" s="128">
        <v>2100</v>
      </c>
      <c r="G246" s="128">
        <f>F246</f>
        <v>2100</v>
      </c>
      <c r="H246" s="146">
        <v>15101505</v>
      </c>
      <c r="I246" s="101">
        <v>1360576</v>
      </c>
      <c r="J246" s="130">
        <f>I246*F246</f>
        <v>2857209600</v>
      </c>
      <c r="K246" s="109"/>
    </row>
    <row r="247" spans="1:11">
      <c r="A247" s="636" t="s">
        <v>949</v>
      </c>
      <c r="B247" s="636"/>
      <c r="C247" s="636"/>
      <c r="D247" s="636"/>
      <c r="E247" s="636"/>
      <c r="F247" s="636"/>
      <c r="G247" s="636"/>
      <c r="H247" s="636"/>
      <c r="I247" s="636"/>
      <c r="J247" s="636"/>
      <c r="K247" s="109"/>
    </row>
    <row r="248" spans="1:11" ht="51" customHeight="1">
      <c r="A248" s="644" t="s">
        <v>1039</v>
      </c>
      <c r="B248" s="644"/>
      <c r="C248" s="644"/>
      <c r="D248" s="644"/>
      <c r="E248" s="644"/>
      <c r="F248" s="644"/>
      <c r="G248" s="644"/>
      <c r="H248" s="644"/>
      <c r="I248" s="644"/>
      <c r="J248" s="644"/>
      <c r="K248" s="109"/>
    </row>
    <row r="249" spans="1:11">
      <c r="A249" s="638" t="s">
        <v>138</v>
      </c>
      <c r="B249" s="639"/>
      <c r="C249" s="640"/>
      <c r="D249" s="638" t="s">
        <v>139</v>
      </c>
      <c r="E249" s="639"/>
      <c r="F249" s="639"/>
      <c r="G249" s="640"/>
      <c r="H249" s="638" t="s">
        <v>140</v>
      </c>
      <c r="I249" s="639"/>
      <c r="J249" s="640"/>
      <c r="K249" s="109"/>
    </row>
    <row r="250" spans="1:11" ht="36" customHeight="1">
      <c r="A250" s="524" t="s">
        <v>79</v>
      </c>
      <c r="B250" s="524"/>
      <c r="C250" s="524"/>
      <c r="D250" s="529" t="s">
        <v>80</v>
      </c>
      <c r="E250" s="529"/>
      <c r="F250" s="529"/>
      <c r="G250" s="529"/>
      <c r="H250" s="645">
        <v>6014391</v>
      </c>
      <c r="I250" s="646"/>
      <c r="J250" s="647"/>
      <c r="K250" s="109"/>
    </row>
    <row r="251" spans="1:11" ht="45">
      <c r="A251" s="125" t="s">
        <v>141</v>
      </c>
      <c r="B251" s="123" t="s">
        <v>142</v>
      </c>
      <c r="C251" s="123" t="s">
        <v>143</v>
      </c>
      <c r="D251" s="123" t="s">
        <v>144</v>
      </c>
      <c r="E251" s="123" t="s">
        <v>145</v>
      </c>
      <c r="F251" s="123" t="s">
        <v>146</v>
      </c>
      <c r="G251" s="123" t="s">
        <v>147</v>
      </c>
      <c r="H251" s="123" t="s">
        <v>148</v>
      </c>
      <c r="I251" s="123" t="s">
        <v>149</v>
      </c>
      <c r="J251" s="123" t="s">
        <v>150</v>
      </c>
      <c r="K251" s="109"/>
    </row>
    <row r="252" spans="1:11" ht="33.75" customHeight="1">
      <c r="A252" s="126">
        <f>+A246+1</f>
        <v>6</v>
      </c>
      <c r="B252" s="152">
        <v>3511001</v>
      </c>
      <c r="C252" s="153" t="s">
        <v>1040</v>
      </c>
      <c r="D252" s="101" t="s">
        <v>641</v>
      </c>
      <c r="E252" s="101">
        <v>0</v>
      </c>
      <c r="F252" s="128">
        <v>60</v>
      </c>
      <c r="G252" s="128">
        <f>F252</f>
        <v>60</v>
      </c>
      <c r="H252" s="146">
        <v>15101505</v>
      </c>
      <c r="I252" s="101">
        <v>1360576</v>
      </c>
      <c r="J252" s="130">
        <f>I252*F252</f>
        <v>81634560</v>
      </c>
      <c r="K252" s="109"/>
    </row>
    <row r="253" spans="1:11" ht="33.75" customHeight="1">
      <c r="A253" s="126">
        <f>+A252+1</f>
        <v>7</v>
      </c>
      <c r="B253" s="152">
        <v>3511001</v>
      </c>
      <c r="C253" s="153" t="s">
        <v>1041</v>
      </c>
      <c r="D253" s="101" t="s">
        <v>641</v>
      </c>
      <c r="E253" s="101">
        <v>0</v>
      </c>
      <c r="F253" s="128">
        <v>32</v>
      </c>
      <c r="G253" s="128">
        <f>F253</f>
        <v>32</v>
      </c>
      <c r="H253" s="146">
        <v>15101505</v>
      </c>
      <c r="I253" s="101">
        <v>1360576</v>
      </c>
      <c r="J253" s="130">
        <f>I253*F253</f>
        <v>43538432</v>
      </c>
      <c r="K253" s="109"/>
    </row>
    <row r="254" spans="1:11" ht="33.75" customHeight="1">
      <c r="A254" s="126">
        <f>+A253+1</f>
        <v>8</v>
      </c>
      <c r="B254" s="152">
        <v>3511001</v>
      </c>
      <c r="C254" s="153" t="s">
        <v>1042</v>
      </c>
      <c r="D254" s="101" t="s">
        <v>641</v>
      </c>
      <c r="E254" s="101">
        <v>0</v>
      </c>
      <c r="F254" s="128">
        <v>25</v>
      </c>
      <c r="G254" s="128">
        <f>F254</f>
        <v>25</v>
      </c>
      <c r="H254" s="146">
        <v>15101505</v>
      </c>
      <c r="I254" s="101">
        <v>1360576</v>
      </c>
      <c r="J254" s="130">
        <f>I254*F254</f>
        <v>34014400</v>
      </c>
      <c r="K254" s="109"/>
    </row>
    <row r="255" spans="1:11" ht="33.75" customHeight="1">
      <c r="A255" s="126">
        <f>+A254+1</f>
        <v>9</v>
      </c>
      <c r="B255" s="152">
        <v>3511001</v>
      </c>
      <c r="C255" s="153" t="s">
        <v>1043</v>
      </c>
      <c r="D255" s="101" t="s">
        <v>641</v>
      </c>
      <c r="E255" s="101">
        <v>0</v>
      </c>
      <c r="F255" s="128">
        <v>15</v>
      </c>
      <c r="G255" s="128">
        <f>F255</f>
        <v>15</v>
      </c>
      <c r="H255" s="146">
        <v>15101505</v>
      </c>
      <c r="I255" s="101">
        <v>1360576</v>
      </c>
      <c r="J255" s="130">
        <f>I255*F255</f>
        <v>20408640</v>
      </c>
      <c r="K255" s="109"/>
    </row>
    <row r="256" spans="1:11">
      <c r="A256" s="121"/>
      <c r="B256" s="121"/>
      <c r="C256" s="121"/>
      <c r="D256" s="121"/>
      <c r="E256" s="121"/>
      <c r="F256" s="121"/>
      <c r="G256" s="121"/>
      <c r="H256" s="121"/>
      <c r="I256" s="121"/>
      <c r="J256" s="121"/>
      <c r="K256" s="109"/>
    </row>
    <row r="257" spans="1:11" ht="22.5" customHeight="1">
      <c r="A257" s="626" t="s">
        <v>67</v>
      </c>
      <c r="B257" s="626"/>
      <c r="C257" s="626"/>
      <c r="D257" s="626"/>
      <c r="E257" s="626"/>
      <c r="F257" s="626"/>
      <c r="G257" s="626"/>
      <c r="H257" s="626"/>
      <c r="I257" s="626"/>
      <c r="J257" s="158">
        <f>+H237+H244+H250</f>
        <v>31014391</v>
      </c>
      <c r="K257" s="141"/>
    </row>
    <row r="258" spans="1:11">
      <c r="A258" s="45"/>
      <c r="B258" s="45"/>
      <c r="C258" s="45"/>
      <c r="D258" s="45"/>
      <c r="E258" s="45"/>
      <c r="F258" s="45"/>
      <c r="G258" s="45"/>
      <c r="H258" s="45"/>
      <c r="I258" s="45"/>
      <c r="J258" s="45"/>
      <c r="K258" s="109"/>
    </row>
    <row r="259" spans="1:11">
      <c r="A259" s="648" t="s">
        <v>1034</v>
      </c>
      <c r="B259" s="648"/>
      <c r="C259" s="648"/>
      <c r="D259" s="648"/>
      <c r="E259" s="648"/>
      <c r="F259" s="648"/>
      <c r="G259" s="648"/>
      <c r="H259" s="648"/>
      <c r="I259" s="648"/>
      <c r="J259" s="648"/>
      <c r="K259" s="109"/>
    </row>
    <row r="260" spans="1:11" ht="238.5" customHeight="1">
      <c r="A260" s="649" t="s">
        <v>1044</v>
      </c>
      <c r="B260" s="650"/>
      <c r="C260" s="650"/>
      <c r="D260" s="650"/>
      <c r="E260" s="650"/>
      <c r="F260" s="650"/>
      <c r="G260" s="650"/>
      <c r="H260" s="650"/>
      <c r="I260" s="650"/>
      <c r="J260" s="651"/>
      <c r="K260" s="109"/>
    </row>
    <row r="261" spans="1:11" ht="297" customHeight="1">
      <c r="A261" s="652"/>
      <c r="B261" s="653"/>
      <c r="C261" s="653"/>
      <c r="D261" s="653"/>
      <c r="E261" s="653"/>
      <c r="F261" s="653"/>
      <c r="G261" s="653"/>
      <c r="H261" s="653"/>
      <c r="I261" s="653"/>
      <c r="J261" s="654"/>
      <c r="K261" s="109"/>
    </row>
    <row r="262" spans="1:11" ht="22.5" customHeight="1">
      <c r="A262" s="121"/>
      <c r="B262" s="121"/>
      <c r="C262" s="121"/>
      <c r="D262" s="121"/>
      <c r="E262" s="121"/>
      <c r="F262" s="121"/>
      <c r="G262" s="121"/>
      <c r="H262" s="121"/>
      <c r="I262" s="121"/>
      <c r="J262" s="121"/>
      <c r="K262" s="109"/>
    </row>
    <row r="263" spans="1:11">
      <c r="A263" s="655" t="s">
        <v>1045</v>
      </c>
      <c r="B263" s="655"/>
      <c r="C263" s="655"/>
      <c r="D263" s="655"/>
      <c r="E263" s="655"/>
      <c r="F263" s="655"/>
      <c r="G263" s="655"/>
      <c r="H263" s="655"/>
      <c r="I263" s="655"/>
      <c r="J263" s="655"/>
      <c r="K263" s="109"/>
    </row>
    <row r="264" spans="1:11">
      <c r="A264" s="655" t="s">
        <v>952</v>
      </c>
      <c r="B264" s="655"/>
      <c r="C264" s="655"/>
      <c r="D264" s="655"/>
      <c r="E264" s="655"/>
      <c r="F264" s="655"/>
      <c r="G264" s="655"/>
      <c r="H264" s="655"/>
      <c r="I264" s="655"/>
      <c r="J264" s="655"/>
      <c r="K264" s="109"/>
    </row>
    <row r="265" spans="1:11" ht="23.25" customHeight="1">
      <c r="A265" s="524" t="s">
        <v>138</v>
      </c>
      <c r="B265" s="524"/>
      <c r="C265" s="524"/>
      <c r="D265" s="524" t="s">
        <v>139</v>
      </c>
      <c r="E265" s="524"/>
      <c r="F265" s="524"/>
      <c r="G265" s="524"/>
      <c r="H265" s="524" t="s">
        <v>140</v>
      </c>
      <c r="I265" s="524"/>
      <c r="J265" s="524"/>
      <c r="K265" s="109"/>
    </row>
    <row r="266" spans="1:11" ht="24.75" customHeight="1">
      <c r="A266" s="524" t="s">
        <v>1046</v>
      </c>
      <c r="B266" s="524"/>
      <c r="C266" s="524"/>
      <c r="D266" s="525" t="s">
        <v>1045</v>
      </c>
      <c r="E266" s="525"/>
      <c r="F266" s="525"/>
      <c r="G266" s="525"/>
      <c r="H266" s="527">
        <v>100000</v>
      </c>
      <c r="I266" s="527"/>
      <c r="J266" s="527"/>
      <c r="K266" s="109"/>
    </row>
    <row r="267" spans="1:11" ht="45.75" customHeight="1">
      <c r="A267" s="125" t="s">
        <v>141</v>
      </c>
      <c r="B267" s="123" t="s">
        <v>142</v>
      </c>
      <c r="C267" s="123" t="s">
        <v>143</v>
      </c>
      <c r="D267" s="123" t="s">
        <v>144</v>
      </c>
      <c r="E267" s="123" t="s">
        <v>145</v>
      </c>
      <c r="F267" s="123" t="s">
        <v>146</v>
      </c>
      <c r="G267" s="123" t="s">
        <v>147</v>
      </c>
      <c r="H267" s="123" t="s">
        <v>148</v>
      </c>
      <c r="I267" s="123" t="s">
        <v>149</v>
      </c>
      <c r="J267" s="123" t="s">
        <v>150</v>
      </c>
      <c r="K267" s="109"/>
    </row>
    <row r="268" spans="1:11" ht="36.75" customHeight="1">
      <c r="A268" s="126">
        <f>+A254+1</f>
        <v>9</v>
      </c>
      <c r="B268" s="126">
        <v>3479098</v>
      </c>
      <c r="C268" s="159" t="s">
        <v>1047</v>
      </c>
      <c r="D268" s="128" t="s">
        <v>1048</v>
      </c>
      <c r="E268" s="126">
        <v>0</v>
      </c>
      <c r="F268" s="126">
        <v>1</v>
      </c>
      <c r="G268" s="126">
        <v>1</v>
      </c>
      <c r="H268" s="126">
        <v>54101706</v>
      </c>
      <c r="I268" s="160"/>
      <c r="J268" s="126"/>
      <c r="K268" s="109"/>
    </row>
    <row r="269" spans="1:11" ht="22.5" customHeight="1">
      <c r="A269" s="626" t="s">
        <v>67</v>
      </c>
      <c r="B269" s="626"/>
      <c r="C269" s="626"/>
      <c r="D269" s="626"/>
      <c r="E269" s="626"/>
      <c r="F269" s="626"/>
      <c r="G269" s="626"/>
      <c r="H269" s="626"/>
      <c r="I269" s="626"/>
      <c r="J269" s="158">
        <f>+H266</f>
        <v>100000</v>
      </c>
      <c r="K269" s="141"/>
    </row>
    <row r="270" spans="1:11">
      <c r="A270" s="45"/>
      <c r="B270" s="45"/>
      <c r="C270" s="45"/>
      <c r="D270" s="45"/>
      <c r="E270" s="45"/>
      <c r="F270" s="45"/>
      <c r="G270" s="45"/>
      <c r="H270" s="45"/>
      <c r="I270" s="45"/>
      <c r="J270" s="45"/>
      <c r="K270" s="109"/>
    </row>
    <row r="271" spans="1:11">
      <c r="A271" s="655" t="s">
        <v>1049</v>
      </c>
      <c r="B271" s="655"/>
      <c r="C271" s="655"/>
      <c r="D271" s="655"/>
      <c r="E271" s="655"/>
      <c r="F271" s="655"/>
      <c r="G271" s="655"/>
      <c r="H271" s="655"/>
      <c r="I271" s="655"/>
      <c r="J271" s="655"/>
      <c r="K271" s="109"/>
    </row>
    <row r="272" spans="1:11">
      <c r="A272" s="655" t="s">
        <v>954</v>
      </c>
      <c r="B272" s="655"/>
      <c r="C272" s="655"/>
      <c r="D272" s="655"/>
      <c r="E272" s="655"/>
      <c r="F272" s="655"/>
      <c r="G272" s="655"/>
      <c r="H272" s="655"/>
      <c r="I272" s="655"/>
      <c r="J272" s="655"/>
      <c r="K272" s="109"/>
    </row>
    <row r="273" spans="1:11">
      <c r="A273" s="524" t="s">
        <v>138</v>
      </c>
      <c r="B273" s="524"/>
      <c r="C273" s="524"/>
      <c r="D273" s="524" t="s">
        <v>139</v>
      </c>
      <c r="E273" s="524"/>
      <c r="F273" s="524"/>
      <c r="G273" s="524"/>
      <c r="H273" s="524" t="s">
        <v>140</v>
      </c>
      <c r="I273" s="524"/>
      <c r="J273" s="524"/>
      <c r="K273" s="109"/>
    </row>
    <row r="274" spans="1:11" ht="39.75" customHeight="1">
      <c r="A274" s="524" t="s">
        <v>1050</v>
      </c>
      <c r="B274" s="524"/>
      <c r="C274" s="524"/>
      <c r="D274" s="525" t="s">
        <v>1049</v>
      </c>
      <c r="E274" s="525"/>
      <c r="F274" s="525"/>
      <c r="G274" s="525"/>
      <c r="H274" s="527">
        <v>5000000</v>
      </c>
      <c r="I274" s="527"/>
      <c r="J274" s="527"/>
      <c r="K274" s="109"/>
    </row>
    <row r="275" spans="1:11" ht="45.75" customHeight="1">
      <c r="A275" s="125" t="s">
        <v>141</v>
      </c>
      <c r="B275" s="123" t="s">
        <v>142</v>
      </c>
      <c r="C275" s="123" t="s">
        <v>143</v>
      </c>
      <c r="D275" s="123" t="s">
        <v>144</v>
      </c>
      <c r="E275" s="123" t="s">
        <v>145</v>
      </c>
      <c r="F275" s="123" t="s">
        <v>146</v>
      </c>
      <c r="G275" s="123" t="s">
        <v>147</v>
      </c>
      <c r="H275" s="123" t="s">
        <v>148</v>
      </c>
      <c r="I275" s="123" t="s">
        <v>149</v>
      </c>
      <c r="J275" s="123" t="s">
        <v>150</v>
      </c>
      <c r="K275" s="109"/>
    </row>
    <row r="276" spans="1:11" ht="43.5" customHeight="1">
      <c r="A276" s="126">
        <f>+A268+1</f>
        <v>10</v>
      </c>
      <c r="B276" s="126">
        <v>3511001</v>
      </c>
      <c r="C276" s="159" t="s">
        <v>1051</v>
      </c>
      <c r="D276" s="128" t="s">
        <v>638</v>
      </c>
      <c r="E276" s="126">
        <v>0</v>
      </c>
      <c r="F276" s="126">
        <v>8</v>
      </c>
      <c r="G276" s="126">
        <v>8</v>
      </c>
      <c r="H276" s="126">
        <v>31211502</v>
      </c>
      <c r="I276" s="137"/>
      <c r="J276" s="137"/>
      <c r="K276" s="109"/>
    </row>
    <row r="277" spans="1:11" ht="33.75" customHeight="1">
      <c r="A277" s="126">
        <f>+A276+1</f>
        <v>11</v>
      </c>
      <c r="B277" s="126">
        <v>3511033</v>
      </c>
      <c r="C277" s="159" t="s">
        <v>1052</v>
      </c>
      <c r="D277" s="128" t="s">
        <v>638</v>
      </c>
      <c r="E277" s="126">
        <v>0</v>
      </c>
      <c r="F277" s="126">
        <v>6</v>
      </c>
      <c r="G277" s="126">
        <v>6</v>
      </c>
      <c r="H277" s="126">
        <v>31201605</v>
      </c>
      <c r="I277" s="137"/>
      <c r="J277" s="137"/>
      <c r="K277" s="109"/>
    </row>
    <row r="278" spans="1:11" ht="33.75" customHeight="1">
      <c r="A278" s="126">
        <f>+A277+1</f>
        <v>12</v>
      </c>
      <c r="B278" s="126">
        <v>3511001</v>
      </c>
      <c r="C278" s="159" t="s">
        <v>1053</v>
      </c>
      <c r="D278" s="128" t="s">
        <v>638</v>
      </c>
      <c r="E278" s="126">
        <v>0</v>
      </c>
      <c r="F278" s="126">
        <v>10</v>
      </c>
      <c r="G278" s="126">
        <v>10</v>
      </c>
      <c r="H278" s="126">
        <v>31211502</v>
      </c>
      <c r="I278" s="160"/>
      <c r="J278" s="137"/>
      <c r="K278" s="109"/>
    </row>
    <row r="279" spans="1:11" ht="22.5" customHeight="1">
      <c r="A279" s="626" t="s">
        <v>67</v>
      </c>
      <c r="B279" s="626"/>
      <c r="C279" s="626"/>
      <c r="D279" s="626"/>
      <c r="E279" s="626"/>
      <c r="F279" s="626"/>
      <c r="G279" s="626"/>
      <c r="H279" s="626"/>
      <c r="I279" s="626"/>
      <c r="J279" s="158">
        <f>+H274</f>
        <v>5000000</v>
      </c>
      <c r="K279" s="141"/>
    </row>
    <row r="280" spans="1:11">
      <c r="A280" s="45"/>
      <c r="B280" s="45"/>
      <c r="C280" s="45"/>
      <c r="D280" s="45"/>
      <c r="E280" s="45"/>
      <c r="F280" s="45"/>
      <c r="G280" s="45"/>
      <c r="H280" s="45"/>
      <c r="I280" s="45"/>
      <c r="J280" s="45"/>
      <c r="K280" s="109"/>
    </row>
    <row r="281" spans="1:11">
      <c r="A281" s="655" t="s">
        <v>83</v>
      </c>
      <c r="B281" s="655"/>
      <c r="C281" s="655"/>
      <c r="D281" s="655"/>
      <c r="E281" s="655"/>
      <c r="F281" s="655"/>
      <c r="G281" s="655"/>
      <c r="H281" s="655"/>
      <c r="I281" s="655"/>
      <c r="J281" s="655"/>
      <c r="K281" s="109"/>
    </row>
    <row r="282" spans="1:11">
      <c r="A282" s="655" t="s">
        <v>956</v>
      </c>
      <c r="B282" s="655"/>
      <c r="C282" s="655"/>
      <c r="D282" s="655"/>
      <c r="E282" s="655"/>
      <c r="F282" s="655"/>
      <c r="G282" s="655"/>
      <c r="H282" s="655"/>
      <c r="I282" s="655"/>
      <c r="J282" s="655"/>
      <c r="K282" s="109"/>
    </row>
    <row r="283" spans="1:11">
      <c r="A283" s="524" t="s">
        <v>138</v>
      </c>
      <c r="B283" s="524"/>
      <c r="C283" s="524"/>
      <c r="D283" s="524" t="s">
        <v>139</v>
      </c>
      <c r="E283" s="524"/>
      <c r="F283" s="524"/>
      <c r="G283" s="524"/>
      <c r="H283" s="524" t="s">
        <v>140</v>
      </c>
      <c r="I283" s="524"/>
      <c r="J283" s="524"/>
      <c r="K283" s="109"/>
    </row>
    <row r="284" spans="1:11" ht="30" customHeight="1">
      <c r="A284" s="524" t="s">
        <v>1054</v>
      </c>
      <c r="B284" s="524"/>
      <c r="C284" s="524"/>
      <c r="D284" s="525" t="s">
        <v>83</v>
      </c>
      <c r="E284" s="525"/>
      <c r="F284" s="525"/>
      <c r="G284" s="525"/>
      <c r="H284" s="527">
        <v>3600000</v>
      </c>
      <c r="I284" s="527"/>
      <c r="J284" s="527"/>
      <c r="K284" s="109"/>
    </row>
    <row r="285" spans="1:11" ht="51" customHeight="1">
      <c r="A285" s="125" t="s">
        <v>141</v>
      </c>
      <c r="B285" s="123" t="s">
        <v>142</v>
      </c>
      <c r="C285" s="123" t="s">
        <v>143</v>
      </c>
      <c r="D285" s="123" t="s">
        <v>144</v>
      </c>
      <c r="E285" s="123" t="s">
        <v>145</v>
      </c>
      <c r="F285" s="123" t="s">
        <v>146</v>
      </c>
      <c r="G285" s="123" t="s">
        <v>147</v>
      </c>
      <c r="H285" s="123" t="s">
        <v>148</v>
      </c>
      <c r="I285" s="123" t="s">
        <v>149</v>
      </c>
      <c r="J285" s="123" t="s">
        <v>150</v>
      </c>
      <c r="K285" s="109"/>
    </row>
    <row r="286" spans="1:11" ht="96.75" customHeight="1">
      <c r="A286" s="161">
        <f>+A278+1</f>
        <v>13</v>
      </c>
      <c r="B286" s="126">
        <v>3511001</v>
      </c>
      <c r="C286" s="159" t="s">
        <v>1055</v>
      </c>
      <c r="D286" s="128" t="s">
        <v>1048</v>
      </c>
      <c r="E286" s="126">
        <v>0</v>
      </c>
      <c r="F286" s="126">
        <v>5</v>
      </c>
      <c r="G286" s="126">
        <v>5</v>
      </c>
      <c r="H286" s="126">
        <v>2799706</v>
      </c>
      <c r="I286" s="137"/>
      <c r="J286" s="137"/>
      <c r="K286" s="109"/>
    </row>
    <row r="287" spans="1:11" ht="33" customHeight="1">
      <c r="A287" s="161">
        <f>+A286+1</f>
        <v>14</v>
      </c>
      <c r="B287" s="126">
        <v>3692002</v>
      </c>
      <c r="C287" s="159" t="s">
        <v>1056</v>
      </c>
      <c r="D287" s="162" t="s">
        <v>1048</v>
      </c>
      <c r="E287" s="126">
        <v>0</v>
      </c>
      <c r="F287" s="126">
        <v>12</v>
      </c>
      <c r="G287" s="126">
        <v>12</v>
      </c>
      <c r="H287" s="126">
        <v>31201503</v>
      </c>
      <c r="I287" s="160"/>
      <c r="J287" s="126"/>
      <c r="K287" s="109"/>
    </row>
    <row r="288" spans="1:11" ht="31.5" customHeight="1">
      <c r="A288" s="161">
        <f>+A287+1</f>
        <v>15</v>
      </c>
      <c r="B288" s="126">
        <v>36950</v>
      </c>
      <c r="C288" s="159" t="s">
        <v>1057</v>
      </c>
      <c r="D288" s="163" t="s">
        <v>1058</v>
      </c>
      <c r="E288" s="126">
        <v>0</v>
      </c>
      <c r="F288" s="126">
        <v>17</v>
      </c>
      <c r="G288" s="126">
        <v>17</v>
      </c>
      <c r="H288" s="126">
        <v>40141758</v>
      </c>
      <c r="I288" s="160"/>
      <c r="J288" s="160"/>
      <c r="K288" s="109"/>
    </row>
    <row r="289" spans="1:11" ht="31.5" customHeight="1">
      <c r="A289" s="161">
        <f>+A288+1</f>
        <v>16</v>
      </c>
      <c r="B289" s="164">
        <v>3693002</v>
      </c>
      <c r="C289" s="159" t="s">
        <v>1059</v>
      </c>
      <c r="D289" s="163" t="s">
        <v>32</v>
      </c>
      <c r="E289" s="126">
        <v>0</v>
      </c>
      <c r="F289" s="126">
        <v>12</v>
      </c>
      <c r="G289" s="126">
        <v>12</v>
      </c>
      <c r="H289" s="126">
        <v>30181603</v>
      </c>
      <c r="I289" s="160"/>
      <c r="J289" s="165"/>
      <c r="K289" s="109"/>
    </row>
    <row r="290" spans="1:11" ht="22.5" customHeight="1">
      <c r="A290" s="626" t="s">
        <v>67</v>
      </c>
      <c r="B290" s="626"/>
      <c r="C290" s="626"/>
      <c r="D290" s="626"/>
      <c r="E290" s="626"/>
      <c r="F290" s="626"/>
      <c r="G290" s="626"/>
      <c r="H290" s="626"/>
      <c r="I290" s="626"/>
      <c r="J290" s="158">
        <f>+H284</f>
        <v>3600000</v>
      </c>
      <c r="K290" s="141"/>
    </row>
    <row r="291" spans="1:11">
      <c r="A291" s="45"/>
      <c r="B291" s="45"/>
      <c r="C291" s="45"/>
      <c r="D291" s="45"/>
      <c r="E291" s="45"/>
      <c r="F291" s="45"/>
      <c r="G291" s="45"/>
      <c r="H291" s="45"/>
      <c r="I291" s="45"/>
      <c r="J291" s="45"/>
      <c r="K291" s="109"/>
    </row>
    <row r="292" spans="1:11">
      <c r="A292" s="655" t="s">
        <v>121</v>
      </c>
      <c r="B292" s="655"/>
      <c r="C292" s="655"/>
      <c r="D292" s="655"/>
      <c r="E292" s="655"/>
      <c r="F292" s="655"/>
      <c r="G292" s="655"/>
      <c r="H292" s="655"/>
      <c r="I292" s="655"/>
      <c r="J292" s="655"/>
      <c r="K292" s="109"/>
    </row>
    <row r="293" spans="1:11">
      <c r="A293" s="655" t="s">
        <v>958</v>
      </c>
      <c r="B293" s="655"/>
      <c r="C293" s="655"/>
      <c r="D293" s="655"/>
      <c r="E293" s="655"/>
      <c r="F293" s="655"/>
      <c r="G293" s="655"/>
      <c r="H293" s="655"/>
      <c r="I293" s="655"/>
      <c r="J293" s="655"/>
      <c r="K293" s="109"/>
    </row>
    <row r="294" spans="1:11" ht="24.75" customHeight="1">
      <c r="A294" s="524" t="s">
        <v>138</v>
      </c>
      <c r="B294" s="524"/>
      <c r="C294" s="524"/>
      <c r="D294" s="524" t="s">
        <v>139</v>
      </c>
      <c r="E294" s="524"/>
      <c r="F294" s="524"/>
      <c r="G294" s="524"/>
      <c r="H294" s="524" t="s">
        <v>140</v>
      </c>
      <c r="I294" s="524"/>
      <c r="J294" s="524"/>
      <c r="K294" s="109"/>
    </row>
    <row r="295" spans="1:11" ht="35.25" customHeight="1">
      <c r="A295" s="528" t="s">
        <v>1060</v>
      </c>
      <c r="B295" s="528"/>
      <c r="C295" s="528"/>
      <c r="D295" s="529" t="s">
        <v>121</v>
      </c>
      <c r="E295" s="529"/>
      <c r="F295" s="529"/>
      <c r="G295" s="529"/>
      <c r="H295" s="656">
        <v>1800000</v>
      </c>
      <c r="I295" s="657"/>
      <c r="J295" s="657"/>
      <c r="K295" s="109"/>
    </row>
    <row r="296" spans="1:11" ht="45" customHeight="1">
      <c r="A296" s="125" t="s">
        <v>141</v>
      </c>
      <c r="B296" s="123" t="s">
        <v>142</v>
      </c>
      <c r="C296" s="123" t="s">
        <v>143</v>
      </c>
      <c r="D296" s="123" t="s">
        <v>144</v>
      </c>
      <c r="E296" s="123" t="s">
        <v>145</v>
      </c>
      <c r="F296" s="123" t="s">
        <v>146</v>
      </c>
      <c r="G296" s="123" t="s">
        <v>147</v>
      </c>
      <c r="H296" s="123" t="s">
        <v>148</v>
      </c>
      <c r="I296" s="123" t="s">
        <v>149</v>
      </c>
      <c r="J296" s="123" t="s">
        <v>150</v>
      </c>
      <c r="K296" s="109"/>
    </row>
    <row r="297" spans="1:11" ht="153" customHeight="1">
      <c r="A297" s="126">
        <f>+A289+1</f>
        <v>17</v>
      </c>
      <c r="B297" s="126">
        <v>3744001</v>
      </c>
      <c r="C297" s="166" t="s">
        <v>1061</v>
      </c>
      <c r="D297" s="126" t="s">
        <v>756</v>
      </c>
      <c r="E297" s="126">
        <v>0</v>
      </c>
      <c r="F297" s="126">
        <v>2</v>
      </c>
      <c r="G297" s="126">
        <v>2</v>
      </c>
      <c r="H297" s="167">
        <v>30111601</v>
      </c>
      <c r="I297" s="160"/>
      <c r="J297" s="160"/>
      <c r="K297" s="109"/>
    </row>
    <row r="298" spans="1:11" ht="21" customHeight="1">
      <c r="A298" s="126">
        <f>+A297+1</f>
        <v>18</v>
      </c>
      <c r="B298" s="126">
        <v>3735005</v>
      </c>
      <c r="C298" s="166" t="s">
        <v>1062</v>
      </c>
      <c r="D298" s="126" t="s">
        <v>32</v>
      </c>
      <c r="E298" s="126">
        <v>0</v>
      </c>
      <c r="F298" s="126">
        <v>15</v>
      </c>
      <c r="G298" s="126">
        <v>15</v>
      </c>
      <c r="H298" s="128">
        <v>30151511</v>
      </c>
      <c r="I298" s="160"/>
      <c r="J298" s="160"/>
      <c r="K298" s="109"/>
    </row>
    <row r="299" spans="1:11" ht="22.5" customHeight="1">
      <c r="A299" s="626" t="s">
        <v>67</v>
      </c>
      <c r="B299" s="626"/>
      <c r="C299" s="626"/>
      <c r="D299" s="626"/>
      <c r="E299" s="626"/>
      <c r="F299" s="626"/>
      <c r="G299" s="626"/>
      <c r="H299" s="626"/>
      <c r="I299" s="626"/>
      <c r="J299" s="140">
        <f>+H295</f>
        <v>1800000</v>
      </c>
      <c r="K299" s="141"/>
    </row>
    <row r="300" spans="1:11">
      <c r="A300" s="45"/>
      <c r="B300" s="45"/>
      <c r="C300" s="45"/>
      <c r="D300" s="45"/>
      <c r="E300" s="45"/>
      <c r="F300" s="45"/>
      <c r="G300" s="45"/>
      <c r="H300" s="45"/>
      <c r="I300" s="45"/>
      <c r="J300" s="45"/>
      <c r="K300" s="109"/>
    </row>
    <row r="301" spans="1:11">
      <c r="A301" s="655" t="s">
        <v>109</v>
      </c>
      <c r="B301" s="655"/>
      <c r="C301" s="655"/>
      <c r="D301" s="655"/>
      <c r="E301" s="655"/>
      <c r="F301" s="655"/>
      <c r="G301" s="655"/>
      <c r="H301" s="655"/>
      <c r="I301" s="655"/>
      <c r="J301" s="655"/>
      <c r="K301" s="109"/>
    </row>
    <row r="302" spans="1:11">
      <c r="A302" s="655" t="s">
        <v>960</v>
      </c>
      <c r="B302" s="655"/>
      <c r="C302" s="655"/>
      <c r="D302" s="655"/>
      <c r="E302" s="655"/>
      <c r="F302" s="655"/>
      <c r="G302" s="655"/>
      <c r="H302" s="655"/>
      <c r="I302" s="655"/>
      <c r="J302" s="655"/>
      <c r="K302" s="109"/>
    </row>
    <row r="303" spans="1:11">
      <c r="A303" s="524" t="s">
        <v>138</v>
      </c>
      <c r="B303" s="524"/>
      <c r="C303" s="524"/>
      <c r="D303" s="524" t="s">
        <v>139</v>
      </c>
      <c r="E303" s="524"/>
      <c r="F303" s="524"/>
      <c r="G303" s="524"/>
      <c r="H303" s="524" t="s">
        <v>140</v>
      </c>
      <c r="I303" s="524"/>
      <c r="J303" s="524"/>
      <c r="K303" s="109"/>
    </row>
    <row r="304" spans="1:11" ht="25.5" customHeight="1">
      <c r="A304" s="528" t="s">
        <v>108</v>
      </c>
      <c r="B304" s="528"/>
      <c r="C304" s="528"/>
      <c r="D304" s="529" t="s">
        <v>109</v>
      </c>
      <c r="E304" s="529"/>
      <c r="F304" s="529"/>
      <c r="G304" s="529"/>
      <c r="H304" s="526">
        <v>200000</v>
      </c>
      <c r="I304" s="527"/>
      <c r="J304" s="527"/>
      <c r="K304" s="109"/>
    </row>
    <row r="305" spans="1:11" ht="45">
      <c r="A305" s="125" t="s">
        <v>141</v>
      </c>
      <c r="B305" s="123" t="s">
        <v>142</v>
      </c>
      <c r="C305" s="123" t="s">
        <v>143</v>
      </c>
      <c r="D305" s="123" t="s">
        <v>144</v>
      </c>
      <c r="E305" s="123" t="s">
        <v>145</v>
      </c>
      <c r="F305" s="123" t="s">
        <v>146</v>
      </c>
      <c r="G305" s="123" t="s">
        <v>147</v>
      </c>
      <c r="H305" s="123" t="s">
        <v>148</v>
      </c>
      <c r="I305" s="123" t="s">
        <v>149</v>
      </c>
      <c r="J305" s="123" t="s">
        <v>150</v>
      </c>
      <c r="K305" s="109"/>
    </row>
    <row r="306" spans="1:11" ht="21" customHeight="1">
      <c r="A306" s="126">
        <f>+A298+1</f>
        <v>19</v>
      </c>
      <c r="B306" s="128">
        <v>3899311</v>
      </c>
      <c r="C306" s="159" t="s">
        <v>1063</v>
      </c>
      <c r="D306" s="162" t="s">
        <v>1058</v>
      </c>
      <c r="E306" s="126">
        <v>0</v>
      </c>
      <c r="F306" s="126">
        <v>8</v>
      </c>
      <c r="G306" s="126">
        <v>8</v>
      </c>
      <c r="H306" s="160"/>
      <c r="I306" s="160"/>
      <c r="J306" s="126"/>
      <c r="K306" s="109"/>
    </row>
    <row r="307" spans="1:11" ht="22.5" customHeight="1">
      <c r="A307" s="626" t="s">
        <v>67</v>
      </c>
      <c r="B307" s="626"/>
      <c r="C307" s="626"/>
      <c r="D307" s="626"/>
      <c r="E307" s="626"/>
      <c r="F307" s="626"/>
      <c r="G307" s="626"/>
      <c r="H307" s="626"/>
      <c r="I307" s="626"/>
      <c r="J307" s="140">
        <f>+H304</f>
        <v>200000</v>
      </c>
      <c r="K307" s="141"/>
    </row>
    <row r="308" spans="1:11">
      <c r="A308" s="45"/>
      <c r="B308" s="45"/>
      <c r="C308" s="45"/>
      <c r="D308" s="45"/>
      <c r="E308" s="45"/>
      <c r="F308" s="45"/>
      <c r="G308" s="45"/>
      <c r="H308" s="45"/>
      <c r="I308" s="45"/>
      <c r="J308" s="45"/>
      <c r="K308" s="109"/>
    </row>
    <row r="309" spans="1:11">
      <c r="A309" s="655" t="s">
        <v>1064</v>
      </c>
      <c r="B309" s="655"/>
      <c r="C309" s="655"/>
      <c r="D309" s="655"/>
      <c r="E309" s="655"/>
      <c r="F309" s="655"/>
      <c r="G309" s="655"/>
      <c r="H309" s="655"/>
      <c r="I309" s="655"/>
      <c r="J309" s="655"/>
      <c r="K309" s="109"/>
    </row>
    <row r="310" spans="1:11">
      <c r="A310" s="655" t="s">
        <v>962</v>
      </c>
      <c r="B310" s="655"/>
      <c r="C310" s="655"/>
      <c r="D310" s="655"/>
      <c r="E310" s="655"/>
      <c r="F310" s="655"/>
      <c r="G310" s="655"/>
      <c r="H310" s="655"/>
      <c r="I310" s="655"/>
      <c r="J310" s="655"/>
      <c r="K310" s="109"/>
    </row>
    <row r="311" spans="1:11">
      <c r="A311" s="524" t="s">
        <v>138</v>
      </c>
      <c r="B311" s="524"/>
      <c r="C311" s="524"/>
      <c r="D311" s="524" t="s">
        <v>139</v>
      </c>
      <c r="E311" s="524"/>
      <c r="F311" s="524"/>
      <c r="G311" s="524"/>
      <c r="H311" s="524" t="s">
        <v>140</v>
      </c>
      <c r="I311" s="524"/>
      <c r="J311" s="524"/>
      <c r="K311" s="109"/>
    </row>
    <row r="312" spans="1:11" ht="37.5" customHeight="1">
      <c r="A312" s="524" t="s">
        <v>1065</v>
      </c>
      <c r="B312" s="524"/>
      <c r="C312" s="524"/>
      <c r="D312" s="525" t="s">
        <v>1064</v>
      </c>
      <c r="E312" s="525"/>
      <c r="F312" s="525"/>
      <c r="G312" s="525"/>
      <c r="H312" s="527">
        <v>1600000</v>
      </c>
      <c r="I312" s="527"/>
      <c r="J312" s="527"/>
      <c r="K312" s="109"/>
    </row>
    <row r="313" spans="1:11" ht="45">
      <c r="A313" s="125" t="s">
        <v>141</v>
      </c>
      <c r="B313" s="123" t="s">
        <v>142</v>
      </c>
      <c r="C313" s="123" t="s">
        <v>143</v>
      </c>
      <c r="D313" s="123" t="s">
        <v>144</v>
      </c>
      <c r="E313" s="123" t="s">
        <v>145</v>
      </c>
      <c r="F313" s="123" t="s">
        <v>146</v>
      </c>
      <c r="G313" s="123" t="s">
        <v>147</v>
      </c>
      <c r="H313" s="123" t="s">
        <v>148</v>
      </c>
      <c r="I313" s="123" t="s">
        <v>149</v>
      </c>
      <c r="J313" s="123" t="s">
        <v>150</v>
      </c>
      <c r="K313" s="109"/>
    </row>
    <row r="314" spans="1:11" ht="30">
      <c r="A314" s="126">
        <f>+A306+1</f>
        <v>20</v>
      </c>
      <c r="B314" s="126">
        <v>4151301</v>
      </c>
      <c r="C314" s="159" t="s">
        <v>1066</v>
      </c>
      <c r="D314" s="128" t="s">
        <v>1048</v>
      </c>
      <c r="E314" s="126">
        <v>0</v>
      </c>
      <c r="F314" s="126">
        <v>2</v>
      </c>
      <c r="G314" s="126">
        <v>2</v>
      </c>
      <c r="H314" s="126">
        <v>30262401</v>
      </c>
      <c r="I314" s="160"/>
      <c r="J314" s="126"/>
      <c r="K314" s="109"/>
    </row>
    <row r="315" spans="1:11" ht="30">
      <c r="A315" s="126">
        <f t="shared" ref="A315:A320" si="1">+A314+1</f>
        <v>21</v>
      </c>
      <c r="B315" s="126">
        <v>4151301</v>
      </c>
      <c r="C315" s="159" t="s">
        <v>1067</v>
      </c>
      <c r="D315" s="128" t="s">
        <v>1048</v>
      </c>
      <c r="E315" s="126">
        <v>0</v>
      </c>
      <c r="F315" s="102">
        <v>2</v>
      </c>
      <c r="G315" s="102">
        <v>2</v>
      </c>
      <c r="H315" s="126">
        <v>30262401</v>
      </c>
      <c r="I315" s="160"/>
      <c r="J315" s="126"/>
      <c r="K315" s="109"/>
    </row>
    <row r="316" spans="1:11">
      <c r="A316" s="126">
        <f t="shared" si="1"/>
        <v>22</v>
      </c>
      <c r="B316" s="126">
        <v>4292130</v>
      </c>
      <c r="C316" s="159" t="s">
        <v>1068</v>
      </c>
      <c r="D316" s="128" t="s">
        <v>1069</v>
      </c>
      <c r="E316" s="126">
        <v>0</v>
      </c>
      <c r="F316" s="126">
        <v>4</v>
      </c>
      <c r="G316" s="126">
        <v>4</v>
      </c>
      <c r="H316" s="126">
        <v>27111909</v>
      </c>
      <c r="I316" s="126"/>
      <c r="J316" s="126"/>
      <c r="K316" s="109"/>
    </row>
    <row r="317" spans="1:11">
      <c r="A317" s="126">
        <f t="shared" si="1"/>
        <v>23</v>
      </c>
      <c r="B317" s="126">
        <v>4292130</v>
      </c>
      <c r="C317" s="159" t="s">
        <v>1070</v>
      </c>
      <c r="D317" s="128" t="s">
        <v>1069</v>
      </c>
      <c r="E317" s="126">
        <v>0</v>
      </c>
      <c r="F317" s="126">
        <v>4</v>
      </c>
      <c r="G317" s="126">
        <v>4</v>
      </c>
      <c r="H317" s="126">
        <v>27112201</v>
      </c>
      <c r="I317" s="160"/>
      <c r="J317" s="126"/>
      <c r="K317" s="109"/>
    </row>
    <row r="318" spans="1:11">
      <c r="A318" s="126">
        <f t="shared" si="1"/>
        <v>24</v>
      </c>
      <c r="B318" s="126">
        <v>4295002</v>
      </c>
      <c r="C318" s="159" t="s">
        <v>1071</v>
      </c>
      <c r="D318" s="128" t="s">
        <v>795</v>
      </c>
      <c r="E318" s="126">
        <v>0</v>
      </c>
      <c r="F318" s="126">
        <v>1</v>
      </c>
      <c r="G318" s="126">
        <v>1</v>
      </c>
      <c r="H318" s="128">
        <v>23271812</v>
      </c>
      <c r="I318" s="160"/>
      <c r="J318" s="126"/>
      <c r="K318" s="109"/>
    </row>
    <row r="319" spans="1:11" ht="30">
      <c r="A319" s="126">
        <f t="shared" si="1"/>
        <v>25</v>
      </c>
      <c r="B319" s="126">
        <v>4294309</v>
      </c>
      <c r="C319" s="159" t="s">
        <v>1072</v>
      </c>
      <c r="D319" s="128" t="s">
        <v>32</v>
      </c>
      <c r="E319" s="126">
        <v>0</v>
      </c>
      <c r="F319" s="126">
        <v>2</v>
      </c>
      <c r="G319" s="126">
        <v>2</v>
      </c>
      <c r="H319" s="126">
        <v>30103205</v>
      </c>
      <c r="I319" s="160"/>
      <c r="J319" s="126"/>
      <c r="K319" s="109"/>
    </row>
    <row r="320" spans="1:11" ht="30">
      <c r="A320" s="126">
        <f t="shared" si="1"/>
        <v>26</v>
      </c>
      <c r="B320" s="126">
        <v>4111102</v>
      </c>
      <c r="C320" s="159" t="s">
        <v>1073</v>
      </c>
      <c r="D320" s="128" t="s">
        <v>1058</v>
      </c>
      <c r="E320" s="126">
        <v>0</v>
      </c>
      <c r="F320" s="126">
        <v>3</v>
      </c>
      <c r="G320" s="126">
        <v>3</v>
      </c>
      <c r="H320" s="126">
        <v>30102303</v>
      </c>
      <c r="I320" s="160"/>
      <c r="J320" s="126"/>
      <c r="K320" s="109"/>
    </row>
    <row r="321" spans="1:11" ht="22.5" customHeight="1">
      <c r="A321" s="626" t="s">
        <v>67</v>
      </c>
      <c r="B321" s="626"/>
      <c r="C321" s="626"/>
      <c r="D321" s="626"/>
      <c r="E321" s="626"/>
      <c r="F321" s="626"/>
      <c r="G321" s="626"/>
      <c r="H321" s="626"/>
      <c r="I321" s="626"/>
      <c r="J321" s="158">
        <f>+H312</f>
        <v>1600000</v>
      </c>
      <c r="K321" s="141"/>
    </row>
    <row r="322" spans="1:11">
      <c r="A322" s="45"/>
      <c r="B322" s="45"/>
      <c r="C322" s="45"/>
      <c r="D322" s="45"/>
      <c r="E322" s="45"/>
      <c r="F322" s="45"/>
      <c r="G322" s="45"/>
      <c r="H322" s="45"/>
      <c r="I322" s="45"/>
      <c r="J322" s="45"/>
      <c r="K322" s="109"/>
    </row>
    <row r="323" spans="1:11">
      <c r="A323" s="655" t="s">
        <v>89</v>
      </c>
      <c r="B323" s="655"/>
      <c r="C323" s="655"/>
      <c r="D323" s="655"/>
      <c r="E323" s="655"/>
      <c r="F323" s="655"/>
      <c r="G323" s="655"/>
      <c r="H323" s="655"/>
      <c r="I323" s="655"/>
      <c r="J323" s="655"/>
      <c r="K323" s="109"/>
    </row>
    <row r="324" spans="1:11">
      <c r="A324" s="655" t="s">
        <v>964</v>
      </c>
      <c r="B324" s="655"/>
      <c r="C324" s="655"/>
      <c r="D324" s="655"/>
      <c r="E324" s="655"/>
      <c r="F324" s="655"/>
      <c r="G324" s="655"/>
      <c r="H324" s="655"/>
      <c r="I324" s="655"/>
      <c r="J324" s="655"/>
      <c r="K324" s="109"/>
    </row>
    <row r="325" spans="1:11">
      <c r="A325" s="524" t="s">
        <v>138</v>
      </c>
      <c r="B325" s="524"/>
      <c r="C325" s="524"/>
      <c r="D325" s="524" t="s">
        <v>139</v>
      </c>
      <c r="E325" s="524"/>
      <c r="F325" s="524"/>
      <c r="G325" s="524"/>
      <c r="H325" s="524" t="s">
        <v>140</v>
      </c>
      <c r="I325" s="524"/>
      <c r="J325" s="524"/>
      <c r="K325" s="109"/>
    </row>
    <row r="326" spans="1:11" ht="33" customHeight="1">
      <c r="A326" s="524" t="s">
        <v>1074</v>
      </c>
      <c r="B326" s="524"/>
      <c r="C326" s="524"/>
      <c r="D326" s="525" t="s">
        <v>89</v>
      </c>
      <c r="E326" s="525"/>
      <c r="F326" s="525"/>
      <c r="G326" s="525"/>
      <c r="H326" s="527">
        <v>200000</v>
      </c>
      <c r="I326" s="527"/>
      <c r="J326" s="527"/>
      <c r="K326" s="109"/>
    </row>
    <row r="327" spans="1:11" ht="44.25" customHeight="1">
      <c r="A327" s="125" t="s">
        <v>141</v>
      </c>
      <c r="B327" s="123" t="s">
        <v>142</v>
      </c>
      <c r="C327" s="123" t="s">
        <v>143</v>
      </c>
      <c r="D327" s="123" t="s">
        <v>144</v>
      </c>
      <c r="E327" s="123" t="s">
        <v>145</v>
      </c>
      <c r="F327" s="123" t="s">
        <v>146</v>
      </c>
      <c r="G327" s="123" t="s">
        <v>147</v>
      </c>
      <c r="H327" s="123" t="s">
        <v>148</v>
      </c>
      <c r="I327" s="123" t="s">
        <v>149</v>
      </c>
      <c r="J327" s="123" t="s">
        <v>150</v>
      </c>
      <c r="K327" s="109"/>
    </row>
    <row r="328" spans="1:11" ht="22.5" customHeight="1">
      <c r="A328" s="126">
        <f>+A320+1</f>
        <v>27</v>
      </c>
      <c r="B328" s="164">
        <v>4324004</v>
      </c>
      <c r="C328" s="159" t="s">
        <v>1075</v>
      </c>
      <c r="D328" s="163" t="s">
        <v>1058</v>
      </c>
      <c r="E328" s="126">
        <v>0</v>
      </c>
      <c r="F328" s="126">
        <v>2</v>
      </c>
      <c r="G328" s="126">
        <v>2</v>
      </c>
      <c r="H328" s="126">
        <v>27111751</v>
      </c>
      <c r="I328" s="160"/>
      <c r="J328" s="168"/>
      <c r="K328" s="109"/>
    </row>
    <row r="329" spans="1:11" ht="22.5" customHeight="1">
      <c r="A329" s="626" t="s">
        <v>67</v>
      </c>
      <c r="B329" s="626"/>
      <c r="C329" s="626"/>
      <c r="D329" s="626"/>
      <c r="E329" s="626"/>
      <c r="F329" s="626"/>
      <c r="G329" s="626"/>
      <c r="H329" s="626"/>
      <c r="I329" s="626"/>
      <c r="J329" s="158">
        <f>+H326</f>
        <v>200000</v>
      </c>
      <c r="K329" s="141"/>
    </row>
    <row r="330" spans="1:11">
      <c r="A330" s="45"/>
      <c r="B330" s="45"/>
      <c r="C330" s="45"/>
      <c r="D330" s="45"/>
      <c r="E330" s="45"/>
      <c r="F330" s="45"/>
      <c r="G330" s="45"/>
      <c r="H330" s="45"/>
      <c r="I330" s="45"/>
      <c r="J330" s="45"/>
      <c r="K330" s="109"/>
    </row>
    <row r="331" spans="1:11">
      <c r="A331" s="655" t="s">
        <v>115</v>
      </c>
      <c r="B331" s="655"/>
      <c r="C331" s="655"/>
      <c r="D331" s="655"/>
      <c r="E331" s="655"/>
      <c r="F331" s="655"/>
      <c r="G331" s="655"/>
      <c r="H331" s="655"/>
      <c r="I331" s="655"/>
      <c r="J331" s="655"/>
      <c r="K331" s="109"/>
    </row>
    <row r="332" spans="1:11">
      <c r="A332" s="655" t="s">
        <v>966</v>
      </c>
      <c r="B332" s="655"/>
      <c r="C332" s="655"/>
      <c r="D332" s="655"/>
      <c r="E332" s="655"/>
      <c r="F332" s="655"/>
      <c r="G332" s="655"/>
      <c r="H332" s="655"/>
      <c r="I332" s="655"/>
      <c r="J332" s="655"/>
      <c r="K332" s="109"/>
    </row>
    <row r="333" spans="1:11">
      <c r="A333" s="524" t="s">
        <v>138</v>
      </c>
      <c r="B333" s="524"/>
      <c r="C333" s="524"/>
      <c r="D333" s="524" t="s">
        <v>139</v>
      </c>
      <c r="E333" s="524"/>
      <c r="F333" s="524"/>
      <c r="G333" s="524"/>
      <c r="H333" s="524" t="s">
        <v>140</v>
      </c>
      <c r="I333" s="524"/>
      <c r="J333" s="524"/>
      <c r="K333" s="109"/>
    </row>
    <row r="334" spans="1:11" ht="19.5" customHeight="1">
      <c r="A334" s="524" t="s">
        <v>1076</v>
      </c>
      <c r="B334" s="524"/>
      <c r="C334" s="524"/>
      <c r="D334" s="658" t="s">
        <v>115</v>
      </c>
      <c r="E334" s="658"/>
      <c r="F334" s="658"/>
      <c r="G334" s="658"/>
      <c r="H334" s="527">
        <v>7500000</v>
      </c>
      <c r="I334" s="527"/>
      <c r="J334" s="527"/>
      <c r="K334" s="109"/>
    </row>
    <row r="335" spans="1:11" ht="45">
      <c r="A335" s="125" t="s">
        <v>141</v>
      </c>
      <c r="B335" s="123" t="s">
        <v>142</v>
      </c>
      <c r="C335" s="123" t="s">
        <v>143</v>
      </c>
      <c r="D335" s="123" t="s">
        <v>144</v>
      </c>
      <c r="E335" s="123" t="s">
        <v>145</v>
      </c>
      <c r="F335" s="123" t="s">
        <v>146</v>
      </c>
      <c r="G335" s="123" t="s">
        <v>147</v>
      </c>
      <c r="H335" s="123" t="s">
        <v>148</v>
      </c>
      <c r="I335" s="123" t="s">
        <v>149</v>
      </c>
      <c r="J335" s="123" t="s">
        <v>150</v>
      </c>
      <c r="K335" s="109"/>
    </row>
    <row r="336" spans="1:11" ht="30">
      <c r="A336" s="126">
        <f>+A328+1</f>
        <v>28</v>
      </c>
      <c r="B336" s="137">
        <v>4653102</v>
      </c>
      <c r="C336" s="159" t="s">
        <v>1077</v>
      </c>
      <c r="D336" s="169" t="s">
        <v>1069</v>
      </c>
      <c r="E336" s="126">
        <v>0</v>
      </c>
      <c r="F336" s="126">
        <v>30</v>
      </c>
      <c r="G336" s="126">
        <v>30</v>
      </c>
      <c r="H336" s="126">
        <v>39100000</v>
      </c>
      <c r="I336" s="160"/>
      <c r="J336" s="126"/>
      <c r="K336" s="109"/>
    </row>
    <row r="337" spans="1:11" ht="30">
      <c r="A337" s="126">
        <f>+A336+1</f>
        <v>29</v>
      </c>
      <c r="B337" s="137">
        <v>4653102</v>
      </c>
      <c r="C337" s="159" t="s">
        <v>1078</v>
      </c>
      <c r="D337" s="169" t="s">
        <v>32</v>
      </c>
      <c r="E337" s="126">
        <v>0</v>
      </c>
      <c r="F337" s="126">
        <v>10</v>
      </c>
      <c r="G337" s="126">
        <v>10</v>
      </c>
      <c r="H337" s="126">
        <v>39100000</v>
      </c>
      <c r="I337" s="170"/>
      <c r="J337" s="126"/>
      <c r="K337" s="109"/>
    </row>
    <row r="338" spans="1:11" ht="18" customHeight="1">
      <c r="A338" s="126">
        <f>+A337+1</f>
        <v>30</v>
      </c>
      <c r="B338" s="137">
        <v>4653102</v>
      </c>
      <c r="C338" s="171" t="s">
        <v>1079</v>
      </c>
      <c r="D338" s="169" t="s">
        <v>32</v>
      </c>
      <c r="E338" s="126">
        <v>0</v>
      </c>
      <c r="F338" s="126">
        <v>10</v>
      </c>
      <c r="G338" s="126">
        <v>10</v>
      </c>
      <c r="H338" s="126">
        <v>39100000</v>
      </c>
      <c r="I338" s="160"/>
      <c r="J338" s="126"/>
      <c r="K338" s="109"/>
    </row>
    <row r="339" spans="1:11" ht="29.25" customHeight="1">
      <c r="A339" s="126">
        <f>+A338+1</f>
        <v>31</v>
      </c>
      <c r="B339" s="137">
        <v>4653102</v>
      </c>
      <c r="C339" s="159" t="s">
        <v>1080</v>
      </c>
      <c r="D339" s="169" t="s">
        <v>32</v>
      </c>
      <c r="E339" s="126">
        <v>0</v>
      </c>
      <c r="F339" s="126">
        <v>56</v>
      </c>
      <c r="G339" s="126">
        <v>56</v>
      </c>
      <c r="H339" s="126">
        <v>4651008</v>
      </c>
      <c r="I339" s="160"/>
      <c r="J339" s="126"/>
      <c r="K339" s="109">
        <f>+H334+H326+H312+H304+H295+H284+H274+H266</f>
        <v>20000000</v>
      </c>
    </row>
    <row r="340" spans="1:11" ht="22.5" customHeight="1">
      <c r="A340" s="626" t="s">
        <v>67</v>
      </c>
      <c r="B340" s="626"/>
      <c r="C340" s="626"/>
      <c r="D340" s="626"/>
      <c r="E340" s="626"/>
      <c r="F340" s="626"/>
      <c r="G340" s="626"/>
      <c r="H340" s="626"/>
      <c r="I340" s="626"/>
      <c r="J340" s="158">
        <f>+H334</f>
        <v>7500000</v>
      </c>
      <c r="K340" s="141"/>
    </row>
    <row r="341" spans="1:11">
      <c r="A341" s="45"/>
      <c r="B341" s="45"/>
      <c r="C341" s="45"/>
      <c r="D341" s="45"/>
      <c r="E341" s="45"/>
      <c r="F341" s="45"/>
      <c r="G341" s="45"/>
      <c r="H341" s="45"/>
      <c r="I341" s="45"/>
      <c r="J341" s="45"/>
      <c r="K341" s="109"/>
    </row>
    <row r="342" spans="1:11">
      <c r="A342" s="659" t="s">
        <v>1081</v>
      </c>
      <c r="B342" s="659"/>
      <c r="C342" s="659"/>
      <c r="D342" s="659"/>
      <c r="E342" s="659"/>
      <c r="F342" s="659"/>
      <c r="G342" s="659"/>
      <c r="H342" s="659"/>
      <c r="I342" s="659"/>
      <c r="J342" s="659"/>
    </row>
    <row r="343" spans="1:11">
      <c r="A343" s="659" t="s">
        <v>954</v>
      </c>
      <c r="B343" s="659"/>
      <c r="C343" s="659"/>
      <c r="D343" s="659"/>
      <c r="E343" s="659"/>
      <c r="F343" s="659"/>
      <c r="G343" s="659"/>
      <c r="H343" s="659"/>
      <c r="I343" s="659"/>
      <c r="J343" s="659"/>
    </row>
    <row r="344" spans="1:11">
      <c r="A344" s="660" t="s">
        <v>968</v>
      </c>
      <c r="B344" s="660"/>
      <c r="C344" s="660"/>
      <c r="D344" s="660"/>
      <c r="E344" s="660"/>
      <c r="F344" s="660"/>
      <c r="G344" s="660"/>
      <c r="H344" s="660"/>
      <c r="I344" s="660"/>
      <c r="J344" s="660"/>
    </row>
    <row r="345" spans="1:11">
      <c r="A345" s="661" t="s">
        <v>1082</v>
      </c>
      <c r="B345" s="661"/>
      <c r="C345" s="661"/>
      <c r="D345" s="661"/>
      <c r="E345" s="661"/>
      <c r="F345" s="661"/>
      <c r="G345" s="661"/>
      <c r="H345" s="661"/>
      <c r="I345" s="661"/>
      <c r="J345" s="661"/>
    </row>
    <row r="346" spans="1:11">
      <c r="A346" s="661" t="s">
        <v>1083</v>
      </c>
      <c r="B346" s="661"/>
      <c r="C346" s="661"/>
      <c r="D346" s="661"/>
      <c r="E346" s="661"/>
      <c r="F346" s="661"/>
      <c r="G346" s="661"/>
      <c r="H346" s="661"/>
      <c r="I346" s="661"/>
      <c r="J346" s="661"/>
    </row>
    <row r="347" spans="1:11">
      <c r="A347" s="661" t="s">
        <v>1084</v>
      </c>
      <c r="B347" s="661"/>
      <c r="C347" s="661"/>
      <c r="D347" s="661"/>
      <c r="E347" s="661"/>
      <c r="F347" s="661"/>
      <c r="G347" s="661"/>
      <c r="H347" s="661"/>
      <c r="I347" s="661"/>
      <c r="J347" s="661"/>
    </row>
    <row r="348" spans="1:11">
      <c r="A348" s="661" t="s">
        <v>1085</v>
      </c>
      <c r="B348" s="661"/>
      <c r="C348" s="661"/>
      <c r="D348" s="661"/>
      <c r="E348" s="661"/>
      <c r="F348" s="661"/>
      <c r="G348" s="661"/>
      <c r="H348" s="661"/>
      <c r="I348" s="661"/>
      <c r="J348" s="661"/>
    </row>
    <row r="349" spans="1:11">
      <c r="A349" s="661" t="s">
        <v>1086</v>
      </c>
      <c r="B349" s="661"/>
      <c r="C349" s="661"/>
      <c r="D349" s="661"/>
      <c r="E349" s="661"/>
      <c r="F349" s="661"/>
      <c r="G349" s="661"/>
      <c r="H349" s="661"/>
      <c r="I349" s="661"/>
      <c r="J349" s="661"/>
    </row>
    <row r="350" spans="1:11">
      <c r="A350" s="661" t="s">
        <v>1087</v>
      </c>
      <c r="B350" s="661"/>
      <c r="C350" s="661"/>
      <c r="D350" s="661"/>
      <c r="E350" s="661"/>
      <c r="F350" s="661"/>
      <c r="G350" s="661"/>
      <c r="H350" s="661"/>
      <c r="I350" s="661"/>
      <c r="J350" s="661"/>
    </row>
    <row r="351" spans="1:11">
      <c r="A351" s="661" t="s">
        <v>1088</v>
      </c>
      <c r="B351" s="661"/>
      <c r="C351" s="661"/>
      <c r="D351" s="661"/>
      <c r="E351" s="661"/>
      <c r="F351" s="661"/>
      <c r="G351" s="661"/>
      <c r="H351" s="661"/>
      <c r="I351" s="661"/>
      <c r="J351" s="661"/>
    </row>
    <row r="352" spans="1:11">
      <c r="A352" s="661" t="s">
        <v>1089</v>
      </c>
      <c r="B352" s="661"/>
      <c r="C352" s="661"/>
      <c r="D352" s="661"/>
      <c r="E352" s="661"/>
      <c r="F352" s="661"/>
      <c r="G352" s="661"/>
      <c r="H352" s="661"/>
      <c r="I352" s="661"/>
      <c r="J352" s="661"/>
    </row>
    <row r="353" spans="1:10">
      <c r="A353" s="661" t="s">
        <v>1090</v>
      </c>
      <c r="B353" s="661"/>
      <c r="C353" s="661"/>
      <c r="D353" s="661"/>
      <c r="E353" s="661"/>
      <c r="F353" s="661"/>
      <c r="G353" s="661"/>
      <c r="H353" s="661"/>
      <c r="I353" s="661"/>
      <c r="J353" s="661"/>
    </row>
    <row r="354" spans="1:10">
      <c r="A354" s="661" t="s">
        <v>1091</v>
      </c>
      <c r="B354" s="661"/>
      <c r="C354" s="661"/>
      <c r="D354" s="661"/>
      <c r="E354" s="661"/>
      <c r="F354" s="661"/>
      <c r="G354" s="661"/>
      <c r="H354" s="661"/>
      <c r="I354" s="661"/>
      <c r="J354" s="661"/>
    </row>
    <row r="355" spans="1:10">
      <c r="A355" s="661" t="s">
        <v>1092</v>
      </c>
      <c r="B355" s="661"/>
      <c r="C355" s="661"/>
      <c r="D355" s="661"/>
      <c r="E355" s="661"/>
      <c r="F355" s="661"/>
      <c r="G355" s="661"/>
      <c r="H355" s="661"/>
      <c r="I355" s="661"/>
      <c r="J355" s="661"/>
    </row>
    <row r="356" spans="1:10">
      <c r="A356" s="662" t="s">
        <v>1093</v>
      </c>
      <c r="B356" s="662"/>
      <c r="C356" s="662"/>
      <c r="D356" s="662"/>
      <c r="E356" s="662"/>
      <c r="F356" s="662"/>
      <c r="G356" s="662"/>
      <c r="H356" s="662"/>
      <c r="I356" s="662"/>
      <c r="J356" s="662"/>
    </row>
    <row r="357" spans="1:10">
      <c r="A357" s="661" t="s">
        <v>1094</v>
      </c>
      <c r="B357" s="661"/>
      <c r="C357" s="661"/>
      <c r="D357" s="661"/>
      <c r="E357" s="661"/>
      <c r="F357" s="661"/>
      <c r="G357" s="661"/>
      <c r="H357" s="661"/>
      <c r="I357" s="661"/>
      <c r="J357" s="661"/>
    </row>
    <row r="358" spans="1:10" ht="16.5" customHeight="1">
      <c r="A358" s="661" t="s">
        <v>1095</v>
      </c>
      <c r="B358" s="661"/>
      <c r="C358" s="661"/>
      <c r="D358" s="661"/>
      <c r="E358" s="661"/>
      <c r="F358" s="661"/>
      <c r="G358" s="661"/>
      <c r="H358" s="661"/>
      <c r="I358" s="661"/>
      <c r="J358" s="661"/>
    </row>
    <row r="359" spans="1:10">
      <c r="A359" s="661" t="s">
        <v>1096</v>
      </c>
      <c r="B359" s="661"/>
      <c r="C359" s="661"/>
      <c r="D359" s="661"/>
      <c r="E359" s="661"/>
      <c r="F359" s="661"/>
      <c r="G359" s="661"/>
      <c r="H359" s="661"/>
      <c r="I359" s="661"/>
      <c r="J359" s="661"/>
    </row>
    <row r="360" spans="1:10">
      <c r="A360" s="121"/>
      <c r="B360" s="121"/>
      <c r="C360" s="121"/>
      <c r="D360" s="121"/>
      <c r="E360" s="121"/>
      <c r="F360" s="121"/>
      <c r="G360" s="121"/>
      <c r="H360" s="121"/>
      <c r="I360" s="121"/>
      <c r="J360" s="121"/>
    </row>
    <row r="361" spans="1:10">
      <c r="A361" s="121"/>
      <c r="B361" s="121"/>
      <c r="C361" s="121"/>
      <c r="D361" s="121"/>
      <c r="E361" s="121"/>
      <c r="F361" s="121"/>
      <c r="G361" s="121"/>
      <c r="H361" s="121"/>
      <c r="I361" s="121"/>
      <c r="J361" s="121"/>
    </row>
    <row r="362" spans="1:10">
      <c r="A362" s="121"/>
      <c r="B362" s="121"/>
      <c r="C362" s="121"/>
      <c r="D362" s="121"/>
      <c r="E362" s="121"/>
      <c r="F362" s="121"/>
      <c r="G362" s="121"/>
      <c r="H362" s="121"/>
      <c r="I362" s="121"/>
      <c r="J362" s="121"/>
    </row>
    <row r="363" spans="1:10">
      <c r="A363" s="121"/>
      <c r="B363" s="121"/>
      <c r="C363" s="121"/>
      <c r="D363" s="121"/>
      <c r="E363" s="121"/>
      <c r="F363" s="121"/>
      <c r="G363" s="121"/>
      <c r="H363" s="121"/>
      <c r="I363" s="121"/>
      <c r="J363" s="121"/>
    </row>
    <row r="364" spans="1:10">
      <c r="A364" s="121"/>
      <c r="B364" s="121"/>
      <c r="C364" s="121"/>
      <c r="D364" s="121"/>
      <c r="E364" s="121"/>
      <c r="F364" s="121"/>
      <c r="G364" s="121"/>
      <c r="H364" s="121"/>
      <c r="I364" s="121"/>
      <c r="J364" s="121"/>
    </row>
    <row r="365" spans="1:10">
      <c r="A365" s="121"/>
      <c r="B365" s="121"/>
      <c r="C365" s="121"/>
      <c r="D365" s="121"/>
      <c r="E365" s="121"/>
      <c r="F365" s="121"/>
      <c r="G365" s="121"/>
      <c r="H365" s="121"/>
      <c r="I365" s="121"/>
      <c r="J365" s="121"/>
    </row>
    <row r="366" spans="1:10">
      <c r="A366" s="121"/>
      <c r="B366" s="121"/>
      <c r="C366" s="121"/>
      <c r="D366" s="121"/>
      <c r="E366" s="121"/>
      <c r="F366" s="121"/>
      <c r="G366" s="121"/>
      <c r="H366" s="121"/>
      <c r="I366" s="121"/>
      <c r="J366" s="121"/>
    </row>
    <row r="367" spans="1:10">
      <c r="A367" s="121"/>
      <c r="B367" s="121"/>
      <c r="C367" s="121"/>
      <c r="D367" s="121"/>
      <c r="E367" s="121"/>
      <c r="F367" s="121"/>
      <c r="G367" s="121"/>
      <c r="H367" s="121"/>
      <c r="I367" s="121"/>
      <c r="J367" s="121"/>
    </row>
    <row r="368" spans="1:10">
      <c r="A368" s="121"/>
      <c r="B368" s="121"/>
      <c r="C368" s="121"/>
      <c r="D368" s="121"/>
      <c r="E368" s="121"/>
      <c r="F368" s="121"/>
      <c r="G368" s="121"/>
      <c r="H368" s="121"/>
      <c r="I368" s="121"/>
      <c r="J368" s="121"/>
    </row>
    <row r="369" spans="1:10">
      <c r="A369" s="121"/>
      <c r="B369" s="121"/>
      <c r="C369" s="121"/>
      <c r="D369" s="121"/>
      <c r="E369" s="121"/>
      <c r="F369" s="121"/>
      <c r="G369" s="121"/>
      <c r="H369" s="121"/>
      <c r="I369" s="121"/>
      <c r="J369" s="121"/>
    </row>
    <row r="370" spans="1:10">
      <c r="A370" s="121"/>
      <c r="B370" s="121"/>
      <c r="C370" s="121"/>
      <c r="D370" s="121"/>
      <c r="E370" s="121"/>
      <c r="F370" s="121"/>
      <c r="G370" s="121"/>
      <c r="H370" s="121"/>
      <c r="I370" s="121"/>
      <c r="J370" s="121"/>
    </row>
    <row r="371" spans="1:10">
      <c r="A371" s="121"/>
      <c r="B371" s="121"/>
      <c r="C371" s="121"/>
      <c r="D371" s="121"/>
      <c r="E371" s="121"/>
      <c r="F371" s="121"/>
      <c r="G371" s="121"/>
      <c r="H371" s="121"/>
      <c r="I371" s="121"/>
      <c r="J371" s="121"/>
    </row>
    <row r="372" spans="1:10">
      <c r="A372" s="121"/>
      <c r="B372" s="121"/>
      <c r="C372" s="121"/>
      <c r="D372" s="121"/>
      <c r="E372" s="121"/>
      <c r="F372" s="121"/>
      <c r="G372" s="121"/>
      <c r="H372" s="121"/>
      <c r="I372" s="121"/>
      <c r="J372" s="121"/>
    </row>
    <row r="373" spans="1:10">
      <c r="A373" s="121"/>
      <c r="B373" s="121"/>
      <c r="C373" s="121"/>
      <c r="D373" s="121"/>
      <c r="E373" s="121"/>
      <c r="F373" s="121"/>
      <c r="G373" s="121"/>
      <c r="H373" s="121"/>
      <c r="I373" s="121"/>
      <c r="J373" s="121"/>
    </row>
    <row r="374" spans="1:10">
      <c r="A374" s="121"/>
      <c r="B374" s="121"/>
      <c r="C374" s="121"/>
      <c r="D374" s="121"/>
      <c r="E374" s="121"/>
      <c r="F374" s="121"/>
      <c r="G374" s="121"/>
      <c r="H374" s="121"/>
      <c r="I374" s="121"/>
      <c r="J374" s="121"/>
    </row>
    <row r="375" spans="1:10">
      <c r="A375" s="121"/>
      <c r="B375" s="121"/>
      <c r="C375" s="121"/>
      <c r="D375" s="121"/>
      <c r="E375" s="121"/>
      <c r="F375" s="121"/>
      <c r="G375" s="121"/>
      <c r="H375" s="121"/>
      <c r="I375" s="121"/>
      <c r="J375" s="121"/>
    </row>
    <row r="376" spans="1:10">
      <c r="A376" s="121"/>
      <c r="B376" s="121"/>
      <c r="C376" s="121"/>
      <c r="D376" s="121"/>
      <c r="E376" s="121"/>
      <c r="F376" s="121"/>
      <c r="G376" s="121"/>
      <c r="H376" s="121"/>
      <c r="I376" s="121"/>
      <c r="J376" s="121"/>
    </row>
    <row r="377" spans="1:10">
      <c r="A377" s="121"/>
      <c r="B377" s="121"/>
      <c r="C377" s="121"/>
      <c r="D377" s="121"/>
      <c r="E377" s="121"/>
      <c r="F377" s="121"/>
      <c r="G377" s="121"/>
      <c r="H377" s="121"/>
      <c r="I377" s="121"/>
      <c r="J377" s="121"/>
    </row>
    <row r="378" spans="1:10">
      <c r="A378" s="121"/>
      <c r="B378" s="121"/>
      <c r="C378" s="121"/>
      <c r="D378" s="121"/>
      <c r="E378" s="121"/>
      <c r="F378" s="121"/>
      <c r="G378" s="121"/>
      <c r="H378" s="121"/>
      <c r="I378" s="121"/>
      <c r="J378" s="121"/>
    </row>
    <row r="379" spans="1:10">
      <c r="A379" s="121"/>
      <c r="B379" s="121"/>
      <c r="C379" s="121"/>
      <c r="D379" s="121"/>
      <c r="E379" s="121"/>
      <c r="F379" s="121"/>
      <c r="G379" s="121"/>
      <c r="H379" s="121"/>
      <c r="I379" s="121"/>
      <c r="J379" s="121"/>
    </row>
    <row r="380" spans="1:10">
      <c r="A380" s="121"/>
      <c r="B380" s="121"/>
      <c r="C380" s="121"/>
      <c r="D380" s="121"/>
      <c r="E380" s="121"/>
      <c r="F380" s="121"/>
      <c r="G380" s="121"/>
      <c r="H380" s="121"/>
      <c r="I380" s="121"/>
      <c r="J380" s="121"/>
    </row>
    <row r="381" spans="1:10">
      <c r="A381" s="121"/>
      <c r="B381" s="121"/>
      <c r="C381" s="121"/>
      <c r="D381" s="121"/>
      <c r="E381" s="121"/>
      <c r="F381" s="121"/>
      <c r="G381" s="121"/>
      <c r="H381" s="121"/>
      <c r="I381" s="121"/>
      <c r="J381" s="121"/>
    </row>
    <row r="382" spans="1:10">
      <c r="A382" s="121"/>
      <c r="B382" s="121"/>
      <c r="C382" s="121"/>
      <c r="D382" s="121"/>
      <c r="E382" s="121"/>
      <c r="F382" s="121"/>
      <c r="G382" s="121"/>
      <c r="H382" s="121"/>
      <c r="I382" s="121"/>
      <c r="J382" s="121"/>
    </row>
    <row r="383" spans="1:10" ht="23.25" customHeight="1">
      <c r="A383" s="663" t="s">
        <v>138</v>
      </c>
      <c r="B383" s="663"/>
      <c r="C383" s="663"/>
      <c r="D383" s="663" t="s">
        <v>139</v>
      </c>
      <c r="E383" s="663"/>
      <c r="F383" s="663"/>
      <c r="G383" s="663"/>
      <c r="H383" s="663" t="s">
        <v>140</v>
      </c>
      <c r="I383" s="663"/>
      <c r="J383" s="663"/>
    </row>
    <row r="384" spans="1:10" ht="37.5" customHeight="1">
      <c r="A384" s="664" t="s">
        <v>954</v>
      </c>
      <c r="B384" s="665"/>
      <c r="C384" s="666"/>
      <c r="D384" s="615" t="s">
        <v>105</v>
      </c>
      <c r="E384" s="667"/>
      <c r="F384" s="667"/>
      <c r="G384" s="616"/>
      <c r="H384" s="668">
        <v>4397926</v>
      </c>
      <c r="I384" s="669"/>
      <c r="J384" s="670"/>
    </row>
    <row r="385" spans="1:11" ht="45">
      <c r="A385" s="174" t="s">
        <v>141</v>
      </c>
      <c r="B385" s="173" t="s">
        <v>142</v>
      </c>
      <c r="C385" s="173" t="s">
        <v>143</v>
      </c>
      <c r="D385" s="173" t="s">
        <v>144</v>
      </c>
      <c r="E385" s="173" t="s">
        <v>145</v>
      </c>
      <c r="F385" s="173" t="s">
        <v>146</v>
      </c>
      <c r="G385" s="173" t="s">
        <v>147</v>
      </c>
      <c r="H385" s="173" t="s">
        <v>148</v>
      </c>
      <c r="I385" s="173" t="s">
        <v>149</v>
      </c>
      <c r="J385" s="173" t="s">
        <v>150</v>
      </c>
    </row>
    <row r="386" spans="1:11" ht="32.25" customHeight="1">
      <c r="A386" s="101">
        <v>1</v>
      </c>
      <c r="B386" s="175" t="s">
        <v>1097</v>
      </c>
      <c r="C386" s="176" t="s">
        <v>1098</v>
      </c>
      <c r="D386" s="101" t="s">
        <v>1069</v>
      </c>
      <c r="E386" s="101">
        <v>0</v>
      </c>
      <c r="F386" s="146">
        <v>20</v>
      </c>
      <c r="G386" s="101">
        <v>10</v>
      </c>
      <c r="H386" s="177">
        <v>72152701</v>
      </c>
      <c r="I386" s="101" t="s">
        <v>1099</v>
      </c>
      <c r="J386" s="101" t="s">
        <v>1099</v>
      </c>
    </row>
    <row r="387" spans="1:11" ht="32.25" customHeight="1">
      <c r="A387" s="101">
        <v>2</v>
      </c>
      <c r="B387" s="178">
        <v>3511011</v>
      </c>
      <c r="C387" s="179" t="s">
        <v>1100</v>
      </c>
      <c r="D387" s="101" t="s">
        <v>1069</v>
      </c>
      <c r="E387" s="101">
        <v>0</v>
      </c>
      <c r="F387" s="146">
        <v>4</v>
      </c>
      <c r="G387" s="101">
        <v>2</v>
      </c>
      <c r="H387" s="180">
        <v>72151302</v>
      </c>
      <c r="I387" s="101" t="s">
        <v>1099</v>
      </c>
      <c r="J387" s="101" t="s">
        <v>1099</v>
      </c>
    </row>
    <row r="388" spans="1:11" ht="32.25" customHeight="1">
      <c r="A388" s="101">
        <v>3</v>
      </c>
      <c r="B388" s="175" t="s">
        <v>1101</v>
      </c>
      <c r="C388" s="179" t="s">
        <v>1102</v>
      </c>
      <c r="D388" s="101" t="s">
        <v>1103</v>
      </c>
      <c r="E388" s="101">
        <v>0</v>
      </c>
      <c r="F388" s="146">
        <v>4</v>
      </c>
      <c r="G388" s="101">
        <v>3</v>
      </c>
      <c r="H388" s="102">
        <v>86131502</v>
      </c>
      <c r="I388" s="101" t="s">
        <v>1099</v>
      </c>
      <c r="J388" s="101" t="s">
        <v>1099</v>
      </c>
    </row>
    <row r="389" spans="1:11" ht="32.25" customHeight="1">
      <c r="A389" s="101">
        <v>4</v>
      </c>
      <c r="B389" s="175" t="s">
        <v>1101</v>
      </c>
      <c r="C389" s="179" t="s">
        <v>1104</v>
      </c>
      <c r="D389" s="101" t="s">
        <v>1103</v>
      </c>
      <c r="E389" s="101">
        <v>0</v>
      </c>
      <c r="F389" s="146">
        <v>6</v>
      </c>
      <c r="G389" s="101">
        <v>5</v>
      </c>
      <c r="H389" s="177">
        <v>73181104</v>
      </c>
      <c r="I389" s="101" t="s">
        <v>1099</v>
      </c>
      <c r="J389" s="101" t="s">
        <v>1099</v>
      </c>
    </row>
    <row r="390" spans="1:11" ht="32.25" customHeight="1">
      <c r="A390" s="101">
        <v>5</v>
      </c>
      <c r="B390" s="175" t="s">
        <v>1101</v>
      </c>
      <c r="C390" s="179" t="s">
        <v>1105</v>
      </c>
      <c r="D390" s="101" t="s">
        <v>1103</v>
      </c>
      <c r="E390" s="101">
        <v>0</v>
      </c>
      <c r="F390" s="146">
        <v>4</v>
      </c>
      <c r="G390" s="101">
        <v>3</v>
      </c>
      <c r="H390" s="177">
        <v>73181104</v>
      </c>
      <c r="I390" s="101" t="s">
        <v>1099</v>
      </c>
      <c r="J390" s="101" t="s">
        <v>1099</v>
      </c>
    </row>
    <row r="391" spans="1:11" ht="27" customHeight="1">
      <c r="A391" s="626" t="s">
        <v>67</v>
      </c>
      <c r="B391" s="626"/>
      <c r="C391" s="626"/>
      <c r="D391" s="626"/>
      <c r="E391" s="626"/>
      <c r="F391" s="626"/>
      <c r="G391" s="626"/>
      <c r="H391" s="626"/>
      <c r="I391" s="626"/>
      <c r="J391" s="140">
        <f>+H384</f>
        <v>4397926</v>
      </c>
      <c r="K391" s="141"/>
    </row>
    <row r="392" spans="1:11">
      <c r="A392" s="121"/>
      <c r="B392" s="121"/>
      <c r="C392" s="121"/>
      <c r="D392" s="121"/>
      <c r="E392" s="121"/>
      <c r="F392" s="121"/>
      <c r="G392" s="121"/>
      <c r="H392" s="121"/>
      <c r="I392" s="135"/>
      <c r="J392" s="121"/>
    </row>
    <row r="393" spans="1:11">
      <c r="A393" s="522" t="s">
        <v>109</v>
      </c>
      <c r="B393" s="522"/>
      <c r="C393" s="522"/>
      <c r="D393" s="522"/>
      <c r="E393" s="522"/>
      <c r="F393" s="522"/>
      <c r="G393" s="522"/>
      <c r="H393" s="522"/>
      <c r="I393" s="522"/>
      <c r="J393" s="522"/>
    </row>
    <row r="394" spans="1:11">
      <c r="A394" s="523" t="s">
        <v>972</v>
      </c>
      <c r="B394" s="523"/>
      <c r="C394" s="523"/>
      <c r="D394" s="523"/>
      <c r="E394" s="523"/>
      <c r="F394" s="523"/>
      <c r="G394" s="523"/>
      <c r="H394" s="523"/>
      <c r="I394" s="523"/>
      <c r="J394" s="523"/>
    </row>
    <row r="395" spans="1:11">
      <c r="A395" s="521" t="s">
        <v>968</v>
      </c>
      <c r="B395" s="521"/>
      <c r="C395" s="521"/>
      <c r="D395" s="521"/>
      <c r="E395" s="521"/>
      <c r="F395" s="521"/>
      <c r="G395" s="521"/>
      <c r="H395" s="521"/>
      <c r="I395" s="521"/>
      <c r="J395" s="521"/>
    </row>
    <row r="396" spans="1:11" ht="21.75" customHeight="1">
      <c r="A396" s="524" t="s">
        <v>138</v>
      </c>
      <c r="B396" s="524"/>
      <c r="C396" s="524"/>
      <c r="D396" s="524" t="s">
        <v>139</v>
      </c>
      <c r="E396" s="524"/>
      <c r="F396" s="524"/>
      <c r="G396" s="524"/>
      <c r="H396" s="524" t="s">
        <v>140</v>
      </c>
      <c r="I396" s="524"/>
      <c r="J396" s="524"/>
    </row>
    <row r="397" spans="1:11" ht="27" customHeight="1">
      <c r="A397" s="524" t="s">
        <v>972</v>
      </c>
      <c r="B397" s="524"/>
      <c r="C397" s="524"/>
      <c r="D397" s="529" t="s">
        <v>109</v>
      </c>
      <c r="E397" s="529"/>
      <c r="F397" s="529"/>
      <c r="G397" s="529"/>
      <c r="H397" s="526">
        <v>150000</v>
      </c>
      <c r="I397" s="527"/>
      <c r="J397" s="527"/>
    </row>
    <row r="398" spans="1:11" ht="45">
      <c r="A398" s="125" t="s">
        <v>141</v>
      </c>
      <c r="B398" s="123" t="s">
        <v>142</v>
      </c>
      <c r="C398" s="123" t="s">
        <v>143</v>
      </c>
      <c r="D398" s="123" t="s">
        <v>144</v>
      </c>
      <c r="E398" s="123" t="s">
        <v>145</v>
      </c>
      <c r="F398" s="123" t="s">
        <v>146</v>
      </c>
      <c r="G398" s="123" t="s">
        <v>147</v>
      </c>
      <c r="H398" s="123" t="s">
        <v>148</v>
      </c>
      <c r="I398" s="123" t="s">
        <v>149</v>
      </c>
      <c r="J398" s="123" t="s">
        <v>150</v>
      </c>
    </row>
    <row r="399" spans="1:11" ht="29.25" customHeight="1">
      <c r="A399" s="101">
        <v>1</v>
      </c>
      <c r="B399" s="181">
        <v>3899311</v>
      </c>
      <c r="C399" s="176" t="s">
        <v>1106</v>
      </c>
      <c r="D399" s="101" t="s">
        <v>1069</v>
      </c>
      <c r="E399" s="101">
        <v>0</v>
      </c>
      <c r="F399" s="146">
        <v>10</v>
      </c>
      <c r="G399" s="101">
        <v>10</v>
      </c>
      <c r="H399" s="177">
        <v>31211906</v>
      </c>
      <c r="I399" s="101" t="s">
        <v>1099</v>
      </c>
      <c r="J399" s="101" t="s">
        <v>1099</v>
      </c>
    </row>
    <row r="400" spans="1:11" ht="29.25" customHeight="1">
      <c r="A400" s="101">
        <v>2</v>
      </c>
      <c r="B400" s="181">
        <v>3899310</v>
      </c>
      <c r="C400" s="182" t="s">
        <v>1107</v>
      </c>
      <c r="D400" s="101" t="s">
        <v>1069</v>
      </c>
      <c r="E400" s="101">
        <v>0</v>
      </c>
      <c r="F400" s="146">
        <v>10</v>
      </c>
      <c r="G400" s="101">
        <v>10</v>
      </c>
      <c r="H400" s="177">
        <v>31211904</v>
      </c>
      <c r="I400" s="101" t="s">
        <v>1099</v>
      </c>
      <c r="J400" s="101" t="s">
        <v>1099</v>
      </c>
    </row>
    <row r="401" spans="1:11" ht="27" customHeight="1">
      <c r="A401" s="626" t="s">
        <v>67</v>
      </c>
      <c r="B401" s="626"/>
      <c r="C401" s="626"/>
      <c r="D401" s="626"/>
      <c r="E401" s="626"/>
      <c r="F401" s="626"/>
      <c r="G401" s="626"/>
      <c r="H401" s="626"/>
      <c r="I401" s="626"/>
      <c r="J401" s="140">
        <f>+H397</f>
        <v>150000</v>
      </c>
      <c r="K401" s="141"/>
    </row>
    <row r="402" spans="1:11">
      <c r="A402" s="121"/>
      <c r="B402" s="121"/>
      <c r="C402" s="121"/>
      <c r="D402" s="121"/>
      <c r="E402" s="121"/>
      <c r="F402" s="121"/>
      <c r="G402" s="121"/>
      <c r="H402" s="121"/>
      <c r="I402" s="135"/>
      <c r="J402" s="121"/>
    </row>
    <row r="403" spans="1:11" ht="16">
      <c r="A403" s="671" t="s">
        <v>1108</v>
      </c>
      <c r="B403" s="672"/>
      <c r="C403" s="672"/>
      <c r="D403" s="672"/>
      <c r="E403" s="672"/>
      <c r="F403" s="672"/>
      <c r="G403" s="672"/>
      <c r="H403" s="672"/>
      <c r="I403" s="673"/>
      <c r="J403" s="183">
        <f>+J182+J197+J207+J216+J230+J257+J269+J279+J290+J299+J307+J321+J329+J340+J391+J401</f>
        <v>121146731</v>
      </c>
    </row>
    <row r="404" spans="1:11" ht="11.25" customHeight="1">
      <c r="A404" s="184"/>
      <c r="B404" s="157"/>
      <c r="C404" s="185"/>
      <c r="D404" s="186"/>
      <c r="E404" s="156"/>
      <c r="F404" s="157"/>
      <c r="G404" s="156"/>
      <c r="H404" s="157"/>
      <c r="I404" s="156"/>
      <c r="J404" s="156"/>
    </row>
    <row r="405" spans="1:11">
      <c r="A405" s="520" t="s">
        <v>62</v>
      </c>
      <c r="B405" s="521"/>
      <c r="C405" s="521"/>
      <c r="D405" s="521"/>
      <c r="E405" s="521"/>
      <c r="F405" s="521"/>
      <c r="G405" s="521"/>
      <c r="H405" s="521"/>
      <c r="I405" s="521"/>
      <c r="J405" s="521"/>
    </row>
    <row r="406" spans="1:11">
      <c r="A406" s="121"/>
      <c r="B406" s="121"/>
      <c r="C406" s="121"/>
      <c r="D406" s="121"/>
      <c r="E406" s="121"/>
      <c r="F406" s="121"/>
      <c r="G406" s="121"/>
      <c r="H406" s="121"/>
      <c r="I406" s="121"/>
      <c r="J406" s="121"/>
    </row>
    <row r="407" spans="1:11">
      <c r="A407" s="522" t="s">
        <v>1109</v>
      </c>
      <c r="B407" s="522"/>
      <c r="C407" s="522"/>
      <c r="D407" s="522"/>
      <c r="E407" s="522"/>
      <c r="F407" s="522"/>
      <c r="G407" s="522"/>
      <c r="H407" s="522"/>
      <c r="I407" s="522"/>
      <c r="J407" s="522"/>
    </row>
    <row r="408" spans="1:11">
      <c r="A408" s="523" t="s">
        <v>974</v>
      </c>
      <c r="B408" s="523"/>
      <c r="C408" s="523"/>
      <c r="D408" s="523"/>
      <c r="E408" s="523"/>
      <c r="F408" s="523"/>
      <c r="G408" s="523"/>
      <c r="H408" s="523"/>
      <c r="I408" s="523"/>
      <c r="J408" s="523"/>
    </row>
    <row r="409" spans="1:11">
      <c r="A409" s="521" t="s">
        <v>968</v>
      </c>
      <c r="B409" s="521"/>
      <c r="C409" s="521"/>
      <c r="D409" s="521"/>
      <c r="E409" s="521"/>
      <c r="F409" s="521"/>
      <c r="G409" s="521"/>
      <c r="H409" s="521"/>
      <c r="I409" s="521"/>
      <c r="J409" s="521"/>
    </row>
    <row r="410" spans="1:11" ht="15" customHeight="1">
      <c r="A410" s="528" t="s">
        <v>138</v>
      </c>
      <c r="B410" s="528"/>
      <c r="C410" s="528"/>
      <c r="D410" s="528" t="s">
        <v>139</v>
      </c>
      <c r="E410" s="528"/>
      <c r="F410" s="528"/>
      <c r="G410" s="528"/>
      <c r="H410" s="528" t="s">
        <v>140</v>
      </c>
      <c r="I410" s="528"/>
      <c r="J410" s="528"/>
    </row>
    <row r="411" spans="1:11" ht="26.25" customHeight="1">
      <c r="A411" s="528" t="s">
        <v>974</v>
      </c>
      <c r="B411" s="528"/>
      <c r="C411" s="528"/>
      <c r="D411" s="529" t="s">
        <v>1109</v>
      </c>
      <c r="E411" s="529"/>
      <c r="F411" s="529"/>
      <c r="G411" s="529"/>
      <c r="H411" s="530">
        <v>11267532</v>
      </c>
      <c r="I411" s="531"/>
      <c r="J411" s="531"/>
    </row>
    <row r="412" spans="1:11" ht="45">
      <c r="A412" s="187" t="s">
        <v>141</v>
      </c>
      <c r="B412" s="126" t="s">
        <v>142</v>
      </c>
      <c r="C412" s="126" t="s">
        <v>143</v>
      </c>
      <c r="D412" s="126" t="s">
        <v>144</v>
      </c>
      <c r="E412" s="126" t="s">
        <v>145</v>
      </c>
      <c r="F412" s="126" t="s">
        <v>146</v>
      </c>
      <c r="G412" s="126" t="s">
        <v>147</v>
      </c>
      <c r="H412" s="126" t="s">
        <v>148</v>
      </c>
      <c r="I412" s="126" t="s">
        <v>149</v>
      </c>
      <c r="J412" s="126" t="s">
        <v>150</v>
      </c>
    </row>
    <row r="413" spans="1:11" ht="30">
      <c r="A413" s="101">
        <v>1</v>
      </c>
      <c r="B413" s="101">
        <v>64223</v>
      </c>
      <c r="C413" s="176" t="s">
        <v>1110</v>
      </c>
      <c r="D413" s="101" t="s">
        <v>166</v>
      </c>
      <c r="E413" s="101">
        <v>0</v>
      </c>
      <c r="F413" s="188">
        <v>26</v>
      </c>
      <c r="G413" s="188">
        <v>26</v>
      </c>
      <c r="H413" s="101">
        <v>78111802</v>
      </c>
      <c r="I413" s="101" t="s">
        <v>1099</v>
      </c>
      <c r="J413" s="101" t="s">
        <v>1099</v>
      </c>
    </row>
    <row r="414" spans="1:11" ht="30">
      <c r="A414" s="101">
        <v>2</v>
      </c>
      <c r="B414" s="101">
        <v>64223</v>
      </c>
      <c r="C414" s="176" t="s">
        <v>1111</v>
      </c>
      <c r="D414" s="101" t="s">
        <v>166</v>
      </c>
      <c r="E414" s="101">
        <v>0</v>
      </c>
      <c r="F414" s="188">
        <v>26</v>
      </c>
      <c r="G414" s="188">
        <v>26</v>
      </c>
      <c r="H414" s="101">
        <v>78111802</v>
      </c>
      <c r="I414" s="101" t="s">
        <v>1099</v>
      </c>
      <c r="J414" s="101" t="s">
        <v>1099</v>
      </c>
    </row>
    <row r="415" spans="1:11" ht="30">
      <c r="A415" s="101">
        <v>3</v>
      </c>
      <c r="B415" s="101">
        <v>64223</v>
      </c>
      <c r="C415" s="176" t="s">
        <v>1112</v>
      </c>
      <c r="D415" s="101" t="s">
        <v>166</v>
      </c>
      <c r="E415" s="101">
        <v>0</v>
      </c>
      <c r="F415" s="188">
        <v>25</v>
      </c>
      <c r="G415" s="188">
        <v>25</v>
      </c>
      <c r="H415" s="101">
        <v>78111802</v>
      </c>
      <c r="I415" s="101" t="s">
        <v>1099</v>
      </c>
      <c r="J415" s="101" t="s">
        <v>1099</v>
      </c>
    </row>
    <row r="416" spans="1:11" ht="30">
      <c r="A416" s="101">
        <v>4</v>
      </c>
      <c r="B416" s="101">
        <v>64223</v>
      </c>
      <c r="C416" s="176" t="s">
        <v>1113</v>
      </c>
      <c r="D416" s="101" t="s">
        <v>166</v>
      </c>
      <c r="E416" s="101">
        <v>0</v>
      </c>
      <c r="F416" s="188">
        <v>25</v>
      </c>
      <c r="G416" s="188">
        <v>25</v>
      </c>
      <c r="H416" s="101">
        <v>78111802</v>
      </c>
      <c r="I416" s="101" t="s">
        <v>1099</v>
      </c>
      <c r="J416" s="101" t="s">
        <v>1099</v>
      </c>
    </row>
    <row r="417" spans="1:12" ht="30">
      <c r="A417" s="101">
        <v>5</v>
      </c>
      <c r="B417" s="101">
        <v>64223</v>
      </c>
      <c r="C417" s="176" t="s">
        <v>1114</v>
      </c>
      <c r="D417" s="101" t="s">
        <v>166</v>
      </c>
      <c r="E417" s="101">
        <v>0</v>
      </c>
      <c r="F417" s="188">
        <v>25</v>
      </c>
      <c r="G417" s="188">
        <v>25</v>
      </c>
      <c r="H417" s="101">
        <v>78111802</v>
      </c>
      <c r="I417" s="101" t="s">
        <v>1099</v>
      </c>
      <c r="J417" s="101" t="s">
        <v>1099</v>
      </c>
    </row>
    <row r="418" spans="1:12" ht="30">
      <c r="A418" s="101">
        <v>6</v>
      </c>
      <c r="B418" s="101">
        <v>64223</v>
      </c>
      <c r="C418" s="176" t="s">
        <v>1115</v>
      </c>
      <c r="D418" s="101" t="s">
        <v>166</v>
      </c>
      <c r="E418" s="101">
        <v>0</v>
      </c>
      <c r="F418" s="188">
        <v>25</v>
      </c>
      <c r="G418" s="188">
        <v>25</v>
      </c>
      <c r="H418" s="101">
        <v>78111802</v>
      </c>
      <c r="I418" s="101" t="s">
        <v>1099</v>
      </c>
      <c r="J418" s="101" t="s">
        <v>1099</v>
      </c>
    </row>
    <row r="419" spans="1:12" ht="30">
      <c r="A419" s="101">
        <v>7</v>
      </c>
      <c r="B419" s="101">
        <v>64223</v>
      </c>
      <c r="C419" s="176" t="s">
        <v>1116</v>
      </c>
      <c r="D419" s="101" t="s">
        <v>166</v>
      </c>
      <c r="E419" s="101">
        <v>0</v>
      </c>
      <c r="F419" s="188">
        <v>11</v>
      </c>
      <c r="G419" s="188">
        <v>11</v>
      </c>
      <c r="H419" s="101">
        <v>78111802</v>
      </c>
      <c r="I419" s="101" t="s">
        <v>1099</v>
      </c>
      <c r="J419" s="101" t="s">
        <v>1099</v>
      </c>
    </row>
    <row r="420" spans="1:12" ht="30">
      <c r="A420" s="101">
        <v>8</v>
      </c>
      <c r="B420" s="101">
        <v>64223</v>
      </c>
      <c r="C420" s="176" t="s">
        <v>1117</v>
      </c>
      <c r="D420" s="101" t="s">
        <v>166</v>
      </c>
      <c r="E420" s="101">
        <v>0</v>
      </c>
      <c r="F420" s="188">
        <v>10</v>
      </c>
      <c r="G420" s="188">
        <v>10</v>
      </c>
      <c r="H420" s="101">
        <v>78111802</v>
      </c>
      <c r="I420" s="101" t="s">
        <v>1099</v>
      </c>
      <c r="J420" s="101" t="s">
        <v>1099</v>
      </c>
    </row>
    <row r="421" spans="1:12" ht="30">
      <c r="A421" s="101">
        <v>9</v>
      </c>
      <c r="B421" s="101">
        <v>64223</v>
      </c>
      <c r="C421" s="176" t="s">
        <v>1118</v>
      </c>
      <c r="D421" s="101" t="s">
        <v>166</v>
      </c>
      <c r="E421" s="101">
        <v>0</v>
      </c>
      <c r="F421" s="188">
        <v>5</v>
      </c>
      <c r="G421" s="188">
        <v>5</v>
      </c>
      <c r="H421" s="101">
        <v>78111802</v>
      </c>
      <c r="I421" s="101" t="s">
        <v>1099</v>
      </c>
      <c r="J421" s="101" t="s">
        <v>1099</v>
      </c>
    </row>
    <row r="422" spans="1:12" ht="30">
      <c r="A422" s="101">
        <v>10</v>
      </c>
      <c r="B422" s="101">
        <v>64223</v>
      </c>
      <c r="C422" s="176" t="s">
        <v>1119</v>
      </c>
      <c r="D422" s="101" t="s">
        <v>166</v>
      </c>
      <c r="E422" s="101">
        <v>0</v>
      </c>
      <c r="F422" s="101">
        <v>5</v>
      </c>
      <c r="G422" s="101">
        <v>5</v>
      </c>
      <c r="H422" s="101">
        <v>78111802</v>
      </c>
      <c r="I422" s="101" t="s">
        <v>1099</v>
      </c>
      <c r="J422" s="101" t="s">
        <v>1099</v>
      </c>
    </row>
    <row r="423" spans="1:12" ht="30">
      <c r="A423" s="101">
        <v>11</v>
      </c>
      <c r="B423" s="101">
        <v>64223</v>
      </c>
      <c r="C423" s="176" t="s">
        <v>1120</v>
      </c>
      <c r="D423" s="101" t="s">
        <v>166</v>
      </c>
      <c r="E423" s="101">
        <v>0</v>
      </c>
      <c r="F423" s="101">
        <v>5</v>
      </c>
      <c r="G423" s="101">
        <v>5</v>
      </c>
      <c r="H423" s="101">
        <v>78111802</v>
      </c>
      <c r="I423" s="101" t="s">
        <v>1099</v>
      </c>
      <c r="J423" s="101" t="s">
        <v>1099</v>
      </c>
    </row>
    <row r="424" spans="1:12" ht="30">
      <c r="A424" s="101">
        <v>12</v>
      </c>
      <c r="B424" s="101">
        <v>64223</v>
      </c>
      <c r="C424" s="176" t="s">
        <v>1121</v>
      </c>
      <c r="D424" s="101" t="s">
        <v>166</v>
      </c>
      <c r="E424" s="101">
        <v>0</v>
      </c>
      <c r="F424" s="101">
        <v>5</v>
      </c>
      <c r="G424" s="101">
        <v>5</v>
      </c>
      <c r="H424" s="101">
        <v>78111802</v>
      </c>
      <c r="I424" s="101" t="s">
        <v>1099</v>
      </c>
      <c r="J424" s="101" t="s">
        <v>1099</v>
      </c>
    </row>
    <row r="425" spans="1:12" ht="27" customHeight="1">
      <c r="A425" s="626" t="s">
        <v>67</v>
      </c>
      <c r="B425" s="626"/>
      <c r="C425" s="626"/>
      <c r="D425" s="626"/>
      <c r="E425" s="626"/>
      <c r="F425" s="626"/>
      <c r="G425" s="626"/>
      <c r="H425" s="626"/>
      <c r="I425" s="626"/>
      <c r="J425" s="140">
        <f>+H411</f>
        <v>11267532</v>
      </c>
      <c r="K425" s="141"/>
    </row>
    <row r="426" spans="1:12">
      <c r="A426" s="121"/>
      <c r="B426" s="121"/>
      <c r="C426" s="121"/>
      <c r="D426" s="121"/>
      <c r="E426" s="121"/>
      <c r="F426" s="121"/>
      <c r="G426" s="121"/>
      <c r="H426" s="121"/>
      <c r="I426" s="135"/>
      <c r="J426" s="121"/>
    </row>
    <row r="427" spans="1:12" ht="15" customHeight="1">
      <c r="A427" s="522" t="s">
        <v>1122</v>
      </c>
      <c r="B427" s="522"/>
      <c r="C427" s="522"/>
      <c r="D427" s="522"/>
      <c r="E427" s="522"/>
      <c r="F427" s="522"/>
      <c r="G427" s="522"/>
      <c r="H427" s="522"/>
      <c r="I427" s="522"/>
      <c r="J427" s="522"/>
      <c r="K427" s="109"/>
    </row>
    <row r="428" spans="1:12" ht="15" customHeight="1">
      <c r="A428" s="537" t="s">
        <v>977</v>
      </c>
      <c r="B428" s="537"/>
      <c r="C428" s="537"/>
      <c r="D428" s="537"/>
      <c r="E428" s="537"/>
      <c r="F428" s="537"/>
      <c r="G428" s="537"/>
      <c r="H428" s="537"/>
      <c r="I428" s="537"/>
      <c r="J428" s="537"/>
      <c r="K428" s="674"/>
      <c r="L428" s="674"/>
    </row>
    <row r="429" spans="1:12" ht="12" customHeight="1">
      <c r="A429" s="675" t="s">
        <v>1123</v>
      </c>
      <c r="B429" s="675"/>
      <c r="C429" s="675"/>
      <c r="D429" s="675"/>
      <c r="E429" s="675"/>
      <c r="F429" s="675"/>
      <c r="G429" s="675"/>
      <c r="H429" s="675"/>
      <c r="I429" s="675"/>
      <c r="J429" s="675"/>
      <c r="K429" s="99"/>
    </row>
    <row r="430" spans="1:12" ht="15" customHeight="1">
      <c r="A430" s="524" t="s">
        <v>138</v>
      </c>
      <c r="B430" s="524"/>
      <c r="C430" s="524"/>
      <c r="D430" s="524" t="s">
        <v>139</v>
      </c>
      <c r="E430" s="524"/>
      <c r="F430" s="524"/>
      <c r="G430" s="524"/>
      <c r="H430" s="524" t="s">
        <v>140</v>
      </c>
      <c r="I430" s="524"/>
      <c r="J430" s="524"/>
      <c r="K430" s="99"/>
    </row>
    <row r="431" spans="1:12" ht="27" customHeight="1">
      <c r="A431" s="524" t="s">
        <v>93</v>
      </c>
      <c r="B431" s="524"/>
      <c r="C431" s="524"/>
      <c r="D431" s="525" t="s">
        <v>978</v>
      </c>
      <c r="E431" s="525"/>
      <c r="F431" s="525"/>
      <c r="G431" s="525"/>
      <c r="H431" s="526">
        <v>15000000</v>
      </c>
      <c r="I431" s="527"/>
      <c r="J431" s="527"/>
      <c r="K431" s="99"/>
    </row>
    <row r="432" spans="1:12" ht="45">
      <c r="A432" s="125" t="s">
        <v>141</v>
      </c>
      <c r="B432" s="123" t="s">
        <v>142</v>
      </c>
      <c r="C432" s="123" t="s">
        <v>143</v>
      </c>
      <c r="D432" s="123" t="s">
        <v>144</v>
      </c>
      <c r="E432" s="123" t="s">
        <v>145</v>
      </c>
      <c r="F432" s="123" t="s">
        <v>146</v>
      </c>
      <c r="G432" s="123" t="s">
        <v>147</v>
      </c>
      <c r="H432" s="123" t="s">
        <v>148</v>
      </c>
      <c r="I432" s="123" t="s">
        <v>149</v>
      </c>
      <c r="J432" s="123" t="s">
        <v>150</v>
      </c>
      <c r="K432" s="99"/>
    </row>
    <row r="433" spans="1:11" ht="30">
      <c r="A433" s="126">
        <v>13</v>
      </c>
      <c r="B433" s="128">
        <v>64221</v>
      </c>
      <c r="C433" s="137" t="s">
        <v>1124</v>
      </c>
      <c r="D433" s="190" t="s">
        <v>166</v>
      </c>
      <c r="E433" s="128">
        <v>0</v>
      </c>
      <c r="F433" s="128">
        <v>20</v>
      </c>
      <c r="G433" s="128">
        <v>20</v>
      </c>
      <c r="H433" s="128">
        <v>78110000</v>
      </c>
      <c r="I433" s="130">
        <v>234504</v>
      </c>
      <c r="J433" s="130">
        <f>I433*F433</f>
        <v>4690080</v>
      </c>
      <c r="K433" s="99"/>
    </row>
    <row r="434" spans="1:11" ht="30">
      <c r="A434" s="126">
        <f>A433+1</f>
        <v>14</v>
      </c>
      <c r="B434" s="128">
        <v>64221</v>
      </c>
      <c r="C434" s="137" t="s">
        <v>1125</v>
      </c>
      <c r="D434" s="190" t="s">
        <v>166</v>
      </c>
      <c r="E434" s="128">
        <v>0</v>
      </c>
      <c r="F434" s="128">
        <v>20</v>
      </c>
      <c r="G434" s="128">
        <v>20</v>
      </c>
      <c r="H434" s="128">
        <v>78110000</v>
      </c>
      <c r="I434" s="130">
        <v>234504</v>
      </c>
      <c r="J434" s="130">
        <f t="shared" ref="J434:J497" si="2">I434*F434</f>
        <v>4690080</v>
      </c>
      <c r="K434" s="99"/>
    </row>
    <row r="435" spans="1:11" ht="30">
      <c r="A435" s="126">
        <f t="shared" ref="A435:A498" si="3">A434+1</f>
        <v>15</v>
      </c>
      <c r="B435" s="128">
        <v>64221</v>
      </c>
      <c r="C435" s="137" t="s">
        <v>1126</v>
      </c>
      <c r="D435" s="190" t="s">
        <v>166</v>
      </c>
      <c r="E435" s="128">
        <v>0</v>
      </c>
      <c r="F435" s="128">
        <v>20</v>
      </c>
      <c r="G435" s="128">
        <v>20</v>
      </c>
      <c r="H435" s="128">
        <v>78110000</v>
      </c>
      <c r="I435" s="130">
        <v>234504</v>
      </c>
      <c r="J435" s="130">
        <f t="shared" si="2"/>
        <v>4690080</v>
      </c>
      <c r="K435" s="99"/>
    </row>
    <row r="436" spans="1:11" ht="45">
      <c r="A436" s="126">
        <f t="shared" si="3"/>
        <v>16</v>
      </c>
      <c r="B436" s="128">
        <v>64221</v>
      </c>
      <c r="C436" s="137" t="s">
        <v>1127</v>
      </c>
      <c r="D436" s="190" t="s">
        <v>166</v>
      </c>
      <c r="E436" s="128">
        <v>0</v>
      </c>
      <c r="F436" s="128">
        <v>20</v>
      </c>
      <c r="G436" s="128">
        <v>20</v>
      </c>
      <c r="H436" s="128">
        <v>78110000</v>
      </c>
      <c r="I436" s="130">
        <v>234504</v>
      </c>
      <c r="J436" s="130">
        <f t="shared" si="2"/>
        <v>4690080</v>
      </c>
      <c r="K436" s="99"/>
    </row>
    <row r="437" spans="1:11" ht="30">
      <c r="A437" s="126">
        <f t="shared" si="3"/>
        <v>17</v>
      </c>
      <c r="B437" s="128">
        <v>64221</v>
      </c>
      <c r="C437" s="137" t="s">
        <v>1128</v>
      </c>
      <c r="D437" s="190" t="s">
        <v>166</v>
      </c>
      <c r="E437" s="128">
        <v>0</v>
      </c>
      <c r="F437" s="128">
        <v>30</v>
      </c>
      <c r="G437" s="128">
        <v>30</v>
      </c>
      <c r="H437" s="128">
        <v>78110000</v>
      </c>
      <c r="I437" s="130">
        <v>234504</v>
      </c>
      <c r="J437" s="130">
        <f t="shared" si="2"/>
        <v>7035120</v>
      </c>
      <c r="K437" s="99"/>
    </row>
    <row r="438" spans="1:11" ht="30">
      <c r="A438" s="126">
        <f t="shared" si="3"/>
        <v>18</v>
      </c>
      <c r="B438" s="128">
        <v>64221</v>
      </c>
      <c r="C438" s="137" t="s">
        <v>1129</v>
      </c>
      <c r="D438" s="190" t="s">
        <v>166</v>
      </c>
      <c r="E438" s="128">
        <v>0</v>
      </c>
      <c r="F438" s="128">
        <v>20</v>
      </c>
      <c r="G438" s="128">
        <v>20</v>
      </c>
      <c r="H438" s="128">
        <v>78110000</v>
      </c>
      <c r="I438" s="130">
        <v>234504</v>
      </c>
      <c r="J438" s="130">
        <f t="shared" si="2"/>
        <v>4690080</v>
      </c>
      <c r="K438" s="99"/>
    </row>
    <row r="439" spans="1:11" ht="30">
      <c r="A439" s="126">
        <f t="shared" si="3"/>
        <v>19</v>
      </c>
      <c r="B439" s="128">
        <v>64221</v>
      </c>
      <c r="C439" s="137" t="s">
        <v>1130</v>
      </c>
      <c r="D439" s="190" t="s">
        <v>166</v>
      </c>
      <c r="E439" s="128">
        <v>0</v>
      </c>
      <c r="F439" s="128">
        <v>20</v>
      </c>
      <c r="G439" s="128">
        <v>20</v>
      </c>
      <c r="H439" s="128">
        <v>78110000</v>
      </c>
      <c r="I439" s="130">
        <v>234504</v>
      </c>
      <c r="J439" s="130">
        <f t="shared" si="2"/>
        <v>4690080</v>
      </c>
      <c r="K439" s="99"/>
    </row>
    <row r="440" spans="1:11" ht="30">
      <c r="A440" s="126">
        <f t="shared" si="3"/>
        <v>20</v>
      </c>
      <c r="B440" s="128">
        <v>64221</v>
      </c>
      <c r="C440" s="137" t="s">
        <v>1131</v>
      </c>
      <c r="D440" s="190" t="s">
        <v>166</v>
      </c>
      <c r="E440" s="128">
        <v>0</v>
      </c>
      <c r="F440" s="128">
        <v>30</v>
      </c>
      <c r="G440" s="128">
        <v>30</v>
      </c>
      <c r="H440" s="128">
        <v>78110000</v>
      </c>
      <c r="I440" s="130">
        <v>234504</v>
      </c>
      <c r="J440" s="130">
        <f t="shared" si="2"/>
        <v>7035120</v>
      </c>
      <c r="K440" s="99"/>
    </row>
    <row r="441" spans="1:11" ht="30">
      <c r="A441" s="126">
        <f t="shared" si="3"/>
        <v>21</v>
      </c>
      <c r="B441" s="128">
        <v>64221</v>
      </c>
      <c r="C441" s="137" t="s">
        <v>1132</v>
      </c>
      <c r="D441" s="190" t="s">
        <v>166</v>
      </c>
      <c r="E441" s="128">
        <v>0</v>
      </c>
      <c r="F441" s="128">
        <v>30</v>
      </c>
      <c r="G441" s="128">
        <v>30</v>
      </c>
      <c r="H441" s="128">
        <v>78110000</v>
      </c>
      <c r="I441" s="130">
        <v>234504</v>
      </c>
      <c r="J441" s="130">
        <f t="shared" si="2"/>
        <v>7035120</v>
      </c>
      <c r="K441" s="99"/>
    </row>
    <row r="442" spans="1:11" ht="30">
      <c r="A442" s="126">
        <f t="shared" si="3"/>
        <v>22</v>
      </c>
      <c r="B442" s="128">
        <v>64221</v>
      </c>
      <c r="C442" s="137" t="s">
        <v>1133</v>
      </c>
      <c r="D442" s="190" t="s">
        <v>166</v>
      </c>
      <c r="E442" s="128">
        <v>0</v>
      </c>
      <c r="F442" s="128">
        <v>20</v>
      </c>
      <c r="G442" s="128">
        <v>20</v>
      </c>
      <c r="H442" s="128">
        <v>78110000</v>
      </c>
      <c r="I442" s="130">
        <v>234504</v>
      </c>
      <c r="J442" s="130">
        <f t="shared" si="2"/>
        <v>4690080</v>
      </c>
      <c r="K442" s="99"/>
    </row>
    <row r="443" spans="1:11" ht="30">
      <c r="A443" s="126">
        <f t="shared" si="3"/>
        <v>23</v>
      </c>
      <c r="B443" s="128">
        <v>64221</v>
      </c>
      <c r="C443" s="137" t="s">
        <v>1134</v>
      </c>
      <c r="D443" s="190" t="s">
        <v>166</v>
      </c>
      <c r="E443" s="128">
        <v>0</v>
      </c>
      <c r="F443" s="128">
        <v>20</v>
      </c>
      <c r="G443" s="128">
        <v>20</v>
      </c>
      <c r="H443" s="128">
        <v>78110000</v>
      </c>
      <c r="I443" s="130">
        <v>234504</v>
      </c>
      <c r="J443" s="130">
        <f t="shared" si="2"/>
        <v>4690080</v>
      </c>
      <c r="K443" s="99"/>
    </row>
    <row r="444" spans="1:11" ht="30">
      <c r="A444" s="126">
        <f t="shared" si="3"/>
        <v>24</v>
      </c>
      <c r="B444" s="128">
        <v>64221</v>
      </c>
      <c r="C444" s="137" t="s">
        <v>1135</v>
      </c>
      <c r="D444" s="190" t="s">
        <v>166</v>
      </c>
      <c r="E444" s="128">
        <v>0</v>
      </c>
      <c r="F444" s="128">
        <v>20</v>
      </c>
      <c r="G444" s="128">
        <v>20</v>
      </c>
      <c r="H444" s="128">
        <v>78110000</v>
      </c>
      <c r="I444" s="130">
        <v>234504</v>
      </c>
      <c r="J444" s="130">
        <f t="shared" si="2"/>
        <v>4690080</v>
      </c>
      <c r="K444" s="99"/>
    </row>
    <row r="445" spans="1:11" ht="30">
      <c r="A445" s="126">
        <f t="shared" si="3"/>
        <v>25</v>
      </c>
      <c r="B445" s="128">
        <v>64221</v>
      </c>
      <c r="C445" s="137" t="s">
        <v>1136</v>
      </c>
      <c r="D445" s="190" t="s">
        <v>166</v>
      </c>
      <c r="E445" s="128">
        <v>0</v>
      </c>
      <c r="F445" s="128">
        <v>20</v>
      </c>
      <c r="G445" s="128">
        <v>20</v>
      </c>
      <c r="H445" s="128">
        <v>78110000</v>
      </c>
      <c r="I445" s="130">
        <v>234504</v>
      </c>
      <c r="J445" s="130">
        <f t="shared" si="2"/>
        <v>4690080</v>
      </c>
      <c r="K445" s="99"/>
    </row>
    <row r="446" spans="1:11" ht="30">
      <c r="A446" s="126">
        <f t="shared" si="3"/>
        <v>26</v>
      </c>
      <c r="B446" s="128">
        <v>64221</v>
      </c>
      <c r="C446" s="137" t="s">
        <v>1137</v>
      </c>
      <c r="D446" s="190" t="s">
        <v>166</v>
      </c>
      <c r="E446" s="128">
        <v>0</v>
      </c>
      <c r="F446" s="128">
        <v>20</v>
      </c>
      <c r="G446" s="128">
        <v>20</v>
      </c>
      <c r="H446" s="128">
        <v>78110000</v>
      </c>
      <c r="I446" s="130">
        <v>234504</v>
      </c>
      <c r="J446" s="130">
        <f t="shared" si="2"/>
        <v>4690080</v>
      </c>
      <c r="K446" s="99"/>
    </row>
    <row r="447" spans="1:11" ht="45">
      <c r="A447" s="126">
        <f t="shared" si="3"/>
        <v>27</v>
      </c>
      <c r="B447" s="128">
        <v>64221</v>
      </c>
      <c r="C447" s="137" t="s">
        <v>1138</v>
      </c>
      <c r="D447" s="190" t="s">
        <v>166</v>
      </c>
      <c r="E447" s="128">
        <v>0</v>
      </c>
      <c r="F447" s="128">
        <v>20</v>
      </c>
      <c r="G447" s="128">
        <v>20</v>
      </c>
      <c r="H447" s="128">
        <v>78110000</v>
      </c>
      <c r="I447" s="130">
        <v>234504</v>
      </c>
      <c r="J447" s="130">
        <f t="shared" si="2"/>
        <v>4690080</v>
      </c>
      <c r="K447" s="99"/>
    </row>
    <row r="448" spans="1:11" ht="30">
      <c r="A448" s="126">
        <f t="shared" si="3"/>
        <v>28</v>
      </c>
      <c r="B448" s="128">
        <v>64221</v>
      </c>
      <c r="C448" s="137" t="s">
        <v>1139</v>
      </c>
      <c r="D448" s="190" t="s">
        <v>166</v>
      </c>
      <c r="E448" s="128">
        <v>0</v>
      </c>
      <c r="F448" s="128">
        <v>20</v>
      </c>
      <c r="G448" s="128">
        <v>20</v>
      </c>
      <c r="H448" s="128">
        <v>78110000</v>
      </c>
      <c r="I448" s="130">
        <v>234504</v>
      </c>
      <c r="J448" s="130">
        <f t="shared" si="2"/>
        <v>4690080</v>
      </c>
      <c r="K448" s="99"/>
    </row>
    <row r="449" spans="1:11" ht="30">
      <c r="A449" s="126">
        <f t="shared" si="3"/>
        <v>29</v>
      </c>
      <c r="B449" s="128">
        <v>64221</v>
      </c>
      <c r="C449" s="137" t="s">
        <v>1140</v>
      </c>
      <c r="D449" s="190" t="s">
        <v>166</v>
      </c>
      <c r="E449" s="128">
        <v>0</v>
      </c>
      <c r="F449" s="128">
        <v>20</v>
      </c>
      <c r="G449" s="128">
        <v>20</v>
      </c>
      <c r="H449" s="128">
        <v>78110000</v>
      </c>
      <c r="I449" s="130">
        <v>234504</v>
      </c>
      <c r="J449" s="130">
        <f t="shared" si="2"/>
        <v>4690080</v>
      </c>
      <c r="K449" s="99"/>
    </row>
    <row r="450" spans="1:11" ht="30">
      <c r="A450" s="126">
        <f t="shared" si="3"/>
        <v>30</v>
      </c>
      <c r="B450" s="128">
        <v>64221</v>
      </c>
      <c r="C450" s="137" t="s">
        <v>1141</v>
      </c>
      <c r="D450" s="190" t="s">
        <v>166</v>
      </c>
      <c r="E450" s="128">
        <v>0</v>
      </c>
      <c r="F450" s="128">
        <v>20</v>
      </c>
      <c r="G450" s="128">
        <v>20</v>
      </c>
      <c r="H450" s="128">
        <v>78110000</v>
      </c>
      <c r="I450" s="130">
        <v>234504</v>
      </c>
      <c r="J450" s="130">
        <f t="shared" si="2"/>
        <v>4690080</v>
      </c>
      <c r="K450" s="99"/>
    </row>
    <row r="451" spans="1:11" ht="30">
      <c r="A451" s="126">
        <f t="shared" si="3"/>
        <v>31</v>
      </c>
      <c r="B451" s="128">
        <v>64221</v>
      </c>
      <c r="C451" s="137" t="s">
        <v>1142</v>
      </c>
      <c r="D451" s="190" t="s">
        <v>166</v>
      </c>
      <c r="E451" s="128">
        <v>0</v>
      </c>
      <c r="F451" s="128">
        <v>20</v>
      </c>
      <c r="G451" s="128">
        <v>20</v>
      </c>
      <c r="H451" s="128">
        <v>78110000</v>
      </c>
      <c r="I451" s="130">
        <v>234504</v>
      </c>
      <c r="J451" s="130">
        <f t="shared" si="2"/>
        <v>4690080</v>
      </c>
      <c r="K451" s="99"/>
    </row>
    <row r="452" spans="1:11" ht="30">
      <c r="A452" s="126">
        <f t="shared" si="3"/>
        <v>32</v>
      </c>
      <c r="B452" s="128">
        <v>64221</v>
      </c>
      <c r="C452" s="137" t="s">
        <v>1143</v>
      </c>
      <c r="D452" s="190" t="s">
        <v>166</v>
      </c>
      <c r="E452" s="128">
        <v>0</v>
      </c>
      <c r="F452" s="128">
        <v>20</v>
      </c>
      <c r="G452" s="128">
        <v>20</v>
      </c>
      <c r="H452" s="128">
        <v>78110000</v>
      </c>
      <c r="I452" s="130">
        <v>234504</v>
      </c>
      <c r="J452" s="130">
        <f t="shared" si="2"/>
        <v>4690080</v>
      </c>
      <c r="K452" s="99"/>
    </row>
    <row r="453" spans="1:11" ht="30">
      <c r="A453" s="126">
        <f t="shared" si="3"/>
        <v>33</v>
      </c>
      <c r="B453" s="128">
        <v>64221</v>
      </c>
      <c r="C453" s="137" t="s">
        <v>1144</v>
      </c>
      <c r="D453" s="190" t="s">
        <v>166</v>
      </c>
      <c r="E453" s="128">
        <v>0</v>
      </c>
      <c r="F453" s="128">
        <v>20</v>
      </c>
      <c r="G453" s="128">
        <v>20</v>
      </c>
      <c r="H453" s="128">
        <v>78110000</v>
      </c>
      <c r="I453" s="130">
        <v>234504</v>
      </c>
      <c r="J453" s="130">
        <f t="shared" si="2"/>
        <v>4690080</v>
      </c>
      <c r="K453" s="99"/>
    </row>
    <row r="454" spans="1:11" ht="30">
      <c r="A454" s="126">
        <f t="shared" si="3"/>
        <v>34</v>
      </c>
      <c r="B454" s="128">
        <v>64221</v>
      </c>
      <c r="C454" s="137" t="s">
        <v>1145</v>
      </c>
      <c r="D454" s="190" t="s">
        <v>166</v>
      </c>
      <c r="E454" s="128">
        <v>0</v>
      </c>
      <c r="F454" s="128">
        <v>20</v>
      </c>
      <c r="G454" s="128">
        <v>20</v>
      </c>
      <c r="H454" s="128">
        <v>78110000</v>
      </c>
      <c r="I454" s="130">
        <v>234504</v>
      </c>
      <c r="J454" s="130">
        <f t="shared" si="2"/>
        <v>4690080</v>
      </c>
      <c r="K454" s="99"/>
    </row>
    <row r="455" spans="1:11" ht="30">
      <c r="A455" s="126">
        <f t="shared" si="3"/>
        <v>35</v>
      </c>
      <c r="B455" s="128">
        <v>64221</v>
      </c>
      <c r="C455" s="137" t="s">
        <v>1146</v>
      </c>
      <c r="D455" s="190" t="s">
        <v>166</v>
      </c>
      <c r="E455" s="128">
        <v>0</v>
      </c>
      <c r="F455" s="128">
        <v>20</v>
      </c>
      <c r="G455" s="128">
        <v>20</v>
      </c>
      <c r="H455" s="128">
        <v>78110000</v>
      </c>
      <c r="I455" s="130">
        <v>234504</v>
      </c>
      <c r="J455" s="130">
        <f t="shared" si="2"/>
        <v>4690080</v>
      </c>
      <c r="K455" s="99"/>
    </row>
    <row r="456" spans="1:11" ht="30">
      <c r="A456" s="126">
        <f t="shared" si="3"/>
        <v>36</v>
      </c>
      <c r="B456" s="128">
        <v>64221</v>
      </c>
      <c r="C456" s="137" t="s">
        <v>1147</v>
      </c>
      <c r="D456" s="190" t="s">
        <v>166</v>
      </c>
      <c r="E456" s="128">
        <v>0</v>
      </c>
      <c r="F456" s="128">
        <v>20</v>
      </c>
      <c r="G456" s="128">
        <v>20</v>
      </c>
      <c r="H456" s="128">
        <v>78110000</v>
      </c>
      <c r="I456" s="130">
        <v>234504</v>
      </c>
      <c r="J456" s="130">
        <f t="shared" si="2"/>
        <v>4690080</v>
      </c>
      <c r="K456" s="99"/>
    </row>
    <row r="457" spans="1:11" ht="30">
      <c r="A457" s="126">
        <f t="shared" si="3"/>
        <v>37</v>
      </c>
      <c r="B457" s="128">
        <v>64221</v>
      </c>
      <c r="C457" s="137" t="s">
        <v>1148</v>
      </c>
      <c r="D457" s="190" t="s">
        <v>166</v>
      </c>
      <c r="E457" s="128">
        <v>0</v>
      </c>
      <c r="F457" s="128">
        <v>20</v>
      </c>
      <c r="G457" s="128">
        <v>20</v>
      </c>
      <c r="H457" s="128">
        <v>78110000</v>
      </c>
      <c r="I457" s="130">
        <v>234504</v>
      </c>
      <c r="J457" s="130">
        <f t="shared" si="2"/>
        <v>4690080</v>
      </c>
      <c r="K457" s="99"/>
    </row>
    <row r="458" spans="1:11" ht="30">
      <c r="A458" s="126">
        <f t="shared" si="3"/>
        <v>38</v>
      </c>
      <c r="B458" s="128">
        <v>64221</v>
      </c>
      <c r="C458" s="137" t="s">
        <v>1149</v>
      </c>
      <c r="D458" s="190" t="s">
        <v>166</v>
      </c>
      <c r="E458" s="128">
        <v>0</v>
      </c>
      <c r="F458" s="128">
        <v>20</v>
      </c>
      <c r="G458" s="128">
        <v>20</v>
      </c>
      <c r="H458" s="128">
        <v>78110000</v>
      </c>
      <c r="I458" s="130">
        <v>234504</v>
      </c>
      <c r="J458" s="130">
        <f t="shared" si="2"/>
        <v>4690080</v>
      </c>
      <c r="K458" s="99"/>
    </row>
    <row r="459" spans="1:11" ht="30">
      <c r="A459" s="126">
        <f t="shared" si="3"/>
        <v>39</v>
      </c>
      <c r="B459" s="128">
        <v>64221</v>
      </c>
      <c r="C459" s="137" t="s">
        <v>1150</v>
      </c>
      <c r="D459" s="190" t="s">
        <v>166</v>
      </c>
      <c r="E459" s="128">
        <v>0</v>
      </c>
      <c r="F459" s="128">
        <v>20</v>
      </c>
      <c r="G459" s="128">
        <v>20</v>
      </c>
      <c r="H459" s="128">
        <v>78110000</v>
      </c>
      <c r="I459" s="130">
        <v>234504</v>
      </c>
      <c r="J459" s="130">
        <f t="shared" si="2"/>
        <v>4690080</v>
      </c>
      <c r="K459" s="99"/>
    </row>
    <row r="460" spans="1:11" ht="30">
      <c r="A460" s="126">
        <f t="shared" si="3"/>
        <v>40</v>
      </c>
      <c r="B460" s="128">
        <v>64221</v>
      </c>
      <c r="C460" s="137" t="s">
        <v>1151</v>
      </c>
      <c r="D460" s="190" t="s">
        <v>166</v>
      </c>
      <c r="E460" s="128">
        <v>0</v>
      </c>
      <c r="F460" s="128">
        <v>20</v>
      </c>
      <c r="G460" s="128">
        <v>20</v>
      </c>
      <c r="H460" s="128">
        <v>78110000</v>
      </c>
      <c r="I460" s="130">
        <v>234504</v>
      </c>
      <c r="J460" s="130">
        <f t="shared" si="2"/>
        <v>4690080</v>
      </c>
      <c r="K460" s="99"/>
    </row>
    <row r="461" spans="1:11" ht="30">
      <c r="A461" s="126">
        <f t="shared" si="3"/>
        <v>41</v>
      </c>
      <c r="B461" s="128">
        <v>64221</v>
      </c>
      <c r="C461" s="137" t="s">
        <v>1152</v>
      </c>
      <c r="D461" s="190" t="s">
        <v>166</v>
      </c>
      <c r="E461" s="128">
        <v>0</v>
      </c>
      <c r="F461" s="128">
        <v>20</v>
      </c>
      <c r="G461" s="128">
        <v>20</v>
      </c>
      <c r="H461" s="128">
        <v>78110000</v>
      </c>
      <c r="I461" s="130">
        <v>234504</v>
      </c>
      <c r="J461" s="130">
        <f t="shared" si="2"/>
        <v>4690080</v>
      </c>
      <c r="K461" s="99"/>
    </row>
    <row r="462" spans="1:11" ht="30">
      <c r="A462" s="126">
        <f t="shared" si="3"/>
        <v>42</v>
      </c>
      <c r="B462" s="128">
        <v>64221</v>
      </c>
      <c r="C462" s="137" t="s">
        <v>1153</v>
      </c>
      <c r="D462" s="190" t="s">
        <v>166</v>
      </c>
      <c r="E462" s="128">
        <v>0</v>
      </c>
      <c r="F462" s="128">
        <v>20</v>
      </c>
      <c r="G462" s="128">
        <v>20</v>
      </c>
      <c r="H462" s="128">
        <v>78110000</v>
      </c>
      <c r="I462" s="130">
        <v>234504</v>
      </c>
      <c r="J462" s="130">
        <f t="shared" si="2"/>
        <v>4690080</v>
      </c>
      <c r="K462" s="99"/>
    </row>
    <row r="463" spans="1:11" ht="30">
      <c r="A463" s="126">
        <f t="shared" si="3"/>
        <v>43</v>
      </c>
      <c r="B463" s="128">
        <v>64221</v>
      </c>
      <c r="C463" s="137" t="s">
        <v>1154</v>
      </c>
      <c r="D463" s="190" t="s">
        <v>166</v>
      </c>
      <c r="E463" s="128">
        <v>0</v>
      </c>
      <c r="F463" s="128">
        <v>10</v>
      </c>
      <c r="G463" s="128">
        <v>10</v>
      </c>
      <c r="H463" s="128">
        <v>78110000</v>
      </c>
      <c r="I463" s="130">
        <v>234504</v>
      </c>
      <c r="J463" s="130">
        <f t="shared" si="2"/>
        <v>2345040</v>
      </c>
      <c r="K463" s="99"/>
    </row>
    <row r="464" spans="1:11" ht="30">
      <c r="A464" s="126">
        <f t="shared" si="3"/>
        <v>44</v>
      </c>
      <c r="B464" s="128">
        <v>64221</v>
      </c>
      <c r="C464" s="137" t="s">
        <v>1155</v>
      </c>
      <c r="D464" s="190" t="s">
        <v>166</v>
      </c>
      <c r="E464" s="128">
        <v>0</v>
      </c>
      <c r="F464" s="128">
        <v>10</v>
      </c>
      <c r="G464" s="128">
        <v>10</v>
      </c>
      <c r="H464" s="128">
        <v>78110000</v>
      </c>
      <c r="I464" s="130">
        <v>234504</v>
      </c>
      <c r="J464" s="130">
        <f t="shared" si="2"/>
        <v>2345040</v>
      </c>
      <c r="K464" s="99"/>
    </row>
    <row r="465" spans="1:11" ht="30">
      <c r="A465" s="126">
        <f t="shared" si="3"/>
        <v>45</v>
      </c>
      <c r="B465" s="128">
        <v>64221</v>
      </c>
      <c r="C465" s="137" t="s">
        <v>1156</v>
      </c>
      <c r="D465" s="190" t="s">
        <v>166</v>
      </c>
      <c r="E465" s="128">
        <v>0</v>
      </c>
      <c r="F465" s="128">
        <v>10</v>
      </c>
      <c r="G465" s="128">
        <v>10</v>
      </c>
      <c r="H465" s="128">
        <v>78110000</v>
      </c>
      <c r="I465" s="130">
        <v>234504</v>
      </c>
      <c r="J465" s="130">
        <f t="shared" si="2"/>
        <v>2345040</v>
      </c>
      <c r="K465" s="99"/>
    </row>
    <row r="466" spans="1:11" ht="30">
      <c r="A466" s="126">
        <f t="shared" si="3"/>
        <v>46</v>
      </c>
      <c r="B466" s="128">
        <v>64221</v>
      </c>
      <c r="C466" s="137" t="s">
        <v>1157</v>
      </c>
      <c r="D466" s="190" t="s">
        <v>166</v>
      </c>
      <c r="E466" s="128">
        <v>0</v>
      </c>
      <c r="F466" s="128">
        <v>30</v>
      </c>
      <c r="G466" s="128">
        <v>30</v>
      </c>
      <c r="H466" s="128">
        <v>78110000</v>
      </c>
      <c r="I466" s="130">
        <v>234504</v>
      </c>
      <c r="J466" s="130">
        <f t="shared" si="2"/>
        <v>7035120</v>
      </c>
      <c r="K466" s="99"/>
    </row>
    <row r="467" spans="1:11" ht="30">
      <c r="A467" s="126">
        <f t="shared" si="3"/>
        <v>47</v>
      </c>
      <c r="B467" s="128">
        <v>64221</v>
      </c>
      <c r="C467" s="137" t="s">
        <v>1158</v>
      </c>
      <c r="D467" s="190" t="s">
        <v>166</v>
      </c>
      <c r="E467" s="128">
        <v>0</v>
      </c>
      <c r="F467" s="128">
        <v>10</v>
      </c>
      <c r="G467" s="128">
        <v>10</v>
      </c>
      <c r="H467" s="128">
        <v>78110000</v>
      </c>
      <c r="I467" s="130">
        <v>234504</v>
      </c>
      <c r="J467" s="130">
        <f t="shared" si="2"/>
        <v>2345040</v>
      </c>
      <c r="K467" s="99"/>
    </row>
    <row r="468" spans="1:11" ht="30">
      <c r="A468" s="126">
        <f t="shared" si="3"/>
        <v>48</v>
      </c>
      <c r="B468" s="128">
        <v>64221</v>
      </c>
      <c r="C468" s="137" t="s">
        <v>1159</v>
      </c>
      <c r="D468" s="190" t="s">
        <v>166</v>
      </c>
      <c r="E468" s="128">
        <v>0</v>
      </c>
      <c r="F468" s="128">
        <v>20</v>
      </c>
      <c r="G468" s="128">
        <v>20</v>
      </c>
      <c r="H468" s="128">
        <v>78110000</v>
      </c>
      <c r="I468" s="130">
        <v>234504</v>
      </c>
      <c r="J468" s="130">
        <f t="shared" si="2"/>
        <v>4690080</v>
      </c>
      <c r="K468" s="99"/>
    </row>
    <row r="469" spans="1:11" ht="30">
      <c r="A469" s="126">
        <f t="shared" si="3"/>
        <v>49</v>
      </c>
      <c r="B469" s="128">
        <v>64221</v>
      </c>
      <c r="C469" s="137" t="s">
        <v>1160</v>
      </c>
      <c r="D469" s="190" t="s">
        <v>166</v>
      </c>
      <c r="E469" s="128">
        <v>0</v>
      </c>
      <c r="F469" s="128">
        <v>10</v>
      </c>
      <c r="G469" s="128">
        <v>10</v>
      </c>
      <c r="H469" s="128">
        <v>78110000</v>
      </c>
      <c r="I469" s="130">
        <v>234504</v>
      </c>
      <c r="J469" s="130">
        <f t="shared" si="2"/>
        <v>2345040</v>
      </c>
      <c r="K469" s="99"/>
    </row>
    <row r="470" spans="1:11" ht="30">
      <c r="A470" s="126">
        <f t="shared" si="3"/>
        <v>50</v>
      </c>
      <c r="B470" s="128">
        <v>64221</v>
      </c>
      <c r="C470" s="137" t="s">
        <v>1161</v>
      </c>
      <c r="D470" s="190" t="s">
        <v>166</v>
      </c>
      <c r="E470" s="128">
        <v>0</v>
      </c>
      <c r="F470" s="128">
        <v>20</v>
      </c>
      <c r="G470" s="128">
        <v>20</v>
      </c>
      <c r="H470" s="128">
        <v>78110000</v>
      </c>
      <c r="I470" s="130">
        <v>234504</v>
      </c>
      <c r="J470" s="130">
        <f t="shared" si="2"/>
        <v>4690080</v>
      </c>
      <c r="K470" s="99"/>
    </row>
    <row r="471" spans="1:11" ht="30">
      <c r="A471" s="126">
        <f t="shared" si="3"/>
        <v>51</v>
      </c>
      <c r="B471" s="128">
        <v>64221</v>
      </c>
      <c r="C471" s="137" t="s">
        <v>1162</v>
      </c>
      <c r="D471" s="190" t="s">
        <v>166</v>
      </c>
      <c r="E471" s="128">
        <v>0</v>
      </c>
      <c r="F471" s="128">
        <v>20</v>
      </c>
      <c r="G471" s="128">
        <v>20</v>
      </c>
      <c r="H471" s="128">
        <v>78110000</v>
      </c>
      <c r="I471" s="130">
        <v>234504</v>
      </c>
      <c r="J471" s="130">
        <f t="shared" si="2"/>
        <v>4690080</v>
      </c>
      <c r="K471" s="99"/>
    </row>
    <row r="472" spans="1:11" ht="30">
      <c r="A472" s="126">
        <f t="shared" si="3"/>
        <v>52</v>
      </c>
      <c r="B472" s="128">
        <v>64221</v>
      </c>
      <c r="C472" s="137" t="s">
        <v>1163</v>
      </c>
      <c r="D472" s="190" t="s">
        <v>166</v>
      </c>
      <c r="E472" s="128">
        <v>0</v>
      </c>
      <c r="F472" s="128">
        <v>10</v>
      </c>
      <c r="G472" s="128">
        <v>10</v>
      </c>
      <c r="H472" s="128">
        <v>78110000</v>
      </c>
      <c r="I472" s="130">
        <v>234504</v>
      </c>
      <c r="J472" s="130">
        <f t="shared" si="2"/>
        <v>2345040</v>
      </c>
      <c r="K472" s="99"/>
    </row>
    <row r="473" spans="1:11" ht="30">
      <c r="A473" s="126">
        <f t="shared" si="3"/>
        <v>53</v>
      </c>
      <c r="B473" s="128">
        <v>64221</v>
      </c>
      <c r="C473" s="137" t="s">
        <v>1164</v>
      </c>
      <c r="D473" s="190" t="s">
        <v>166</v>
      </c>
      <c r="E473" s="128">
        <v>0</v>
      </c>
      <c r="F473" s="128">
        <v>20</v>
      </c>
      <c r="G473" s="128">
        <v>20</v>
      </c>
      <c r="H473" s="128">
        <v>78110000</v>
      </c>
      <c r="I473" s="130">
        <v>234504</v>
      </c>
      <c r="J473" s="130">
        <f t="shared" si="2"/>
        <v>4690080</v>
      </c>
      <c r="K473" s="99"/>
    </row>
    <row r="474" spans="1:11" ht="30">
      <c r="A474" s="126">
        <f t="shared" si="3"/>
        <v>54</v>
      </c>
      <c r="B474" s="128">
        <v>64221</v>
      </c>
      <c r="C474" s="137" t="s">
        <v>1165</v>
      </c>
      <c r="D474" s="190" t="s">
        <v>166</v>
      </c>
      <c r="E474" s="128">
        <v>0</v>
      </c>
      <c r="F474" s="128">
        <v>20</v>
      </c>
      <c r="G474" s="128">
        <v>20</v>
      </c>
      <c r="H474" s="128">
        <v>78110000</v>
      </c>
      <c r="I474" s="130">
        <v>234504</v>
      </c>
      <c r="J474" s="130">
        <f t="shared" si="2"/>
        <v>4690080</v>
      </c>
      <c r="K474" s="99"/>
    </row>
    <row r="475" spans="1:11" ht="30">
      <c r="A475" s="126">
        <f t="shared" si="3"/>
        <v>55</v>
      </c>
      <c r="B475" s="128">
        <v>64221</v>
      </c>
      <c r="C475" s="137" t="s">
        <v>1166</v>
      </c>
      <c r="D475" s="190" t="s">
        <v>166</v>
      </c>
      <c r="E475" s="128">
        <v>0</v>
      </c>
      <c r="F475" s="128">
        <v>20</v>
      </c>
      <c r="G475" s="128">
        <v>20</v>
      </c>
      <c r="H475" s="128">
        <v>78110000</v>
      </c>
      <c r="I475" s="130">
        <v>234504</v>
      </c>
      <c r="J475" s="130">
        <f t="shared" si="2"/>
        <v>4690080</v>
      </c>
      <c r="K475" s="99"/>
    </row>
    <row r="476" spans="1:11" ht="30">
      <c r="A476" s="126">
        <f t="shared" si="3"/>
        <v>56</v>
      </c>
      <c r="B476" s="128">
        <v>64221</v>
      </c>
      <c r="C476" s="137" t="s">
        <v>1167</v>
      </c>
      <c r="D476" s="190" t="s">
        <v>166</v>
      </c>
      <c r="E476" s="128">
        <v>0</v>
      </c>
      <c r="F476" s="128">
        <v>20</v>
      </c>
      <c r="G476" s="128">
        <v>20</v>
      </c>
      <c r="H476" s="128">
        <v>78110000</v>
      </c>
      <c r="I476" s="130">
        <v>234504</v>
      </c>
      <c r="J476" s="130">
        <f t="shared" si="2"/>
        <v>4690080</v>
      </c>
      <c r="K476" s="99"/>
    </row>
    <row r="477" spans="1:11" ht="30">
      <c r="A477" s="126">
        <f t="shared" si="3"/>
        <v>57</v>
      </c>
      <c r="B477" s="128">
        <v>64221</v>
      </c>
      <c r="C477" s="137" t="s">
        <v>1168</v>
      </c>
      <c r="D477" s="190" t="s">
        <v>166</v>
      </c>
      <c r="E477" s="128">
        <v>0</v>
      </c>
      <c r="F477" s="128">
        <v>20</v>
      </c>
      <c r="G477" s="128">
        <v>20</v>
      </c>
      <c r="H477" s="128">
        <v>78110000</v>
      </c>
      <c r="I477" s="130">
        <v>234504</v>
      </c>
      <c r="J477" s="130">
        <f t="shared" si="2"/>
        <v>4690080</v>
      </c>
      <c r="K477" s="99"/>
    </row>
    <row r="478" spans="1:11" ht="30">
      <c r="A478" s="126">
        <f t="shared" si="3"/>
        <v>58</v>
      </c>
      <c r="B478" s="128">
        <v>64221</v>
      </c>
      <c r="C478" s="137" t="s">
        <v>1169</v>
      </c>
      <c r="D478" s="190" t="s">
        <v>166</v>
      </c>
      <c r="E478" s="128">
        <v>0</v>
      </c>
      <c r="F478" s="128">
        <v>20</v>
      </c>
      <c r="G478" s="128">
        <v>20</v>
      </c>
      <c r="H478" s="128">
        <v>78110000</v>
      </c>
      <c r="I478" s="130">
        <v>234504</v>
      </c>
      <c r="J478" s="130">
        <f t="shared" si="2"/>
        <v>4690080</v>
      </c>
      <c r="K478" s="99"/>
    </row>
    <row r="479" spans="1:11" ht="30">
      <c r="A479" s="126">
        <f t="shared" si="3"/>
        <v>59</v>
      </c>
      <c r="B479" s="128">
        <v>64221</v>
      </c>
      <c r="C479" s="137" t="s">
        <v>1170</v>
      </c>
      <c r="D479" s="190" t="s">
        <v>166</v>
      </c>
      <c r="E479" s="128">
        <v>0</v>
      </c>
      <c r="F479" s="128">
        <v>20</v>
      </c>
      <c r="G479" s="128">
        <v>20</v>
      </c>
      <c r="H479" s="128">
        <v>78110000</v>
      </c>
      <c r="I479" s="130">
        <v>234504</v>
      </c>
      <c r="J479" s="130">
        <f t="shared" si="2"/>
        <v>4690080</v>
      </c>
      <c r="K479" s="99"/>
    </row>
    <row r="480" spans="1:11" ht="30">
      <c r="A480" s="126">
        <f t="shared" si="3"/>
        <v>60</v>
      </c>
      <c r="B480" s="128">
        <v>64221</v>
      </c>
      <c r="C480" s="137" t="s">
        <v>1171</v>
      </c>
      <c r="D480" s="190" t="s">
        <v>166</v>
      </c>
      <c r="E480" s="128">
        <v>0</v>
      </c>
      <c r="F480" s="128">
        <v>20</v>
      </c>
      <c r="G480" s="128">
        <v>20</v>
      </c>
      <c r="H480" s="128">
        <v>78110000</v>
      </c>
      <c r="I480" s="130">
        <v>234504</v>
      </c>
      <c r="J480" s="130">
        <f t="shared" si="2"/>
        <v>4690080</v>
      </c>
      <c r="K480" s="99"/>
    </row>
    <row r="481" spans="1:11" ht="30">
      <c r="A481" s="126">
        <f t="shared" si="3"/>
        <v>61</v>
      </c>
      <c r="B481" s="128">
        <v>64221</v>
      </c>
      <c r="C481" s="137" t="s">
        <v>1172</v>
      </c>
      <c r="D481" s="190" t="s">
        <v>166</v>
      </c>
      <c r="E481" s="128">
        <v>0</v>
      </c>
      <c r="F481" s="128">
        <v>20</v>
      </c>
      <c r="G481" s="128">
        <v>20</v>
      </c>
      <c r="H481" s="128">
        <v>78110000</v>
      </c>
      <c r="I481" s="130">
        <v>234504</v>
      </c>
      <c r="J481" s="130">
        <f t="shared" si="2"/>
        <v>4690080</v>
      </c>
      <c r="K481" s="99"/>
    </row>
    <row r="482" spans="1:11" ht="30">
      <c r="A482" s="126">
        <f t="shared" si="3"/>
        <v>62</v>
      </c>
      <c r="B482" s="128">
        <v>64221</v>
      </c>
      <c r="C482" s="137" t="s">
        <v>1173</v>
      </c>
      <c r="D482" s="190" t="s">
        <v>166</v>
      </c>
      <c r="E482" s="128">
        <v>0</v>
      </c>
      <c r="F482" s="128">
        <v>20</v>
      </c>
      <c r="G482" s="128">
        <v>20</v>
      </c>
      <c r="H482" s="128">
        <v>78110000</v>
      </c>
      <c r="I482" s="130">
        <v>234504</v>
      </c>
      <c r="J482" s="130">
        <f t="shared" si="2"/>
        <v>4690080</v>
      </c>
      <c r="K482" s="99"/>
    </row>
    <row r="483" spans="1:11" ht="29.25" customHeight="1">
      <c r="A483" s="126">
        <f t="shared" si="3"/>
        <v>63</v>
      </c>
      <c r="B483" s="128">
        <v>64221</v>
      </c>
      <c r="C483" s="137" t="s">
        <v>1174</v>
      </c>
      <c r="D483" s="190" t="s">
        <v>166</v>
      </c>
      <c r="E483" s="128">
        <v>0</v>
      </c>
      <c r="F483" s="128">
        <v>20</v>
      </c>
      <c r="G483" s="128">
        <v>20</v>
      </c>
      <c r="H483" s="128">
        <v>78110000</v>
      </c>
      <c r="I483" s="130">
        <v>234504</v>
      </c>
      <c r="J483" s="130">
        <f t="shared" si="2"/>
        <v>4690080</v>
      </c>
      <c r="K483" s="99"/>
    </row>
    <row r="484" spans="1:11" ht="30">
      <c r="A484" s="126">
        <f t="shared" si="3"/>
        <v>64</v>
      </c>
      <c r="B484" s="128">
        <v>64221</v>
      </c>
      <c r="C484" s="137" t="s">
        <v>1175</v>
      </c>
      <c r="D484" s="190" t="s">
        <v>166</v>
      </c>
      <c r="E484" s="128">
        <v>0</v>
      </c>
      <c r="F484" s="128">
        <v>20</v>
      </c>
      <c r="G484" s="128">
        <v>20</v>
      </c>
      <c r="H484" s="128">
        <v>78110000</v>
      </c>
      <c r="I484" s="130">
        <v>234504</v>
      </c>
      <c r="J484" s="130">
        <f t="shared" si="2"/>
        <v>4690080</v>
      </c>
      <c r="K484" s="99"/>
    </row>
    <row r="485" spans="1:11" ht="30">
      <c r="A485" s="126">
        <f t="shared" si="3"/>
        <v>65</v>
      </c>
      <c r="B485" s="128">
        <v>64221</v>
      </c>
      <c r="C485" s="137" t="s">
        <v>1176</v>
      </c>
      <c r="D485" s="190" t="s">
        <v>166</v>
      </c>
      <c r="E485" s="128">
        <v>0</v>
      </c>
      <c r="F485" s="128">
        <v>20</v>
      </c>
      <c r="G485" s="128">
        <v>20</v>
      </c>
      <c r="H485" s="128">
        <v>78110000</v>
      </c>
      <c r="I485" s="130">
        <v>234504</v>
      </c>
      <c r="J485" s="130">
        <f t="shared" si="2"/>
        <v>4690080</v>
      </c>
      <c r="K485" s="99"/>
    </row>
    <row r="486" spans="1:11" ht="30">
      <c r="A486" s="126">
        <f t="shared" si="3"/>
        <v>66</v>
      </c>
      <c r="B486" s="128">
        <v>64221</v>
      </c>
      <c r="C486" s="137" t="s">
        <v>1177</v>
      </c>
      <c r="D486" s="190" t="s">
        <v>166</v>
      </c>
      <c r="E486" s="128">
        <v>0</v>
      </c>
      <c r="F486" s="128">
        <v>10</v>
      </c>
      <c r="G486" s="128">
        <v>10</v>
      </c>
      <c r="H486" s="128">
        <v>78110000</v>
      </c>
      <c r="I486" s="130">
        <v>234504</v>
      </c>
      <c r="J486" s="130">
        <f t="shared" si="2"/>
        <v>2345040</v>
      </c>
      <c r="K486" s="99"/>
    </row>
    <row r="487" spans="1:11" ht="30">
      <c r="A487" s="126">
        <f t="shared" si="3"/>
        <v>67</v>
      </c>
      <c r="B487" s="128">
        <v>64221</v>
      </c>
      <c r="C487" s="137" t="s">
        <v>1178</v>
      </c>
      <c r="D487" s="190" t="s">
        <v>166</v>
      </c>
      <c r="E487" s="128">
        <v>0</v>
      </c>
      <c r="F487" s="128">
        <v>10</v>
      </c>
      <c r="G487" s="128">
        <v>10</v>
      </c>
      <c r="H487" s="128">
        <v>78110000</v>
      </c>
      <c r="I487" s="130">
        <v>234504</v>
      </c>
      <c r="J487" s="130">
        <f t="shared" si="2"/>
        <v>2345040</v>
      </c>
      <c r="K487" s="99"/>
    </row>
    <row r="488" spans="1:11" ht="30">
      <c r="A488" s="126">
        <f t="shared" si="3"/>
        <v>68</v>
      </c>
      <c r="B488" s="128">
        <v>64221</v>
      </c>
      <c r="C488" s="137" t="s">
        <v>1179</v>
      </c>
      <c r="D488" s="190" t="s">
        <v>166</v>
      </c>
      <c r="E488" s="128">
        <v>0</v>
      </c>
      <c r="F488" s="128">
        <v>10</v>
      </c>
      <c r="G488" s="128">
        <v>10</v>
      </c>
      <c r="H488" s="128">
        <v>78110000</v>
      </c>
      <c r="I488" s="130">
        <v>234504</v>
      </c>
      <c r="J488" s="130">
        <f t="shared" si="2"/>
        <v>2345040</v>
      </c>
      <c r="K488" s="99"/>
    </row>
    <row r="489" spans="1:11" ht="30">
      <c r="A489" s="126">
        <f t="shared" si="3"/>
        <v>69</v>
      </c>
      <c r="B489" s="128">
        <v>64221</v>
      </c>
      <c r="C489" s="137" t="s">
        <v>1180</v>
      </c>
      <c r="D489" s="190" t="s">
        <v>166</v>
      </c>
      <c r="E489" s="128">
        <v>0</v>
      </c>
      <c r="F489" s="128">
        <v>10</v>
      </c>
      <c r="G489" s="128">
        <v>10</v>
      </c>
      <c r="H489" s="128">
        <v>78110000</v>
      </c>
      <c r="I489" s="130">
        <v>234504</v>
      </c>
      <c r="J489" s="130">
        <f t="shared" si="2"/>
        <v>2345040</v>
      </c>
      <c r="K489" s="99"/>
    </row>
    <row r="490" spans="1:11" ht="30">
      <c r="A490" s="126">
        <f t="shared" si="3"/>
        <v>70</v>
      </c>
      <c r="B490" s="128">
        <v>64221</v>
      </c>
      <c r="C490" s="137" t="s">
        <v>1181</v>
      </c>
      <c r="D490" s="190" t="s">
        <v>166</v>
      </c>
      <c r="E490" s="128">
        <v>0</v>
      </c>
      <c r="F490" s="128">
        <v>10</v>
      </c>
      <c r="G490" s="128">
        <v>10</v>
      </c>
      <c r="H490" s="128">
        <v>78110000</v>
      </c>
      <c r="I490" s="130">
        <v>234504</v>
      </c>
      <c r="J490" s="130">
        <f t="shared" si="2"/>
        <v>2345040</v>
      </c>
      <c r="K490" s="99"/>
    </row>
    <row r="491" spans="1:11" ht="30">
      <c r="A491" s="126">
        <f t="shared" si="3"/>
        <v>71</v>
      </c>
      <c r="B491" s="128">
        <v>64221</v>
      </c>
      <c r="C491" s="137" t="s">
        <v>1182</v>
      </c>
      <c r="D491" s="190" t="s">
        <v>166</v>
      </c>
      <c r="E491" s="128">
        <v>0</v>
      </c>
      <c r="F491" s="128">
        <v>10</v>
      </c>
      <c r="G491" s="128">
        <v>10</v>
      </c>
      <c r="H491" s="128">
        <v>78110000</v>
      </c>
      <c r="I491" s="130">
        <v>234504</v>
      </c>
      <c r="J491" s="130">
        <f t="shared" si="2"/>
        <v>2345040</v>
      </c>
      <c r="K491" s="99"/>
    </row>
    <row r="492" spans="1:11" ht="30">
      <c r="A492" s="126">
        <f t="shared" si="3"/>
        <v>72</v>
      </c>
      <c r="B492" s="128">
        <v>64221</v>
      </c>
      <c r="C492" s="137" t="s">
        <v>1183</v>
      </c>
      <c r="D492" s="190" t="s">
        <v>166</v>
      </c>
      <c r="E492" s="128">
        <v>0</v>
      </c>
      <c r="F492" s="128">
        <v>10</v>
      </c>
      <c r="G492" s="128">
        <v>10</v>
      </c>
      <c r="H492" s="128">
        <v>78110000</v>
      </c>
      <c r="I492" s="130">
        <v>234504</v>
      </c>
      <c r="J492" s="130">
        <f t="shared" si="2"/>
        <v>2345040</v>
      </c>
      <c r="K492" s="99"/>
    </row>
    <row r="493" spans="1:11" ht="30">
      <c r="A493" s="126">
        <f t="shared" si="3"/>
        <v>73</v>
      </c>
      <c r="B493" s="128">
        <v>64221</v>
      </c>
      <c r="C493" s="137" t="s">
        <v>1184</v>
      </c>
      <c r="D493" s="190" t="s">
        <v>166</v>
      </c>
      <c r="E493" s="128">
        <v>0</v>
      </c>
      <c r="F493" s="128">
        <v>10</v>
      </c>
      <c r="G493" s="128">
        <v>10</v>
      </c>
      <c r="H493" s="128">
        <v>78110000</v>
      </c>
      <c r="I493" s="130">
        <v>234504</v>
      </c>
      <c r="J493" s="130">
        <f t="shared" si="2"/>
        <v>2345040</v>
      </c>
      <c r="K493" s="99"/>
    </row>
    <row r="494" spans="1:11" ht="30">
      <c r="A494" s="126">
        <f t="shared" si="3"/>
        <v>74</v>
      </c>
      <c r="B494" s="128">
        <v>64221</v>
      </c>
      <c r="C494" s="137" t="s">
        <v>1185</v>
      </c>
      <c r="D494" s="190" t="s">
        <v>166</v>
      </c>
      <c r="E494" s="128">
        <v>0</v>
      </c>
      <c r="F494" s="128">
        <v>10</v>
      </c>
      <c r="G494" s="128">
        <v>10</v>
      </c>
      <c r="H494" s="128">
        <v>78110000</v>
      </c>
      <c r="I494" s="130">
        <v>234504</v>
      </c>
      <c r="J494" s="130">
        <f t="shared" si="2"/>
        <v>2345040</v>
      </c>
      <c r="K494" s="99"/>
    </row>
    <row r="495" spans="1:11" ht="30">
      <c r="A495" s="126">
        <f t="shared" si="3"/>
        <v>75</v>
      </c>
      <c r="B495" s="128">
        <v>64221</v>
      </c>
      <c r="C495" s="137" t="s">
        <v>1186</v>
      </c>
      <c r="D495" s="190" t="s">
        <v>166</v>
      </c>
      <c r="E495" s="128">
        <v>0</v>
      </c>
      <c r="F495" s="128">
        <v>10</v>
      </c>
      <c r="G495" s="128">
        <v>10</v>
      </c>
      <c r="H495" s="128">
        <v>78110000</v>
      </c>
      <c r="I495" s="130">
        <v>234504</v>
      </c>
      <c r="J495" s="130">
        <f t="shared" si="2"/>
        <v>2345040</v>
      </c>
      <c r="K495" s="99"/>
    </row>
    <row r="496" spans="1:11" ht="45">
      <c r="A496" s="126">
        <f t="shared" si="3"/>
        <v>76</v>
      </c>
      <c r="B496" s="128">
        <v>64221</v>
      </c>
      <c r="C496" s="137" t="s">
        <v>1187</v>
      </c>
      <c r="D496" s="190" t="s">
        <v>166</v>
      </c>
      <c r="E496" s="128">
        <v>0</v>
      </c>
      <c r="F496" s="128">
        <v>10</v>
      </c>
      <c r="G496" s="128">
        <v>10</v>
      </c>
      <c r="H496" s="128">
        <v>78110000</v>
      </c>
      <c r="I496" s="130">
        <v>234504</v>
      </c>
      <c r="J496" s="130">
        <f t="shared" si="2"/>
        <v>2345040</v>
      </c>
      <c r="K496" s="99"/>
    </row>
    <row r="497" spans="1:11" ht="30">
      <c r="A497" s="126">
        <f t="shared" si="3"/>
        <v>77</v>
      </c>
      <c r="B497" s="128">
        <v>64221</v>
      </c>
      <c r="C497" s="137" t="s">
        <v>1188</v>
      </c>
      <c r="D497" s="190" t="s">
        <v>166</v>
      </c>
      <c r="E497" s="128">
        <v>0</v>
      </c>
      <c r="F497" s="128">
        <v>10</v>
      </c>
      <c r="G497" s="128">
        <v>10</v>
      </c>
      <c r="H497" s="128">
        <v>78110000</v>
      </c>
      <c r="I497" s="130">
        <v>234504</v>
      </c>
      <c r="J497" s="130">
        <f t="shared" si="2"/>
        <v>2345040</v>
      </c>
      <c r="K497" s="99"/>
    </row>
    <row r="498" spans="1:11" ht="30">
      <c r="A498" s="126">
        <f t="shared" si="3"/>
        <v>78</v>
      </c>
      <c r="B498" s="128">
        <v>64221</v>
      </c>
      <c r="C498" s="137" t="s">
        <v>1189</v>
      </c>
      <c r="D498" s="190" t="s">
        <v>166</v>
      </c>
      <c r="E498" s="128">
        <v>0</v>
      </c>
      <c r="F498" s="128">
        <v>10</v>
      </c>
      <c r="G498" s="128">
        <v>10</v>
      </c>
      <c r="H498" s="128">
        <v>78110000</v>
      </c>
      <c r="I498" s="130">
        <v>234504</v>
      </c>
      <c r="J498" s="130">
        <f t="shared" ref="J498:J561" si="4">I498*F498</f>
        <v>2345040</v>
      </c>
      <c r="K498" s="99"/>
    </row>
    <row r="499" spans="1:11" ht="30">
      <c r="A499" s="126">
        <f t="shared" ref="A499:A562" si="5">A498+1</f>
        <v>79</v>
      </c>
      <c r="B499" s="128">
        <v>64221</v>
      </c>
      <c r="C499" s="137" t="s">
        <v>1190</v>
      </c>
      <c r="D499" s="190" t="s">
        <v>166</v>
      </c>
      <c r="E499" s="128">
        <v>0</v>
      </c>
      <c r="F499" s="128">
        <v>10</v>
      </c>
      <c r="G499" s="128">
        <v>10</v>
      </c>
      <c r="H499" s="128">
        <v>78110000</v>
      </c>
      <c r="I499" s="130">
        <v>234504</v>
      </c>
      <c r="J499" s="130">
        <f t="shared" si="4"/>
        <v>2345040</v>
      </c>
      <c r="K499" s="99"/>
    </row>
    <row r="500" spans="1:11" ht="30">
      <c r="A500" s="126">
        <f t="shared" si="5"/>
        <v>80</v>
      </c>
      <c r="B500" s="128">
        <v>64221</v>
      </c>
      <c r="C500" s="137" t="s">
        <v>1191</v>
      </c>
      <c r="D500" s="190" t="s">
        <v>166</v>
      </c>
      <c r="E500" s="128">
        <v>0</v>
      </c>
      <c r="F500" s="128">
        <v>10</v>
      </c>
      <c r="G500" s="128">
        <v>10</v>
      </c>
      <c r="H500" s="128">
        <v>78110000</v>
      </c>
      <c r="I500" s="130">
        <v>234504</v>
      </c>
      <c r="J500" s="130">
        <f t="shared" si="4"/>
        <v>2345040</v>
      </c>
      <c r="K500" s="99"/>
    </row>
    <row r="501" spans="1:11" ht="30">
      <c r="A501" s="126">
        <f t="shared" si="5"/>
        <v>81</v>
      </c>
      <c r="B501" s="128">
        <v>64221</v>
      </c>
      <c r="C501" s="137" t="s">
        <v>1192</v>
      </c>
      <c r="D501" s="190" t="s">
        <v>166</v>
      </c>
      <c r="E501" s="128">
        <v>0</v>
      </c>
      <c r="F501" s="128">
        <v>10</v>
      </c>
      <c r="G501" s="128">
        <v>10</v>
      </c>
      <c r="H501" s="128">
        <v>78110000</v>
      </c>
      <c r="I501" s="130">
        <v>234504</v>
      </c>
      <c r="J501" s="130">
        <f t="shared" si="4"/>
        <v>2345040</v>
      </c>
      <c r="K501" s="99"/>
    </row>
    <row r="502" spans="1:11" ht="30">
      <c r="A502" s="126">
        <f t="shared" si="5"/>
        <v>82</v>
      </c>
      <c r="B502" s="128">
        <v>64221</v>
      </c>
      <c r="C502" s="137" t="s">
        <v>1193</v>
      </c>
      <c r="D502" s="190" t="s">
        <v>166</v>
      </c>
      <c r="E502" s="128">
        <v>0</v>
      </c>
      <c r="F502" s="128">
        <v>10</v>
      </c>
      <c r="G502" s="128">
        <v>10</v>
      </c>
      <c r="H502" s="128">
        <v>78110000</v>
      </c>
      <c r="I502" s="130">
        <v>234504</v>
      </c>
      <c r="J502" s="130">
        <f t="shared" si="4"/>
        <v>2345040</v>
      </c>
      <c r="K502" s="99"/>
    </row>
    <row r="503" spans="1:11" ht="30">
      <c r="A503" s="126">
        <f t="shared" si="5"/>
        <v>83</v>
      </c>
      <c r="B503" s="128">
        <v>64221</v>
      </c>
      <c r="C503" s="137" t="s">
        <v>1194</v>
      </c>
      <c r="D503" s="190" t="s">
        <v>166</v>
      </c>
      <c r="E503" s="128">
        <v>0</v>
      </c>
      <c r="F503" s="128">
        <v>10</v>
      </c>
      <c r="G503" s="128">
        <v>10</v>
      </c>
      <c r="H503" s="128">
        <v>78110000</v>
      </c>
      <c r="I503" s="130">
        <v>234504</v>
      </c>
      <c r="J503" s="130">
        <f t="shared" si="4"/>
        <v>2345040</v>
      </c>
      <c r="K503" s="99"/>
    </row>
    <row r="504" spans="1:11" ht="45">
      <c r="A504" s="126">
        <f t="shared" si="5"/>
        <v>84</v>
      </c>
      <c r="B504" s="128">
        <v>64221</v>
      </c>
      <c r="C504" s="137" t="s">
        <v>1195</v>
      </c>
      <c r="D504" s="190" t="s">
        <v>166</v>
      </c>
      <c r="E504" s="128">
        <v>0</v>
      </c>
      <c r="F504" s="128">
        <v>10</v>
      </c>
      <c r="G504" s="128">
        <v>10</v>
      </c>
      <c r="H504" s="128">
        <v>78110000</v>
      </c>
      <c r="I504" s="130">
        <v>234504</v>
      </c>
      <c r="J504" s="130">
        <f t="shared" si="4"/>
        <v>2345040</v>
      </c>
      <c r="K504" s="99"/>
    </row>
    <row r="505" spans="1:11" ht="30">
      <c r="A505" s="126">
        <f t="shared" si="5"/>
        <v>85</v>
      </c>
      <c r="B505" s="128">
        <v>64221</v>
      </c>
      <c r="C505" s="137" t="s">
        <v>1196</v>
      </c>
      <c r="D505" s="190" t="s">
        <v>166</v>
      </c>
      <c r="E505" s="128">
        <v>0</v>
      </c>
      <c r="F505" s="128">
        <v>10</v>
      </c>
      <c r="G505" s="128">
        <v>10</v>
      </c>
      <c r="H505" s="128">
        <v>78110000</v>
      </c>
      <c r="I505" s="130">
        <v>234504</v>
      </c>
      <c r="J505" s="130">
        <f t="shared" si="4"/>
        <v>2345040</v>
      </c>
      <c r="K505" s="99"/>
    </row>
    <row r="506" spans="1:11" ht="30">
      <c r="A506" s="126">
        <f t="shared" si="5"/>
        <v>86</v>
      </c>
      <c r="B506" s="128">
        <v>64221</v>
      </c>
      <c r="C506" s="137" t="s">
        <v>1197</v>
      </c>
      <c r="D506" s="190" t="s">
        <v>166</v>
      </c>
      <c r="E506" s="128">
        <v>0</v>
      </c>
      <c r="F506" s="128">
        <v>10</v>
      </c>
      <c r="G506" s="128">
        <v>10</v>
      </c>
      <c r="H506" s="128">
        <v>78110000</v>
      </c>
      <c r="I506" s="130">
        <v>234504</v>
      </c>
      <c r="J506" s="130">
        <f t="shared" si="4"/>
        <v>2345040</v>
      </c>
      <c r="K506" s="99"/>
    </row>
    <row r="507" spans="1:11" ht="30">
      <c r="A507" s="126">
        <f t="shared" si="5"/>
        <v>87</v>
      </c>
      <c r="B507" s="128">
        <v>64221</v>
      </c>
      <c r="C507" s="137" t="s">
        <v>1198</v>
      </c>
      <c r="D507" s="190" t="s">
        <v>166</v>
      </c>
      <c r="E507" s="128">
        <v>0</v>
      </c>
      <c r="F507" s="128">
        <v>10</v>
      </c>
      <c r="G507" s="128">
        <v>10</v>
      </c>
      <c r="H507" s="128">
        <v>78110000</v>
      </c>
      <c r="I507" s="130">
        <v>234504</v>
      </c>
      <c r="J507" s="130">
        <f t="shared" si="4"/>
        <v>2345040</v>
      </c>
      <c r="K507" s="99"/>
    </row>
    <row r="508" spans="1:11" ht="30">
      <c r="A508" s="126">
        <f t="shared" si="5"/>
        <v>88</v>
      </c>
      <c r="B508" s="128">
        <v>64221</v>
      </c>
      <c r="C508" s="137" t="s">
        <v>1199</v>
      </c>
      <c r="D508" s="190" t="s">
        <v>166</v>
      </c>
      <c r="E508" s="128">
        <v>0</v>
      </c>
      <c r="F508" s="128">
        <v>10</v>
      </c>
      <c r="G508" s="128">
        <v>10</v>
      </c>
      <c r="H508" s="128">
        <v>78110000</v>
      </c>
      <c r="I508" s="130">
        <v>234504</v>
      </c>
      <c r="J508" s="130">
        <f t="shared" si="4"/>
        <v>2345040</v>
      </c>
      <c r="K508" s="99"/>
    </row>
    <row r="509" spans="1:11" ht="30">
      <c r="A509" s="126">
        <f t="shared" si="5"/>
        <v>89</v>
      </c>
      <c r="B509" s="128">
        <v>64221</v>
      </c>
      <c r="C509" s="137" t="s">
        <v>1200</v>
      </c>
      <c r="D509" s="190" t="s">
        <v>166</v>
      </c>
      <c r="E509" s="128">
        <v>0</v>
      </c>
      <c r="F509" s="128">
        <v>10</v>
      </c>
      <c r="G509" s="128">
        <v>10</v>
      </c>
      <c r="H509" s="128">
        <v>78110000</v>
      </c>
      <c r="I509" s="130">
        <v>234504</v>
      </c>
      <c r="J509" s="130">
        <f t="shared" si="4"/>
        <v>2345040</v>
      </c>
      <c r="K509" s="99"/>
    </row>
    <row r="510" spans="1:11" ht="30">
      <c r="A510" s="126">
        <f t="shared" si="5"/>
        <v>90</v>
      </c>
      <c r="B510" s="128">
        <v>64221</v>
      </c>
      <c r="C510" s="137" t="s">
        <v>1201</v>
      </c>
      <c r="D510" s="190" t="s">
        <v>166</v>
      </c>
      <c r="E510" s="128">
        <v>0</v>
      </c>
      <c r="F510" s="128">
        <v>10</v>
      </c>
      <c r="G510" s="128">
        <v>10</v>
      </c>
      <c r="H510" s="128">
        <v>78110000</v>
      </c>
      <c r="I510" s="130">
        <v>234504</v>
      </c>
      <c r="J510" s="130">
        <f t="shared" si="4"/>
        <v>2345040</v>
      </c>
      <c r="K510" s="99"/>
    </row>
    <row r="511" spans="1:11" ht="30">
      <c r="A511" s="126">
        <f t="shared" si="5"/>
        <v>91</v>
      </c>
      <c r="B511" s="128">
        <v>64221</v>
      </c>
      <c r="C511" s="137" t="s">
        <v>1202</v>
      </c>
      <c r="D511" s="190" t="s">
        <v>166</v>
      </c>
      <c r="E511" s="128">
        <v>0</v>
      </c>
      <c r="F511" s="128">
        <v>10</v>
      </c>
      <c r="G511" s="128">
        <v>10</v>
      </c>
      <c r="H511" s="128">
        <v>78110000</v>
      </c>
      <c r="I511" s="130">
        <v>234504</v>
      </c>
      <c r="J511" s="130">
        <f t="shared" si="4"/>
        <v>2345040</v>
      </c>
      <c r="K511" s="99"/>
    </row>
    <row r="512" spans="1:11" ht="30">
      <c r="A512" s="126">
        <f t="shared" si="5"/>
        <v>92</v>
      </c>
      <c r="B512" s="128">
        <v>64221</v>
      </c>
      <c r="C512" s="137" t="s">
        <v>1203</v>
      </c>
      <c r="D512" s="190" t="s">
        <v>166</v>
      </c>
      <c r="E512" s="128">
        <v>0</v>
      </c>
      <c r="F512" s="128">
        <v>10</v>
      </c>
      <c r="G512" s="128">
        <v>10</v>
      </c>
      <c r="H512" s="128">
        <v>78110000</v>
      </c>
      <c r="I512" s="130">
        <v>234504</v>
      </c>
      <c r="J512" s="130">
        <f t="shared" si="4"/>
        <v>2345040</v>
      </c>
      <c r="K512" s="99"/>
    </row>
    <row r="513" spans="1:11" ht="30">
      <c r="A513" s="126">
        <f t="shared" si="5"/>
        <v>93</v>
      </c>
      <c r="B513" s="128">
        <v>64221</v>
      </c>
      <c r="C513" s="137" t="s">
        <v>1204</v>
      </c>
      <c r="D513" s="190" t="s">
        <v>166</v>
      </c>
      <c r="E513" s="128">
        <v>0</v>
      </c>
      <c r="F513" s="128">
        <v>10</v>
      </c>
      <c r="G513" s="128">
        <v>10</v>
      </c>
      <c r="H513" s="128">
        <v>78110000</v>
      </c>
      <c r="I513" s="130">
        <v>234504</v>
      </c>
      <c r="J513" s="130">
        <f t="shared" si="4"/>
        <v>2345040</v>
      </c>
      <c r="K513" s="99"/>
    </row>
    <row r="514" spans="1:11" ht="30">
      <c r="A514" s="126">
        <f t="shared" si="5"/>
        <v>94</v>
      </c>
      <c r="B514" s="128">
        <v>64221</v>
      </c>
      <c r="C514" s="137" t="s">
        <v>1205</v>
      </c>
      <c r="D514" s="190" t="s">
        <v>166</v>
      </c>
      <c r="E514" s="128">
        <v>0</v>
      </c>
      <c r="F514" s="128">
        <v>10</v>
      </c>
      <c r="G514" s="128">
        <v>10</v>
      </c>
      <c r="H514" s="128">
        <v>78110000</v>
      </c>
      <c r="I514" s="130">
        <v>234504</v>
      </c>
      <c r="J514" s="130">
        <f t="shared" si="4"/>
        <v>2345040</v>
      </c>
      <c r="K514" s="99"/>
    </row>
    <row r="515" spans="1:11" ht="30">
      <c r="A515" s="126">
        <f t="shared" si="5"/>
        <v>95</v>
      </c>
      <c r="B515" s="128">
        <v>64221</v>
      </c>
      <c r="C515" s="137" t="s">
        <v>1206</v>
      </c>
      <c r="D515" s="190" t="s">
        <v>166</v>
      </c>
      <c r="E515" s="128">
        <v>0</v>
      </c>
      <c r="F515" s="128">
        <v>10</v>
      </c>
      <c r="G515" s="128">
        <v>10</v>
      </c>
      <c r="H515" s="128">
        <v>78110000</v>
      </c>
      <c r="I515" s="130">
        <v>234504</v>
      </c>
      <c r="J515" s="130">
        <f t="shared" si="4"/>
        <v>2345040</v>
      </c>
      <c r="K515" s="99"/>
    </row>
    <row r="516" spans="1:11" ht="30">
      <c r="A516" s="126">
        <f t="shared" si="5"/>
        <v>96</v>
      </c>
      <c r="B516" s="128">
        <v>64221</v>
      </c>
      <c r="C516" s="137" t="s">
        <v>1207</v>
      </c>
      <c r="D516" s="190" t="s">
        <v>166</v>
      </c>
      <c r="E516" s="128">
        <v>0</v>
      </c>
      <c r="F516" s="128">
        <v>10</v>
      </c>
      <c r="G516" s="128">
        <v>10</v>
      </c>
      <c r="H516" s="128">
        <v>78110000</v>
      </c>
      <c r="I516" s="130">
        <v>234504</v>
      </c>
      <c r="J516" s="130">
        <f t="shared" si="4"/>
        <v>2345040</v>
      </c>
      <c r="K516" s="99"/>
    </row>
    <row r="517" spans="1:11" ht="30">
      <c r="A517" s="126">
        <f t="shared" si="5"/>
        <v>97</v>
      </c>
      <c r="B517" s="128">
        <v>64221</v>
      </c>
      <c r="C517" s="137" t="s">
        <v>1208</v>
      </c>
      <c r="D517" s="190" t="s">
        <v>166</v>
      </c>
      <c r="E517" s="128">
        <v>0</v>
      </c>
      <c r="F517" s="128">
        <v>10</v>
      </c>
      <c r="G517" s="128">
        <v>10</v>
      </c>
      <c r="H517" s="128">
        <v>78110000</v>
      </c>
      <c r="I517" s="130">
        <v>234504</v>
      </c>
      <c r="J517" s="130">
        <f t="shared" si="4"/>
        <v>2345040</v>
      </c>
      <c r="K517" s="99"/>
    </row>
    <row r="518" spans="1:11" ht="30">
      <c r="A518" s="126">
        <f t="shared" si="5"/>
        <v>98</v>
      </c>
      <c r="B518" s="128">
        <v>64221</v>
      </c>
      <c r="C518" s="137" t="s">
        <v>1209</v>
      </c>
      <c r="D518" s="190" t="s">
        <v>166</v>
      </c>
      <c r="E518" s="128">
        <v>0</v>
      </c>
      <c r="F518" s="128">
        <v>10</v>
      </c>
      <c r="G518" s="128">
        <v>10</v>
      </c>
      <c r="H518" s="128">
        <v>78110000</v>
      </c>
      <c r="I518" s="130">
        <v>234504</v>
      </c>
      <c r="J518" s="130">
        <f t="shared" si="4"/>
        <v>2345040</v>
      </c>
      <c r="K518" s="99"/>
    </row>
    <row r="519" spans="1:11" ht="30">
      <c r="A519" s="126">
        <f t="shared" si="5"/>
        <v>99</v>
      </c>
      <c r="B519" s="128">
        <v>64221</v>
      </c>
      <c r="C519" s="137" t="s">
        <v>1210</v>
      </c>
      <c r="D519" s="190" t="s">
        <v>166</v>
      </c>
      <c r="E519" s="128">
        <v>0</v>
      </c>
      <c r="F519" s="128">
        <v>10</v>
      </c>
      <c r="G519" s="128">
        <v>10</v>
      </c>
      <c r="H519" s="128">
        <v>78110000</v>
      </c>
      <c r="I519" s="130">
        <v>234504</v>
      </c>
      <c r="J519" s="130">
        <f t="shared" si="4"/>
        <v>2345040</v>
      </c>
      <c r="K519" s="99"/>
    </row>
    <row r="520" spans="1:11" ht="30">
      <c r="A520" s="126">
        <f t="shared" si="5"/>
        <v>100</v>
      </c>
      <c r="B520" s="128">
        <v>64221</v>
      </c>
      <c r="C520" s="137" t="s">
        <v>1211</v>
      </c>
      <c r="D520" s="190" t="s">
        <v>166</v>
      </c>
      <c r="E520" s="128">
        <v>0</v>
      </c>
      <c r="F520" s="128">
        <v>10</v>
      </c>
      <c r="G520" s="128">
        <v>10</v>
      </c>
      <c r="H520" s="128">
        <v>78110000</v>
      </c>
      <c r="I520" s="130">
        <v>234504</v>
      </c>
      <c r="J520" s="130">
        <f t="shared" si="4"/>
        <v>2345040</v>
      </c>
      <c r="K520" s="99"/>
    </row>
    <row r="521" spans="1:11" ht="30">
      <c r="A521" s="126">
        <f t="shared" si="5"/>
        <v>101</v>
      </c>
      <c r="B521" s="128">
        <v>64221</v>
      </c>
      <c r="C521" s="137" t="s">
        <v>1212</v>
      </c>
      <c r="D521" s="190" t="s">
        <v>166</v>
      </c>
      <c r="E521" s="128">
        <v>0</v>
      </c>
      <c r="F521" s="128">
        <v>10</v>
      </c>
      <c r="G521" s="128">
        <v>10</v>
      </c>
      <c r="H521" s="128">
        <v>78110000</v>
      </c>
      <c r="I521" s="130">
        <v>234504</v>
      </c>
      <c r="J521" s="130">
        <f t="shared" si="4"/>
        <v>2345040</v>
      </c>
      <c r="K521" s="99"/>
    </row>
    <row r="522" spans="1:11" ht="30">
      <c r="A522" s="126">
        <f t="shared" si="5"/>
        <v>102</v>
      </c>
      <c r="B522" s="128">
        <v>64221</v>
      </c>
      <c r="C522" s="137" t="s">
        <v>1213</v>
      </c>
      <c r="D522" s="190" t="s">
        <v>166</v>
      </c>
      <c r="E522" s="128">
        <v>0</v>
      </c>
      <c r="F522" s="128">
        <v>10</v>
      </c>
      <c r="G522" s="128">
        <v>10</v>
      </c>
      <c r="H522" s="128">
        <v>78110000</v>
      </c>
      <c r="I522" s="130">
        <v>234504</v>
      </c>
      <c r="J522" s="130">
        <f t="shared" si="4"/>
        <v>2345040</v>
      </c>
      <c r="K522" s="99"/>
    </row>
    <row r="523" spans="1:11" ht="30">
      <c r="A523" s="126">
        <f t="shared" si="5"/>
        <v>103</v>
      </c>
      <c r="B523" s="128">
        <v>64221</v>
      </c>
      <c r="C523" s="137" t="s">
        <v>1214</v>
      </c>
      <c r="D523" s="190" t="s">
        <v>166</v>
      </c>
      <c r="E523" s="128">
        <v>0</v>
      </c>
      <c r="F523" s="128">
        <v>10</v>
      </c>
      <c r="G523" s="128">
        <v>10</v>
      </c>
      <c r="H523" s="128">
        <v>78110000</v>
      </c>
      <c r="I523" s="130">
        <v>234504</v>
      </c>
      <c r="J523" s="130">
        <f t="shared" si="4"/>
        <v>2345040</v>
      </c>
      <c r="K523" s="99"/>
    </row>
    <row r="524" spans="1:11" ht="30">
      <c r="A524" s="126">
        <f t="shared" si="5"/>
        <v>104</v>
      </c>
      <c r="B524" s="128">
        <v>64221</v>
      </c>
      <c r="C524" s="137" t="s">
        <v>1215</v>
      </c>
      <c r="D524" s="190" t="s">
        <v>166</v>
      </c>
      <c r="E524" s="128">
        <v>0</v>
      </c>
      <c r="F524" s="128">
        <v>10</v>
      </c>
      <c r="G524" s="128">
        <v>10</v>
      </c>
      <c r="H524" s="128">
        <v>78110000</v>
      </c>
      <c r="I524" s="130">
        <v>234504</v>
      </c>
      <c r="J524" s="130">
        <f t="shared" si="4"/>
        <v>2345040</v>
      </c>
      <c r="K524" s="99"/>
    </row>
    <row r="525" spans="1:11" ht="30">
      <c r="A525" s="126">
        <f t="shared" si="5"/>
        <v>105</v>
      </c>
      <c r="B525" s="128">
        <v>64221</v>
      </c>
      <c r="C525" s="137" t="s">
        <v>1216</v>
      </c>
      <c r="D525" s="190" t="s">
        <v>166</v>
      </c>
      <c r="E525" s="128">
        <v>0</v>
      </c>
      <c r="F525" s="128">
        <v>10</v>
      </c>
      <c r="G525" s="128">
        <v>10</v>
      </c>
      <c r="H525" s="128">
        <v>78110000</v>
      </c>
      <c r="I525" s="130">
        <v>234504</v>
      </c>
      <c r="J525" s="130">
        <f t="shared" si="4"/>
        <v>2345040</v>
      </c>
      <c r="K525" s="99"/>
    </row>
    <row r="526" spans="1:11" ht="30">
      <c r="A526" s="126">
        <f t="shared" si="5"/>
        <v>106</v>
      </c>
      <c r="B526" s="128">
        <v>64221</v>
      </c>
      <c r="C526" s="137" t="s">
        <v>1217</v>
      </c>
      <c r="D526" s="190" t="s">
        <v>166</v>
      </c>
      <c r="E526" s="128">
        <v>0</v>
      </c>
      <c r="F526" s="128">
        <v>10</v>
      </c>
      <c r="G526" s="128">
        <v>10</v>
      </c>
      <c r="H526" s="128">
        <v>78110000</v>
      </c>
      <c r="I526" s="130">
        <v>234504</v>
      </c>
      <c r="J526" s="130">
        <f t="shared" si="4"/>
        <v>2345040</v>
      </c>
      <c r="K526" s="99"/>
    </row>
    <row r="527" spans="1:11" ht="30">
      <c r="A527" s="126">
        <f t="shared" si="5"/>
        <v>107</v>
      </c>
      <c r="B527" s="128">
        <v>64221</v>
      </c>
      <c r="C527" s="137" t="s">
        <v>1218</v>
      </c>
      <c r="D527" s="190" t="s">
        <v>166</v>
      </c>
      <c r="E527" s="128">
        <v>0</v>
      </c>
      <c r="F527" s="128">
        <v>10</v>
      </c>
      <c r="G527" s="128">
        <v>10</v>
      </c>
      <c r="H527" s="128">
        <v>78110000</v>
      </c>
      <c r="I527" s="130">
        <v>234504</v>
      </c>
      <c r="J527" s="130">
        <f t="shared" si="4"/>
        <v>2345040</v>
      </c>
      <c r="K527" s="99"/>
    </row>
    <row r="528" spans="1:11" ht="30">
      <c r="A528" s="126">
        <f t="shared" si="5"/>
        <v>108</v>
      </c>
      <c r="B528" s="128">
        <v>64221</v>
      </c>
      <c r="C528" s="137" t="s">
        <v>1219</v>
      </c>
      <c r="D528" s="190" t="s">
        <v>166</v>
      </c>
      <c r="E528" s="128">
        <v>0</v>
      </c>
      <c r="F528" s="128">
        <v>10</v>
      </c>
      <c r="G528" s="128">
        <v>10</v>
      </c>
      <c r="H528" s="128">
        <v>78110000</v>
      </c>
      <c r="I528" s="130">
        <v>234504</v>
      </c>
      <c r="J528" s="130">
        <f t="shared" si="4"/>
        <v>2345040</v>
      </c>
      <c r="K528" s="99"/>
    </row>
    <row r="529" spans="1:11" ht="30">
      <c r="A529" s="126">
        <f t="shared" si="5"/>
        <v>109</v>
      </c>
      <c r="B529" s="128">
        <v>64221</v>
      </c>
      <c r="C529" s="137" t="s">
        <v>1220</v>
      </c>
      <c r="D529" s="190" t="s">
        <v>166</v>
      </c>
      <c r="E529" s="128">
        <v>0</v>
      </c>
      <c r="F529" s="128">
        <v>10</v>
      </c>
      <c r="G529" s="128">
        <v>10</v>
      </c>
      <c r="H529" s="128">
        <v>78110000</v>
      </c>
      <c r="I529" s="130">
        <v>234504</v>
      </c>
      <c r="J529" s="130">
        <f t="shared" si="4"/>
        <v>2345040</v>
      </c>
      <c r="K529" s="99"/>
    </row>
    <row r="530" spans="1:11" ht="45">
      <c r="A530" s="126">
        <f t="shared" si="5"/>
        <v>110</v>
      </c>
      <c r="B530" s="128">
        <v>64221</v>
      </c>
      <c r="C530" s="137" t="s">
        <v>1221</v>
      </c>
      <c r="D530" s="190" t="s">
        <v>166</v>
      </c>
      <c r="E530" s="128">
        <v>0</v>
      </c>
      <c r="F530" s="128">
        <v>10</v>
      </c>
      <c r="G530" s="128">
        <v>10</v>
      </c>
      <c r="H530" s="128">
        <v>78110000</v>
      </c>
      <c r="I530" s="130">
        <v>234504</v>
      </c>
      <c r="J530" s="130">
        <f t="shared" si="4"/>
        <v>2345040</v>
      </c>
      <c r="K530" s="99"/>
    </row>
    <row r="531" spans="1:11" ht="30">
      <c r="A531" s="126">
        <f t="shared" si="5"/>
        <v>111</v>
      </c>
      <c r="B531" s="128">
        <v>64221</v>
      </c>
      <c r="C531" s="137" t="s">
        <v>1222</v>
      </c>
      <c r="D531" s="190" t="s">
        <v>166</v>
      </c>
      <c r="E531" s="128">
        <v>0</v>
      </c>
      <c r="F531" s="128">
        <v>10</v>
      </c>
      <c r="G531" s="128">
        <v>10</v>
      </c>
      <c r="H531" s="128">
        <v>78110000</v>
      </c>
      <c r="I531" s="130">
        <v>234504</v>
      </c>
      <c r="J531" s="130">
        <f t="shared" si="4"/>
        <v>2345040</v>
      </c>
      <c r="K531" s="99"/>
    </row>
    <row r="532" spans="1:11" ht="30">
      <c r="A532" s="126">
        <f t="shared" si="5"/>
        <v>112</v>
      </c>
      <c r="B532" s="128">
        <v>64221</v>
      </c>
      <c r="C532" s="137" t="s">
        <v>1223</v>
      </c>
      <c r="D532" s="190" t="s">
        <v>166</v>
      </c>
      <c r="E532" s="128">
        <v>0</v>
      </c>
      <c r="F532" s="128">
        <v>10</v>
      </c>
      <c r="G532" s="128">
        <v>10</v>
      </c>
      <c r="H532" s="128">
        <v>78110000</v>
      </c>
      <c r="I532" s="130">
        <v>234504</v>
      </c>
      <c r="J532" s="130">
        <f t="shared" si="4"/>
        <v>2345040</v>
      </c>
      <c r="K532" s="99"/>
    </row>
    <row r="533" spans="1:11" ht="30">
      <c r="A533" s="126">
        <f t="shared" si="5"/>
        <v>113</v>
      </c>
      <c r="B533" s="128">
        <v>64221</v>
      </c>
      <c r="C533" s="137" t="s">
        <v>1224</v>
      </c>
      <c r="D533" s="190" t="s">
        <v>166</v>
      </c>
      <c r="E533" s="128">
        <v>0</v>
      </c>
      <c r="F533" s="128">
        <v>10</v>
      </c>
      <c r="G533" s="128">
        <v>10</v>
      </c>
      <c r="H533" s="128">
        <v>78110000</v>
      </c>
      <c r="I533" s="130">
        <v>234504</v>
      </c>
      <c r="J533" s="130">
        <f t="shared" si="4"/>
        <v>2345040</v>
      </c>
      <c r="K533" s="99"/>
    </row>
    <row r="534" spans="1:11" ht="30">
      <c r="A534" s="126">
        <f t="shared" si="5"/>
        <v>114</v>
      </c>
      <c r="B534" s="128">
        <v>64221</v>
      </c>
      <c r="C534" s="137" t="s">
        <v>1225</v>
      </c>
      <c r="D534" s="190" t="s">
        <v>166</v>
      </c>
      <c r="E534" s="128">
        <v>0</v>
      </c>
      <c r="F534" s="128">
        <v>10</v>
      </c>
      <c r="G534" s="128">
        <v>10</v>
      </c>
      <c r="H534" s="128">
        <v>78110000</v>
      </c>
      <c r="I534" s="130">
        <v>234504</v>
      </c>
      <c r="J534" s="130">
        <f t="shared" si="4"/>
        <v>2345040</v>
      </c>
      <c r="K534" s="99"/>
    </row>
    <row r="535" spans="1:11" ht="30">
      <c r="A535" s="126">
        <f t="shared" si="5"/>
        <v>115</v>
      </c>
      <c r="B535" s="128">
        <v>64221</v>
      </c>
      <c r="C535" s="137" t="s">
        <v>1226</v>
      </c>
      <c r="D535" s="190" t="s">
        <v>166</v>
      </c>
      <c r="E535" s="128">
        <v>0</v>
      </c>
      <c r="F535" s="128">
        <v>10</v>
      </c>
      <c r="G535" s="128">
        <v>10</v>
      </c>
      <c r="H535" s="128">
        <v>78110000</v>
      </c>
      <c r="I535" s="130">
        <v>234504</v>
      </c>
      <c r="J535" s="130">
        <f t="shared" si="4"/>
        <v>2345040</v>
      </c>
      <c r="K535" s="99"/>
    </row>
    <row r="536" spans="1:11" ht="30">
      <c r="A536" s="126">
        <f t="shared" si="5"/>
        <v>116</v>
      </c>
      <c r="B536" s="128">
        <v>64221</v>
      </c>
      <c r="C536" s="137" t="s">
        <v>1227</v>
      </c>
      <c r="D536" s="190" t="s">
        <v>166</v>
      </c>
      <c r="E536" s="128">
        <v>0</v>
      </c>
      <c r="F536" s="128">
        <v>10</v>
      </c>
      <c r="G536" s="128">
        <v>10</v>
      </c>
      <c r="H536" s="128">
        <v>78110000</v>
      </c>
      <c r="I536" s="130">
        <v>234504</v>
      </c>
      <c r="J536" s="130">
        <f t="shared" si="4"/>
        <v>2345040</v>
      </c>
      <c r="K536" s="99"/>
    </row>
    <row r="537" spans="1:11" ht="30">
      <c r="A537" s="126">
        <f t="shared" si="5"/>
        <v>117</v>
      </c>
      <c r="B537" s="128">
        <v>64221</v>
      </c>
      <c r="C537" s="137" t="s">
        <v>1228</v>
      </c>
      <c r="D537" s="190" t="s">
        <v>166</v>
      </c>
      <c r="E537" s="128">
        <v>0</v>
      </c>
      <c r="F537" s="128">
        <v>10</v>
      </c>
      <c r="G537" s="128">
        <v>10</v>
      </c>
      <c r="H537" s="128">
        <v>78110000</v>
      </c>
      <c r="I537" s="130">
        <v>234504</v>
      </c>
      <c r="J537" s="130">
        <f t="shared" si="4"/>
        <v>2345040</v>
      </c>
      <c r="K537" s="99"/>
    </row>
    <row r="538" spans="1:11" ht="30">
      <c r="A538" s="126">
        <f t="shared" si="5"/>
        <v>118</v>
      </c>
      <c r="B538" s="128">
        <v>64221</v>
      </c>
      <c r="C538" s="137" t="s">
        <v>1229</v>
      </c>
      <c r="D538" s="190" t="s">
        <v>166</v>
      </c>
      <c r="E538" s="128">
        <v>0</v>
      </c>
      <c r="F538" s="128">
        <v>10</v>
      </c>
      <c r="G538" s="128">
        <v>10</v>
      </c>
      <c r="H538" s="128">
        <v>78110000</v>
      </c>
      <c r="I538" s="130">
        <v>234504</v>
      </c>
      <c r="J538" s="130">
        <f t="shared" si="4"/>
        <v>2345040</v>
      </c>
      <c r="K538" s="99"/>
    </row>
    <row r="539" spans="1:11" ht="30">
      <c r="A539" s="126">
        <f t="shared" si="5"/>
        <v>119</v>
      </c>
      <c r="B539" s="128">
        <v>64221</v>
      </c>
      <c r="C539" s="137" t="s">
        <v>1230</v>
      </c>
      <c r="D539" s="190" t="s">
        <v>166</v>
      </c>
      <c r="E539" s="128">
        <v>0</v>
      </c>
      <c r="F539" s="128">
        <v>10</v>
      </c>
      <c r="G539" s="128">
        <v>10</v>
      </c>
      <c r="H539" s="128">
        <v>78110000</v>
      </c>
      <c r="I539" s="130">
        <v>234504</v>
      </c>
      <c r="J539" s="130">
        <f t="shared" si="4"/>
        <v>2345040</v>
      </c>
      <c r="K539" s="99"/>
    </row>
    <row r="540" spans="1:11" ht="30">
      <c r="A540" s="126">
        <f t="shared" si="5"/>
        <v>120</v>
      </c>
      <c r="B540" s="128">
        <v>64221</v>
      </c>
      <c r="C540" s="137" t="s">
        <v>1231</v>
      </c>
      <c r="D540" s="190" t="s">
        <v>166</v>
      </c>
      <c r="E540" s="128">
        <v>0</v>
      </c>
      <c r="F540" s="128">
        <v>10</v>
      </c>
      <c r="G540" s="128">
        <v>10</v>
      </c>
      <c r="H540" s="128">
        <v>78110000</v>
      </c>
      <c r="I540" s="130">
        <v>234504</v>
      </c>
      <c r="J540" s="130">
        <f t="shared" si="4"/>
        <v>2345040</v>
      </c>
      <c r="K540" s="99"/>
    </row>
    <row r="541" spans="1:11" ht="30">
      <c r="A541" s="126">
        <f t="shared" si="5"/>
        <v>121</v>
      </c>
      <c r="B541" s="128">
        <v>64221</v>
      </c>
      <c r="C541" s="137" t="s">
        <v>1232</v>
      </c>
      <c r="D541" s="190" t="s">
        <v>166</v>
      </c>
      <c r="E541" s="128">
        <v>0</v>
      </c>
      <c r="F541" s="128">
        <v>10</v>
      </c>
      <c r="G541" s="128">
        <v>10</v>
      </c>
      <c r="H541" s="128">
        <v>78110000</v>
      </c>
      <c r="I541" s="130">
        <v>234504</v>
      </c>
      <c r="J541" s="130">
        <f t="shared" si="4"/>
        <v>2345040</v>
      </c>
      <c r="K541" s="99"/>
    </row>
    <row r="542" spans="1:11" ht="30">
      <c r="A542" s="126">
        <f t="shared" si="5"/>
        <v>122</v>
      </c>
      <c r="B542" s="128">
        <v>64221</v>
      </c>
      <c r="C542" s="137" t="s">
        <v>1233</v>
      </c>
      <c r="D542" s="190" t="s">
        <v>166</v>
      </c>
      <c r="E542" s="128">
        <v>0</v>
      </c>
      <c r="F542" s="128">
        <v>10</v>
      </c>
      <c r="G542" s="128">
        <v>10</v>
      </c>
      <c r="H542" s="128">
        <v>78110000</v>
      </c>
      <c r="I542" s="130">
        <v>234504</v>
      </c>
      <c r="J542" s="130">
        <f t="shared" si="4"/>
        <v>2345040</v>
      </c>
      <c r="K542" s="99"/>
    </row>
    <row r="543" spans="1:11" ht="30">
      <c r="A543" s="126">
        <f t="shared" si="5"/>
        <v>123</v>
      </c>
      <c r="B543" s="128">
        <v>64221</v>
      </c>
      <c r="C543" s="137" t="s">
        <v>1234</v>
      </c>
      <c r="D543" s="190" t="s">
        <v>166</v>
      </c>
      <c r="E543" s="128">
        <v>0</v>
      </c>
      <c r="F543" s="128">
        <v>20</v>
      </c>
      <c r="G543" s="128">
        <v>20</v>
      </c>
      <c r="H543" s="128">
        <v>78110000</v>
      </c>
      <c r="I543" s="130">
        <v>234504</v>
      </c>
      <c r="J543" s="130">
        <f t="shared" si="4"/>
        <v>4690080</v>
      </c>
      <c r="K543" s="99"/>
    </row>
    <row r="544" spans="1:11" ht="30">
      <c r="A544" s="126">
        <f t="shared" si="5"/>
        <v>124</v>
      </c>
      <c r="B544" s="128">
        <v>64221</v>
      </c>
      <c r="C544" s="137" t="s">
        <v>1235</v>
      </c>
      <c r="D544" s="190" t="s">
        <v>166</v>
      </c>
      <c r="E544" s="128">
        <v>0</v>
      </c>
      <c r="F544" s="128">
        <v>10</v>
      </c>
      <c r="G544" s="128">
        <v>10</v>
      </c>
      <c r="H544" s="128">
        <v>78110000</v>
      </c>
      <c r="I544" s="130">
        <v>234504</v>
      </c>
      <c r="J544" s="130">
        <f t="shared" si="4"/>
        <v>2345040</v>
      </c>
      <c r="K544" s="99"/>
    </row>
    <row r="545" spans="1:11" ht="30">
      <c r="A545" s="126">
        <f t="shared" si="5"/>
        <v>125</v>
      </c>
      <c r="B545" s="128">
        <v>64221</v>
      </c>
      <c r="C545" s="137" t="s">
        <v>1236</v>
      </c>
      <c r="D545" s="190" t="s">
        <v>166</v>
      </c>
      <c r="E545" s="128">
        <v>0</v>
      </c>
      <c r="F545" s="128">
        <v>20</v>
      </c>
      <c r="G545" s="128">
        <v>20</v>
      </c>
      <c r="H545" s="128">
        <v>78110000</v>
      </c>
      <c r="I545" s="130">
        <v>234504</v>
      </c>
      <c r="J545" s="130">
        <f t="shared" si="4"/>
        <v>4690080</v>
      </c>
      <c r="K545" s="99"/>
    </row>
    <row r="546" spans="1:11" ht="30">
      <c r="A546" s="126">
        <f t="shared" si="5"/>
        <v>126</v>
      </c>
      <c r="B546" s="128">
        <v>64221</v>
      </c>
      <c r="C546" s="137" t="s">
        <v>1237</v>
      </c>
      <c r="D546" s="190" t="s">
        <v>166</v>
      </c>
      <c r="E546" s="128">
        <v>0</v>
      </c>
      <c r="F546" s="128">
        <v>10</v>
      </c>
      <c r="G546" s="128">
        <v>10</v>
      </c>
      <c r="H546" s="128">
        <v>78110000</v>
      </c>
      <c r="I546" s="130">
        <v>234504</v>
      </c>
      <c r="J546" s="130">
        <f t="shared" si="4"/>
        <v>2345040</v>
      </c>
      <c r="K546" s="99"/>
    </row>
    <row r="547" spans="1:11" ht="30">
      <c r="A547" s="126">
        <f t="shared" si="5"/>
        <v>127</v>
      </c>
      <c r="B547" s="128">
        <v>64221</v>
      </c>
      <c r="C547" s="137" t="s">
        <v>1238</v>
      </c>
      <c r="D547" s="190" t="s">
        <v>166</v>
      </c>
      <c r="E547" s="128">
        <v>0</v>
      </c>
      <c r="F547" s="128">
        <v>10</v>
      </c>
      <c r="G547" s="128">
        <v>10</v>
      </c>
      <c r="H547" s="128">
        <v>78110000</v>
      </c>
      <c r="I547" s="130">
        <v>234504</v>
      </c>
      <c r="J547" s="130">
        <f t="shared" si="4"/>
        <v>2345040</v>
      </c>
      <c r="K547" s="99"/>
    </row>
    <row r="548" spans="1:11" ht="30">
      <c r="A548" s="126">
        <f t="shared" si="5"/>
        <v>128</v>
      </c>
      <c r="B548" s="128">
        <v>64221</v>
      </c>
      <c r="C548" s="137" t="s">
        <v>1239</v>
      </c>
      <c r="D548" s="190" t="s">
        <v>166</v>
      </c>
      <c r="E548" s="128">
        <v>0</v>
      </c>
      <c r="F548" s="128">
        <v>10</v>
      </c>
      <c r="G548" s="128">
        <v>10</v>
      </c>
      <c r="H548" s="128">
        <v>78110000</v>
      </c>
      <c r="I548" s="130">
        <v>234504</v>
      </c>
      <c r="J548" s="130">
        <f t="shared" si="4"/>
        <v>2345040</v>
      </c>
      <c r="K548" s="99"/>
    </row>
    <row r="549" spans="1:11" ht="30">
      <c r="A549" s="126">
        <f t="shared" si="5"/>
        <v>129</v>
      </c>
      <c r="B549" s="128">
        <v>64221</v>
      </c>
      <c r="C549" s="137" t="s">
        <v>1240</v>
      </c>
      <c r="D549" s="190" t="s">
        <v>166</v>
      </c>
      <c r="E549" s="128">
        <v>0</v>
      </c>
      <c r="F549" s="128">
        <v>20</v>
      </c>
      <c r="G549" s="128">
        <v>20</v>
      </c>
      <c r="H549" s="128">
        <v>78110000</v>
      </c>
      <c r="I549" s="130">
        <v>234504</v>
      </c>
      <c r="J549" s="130">
        <f t="shared" si="4"/>
        <v>4690080</v>
      </c>
      <c r="K549" s="99"/>
    </row>
    <row r="550" spans="1:11" ht="30">
      <c r="A550" s="126">
        <f t="shared" si="5"/>
        <v>130</v>
      </c>
      <c r="B550" s="128">
        <v>64221</v>
      </c>
      <c r="C550" s="137" t="s">
        <v>1241</v>
      </c>
      <c r="D550" s="190" t="s">
        <v>166</v>
      </c>
      <c r="E550" s="128">
        <v>0</v>
      </c>
      <c r="F550" s="128">
        <v>20</v>
      </c>
      <c r="G550" s="128">
        <v>20</v>
      </c>
      <c r="H550" s="128">
        <v>78110000</v>
      </c>
      <c r="I550" s="130">
        <v>234504</v>
      </c>
      <c r="J550" s="130">
        <f t="shared" si="4"/>
        <v>4690080</v>
      </c>
      <c r="K550" s="99"/>
    </row>
    <row r="551" spans="1:11" ht="30">
      <c r="A551" s="126">
        <f t="shared" si="5"/>
        <v>131</v>
      </c>
      <c r="B551" s="128">
        <v>64221</v>
      </c>
      <c r="C551" s="137" t="s">
        <v>1242</v>
      </c>
      <c r="D551" s="190" t="s">
        <v>166</v>
      </c>
      <c r="E551" s="128">
        <v>0</v>
      </c>
      <c r="F551" s="128">
        <v>10</v>
      </c>
      <c r="G551" s="128">
        <v>10</v>
      </c>
      <c r="H551" s="128">
        <v>78110000</v>
      </c>
      <c r="I551" s="130">
        <v>234504</v>
      </c>
      <c r="J551" s="130">
        <f t="shared" si="4"/>
        <v>2345040</v>
      </c>
      <c r="K551" s="99"/>
    </row>
    <row r="552" spans="1:11" ht="30">
      <c r="A552" s="126">
        <f t="shared" si="5"/>
        <v>132</v>
      </c>
      <c r="B552" s="128">
        <v>64221</v>
      </c>
      <c r="C552" s="137" t="s">
        <v>1243</v>
      </c>
      <c r="D552" s="190" t="s">
        <v>166</v>
      </c>
      <c r="E552" s="128">
        <v>0</v>
      </c>
      <c r="F552" s="128">
        <v>10</v>
      </c>
      <c r="G552" s="128">
        <v>10</v>
      </c>
      <c r="H552" s="128">
        <v>78110000</v>
      </c>
      <c r="I552" s="130">
        <v>234504</v>
      </c>
      <c r="J552" s="130">
        <f t="shared" si="4"/>
        <v>2345040</v>
      </c>
      <c r="K552" s="99"/>
    </row>
    <row r="553" spans="1:11" ht="30">
      <c r="A553" s="126">
        <f t="shared" si="5"/>
        <v>133</v>
      </c>
      <c r="B553" s="128">
        <v>64221</v>
      </c>
      <c r="C553" s="137" t="s">
        <v>1244</v>
      </c>
      <c r="D553" s="190" t="s">
        <v>166</v>
      </c>
      <c r="E553" s="128">
        <v>0</v>
      </c>
      <c r="F553" s="128">
        <v>10</v>
      </c>
      <c r="G553" s="128">
        <v>10</v>
      </c>
      <c r="H553" s="128">
        <v>78110000</v>
      </c>
      <c r="I553" s="130">
        <v>234504</v>
      </c>
      <c r="J553" s="130">
        <f t="shared" si="4"/>
        <v>2345040</v>
      </c>
      <c r="K553" s="99"/>
    </row>
    <row r="554" spans="1:11" ht="30">
      <c r="A554" s="126">
        <f t="shared" si="5"/>
        <v>134</v>
      </c>
      <c r="B554" s="128">
        <v>64221</v>
      </c>
      <c r="C554" s="137" t="s">
        <v>1245</v>
      </c>
      <c r="D554" s="190" t="s">
        <v>166</v>
      </c>
      <c r="E554" s="128">
        <v>0</v>
      </c>
      <c r="F554" s="128">
        <v>10</v>
      </c>
      <c r="G554" s="128">
        <v>10</v>
      </c>
      <c r="H554" s="128">
        <v>78110000</v>
      </c>
      <c r="I554" s="130">
        <v>234504</v>
      </c>
      <c r="J554" s="130">
        <f t="shared" si="4"/>
        <v>2345040</v>
      </c>
      <c r="K554" s="99"/>
    </row>
    <row r="555" spans="1:11" ht="30">
      <c r="A555" s="126">
        <f t="shared" si="5"/>
        <v>135</v>
      </c>
      <c r="B555" s="128">
        <v>64221</v>
      </c>
      <c r="C555" s="137" t="s">
        <v>1246</v>
      </c>
      <c r="D555" s="190" t="s">
        <v>166</v>
      </c>
      <c r="E555" s="128">
        <v>0</v>
      </c>
      <c r="F555" s="128">
        <v>10</v>
      </c>
      <c r="G555" s="128">
        <v>10</v>
      </c>
      <c r="H555" s="128">
        <v>78110000</v>
      </c>
      <c r="I555" s="130">
        <v>234504</v>
      </c>
      <c r="J555" s="130">
        <f t="shared" si="4"/>
        <v>2345040</v>
      </c>
      <c r="K555" s="99"/>
    </row>
    <row r="556" spans="1:11" ht="30">
      <c r="A556" s="126">
        <f t="shared" si="5"/>
        <v>136</v>
      </c>
      <c r="B556" s="128">
        <v>64221</v>
      </c>
      <c r="C556" s="137" t="s">
        <v>1247</v>
      </c>
      <c r="D556" s="190" t="s">
        <v>166</v>
      </c>
      <c r="E556" s="128">
        <v>0</v>
      </c>
      <c r="F556" s="128">
        <v>10</v>
      </c>
      <c r="G556" s="128">
        <v>10</v>
      </c>
      <c r="H556" s="128">
        <v>78110000</v>
      </c>
      <c r="I556" s="130">
        <v>234504</v>
      </c>
      <c r="J556" s="130">
        <f t="shared" si="4"/>
        <v>2345040</v>
      </c>
      <c r="K556" s="99"/>
    </row>
    <row r="557" spans="1:11" ht="30">
      <c r="A557" s="126">
        <f t="shared" si="5"/>
        <v>137</v>
      </c>
      <c r="B557" s="128">
        <v>64221</v>
      </c>
      <c r="C557" s="137" t="s">
        <v>1248</v>
      </c>
      <c r="D557" s="190" t="s">
        <v>166</v>
      </c>
      <c r="E557" s="128">
        <v>0</v>
      </c>
      <c r="F557" s="128">
        <v>10</v>
      </c>
      <c r="G557" s="128">
        <v>10</v>
      </c>
      <c r="H557" s="128">
        <v>78110000</v>
      </c>
      <c r="I557" s="130">
        <v>234504</v>
      </c>
      <c r="J557" s="130">
        <f t="shared" si="4"/>
        <v>2345040</v>
      </c>
      <c r="K557" s="99"/>
    </row>
    <row r="558" spans="1:11" ht="30">
      <c r="A558" s="126">
        <f t="shared" si="5"/>
        <v>138</v>
      </c>
      <c r="B558" s="128">
        <v>64221</v>
      </c>
      <c r="C558" s="137" t="s">
        <v>1249</v>
      </c>
      <c r="D558" s="190" t="s">
        <v>166</v>
      </c>
      <c r="E558" s="128">
        <v>0</v>
      </c>
      <c r="F558" s="128">
        <v>10</v>
      </c>
      <c r="G558" s="128">
        <v>10</v>
      </c>
      <c r="H558" s="128">
        <v>78110000</v>
      </c>
      <c r="I558" s="130">
        <v>234504</v>
      </c>
      <c r="J558" s="130">
        <f t="shared" si="4"/>
        <v>2345040</v>
      </c>
      <c r="K558" s="99"/>
    </row>
    <row r="559" spans="1:11" ht="30">
      <c r="A559" s="126">
        <f t="shared" si="5"/>
        <v>139</v>
      </c>
      <c r="B559" s="128">
        <v>64221</v>
      </c>
      <c r="C559" s="137" t="s">
        <v>1250</v>
      </c>
      <c r="D559" s="190" t="s">
        <v>166</v>
      </c>
      <c r="E559" s="128">
        <v>0</v>
      </c>
      <c r="F559" s="128">
        <v>10</v>
      </c>
      <c r="G559" s="128">
        <v>10</v>
      </c>
      <c r="H559" s="128">
        <v>78110000</v>
      </c>
      <c r="I559" s="130">
        <v>234504</v>
      </c>
      <c r="J559" s="130">
        <f t="shared" si="4"/>
        <v>2345040</v>
      </c>
      <c r="K559" s="99"/>
    </row>
    <row r="560" spans="1:11" ht="30">
      <c r="A560" s="126">
        <f t="shared" si="5"/>
        <v>140</v>
      </c>
      <c r="B560" s="128">
        <v>64221</v>
      </c>
      <c r="C560" s="137" t="s">
        <v>1251</v>
      </c>
      <c r="D560" s="190" t="s">
        <v>166</v>
      </c>
      <c r="E560" s="128">
        <v>0</v>
      </c>
      <c r="F560" s="128">
        <v>10</v>
      </c>
      <c r="G560" s="128">
        <v>10</v>
      </c>
      <c r="H560" s="128">
        <v>78110000</v>
      </c>
      <c r="I560" s="130">
        <v>234504</v>
      </c>
      <c r="J560" s="130">
        <f t="shared" si="4"/>
        <v>2345040</v>
      </c>
      <c r="K560" s="99"/>
    </row>
    <row r="561" spans="1:11" ht="30">
      <c r="A561" s="126">
        <f t="shared" si="5"/>
        <v>141</v>
      </c>
      <c r="B561" s="128">
        <v>64221</v>
      </c>
      <c r="C561" s="137" t="s">
        <v>1252</v>
      </c>
      <c r="D561" s="190" t="s">
        <v>166</v>
      </c>
      <c r="E561" s="128">
        <v>0</v>
      </c>
      <c r="F561" s="128">
        <v>10</v>
      </c>
      <c r="G561" s="128">
        <v>10</v>
      </c>
      <c r="H561" s="128">
        <v>78110000</v>
      </c>
      <c r="I561" s="130">
        <v>234504</v>
      </c>
      <c r="J561" s="130">
        <f t="shared" si="4"/>
        <v>2345040</v>
      </c>
      <c r="K561" s="99"/>
    </row>
    <row r="562" spans="1:11" ht="30">
      <c r="A562" s="126">
        <f t="shared" si="5"/>
        <v>142</v>
      </c>
      <c r="B562" s="128">
        <v>64221</v>
      </c>
      <c r="C562" s="137" t="s">
        <v>1253</v>
      </c>
      <c r="D562" s="190" t="s">
        <v>166</v>
      </c>
      <c r="E562" s="128">
        <v>0</v>
      </c>
      <c r="F562" s="128">
        <v>20</v>
      </c>
      <c r="G562" s="128">
        <v>20</v>
      </c>
      <c r="H562" s="128">
        <v>78110000</v>
      </c>
      <c r="I562" s="130">
        <v>234504</v>
      </c>
      <c r="J562" s="130">
        <f t="shared" ref="J562:J625" si="6">I562*F562</f>
        <v>4690080</v>
      </c>
      <c r="K562" s="99"/>
    </row>
    <row r="563" spans="1:11" ht="30">
      <c r="A563" s="126">
        <f t="shared" ref="A563:A626" si="7">A562+1</f>
        <v>143</v>
      </c>
      <c r="B563" s="128">
        <v>64221</v>
      </c>
      <c r="C563" s="137" t="s">
        <v>1254</v>
      </c>
      <c r="D563" s="190" t="s">
        <v>166</v>
      </c>
      <c r="E563" s="128">
        <v>0</v>
      </c>
      <c r="F563" s="128">
        <v>10</v>
      </c>
      <c r="G563" s="128">
        <v>10</v>
      </c>
      <c r="H563" s="128">
        <v>78110000</v>
      </c>
      <c r="I563" s="130">
        <v>234504</v>
      </c>
      <c r="J563" s="130">
        <f t="shared" si="6"/>
        <v>2345040</v>
      </c>
      <c r="K563" s="99"/>
    </row>
    <row r="564" spans="1:11" ht="30">
      <c r="A564" s="126">
        <f t="shared" si="7"/>
        <v>144</v>
      </c>
      <c r="B564" s="128">
        <v>64221</v>
      </c>
      <c r="C564" s="137" t="s">
        <v>1255</v>
      </c>
      <c r="D564" s="190" t="s">
        <v>166</v>
      </c>
      <c r="E564" s="128">
        <v>0</v>
      </c>
      <c r="F564" s="128">
        <v>10</v>
      </c>
      <c r="G564" s="128">
        <v>10</v>
      </c>
      <c r="H564" s="128">
        <v>78110000</v>
      </c>
      <c r="I564" s="130">
        <v>234504</v>
      </c>
      <c r="J564" s="130">
        <f t="shared" si="6"/>
        <v>2345040</v>
      </c>
      <c r="K564" s="99"/>
    </row>
    <row r="565" spans="1:11" ht="30.75" customHeight="1">
      <c r="A565" s="126">
        <f t="shared" si="7"/>
        <v>145</v>
      </c>
      <c r="B565" s="128">
        <v>64221</v>
      </c>
      <c r="C565" s="137" t="s">
        <v>1256</v>
      </c>
      <c r="D565" s="190" t="s">
        <v>166</v>
      </c>
      <c r="E565" s="128">
        <v>0</v>
      </c>
      <c r="F565" s="128">
        <v>10</v>
      </c>
      <c r="G565" s="128">
        <v>10</v>
      </c>
      <c r="H565" s="128">
        <v>78110000</v>
      </c>
      <c r="I565" s="130">
        <v>234504</v>
      </c>
      <c r="J565" s="130">
        <f t="shared" si="6"/>
        <v>2345040</v>
      </c>
      <c r="K565" s="99"/>
    </row>
    <row r="566" spans="1:11" ht="30">
      <c r="A566" s="126">
        <f t="shared" si="7"/>
        <v>146</v>
      </c>
      <c r="B566" s="128">
        <v>64221</v>
      </c>
      <c r="C566" s="137" t="s">
        <v>1257</v>
      </c>
      <c r="D566" s="190" t="s">
        <v>166</v>
      </c>
      <c r="E566" s="128">
        <v>0</v>
      </c>
      <c r="F566" s="128">
        <v>10</v>
      </c>
      <c r="G566" s="128">
        <v>10</v>
      </c>
      <c r="H566" s="128">
        <v>78110000</v>
      </c>
      <c r="I566" s="130">
        <v>234504</v>
      </c>
      <c r="J566" s="130">
        <f t="shared" si="6"/>
        <v>2345040</v>
      </c>
      <c r="K566" s="99"/>
    </row>
    <row r="567" spans="1:11" ht="30">
      <c r="A567" s="126">
        <f t="shared" si="7"/>
        <v>147</v>
      </c>
      <c r="B567" s="128">
        <v>64221</v>
      </c>
      <c r="C567" s="137" t="s">
        <v>1258</v>
      </c>
      <c r="D567" s="190" t="s">
        <v>166</v>
      </c>
      <c r="E567" s="128">
        <v>0</v>
      </c>
      <c r="F567" s="128">
        <v>10</v>
      </c>
      <c r="G567" s="128">
        <v>10</v>
      </c>
      <c r="H567" s="128">
        <v>78110000</v>
      </c>
      <c r="I567" s="130">
        <v>234504</v>
      </c>
      <c r="J567" s="130">
        <f t="shared" si="6"/>
        <v>2345040</v>
      </c>
      <c r="K567" s="99"/>
    </row>
    <row r="568" spans="1:11" ht="30">
      <c r="A568" s="126">
        <f t="shared" si="7"/>
        <v>148</v>
      </c>
      <c r="B568" s="128">
        <v>64221</v>
      </c>
      <c r="C568" s="137" t="s">
        <v>1259</v>
      </c>
      <c r="D568" s="190" t="s">
        <v>166</v>
      </c>
      <c r="E568" s="128">
        <v>0</v>
      </c>
      <c r="F568" s="128">
        <v>10</v>
      </c>
      <c r="G568" s="128">
        <v>10</v>
      </c>
      <c r="H568" s="128">
        <v>78110000</v>
      </c>
      <c r="I568" s="130">
        <v>234504</v>
      </c>
      <c r="J568" s="130">
        <f t="shared" si="6"/>
        <v>2345040</v>
      </c>
      <c r="K568" s="99"/>
    </row>
    <row r="569" spans="1:11" ht="30">
      <c r="A569" s="126">
        <f t="shared" si="7"/>
        <v>149</v>
      </c>
      <c r="B569" s="128">
        <v>64221</v>
      </c>
      <c r="C569" s="137" t="s">
        <v>1260</v>
      </c>
      <c r="D569" s="190" t="s">
        <v>166</v>
      </c>
      <c r="E569" s="128">
        <v>0</v>
      </c>
      <c r="F569" s="128">
        <v>10</v>
      </c>
      <c r="G569" s="128">
        <v>10</v>
      </c>
      <c r="H569" s="128">
        <v>78110000</v>
      </c>
      <c r="I569" s="130">
        <v>234504</v>
      </c>
      <c r="J569" s="130">
        <f t="shared" si="6"/>
        <v>2345040</v>
      </c>
      <c r="K569" s="99"/>
    </row>
    <row r="570" spans="1:11" ht="30">
      <c r="A570" s="126">
        <f t="shared" si="7"/>
        <v>150</v>
      </c>
      <c r="B570" s="128">
        <v>64221</v>
      </c>
      <c r="C570" s="137" t="s">
        <v>1261</v>
      </c>
      <c r="D570" s="190" t="s">
        <v>166</v>
      </c>
      <c r="E570" s="128">
        <v>0</v>
      </c>
      <c r="F570" s="128">
        <v>10</v>
      </c>
      <c r="G570" s="128">
        <v>10</v>
      </c>
      <c r="H570" s="128">
        <v>78110000</v>
      </c>
      <c r="I570" s="130">
        <v>234504</v>
      </c>
      <c r="J570" s="130">
        <f t="shared" si="6"/>
        <v>2345040</v>
      </c>
      <c r="K570" s="99"/>
    </row>
    <row r="571" spans="1:11" ht="30">
      <c r="A571" s="126">
        <f t="shared" si="7"/>
        <v>151</v>
      </c>
      <c r="B571" s="128">
        <v>64221</v>
      </c>
      <c r="C571" s="137" t="s">
        <v>1262</v>
      </c>
      <c r="D571" s="190" t="s">
        <v>166</v>
      </c>
      <c r="E571" s="128">
        <v>0</v>
      </c>
      <c r="F571" s="128">
        <v>20</v>
      </c>
      <c r="G571" s="128">
        <v>20</v>
      </c>
      <c r="H571" s="128">
        <v>78110000</v>
      </c>
      <c r="I571" s="130">
        <v>234504</v>
      </c>
      <c r="J571" s="130">
        <f t="shared" si="6"/>
        <v>4690080</v>
      </c>
      <c r="K571" s="99"/>
    </row>
    <row r="572" spans="1:11" ht="30">
      <c r="A572" s="126">
        <f t="shared" si="7"/>
        <v>152</v>
      </c>
      <c r="B572" s="128">
        <v>64221</v>
      </c>
      <c r="C572" s="137" t="s">
        <v>1263</v>
      </c>
      <c r="D572" s="190" t="s">
        <v>166</v>
      </c>
      <c r="E572" s="128">
        <v>0</v>
      </c>
      <c r="F572" s="128">
        <v>10</v>
      </c>
      <c r="G572" s="128">
        <v>10</v>
      </c>
      <c r="H572" s="128">
        <v>78110000</v>
      </c>
      <c r="I572" s="130">
        <v>234504</v>
      </c>
      <c r="J572" s="130">
        <f t="shared" si="6"/>
        <v>2345040</v>
      </c>
      <c r="K572" s="99"/>
    </row>
    <row r="573" spans="1:11" ht="23.25" customHeight="1">
      <c r="A573" s="126">
        <f t="shared" si="7"/>
        <v>153</v>
      </c>
      <c r="B573" s="128">
        <v>64221</v>
      </c>
      <c r="C573" s="137" t="s">
        <v>1264</v>
      </c>
      <c r="D573" s="190" t="s">
        <v>166</v>
      </c>
      <c r="E573" s="128">
        <v>0</v>
      </c>
      <c r="F573" s="128">
        <v>10</v>
      </c>
      <c r="G573" s="128">
        <v>10</v>
      </c>
      <c r="H573" s="128">
        <v>78110000</v>
      </c>
      <c r="I573" s="130">
        <v>234504</v>
      </c>
      <c r="J573" s="130">
        <f t="shared" si="6"/>
        <v>2345040</v>
      </c>
      <c r="K573" s="99"/>
    </row>
    <row r="574" spans="1:11" ht="30">
      <c r="A574" s="126">
        <f t="shared" si="7"/>
        <v>154</v>
      </c>
      <c r="B574" s="128">
        <v>64221</v>
      </c>
      <c r="C574" s="137" t="s">
        <v>1265</v>
      </c>
      <c r="D574" s="190" t="s">
        <v>166</v>
      </c>
      <c r="E574" s="128">
        <v>0</v>
      </c>
      <c r="F574" s="128">
        <v>10</v>
      </c>
      <c r="G574" s="128">
        <v>10</v>
      </c>
      <c r="H574" s="128">
        <v>78110000</v>
      </c>
      <c r="I574" s="130">
        <v>234504</v>
      </c>
      <c r="J574" s="130">
        <f t="shared" si="6"/>
        <v>2345040</v>
      </c>
      <c r="K574" s="99"/>
    </row>
    <row r="575" spans="1:11" ht="30">
      <c r="A575" s="126">
        <f t="shared" si="7"/>
        <v>155</v>
      </c>
      <c r="B575" s="128">
        <v>64221</v>
      </c>
      <c r="C575" s="137" t="s">
        <v>1266</v>
      </c>
      <c r="D575" s="190" t="s">
        <v>166</v>
      </c>
      <c r="E575" s="128">
        <v>0</v>
      </c>
      <c r="F575" s="128">
        <v>10</v>
      </c>
      <c r="G575" s="128">
        <v>10</v>
      </c>
      <c r="H575" s="128">
        <v>78110000</v>
      </c>
      <c r="I575" s="130">
        <v>234504</v>
      </c>
      <c r="J575" s="130">
        <f t="shared" si="6"/>
        <v>2345040</v>
      </c>
      <c r="K575" s="99"/>
    </row>
    <row r="576" spans="1:11" ht="30">
      <c r="A576" s="126">
        <f t="shared" si="7"/>
        <v>156</v>
      </c>
      <c r="B576" s="128">
        <v>64221</v>
      </c>
      <c r="C576" s="137" t="s">
        <v>1267</v>
      </c>
      <c r="D576" s="190" t="s">
        <v>166</v>
      </c>
      <c r="E576" s="128">
        <v>0</v>
      </c>
      <c r="F576" s="128">
        <v>10</v>
      </c>
      <c r="G576" s="128">
        <v>10</v>
      </c>
      <c r="H576" s="128">
        <v>78110000</v>
      </c>
      <c r="I576" s="130">
        <v>234504</v>
      </c>
      <c r="J576" s="130">
        <f t="shared" si="6"/>
        <v>2345040</v>
      </c>
      <c r="K576" s="99"/>
    </row>
    <row r="577" spans="1:11" ht="30">
      <c r="A577" s="126">
        <f t="shared" si="7"/>
        <v>157</v>
      </c>
      <c r="B577" s="128">
        <v>64221</v>
      </c>
      <c r="C577" s="137" t="s">
        <v>1268</v>
      </c>
      <c r="D577" s="190" t="s">
        <v>166</v>
      </c>
      <c r="E577" s="128">
        <v>0</v>
      </c>
      <c r="F577" s="128">
        <v>10</v>
      </c>
      <c r="G577" s="128">
        <v>10</v>
      </c>
      <c r="H577" s="128">
        <v>78110000</v>
      </c>
      <c r="I577" s="130">
        <v>234504</v>
      </c>
      <c r="J577" s="130">
        <f t="shared" si="6"/>
        <v>2345040</v>
      </c>
      <c r="K577" s="99"/>
    </row>
    <row r="578" spans="1:11" ht="30">
      <c r="A578" s="126">
        <f t="shared" si="7"/>
        <v>158</v>
      </c>
      <c r="B578" s="128">
        <v>64221</v>
      </c>
      <c r="C578" s="137" t="s">
        <v>1269</v>
      </c>
      <c r="D578" s="190" t="s">
        <v>166</v>
      </c>
      <c r="E578" s="128">
        <v>0</v>
      </c>
      <c r="F578" s="128">
        <v>10</v>
      </c>
      <c r="G578" s="128">
        <v>10</v>
      </c>
      <c r="H578" s="128">
        <v>78110000</v>
      </c>
      <c r="I578" s="130">
        <v>234504</v>
      </c>
      <c r="J578" s="130">
        <f t="shared" si="6"/>
        <v>2345040</v>
      </c>
      <c r="K578" s="99"/>
    </row>
    <row r="579" spans="1:11" ht="30">
      <c r="A579" s="126">
        <f t="shared" si="7"/>
        <v>159</v>
      </c>
      <c r="B579" s="128">
        <v>64221</v>
      </c>
      <c r="C579" s="137" t="s">
        <v>1270</v>
      </c>
      <c r="D579" s="190" t="s">
        <v>166</v>
      </c>
      <c r="E579" s="128">
        <v>0</v>
      </c>
      <c r="F579" s="128">
        <v>10</v>
      </c>
      <c r="G579" s="128">
        <v>10</v>
      </c>
      <c r="H579" s="128">
        <v>78110000</v>
      </c>
      <c r="I579" s="130">
        <v>234504</v>
      </c>
      <c r="J579" s="130">
        <f t="shared" si="6"/>
        <v>2345040</v>
      </c>
      <c r="K579" s="99"/>
    </row>
    <row r="580" spans="1:11" ht="30">
      <c r="A580" s="126">
        <f t="shared" si="7"/>
        <v>160</v>
      </c>
      <c r="B580" s="128">
        <v>64221</v>
      </c>
      <c r="C580" s="137" t="s">
        <v>1271</v>
      </c>
      <c r="D580" s="190" t="s">
        <v>166</v>
      </c>
      <c r="E580" s="128">
        <v>0</v>
      </c>
      <c r="F580" s="128">
        <v>10</v>
      </c>
      <c r="G580" s="128">
        <v>10</v>
      </c>
      <c r="H580" s="128">
        <v>78110000</v>
      </c>
      <c r="I580" s="130">
        <v>234504</v>
      </c>
      <c r="J580" s="130">
        <f t="shared" si="6"/>
        <v>2345040</v>
      </c>
      <c r="K580" s="99"/>
    </row>
    <row r="581" spans="1:11" ht="30">
      <c r="A581" s="126">
        <f t="shared" si="7"/>
        <v>161</v>
      </c>
      <c r="B581" s="128">
        <v>64221</v>
      </c>
      <c r="C581" s="137" t="s">
        <v>1272</v>
      </c>
      <c r="D581" s="190" t="s">
        <v>166</v>
      </c>
      <c r="E581" s="128">
        <v>0</v>
      </c>
      <c r="F581" s="128">
        <v>10</v>
      </c>
      <c r="G581" s="128">
        <v>10</v>
      </c>
      <c r="H581" s="128">
        <v>78110000</v>
      </c>
      <c r="I581" s="130">
        <v>234504</v>
      </c>
      <c r="J581" s="130">
        <f t="shared" si="6"/>
        <v>2345040</v>
      </c>
      <c r="K581" s="99"/>
    </row>
    <row r="582" spans="1:11" ht="30">
      <c r="A582" s="126">
        <f t="shared" si="7"/>
        <v>162</v>
      </c>
      <c r="B582" s="128">
        <v>64221</v>
      </c>
      <c r="C582" s="137" t="s">
        <v>1273</v>
      </c>
      <c r="D582" s="190" t="s">
        <v>166</v>
      </c>
      <c r="E582" s="128">
        <v>0</v>
      </c>
      <c r="F582" s="128">
        <v>30</v>
      </c>
      <c r="G582" s="128">
        <v>30</v>
      </c>
      <c r="H582" s="128">
        <v>78110000</v>
      </c>
      <c r="I582" s="130">
        <v>234504</v>
      </c>
      <c r="J582" s="130">
        <f t="shared" si="6"/>
        <v>7035120</v>
      </c>
      <c r="K582" s="99"/>
    </row>
    <row r="583" spans="1:11" ht="30">
      <c r="A583" s="126">
        <f t="shared" si="7"/>
        <v>163</v>
      </c>
      <c r="B583" s="128">
        <v>64221</v>
      </c>
      <c r="C583" s="137" t="s">
        <v>1274</v>
      </c>
      <c r="D583" s="190" t="s">
        <v>166</v>
      </c>
      <c r="E583" s="128">
        <v>0</v>
      </c>
      <c r="F583" s="128">
        <v>20</v>
      </c>
      <c r="G583" s="128">
        <v>20</v>
      </c>
      <c r="H583" s="128">
        <v>78110000</v>
      </c>
      <c r="I583" s="130">
        <v>234504</v>
      </c>
      <c r="J583" s="130">
        <f t="shared" si="6"/>
        <v>4690080</v>
      </c>
      <c r="K583" s="99"/>
    </row>
    <row r="584" spans="1:11" ht="30">
      <c r="A584" s="126">
        <f t="shared" si="7"/>
        <v>164</v>
      </c>
      <c r="B584" s="128">
        <v>64221</v>
      </c>
      <c r="C584" s="137" t="s">
        <v>1275</v>
      </c>
      <c r="D584" s="190" t="s">
        <v>166</v>
      </c>
      <c r="E584" s="128">
        <v>0</v>
      </c>
      <c r="F584" s="128">
        <v>20</v>
      </c>
      <c r="G584" s="128">
        <v>20</v>
      </c>
      <c r="H584" s="128">
        <v>78110000</v>
      </c>
      <c r="I584" s="130">
        <v>234504</v>
      </c>
      <c r="J584" s="130">
        <f t="shared" si="6"/>
        <v>4690080</v>
      </c>
      <c r="K584" s="99"/>
    </row>
    <row r="585" spans="1:11" ht="30">
      <c r="A585" s="126">
        <f t="shared" si="7"/>
        <v>165</v>
      </c>
      <c r="B585" s="128">
        <v>64221</v>
      </c>
      <c r="C585" s="137" t="s">
        <v>1276</v>
      </c>
      <c r="D585" s="190" t="s">
        <v>166</v>
      </c>
      <c r="E585" s="128">
        <v>0</v>
      </c>
      <c r="F585" s="128">
        <v>10</v>
      </c>
      <c r="G585" s="128">
        <v>10</v>
      </c>
      <c r="H585" s="128">
        <v>78110000</v>
      </c>
      <c r="I585" s="130">
        <v>234504</v>
      </c>
      <c r="J585" s="130">
        <f t="shared" si="6"/>
        <v>2345040</v>
      </c>
      <c r="K585" s="99"/>
    </row>
    <row r="586" spans="1:11" ht="30">
      <c r="A586" s="126">
        <f t="shared" si="7"/>
        <v>166</v>
      </c>
      <c r="B586" s="128">
        <v>64221</v>
      </c>
      <c r="C586" s="137" t="s">
        <v>1277</v>
      </c>
      <c r="D586" s="190" t="s">
        <v>166</v>
      </c>
      <c r="E586" s="128">
        <v>0</v>
      </c>
      <c r="F586" s="128">
        <v>20</v>
      </c>
      <c r="G586" s="128">
        <v>20</v>
      </c>
      <c r="H586" s="128">
        <v>78110000</v>
      </c>
      <c r="I586" s="130">
        <v>234504</v>
      </c>
      <c r="J586" s="130">
        <f t="shared" si="6"/>
        <v>4690080</v>
      </c>
      <c r="K586" s="99"/>
    </row>
    <row r="587" spans="1:11" ht="30">
      <c r="A587" s="126">
        <f t="shared" si="7"/>
        <v>167</v>
      </c>
      <c r="B587" s="128">
        <v>64221</v>
      </c>
      <c r="C587" s="137" t="s">
        <v>1124</v>
      </c>
      <c r="D587" s="190" t="s">
        <v>166</v>
      </c>
      <c r="E587" s="128">
        <v>0</v>
      </c>
      <c r="F587" s="128">
        <v>10</v>
      </c>
      <c r="G587" s="128">
        <v>10</v>
      </c>
      <c r="H587" s="128">
        <v>78110000</v>
      </c>
      <c r="I587" s="130">
        <v>234504</v>
      </c>
      <c r="J587" s="130">
        <f t="shared" si="6"/>
        <v>2345040</v>
      </c>
      <c r="K587" s="99"/>
    </row>
    <row r="588" spans="1:11" ht="30">
      <c r="A588" s="126">
        <f t="shared" si="7"/>
        <v>168</v>
      </c>
      <c r="B588" s="128">
        <v>64221</v>
      </c>
      <c r="C588" s="137" t="s">
        <v>1278</v>
      </c>
      <c r="D588" s="190" t="s">
        <v>166</v>
      </c>
      <c r="E588" s="128">
        <v>0</v>
      </c>
      <c r="F588" s="128">
        <v>20</v>
      </c>
      <c r="G588" s="128">
        <v>20</v>
      </c>
      <c r="H588" s="128">
        <v>78110000</v>
      </c>
      <c r="I588" s="130">
        <v>234504</v>
      </c>
      <c r="J588" s="130">
        <f t="shared" si="6"/>
        <v>4690080</v>
      </c>
      <c r="K588" s="99"/>
    </row>
    <row r="589" spans="1:11" ht="30">
      <c r="A589" s="126">
        <f t="shared" si="7"/>
        <v>169</v>
      </c>
      <c r="B589" s="128">
        <v>64221</v>
      </c>
      <c r="C589" s="137" t="s">
        <v>1279</v>
      </c>
      <c r="D589" s="190" t="s">
        <v>166</v>
      </c>
      <c r="E589" s="128">
        <v>0</v>
      </c>
      <c r="F589" s="128">
        <v>20</v>
      </c>
      <c r="G589" s="128">
        <v>20</v>
      </c>
      <c r="H589" s="128">
        <v>78110000</v>
      </c>
      <c r="I589" s="130">
        <v>234504</v>
      </c>
      <c r="J589" s="130">
        <f t="shared" si="6"/>
        <v>4690080</v>
      </c>
      <c r="K589" s="99"/>
    </row>
    <row r="590" spans="1:11" ht="30">
      <c r="A590" s="126">
        <f t="shared" si="7"/>
        <v>170</v>
      </c>
      <c r="B590" s="128">
        <v>64221</v>
      </c>
      <c r="C590" s="137" t="s">
        <v>1280</v>
      </c>
      <c r="D590" s="190" t="s">
        <v>166</v>
      </c>
      <c r="E590" s="128">
        <v>0</v>
      </c>
      <c r="F590" s="128">
        <v>10</v>
      </c>
      <c r="G590" s="128">
        <v>10</v>
      </c>
      <c r="H590" s="128">
        <v>78110000</v>
      </c>
      <c r="I590" s="130">
        <v>234504</v>
      </c>
      <c r="J590" s="130">
        <f t="shared" si="6"/>
        <v>2345040</v>
      </c>
      <c r="K590" s="99"/>
    </row>
    <row r="591" spans="1:11" ht="30">
      <c r="A591" s="126">
        <f t="shared" si="7"/>
        <v>171</v>
      </c>
      <c r="B591" s="128">
        <v>64221</v>
      </c>
      <c r="C591" s="137" t="s">
        <v>1281</v>
      </c>
      <c r="D591" s="190" t="s">
        <v>166</v>
      </c>
      <c r="E591" s="128">
        <v>0</v>
      </c>
      <c r="F591" s="128">
        <v>10</v>
      </c>
      <c r="G591" s="128">
        <v>10</v>
      </c>
      <c r="H591" s="128">
        <v>78110000</v>
      </c>
      <c r="I591" s="130">
        <v>234504</v>
      </c>
      <c r="J591" s="130">
        <f t="shared" si="6"/>
        <v>2345040</v>
      </c>
      <c r="K591" s="99"/>
    </row>
    <row r="592" spans="1:11" ht="22.5" customHeight="1">
      <c r="A592" s="126">
        <f t="shared" si="7"/>
        <v>172</v>
      </c>
      <c r="B592" s="128">
        <v>64221</v>
      </c>
      <c r="C592" s="137" t="s">
        <v>1282</v>
      </c>
      <c r="D592" s="190" t="s">
        <v>166</v>
      </c>
      <c r="E592" s="128">
        <v>0</v>
      </c>
      <c r="F592" s="128">
        <v>20</v>
      </c>
      <c r="G592" s="128">
        <v>20</v>
      </c>
      <c r="H592" s="128">
        <v>78110000</v>
      </c>
      <c r="I592" s="130">
        <v>234504</v>
      </c>
      <c r="J592" s="130">
        <f t="shared" si="6"/>
        <v>4690080</v>
      </c>
      <c r="K592" s="99"/>
    </row>
    <row r="593" spans="1:11" ht="30">
      <c r="A593" s="126">
        <f t="shared" si="7"/>
        <v>173</v>
      </c>
      <c r="B593" s="128">
        <v>64221</v>
      </c>
      <c r="C593" s="137" t="s">
        <v>1283</v>
      </c>
      <c r="D593" s="190" t="s">
        <v>166</v>
      </c>
      <c r="E593" s="128">
        <v>0</v>
      </c>
      <c r="F593" s="128">
        <v>20</v>
      </c>
      <c r="G593" s="128">
        <v>20</v>
      </c>
      <c r="H593" s="128">
        <v>78110000</v>
      </c>
      <c r="I593" s="130">
        <v>234504</v>
      </c>
      <c r="J593" s="130">
        <f t="shared" si="6"/>
        <v>4690080</v>
      </c>
      <c r="K593" s="99"/>
    </row>
    <row r="594" spans="1:11" ht="30">
      <c r="A594" s="126">
        <f t="shared" si="7"/>
        <v>174</v>
      </c>
      <c r="B594" s="128">
        <v>64221</v>
      </c>
      <c r="C594" s="137" t="s">
        <v>1284</v>
      </c>
      <c r="D594" s="190" t="s">
        <v>166</v>
      </c>
      <c r="E594" s="128">
        <v>0</v>
      </c>
      <c r="F594" s="128">
        <v>10</v>
      </c>
      <c r="G594" s="128">
        <v>10</v>
      </c>
      <c r="H594" s="128">
        <v>78110000</v>
      </c>
      <c r="I594" s="130">
        <v>234504</v>
      </c>
      <c r="J594" s="130">
        <f t="shared" si="6"/>
        <v>2345040</v>
      </c>
      <c r="K594" s="99"/>
    </row>
    <row r="595" spans="1:11" ht="30">
      <c r="A595" s="126">
        <f t="shared" si="7"/>
        <v>175</v>
      </c>
      <c r="B595" s="128">
        <v>64221</v>
      </c>
      <c r="C595" s="137" t="s">
        <v>1285</v>
      </c>
      <c r="D595" s="190" t="s">
        <v>166</v>
      </c>
      <c r="E595" s="128">
        <v>0</v>
      </c>
      <c r="F595" s="128">
        <v>20</v>
      </c>
      <c r="G595" s="128">
        <v>20</v>
      </c>
      <c r="H595" s="128">
        <v>78110000</v>
      </c>
      <c r="I595" s="130">
        <v>234504</v>
      </c>
      <c r="J595" s="130">
        <f t="shared" si="6"/>
        <v>4690080</v>
      </c>
      <c r="K595" s="99"/>
    </row>
    <row r="596" spans="1:11" ht="30">
      <c r="A596" s="126">
        <f t="shared" si="7"/>
        <v>176</v>
      </c>
      <c r="B596" s="128">
        <v>64221</v>
      </c>
      <c r="C596" s="137" t="s">
        <v>1286</v>
      </c>
      <c r="D596" s="190" t="s">
        <v>166</v>
      </c>
      <c r="E596" s="128">
        <v>0</v>
      </c>
      <c r="F596" s="128">
        <v>20</v>
      </c>
      <c r="G596" s="128">
        <v>20</v>
      </c>
      <c r="H596" s="128">
        <v>78110000</v>
      </c>
      <c r="I596" s="130">
        <v>234504</v>
      </c>
      <c r="J596" s="130">
        <f t="shared" si="6"/>
        <v>4690080</v>
      </c>
      <c r="K596" s="99"/>
    </row>
    <row r="597" spans="1:11" ht="30">
      <c r="A597" s="126">
        <f t="shared" si="7"/>
        <v>177</v>
      </c>
      <c r="B597" s="128">
        <v>64221</v>
      </c>
      <c r="C597" s="137" t="s">
        <v>1287</v>
      </c>
      <c r="D597" s="190" t="s">
        <v>166</v>
      </c>
      <c r="E597" s="128">
        <v>0</v>
      </c>
      <c r="F597" s="128">
        <v>10</v>
      </c>
      <c r="G597" s="128">
        <v>10</v>
      </c>
      <c r="H597" s="128">
        <v>78110000</v>
      </c>
      <c r="I597" s="130">
        <v>234504</v>
      </c>
      <c r="J597" s="130">
        <f t="shared" si="6"/>
        <v>2345040</v>
      </c>
      <c r="K597" s="99"/>
    </row>
    <row r="598" spans="1:11" ht="30">
      <c r="A598" s="126">
        <f t="shared" si="7"/>
        <v>178</v>
      </c>
      <c r="B598" s="128">
        <v>64221</v>
      </c>
      <c r="C598" s="137" t="s">
        <v>1288</v>
      </c>
      <c r="D598" s="190" t="s">
        <v>166</v>
      </c>
      <c r="E598" s="128">
        <v>0</v>
      </c>
      <c r="F598" s="128">
        <v>10</v>
      </c>
      <c r="G598" s="128">
        <v>10</v>
      </c>
      <c r="H598" s="128">
        <v>78110000</v>
      </c>
      <c r="I598" s="130">
        <v>234504</v>
      </c>
      <c r="J598" s="130">
        <f t="shared" si="6"/>
        <v>2345040</v>
      </c>
      <c r="K598" s="99"/>
    </row>
    <row r="599" spans="1:11" ht="30">
      <c r="A599" s="126">
        <f t="shared" si="7"/>
        <v>179</v>
      </c>
      <c r="B599" s="128">
        <v>64221</v>
      </c>
      <c r="C599" s="137" t="s">
        <v>1289</v>
      </c>
      <c r="D599" s="190" t="s">
        <v>166</v>
      </c>
      <c r="E599" s="128">
        <v>0</v>
      </c>
      <c r="F599" s="128">
        <v>10</v>
      </c>
      <c r="G599" s="128">
        <v>10</v>
      </c>
      <c r="H599" s="128">
        <v>78110000</v>
      </c>
      <c r="I599" s="130">
        <v>234504</v>
      </c>
      <c r="J599" s="130">
        <f t="shared" si="6"/>
        <v>2345040</v>
      </c>
      <c r="K599" s="99"/>
    </row>
    <row r="600" spans="1:11" ht="30">
      <c r="A600" s="126">
        <f t="shared" si="7"/>
        <v>180</v>
      </c>
      <c r="B600" s="128">
        <v>64221</v>
      </c>
      <c r="C600" s="137" t="s">
        <v>1290</v>
      </c>
      <c r="D600" s="190" t="s">
        <v>166</v>
      </c>
      <c r="E600" s="128">
        <v>0</v>
      </c>
      <c r="F600" s="128">
        <v>10</v>
      </c>
      <c r="G600" s="128">
        <v>10</v>
      </c>
      <c r="H600" s="128">
        <v>78110000</v>
      </c>
      <c r="I600" s="130">
        <v>234504</v>
      </c>
      <c r="J600" s="130">
        <f t="shared" si="6"/>
        <v>2345040</v>
      </c>
      <c r="K600" s="99"/>
    </row>
    <row r="601" spans="1:11" ht="30">
      <c r="A601" s="126">
        <f t="shared" si="7"/>
        <v>181</v>
      </c>
      <c r="B601" s="128">
        <v>64221</v>
      </c>
      <c r="C601" s="137" t="s">
        <v>1291</v>
      </c>
      <c r="D601" s="190" t="s">
        <v>166</v>
      </c>
      <c r="E601" s="128">
        <v>0</v>
      </c>
      <c r="F601" s="128">
        <v>10</v>
      </c>
      <c r="G601" s="128">
        <v>10</v>
      </c>
      <c r="H601" s="128">
        <v>78110000</v>
      </c>
      <c r="I601" s="130">
        <v>234504</v>
      </c>
      <c r="J601" s="130">
        <f t="shared" si="6"/>
        <v>2345040</v>
      </c>
      <c r="K601" s="99"/>
    </row>
    <row r="602" spans="1:11" ht="30">
      <c r="A602" s="126">
        <f t="shared" si="7"/>
        <v>182</v>
      </c>
      <c r="B602" s="128">
        <v>64221</v>
      </c>
      <c r="C602" s="137" t="s">
        <v>1292</v>
      </c>
      <c r="D602" s="190" t="s">
        <v>166</v>
      </c>
      <c r="E602" s="128">
        <v>0</v>
      </c>
      <c r="F602" s="128">
        <v>10</v>
      </c>
      <c r="G602" s="128">
        <v>10</v>
      </c>
      <c r="H602" s="128">
        <v>78110000</v>
      </c>
      <c r="I602" s="130">
        <v>234504</v>
      </c>
      <c r="J602" s="130">
        <f t="shared" si="6"/>
        <v>2345040</v>
      </c>
      <c r="K602" s="99"/>
    </row>
    <row r="603" spans="1:11" ht="30">
      <c r="A603" s="126">
        <f t="shared" si="7"/>
        <v>183</v>
      </c>
      <c r="B603" s="128">
        <v>64221</v>
      </c>
      <c r="C603" s="137" t="s">
        <v>1293</v>
      </c>
      <c r="D603" s="190" t="s">
        <v>166</v>
      </c>
      <c r="E603" s="128">
        <v>0</v>
      </c>
      <c r="F603" s="128">
        <v>10</v>
      </c>
      <c r="G603" s="128">
        <v>10</v>
      </c>
      <c r="H603" s="128">
        <v>78110000</v>
      </c>
      <c r="I603" s="130">
        <v>234504</v>
      </c>
      <c r="J603" s="130">
        <f t="shared" si="6"/>
        <v>2345040</v>
      </c>
      <c r="K603" s="99"/>
    </row>
    <row r="604" spans="1:11" ht="30">
      <c r="A604" s="126">
        <f t="shared" si="7"/>
        <v>184</v>
      </c>
      <c r="B604" s="128">
        <v>64221</v>
      </c>
      <c r="C604" s="137" t="s">
        <v>1294</v>
      </c>
      <c r="D604" s="190" t="s">
        <v>166</v>
      </c>
      <c r="E604" s="128">
        <v>0</v>
      </c>
      <c r="F604" s="128">
        <v>10</v>
      </c>
      <c r="G604" s="128">
        <v>10</v>
      </c>
      <c r="H604" s="128">
        <v>78110000</v>
      </c>
      <c r="I604" s="130">
        <v>234504</v>
      </c>
      <c r="J604" s="130">
        <f t="shared" si="6"/>
        <v>2345040</v>
      </c>
      <c r="K604" s="99"/>
    </row>
    <row r="605" spans="1:11" ht="30">
      <c r="A605" s="126">
        <f t="shared" si="7"/>
        <v>185</v>
      </c>
      <c r="B605" s="128">
        <v>64221</v>
      </c>
      <c r="C605" s="137" t="s">
        <v>1295</v>
      </c>
      <c r="D605" s="190" t="s">
        <v>166</v>
      </c>
      <c r="E605" s="128">
        <v>0</v>
      </c>
      <c r="F605" s="128">
        <v>10</v>
      </c>
      <c r="G605" s="128">
        <v>10</v>
      </c>
      <c r="H605" s="128">
        <v>78110000</v>
      </c>
      <c r="I605" s="130">
        <v>234504</v>
      </c>
      <c r="J605" s="130">
        <f t="shared" si="6"/>
        <v>2345040</v>
      </c>
      <c r="K605" s="99"/>
    </row>
    <row r="606" spans="1:11" ht="30">
      <c r="A606" s="126">
        <f t="shared" si="7"/>
        <v>186</v>
      </c>
      <c r="B606" s="128">
        <v>64221</v>
      </c>
      <c r="C606" s="137" t="s">
        <v>1296</v>
      </c>
      <c r="D606" s="190" t="s">
        <v>166</v>
      </c>
      <c r="E606" s="128">
        <v>0</v>
      </c>
      <c r="F606" s="128">
        <v>10</v>
      </c>
      <c r="G606" s="128">
        <v>10</v>
      </c>
      <c r="H606" s="128">
        <v>78110000</v>
      </c>
      <c r="I606" s="130">
        <v>234504</v>
      </c>
      <c r="J606" s="130">
        <f t="shared" si="6"/>
        <v>2345040</v>
      </c>
      <c r="K606" s="99"/>
    </row>
    <row r="607" spans="1:11" ht="30">
      <c r="A607" s="126">
        <f t="shared" si="7"/>
        <v>187</v>
      </c>
      <c r="B607" s="128">
        <v>64221</v>
      </c>
      <c r="C607" s="137" t="s">
        <v>1297</v>
      </c>
      <c r="D607" s="190" t="s">
        <v>166</v>
      </c>
      <c r="E607" s="128">
        <v>0</v>
      </c>
      <c r="F607" s="128">
        <v>10</v>
      </c>
      <c r="G607" s="128">
        <v>10</v>
      </c>
      <c r="H607" s="128">
        <v>78110000</v>
      </c>
      <c r="I607" s="130">
        <v>234504</v>
      </c>
      <c r="J607" s="130">
        <f t="shared" si="6"/>
        <v>2345040</v>
      </c>
      <c r="K607" s="99"/>
    </row>
    <row r="608" spans="1:11" ht="30">
      <c r="A608" s="126">
        <f t="shared" si="7"/>
        <v>188</v>
      </c>
      <c r="B608" s="128">
        <v>64221</v>
      </c>
      <c r="C608" s="137" t="s">
        <v>1298</v>
      </c>
      <c r="D608" s="190" t="s">
        <v>166</v>
      </c>
      <c r="E608" s="128">
        <v>0</v>
      </c>
      <c r="F608" s="128">
        <v>10</v>
      </c>
      <c r="G608" s="128">
        <v>10</v>
      </c>
      <c r="H608" s="128">
        <v>78110000</v>
      </c>
      <c r="I608" s="130">
        <v>234504</v>
      </c>
      <c r="J608" s="130">
        <f t="shared" si="6"/>
        <v>2345040</v>
      </c>
      <c r="K608" s="99"/>
    </row>
    <row r="609" spans="1:11" ht="30">
      <c r="A609" s="126">
        <f t="shared" si="7"/>
        <v>189</v>
      </c>
      <c r="B609" s="128">
        <v>64221</v>
      </c>
      <c r="C609" s="137" t="s">
        <v>1299</v>
      </c>
      <c r="D609" s="190" t="s">
        <v>166</v>
      </c>
      <c r="E609" s="128">
        <v>0</v>
      </c>
      <c r="F609" s="128">
        <v>10</v>
      </c>
      <c r="G609" s="128">
        <v>10</v>
      </c>
      <c r="H609" s="128">
        <v>78110000</v>
      </c>
      <c r="I609" s="130">
        <v>234504</v>
      </c>
      <c r="J609" s="130">
        <f t="shared" si="6"/>
        <v>2345040</v>
      </c>
      <c r="K609" s="99"/>
    </row>
    <row r="610" spans="1:11" ht="30">
      <c r="A610" s="126">
        <f t="shared" si="7"/>
        <v>190</v>
      </c>
      <c r="B610" s="128">
        <v>64221</v>
      </c>
      <c r="C610" s="137" t="s">
        <v>1300</v>
      </c>
      <c r="D610" s="190" t="s">
        <v>166</v>
      </c>
      <c r="E610" s="128">
        <v>0</v>
      </c>
      <c r="F610" s="128">
        <v>10</v>
      </c>
      <c r="G610" s="128">
        <v>10</v>
      </c>
      <c r="H610" s="128">
        <v>78110000</v>
      </c>
      <c r="I610" s="130">
        <v>234504</v>
      </c>
      <c r="J610" s="130">
        <f t="shared" si="6"/>
        <v>2345040</v>
      </c>
      <c r="K610" s="99"/>
    </row>
    <row r="611" spans="1:11" ht="30">
      <c r="A611" s="126">
        <f t="shared" si="7"/>
        <v>191</v>
      </c>
      <c r="B611" s="128">
        <v>64221</v>
      </c>
      <c r="C611" s="137" t="s">
        <v>1301</v>
      </c>
      <c r="D611" s="190" t="s">
        <v>166</v>
      </c>
      <c r="E611" s="128">
        <v>0</v>
      </c>
      <c r="F611" s="128">
        <v>10</v>
      </c>
      <c r="G611" s="128">
        <v>10</v>
      </c>
      <c r="H611" s="128">
        <v>78110000</v>
      </c>
      <c r="I611" s="130">
        <v>234504</v>
      </c>
      <c r="J611" s="130">
        <f t="shared" si="6"/>
        <v>2345040</v>
      </c>
      <c r="K611" s="99"/>
    </row>
    <row r="612" spans="1:11" ht="30">
      <c r="A612" s="126">
        <f t="shared" si="7"/>
        <v>192</v>
      </c>
      <c r="B612" s="128">
        <v>64221</v>
      </c>
      <c r="C612" s="137" t="s">
        <v>1302</v>
      </c>
      <c r="D612" s="190" t="s">
        <v>166</v>
      </c>
      <c r="E612" s="128">
        <v>0</v>
      </c>
      <c r="F612" s="128">
        <v>10</v>
      </c>
      <c r="G612" s="128">
        <v>10</v>
      </c>
      <c r="H612" s="128">
        <v>78110000</v>
      </c>
      <c r="I612" s="130">
        <v>234504</v>
      </c>
      <c r="J612" s="130">
        <f t="shared" si="6"/>
        <v>2345040</v>
      </c>
      <c r="K612" s="99"/>
    </row>
    <row r="613" spans="1:11" ht="30">
      <c r="A613" s="126">
        <f t="shared" si="7"/>
        <v>193</v>
      </c>
      <c r="B613" s="128">
        <v>64221</v>
      </c>
      <c r="C613" s="137" t="s">
        <v>1303</v>
      </c>
      <c r="D613" s="190" t="s">
        <v>166</v>
      </c>
      <c r="E613" s="128">
        <v>0</v>
      </c>
      <c r="F613" s="128">
        <v>10</v>
      </c>
      <c r="G613" s="128">
        <v>10</v>
      </c>
      <c r="H613" s="128">
        <v>78110000</v>
      </c>
      <c r="I613" s="130">
        <v>234504</v>
      </c>
      <c r="J613" s="130">
        <f t="shared" si="6"/>
        <v>2345040</v>
      </c>
      <c r="K613" s="99"/>
    </row>
    <row r="614" spans="1:11" ht="30">
      <c r="A614" s="126">
        <f t="shared" si="7"/>
        <v>194</v>
      </c>
      <c r="B614" s="128">
        <v>64221</v>
      </c>
      <c r="C614" s="137" t="s">
        <v>1304</v>
      </c>
      <c r="D614" s="190" t="s">
        <v>166</v>
      </c>
      <c r="E614" s="128">
        <v>0</v>
      </c>
      <c r="F614" s="128">
        <v>10</v>
      </c>
      <c r="G614" s="128">
        <v>10</v>
      </c>
      <c r="H614" s="128">
        <v>78110000</v>
      </c>
      <c r="I614" s="130">
        <v>234504</v>
      </c>
      <c r="J614" s="130">
        <f t="shared" si="6"/>
        <v>2345040</v>
      </c>
      <c r="K614" s="99"/>
    </row>
    <row r="615" spans="1:11" ht="30">
      <c r="A615" s="126">
        <f t="shared" si="7"/>
        <v>195</v>
      </c>
      <c r="B615" s="128">
        <v>64221</v>
      </c>
      <c r="C615" s="137" t="s">
        <v>1305</v>
      </c>
      <c r="D615" s="190" t="s">
        <v>166</v>
      </c>
      <c r="E615" s="128">
        <v>0</v>
      </c>
      <c r="F615" s="128">
        <v>10</v>
      </c>
      <c r="G615" s="128">
        <v>10</v>
      </c>
      <c r="H615" s="128">
        <v>78110000</v>
      </c>
      <c r="I615" s="130">
        <v>234504</v>
      </c>
      <c r="J615" s="130">
        <f t="shared" si="6"/>
        <v>2345040</v>
      </c>
      <c r="K615" s="99"/>
    </row>
    <row r="616" spans="1:11" ht="45">
      <c r="A616" s="126">
        <f t="shared" si="7"/>
        <v>196</v>
      </c>
      <c r="B616" s="128">
        <v>64221</v>
      </c>
      <c r="C616" s="137" t="s">
        <v>1306</v>
      </c>
      <c r="D616" s="190" t="s">
        <v>166</v>
      </c>
      <c r="E616" s="128">
        <v>0</v>
      </c>
      <c r="F616" s="128">
        <v>10</v>
      </c>
      <c r="G616" s="128">
        <v>10</v>
      </c>
      <c r="H616" s="128">
        <v>78110000</v>
      </c>
      <c r="I616" s="130">
        <v>234504</v>
      </c>
      <c r="J616" s="130">
        <f t="shared" si="6"/>
        <v>2345040</v>
      </c>
      <c r="K616" s="99"/>
    </row>
    <row r="617" spans="1:11" ht="30">
      <c r="A617" s="126">
        <f t="shared" si="7"/>
        <v>197</v>
      </c>
      <c r="B617" s="128">
        <v>64221</v>
      </c>
      <c r="C617" s="137" t="s">
        <v>1307</v>
      </c>
      <c r="D617" s="190" t="s">
        <v>166</v>
      </c>
      <c r="E617" s="128">
        <v>0</v>
      </c>
      <c r="F617" s="128">
        <v>10</v>
      </c>
      <c r="G617" s="128">
        <v>10</v>
      </c>
      <c r="H617" s="128">
        <v>78110000</v>
      </c>
      <c r="I617" s="130">
        <v>234504</v>
      </c>
      <c r="J617" s="130">
        <f t="shared" si="6"/>
        <v>2345040</v>
      </c>
      <c r="K617" s="99"/>
    </row>
    <row r="618" spans="1:11" ht="30">
      <c r="A618" s="126">
        <f t="shared" si="7"/>
        <v>198</v>
      </c>
      <c r="B618" s="128">
        <v>64221</v>
      </c>
      <c r="C618" s="137" t="s">
        <v>1308</v>
      </c>
      <c r="D618" s="190" t="s">
        <v>166</v>
      </c>
      <c r="E618" s="128">
        <v>0</v>
      </c>
      <c r="F618" s="128">
        <v>10</v>
      </c>
      <c r="G618" s="128">
        <v>10</v>
      </c>
      <c r="H618" s="128">
        <v>78110000</v>
      </c>
      <c r="I618" s="130">
        <v>234504</v>
      </c>
      <c r="J618" s="130">
        <f t="shared" si="6"/>
        <v>2345040</v>
      </c>
      <c r="K618" s="99"/>
    </row>
    <row r="619" spans="1:11" ht="30">
      <c r="A619" s="126">
        <f t="shared" si="7"/>
        <v>199</v>
      </c>
      <c r="B619" s="128">
        <v>64221</v>
      </c>
      <c r="C619" s="137" t="s">
        <v>1309</v>
      </c>
      <c r="D619" s="190" t="s">
        <v>166</v>
      </c>
      <c r="E619" s="128">
        <v>0</v>
      </c>
      <c r="F619" s="128">
        <v>10</v>
      </c>
      <c r="G619" s="128">
        <v>10</v>
      </c>
      <c r="H619" s="128">
        <v>78110000</v>
      </c>
      <c r="I619" s="130">
        <v>234504</v>
      </c>
      <c r="J619" s="130">
        <f t="shared" si="6"/>
        <v>2345040</v>
      </c>
      <c r="K619" s="99"/>
    </row>
    <row r="620" spans="1:11" ht="30">
      <c r="A620" s="126">
        <f t="shared" si="7"/>
        <v>200</v>
      </c>
      <c r="B620" s="128">
        <v>64221</v>
      </c>
      <c r="C620" s="137" t="s">
        <v>1310</v>
      </c>
      <c r="D620" s="190" t="s">
        <v>166</v>
      </c>
      <c r="E620" s="128">
        <v>0</v>
      </c>
      <c r="F620" s="128">
        <v>10</v>
      </c>
      <c r="G620" s="128">
        <v>10</v>
      </c>
      <c r="H620" s="128">
        <v>78110000</v>
      </c>
      <c r="I620" s="130">
        <v>234504</v>
      </c>
      <c r="J620" s="130">
        <f t="shared" si="6"/>
        <v>2345040</v>
      </c>
      <c r="K620" s="99"/>
    </row>
    <row r="621" spans="1:11" ht="30">
      <c r="A621" s="126">
        <f t="shared" si="7"/>
        <v>201</v>
      </c>
      <c r="B621" s="128">
        <v>64221</v>
      </c>
      <c r="C621" s="137" t="s">
        <v>1311</v>
      </c>
      <c r="D621" s="190" t="s">
        <v>166</v>
      </c>
      <c r="E621" s="128">
        <v>0</v>
      </c>
      <c r="F621" s="128">
        <v>10</v>
      </c>
      <c r="G621" s="128">
        <v>10</v>
      </c>
      <c r="H621" s="128">
        <v>78110000</v>
      </c>
      <c r="I621" s="130">
        <v>234504</v>
      </c>
      <c r="J621" s="130">
        <f t="shared" si="6"/>
        <v>2345040</v>
      </c>
      <c r="K621" s="99"/>
    </row>
    <row r="622" spans="1:11" ht="30">
      <c r="A622" s="126">
        <f t="shared" si="7"/>
        <v>202</v>
      </c>
      <c r="B622" s="128">
        <v>64221</v>
      </c>
      <c r="C622" s="137" t="s">
        <v>1312</v>
      </c>
      <c r="D622" s="190" t="s">
        <v>166</v>
      </c>
      <c r="E622" s="128">
        <v>0</v>
      </c>
      <c r="F622" s="128">
        <v>10</v>
      </c>
      <c r="G622" s="128">
        <v>10</v>
      </c>
      <c r="H622" s="128">
        <v>78110000</v>
      </c>
      <c r="I622" s="130">
        <v>234504</v>
      </c>
      <c r="J622" s="130">
        <f t="shared" si="6"/>
        <v>2345040</v>
      </c>
      <c r="K622" s="99"/>
    </row>
    <row r="623" spans="1:11" ht="30">
      <c r="A623" s="126">
        <f t="shared" si="7"/>
        <v>203</v>
      </c>
      <c r="B623" s="128">
        <v>64221</v>
      </c>
      <c r="C623" s="137" t="s">
        <v>1313</v>
      </c>
      <c r="D623" s="190" t="s">
        <v>166</v>
      </c>
      <c r="E623" s="128">
        <v>0</v>
      </c>
      <c r="F623" s="128">
        <v>10</v>
      </c>
      <c r="G623" s="128">
        <v>10</v>
      </c>
      <c r="H623" s="128">
        <v>78110000</v>
      </c>
      <c r="I623" s="130">
        <v>234504</v>
      </c>
      <c r="J623" s="130">
        <f t="shared" si="6"/>
        <v>2345040</v>
      </c>
      <c r="K623" s="99"/>
    </row>
    <row r="624" spans="1:11" ht="30">
      <c r="A624" s="126">
        <f t="shared" si="7"/>
        <v>204</v>
      </c>
      <c r="B624" s="128">
        <v>64221</v>
      </c>
      <c r="C624" s="137" t="s">
        <v>1314</v>
      </c>
      <c r="D624" s="190" t="s">
        <v>166</v>
      </c>
      <c r="E624" s="128">
        <v>0</v>
      </c>
      <c r="F624" s="128">
        <v>10</v>
      </c>
      <c r="G624" s="128">
        <v>10</v>
      </c>
      <c r="H624" s="128">
        <v>78110000</v>
      </c>
      <c r="I624" s="130">
        <v>234504</v>
      </c>
      <c r="J624" s="130">
        <f t="shared" si="6"/>
        <v>2345040</v>
      </c>
      <c r="K624" s="99"/>
    </row>
    <row r="625" spans="1:11" ht="30">
      <c r="A625" s="126">
        <f t="shared" si="7"/>
        <v>205</v>
      </c>
      <c r="B625" s="128">
        <v>64221</v>
      </c>
      <c r="C625" s="137" t="s">
        <v>1315</v>
      </c>
      <c r="D625" s="190" t="s">
        <v>166</v>
      </c>
      <c r="E625" s="128">
        <v>0</v>
      </c>
      <c r="F625" s="128">
        <v>10</v>
      </c>
      <c r="G625" s="128">
        <v>10</v>
      </c>
      <c r="H625" s="128">
        <v>78110000</v>
      </c>
      <c r="I625" s="130">
        <v>234504</v>
      </c>
      <c r="J625" s="130">
        <f t="shared" si="6"/>
        <v>2345040</v>
      </c>
      <c r="K625" s="99"/>
    </row>
    <row r="626" spans="1:11" ht="30">
      <c r="A626" s="126">
        <f t="shared" si="7"/>
        <v>206</v>
      </c>
      <c r="B626" s="128">
        <v>64221</v>
      </c>
      <c r="C626" s="137" t="s">
        <v>1316</v>
      </c>
      <c r="D626" s="190" t="s">
        <v>166</v>
      </c>
      <c r="E626" s="128">
        <v>0</v>
      </c>
      <c r="F626" s="128">
        <v>10</v>
      </c>
      <c r="G626" s="128">
        <v>10</v>
      </c>
      <c r="H626" s="128">
        <v>78110000</v>
      </c>
      <c r="I626" s="130">
        <v>234504</v>
      </c>
      <c r="J626" s="130">
        <f t="shared" ref="J626:J689" si="8">I626*F626</f>
        <v>2345040</v>
      </c>
      <c r="K626" s="99"/>
    </row>
    <row r="627" spans="1:11" ht="30">
      <c r="A627" s="126">
        <f t="shared" ref="A627:A690" si="9">A626+1</f>
        <v>207</v>
      </c>
      <c r="B627" s="128">
        <v>64221</v>
      </c>
      <c r="C627" s="137" t="s">
        <v>1317</v>
      </c>
      <c r="D627" s="190" t="s">
        <v>166</v>
      </c>
      <c r="E627" s="128">
        <v>0</v>
      </c>
      <c r="F627" s="128">
        <v>10</v>
      </c>
      <c r="G627" s="128">
        <v>10</v>
      </c>
      <c r="H627" s="128">
        <v>78110000</v>
      </c>
      <c r="I627" s="130">
        <v>234504</v>
      </c>
      <c r="J627" s="130">
        <f t="shared" si="8"/>
        <v>2345040</v>
      </c>
      <c r="K627" s="99"/>
    </row>
    <row r="628" spans="1:11" ht="30">
      <c r="A628" s="126">
        <f t="shared" si="9"/>
        <v>208</v>
      </c>
      <c r="B628" s="128">
        <v>64221</v>
      </c>
      <c r="C628" s="137" t="s">
        <v>1318</v>
      </c>
      <c r="D628" s="190" t="s">
        <v>166</v>
      </c>
      <c r="E628" s="128">
        <v>0</v>
      </c>
      <c r="F628" s="128">
        <v>10</v>
      </c>
      <c r="G628" s="128">
        <v>10</v>
      </c>
      <c r="H628" s="128">
        <v>78110000</v>
      </c>
      <c r="I628" s="130">
        <v>234504</v>
      </c>
      <c r="J628" s="130">
        <f t="shared" si="8"/>
        <v>2345040</v>
      </c>
      <c r="K628" s="99"/>
    </row>
    <row r="629" spans="1:11" ht="30">
      <c r="A629" s="126">
        <f t="shared" si="9"/>
        <v>209</v>
      </c>
      <c r="B629" s="128">
        <v>64221</v>
      </c>
      <c r="C629" s="137" t="s">
        <v>1319</v>
      </c>
      <c r="D629" s="190" t="s">
        <v>166</v>
      </c>
      <c r="E629" s="128">
        <v>0</v>
      </c>
      <c r="F629" s="128">
        <v>20</v>
      </c>
      <c r="G629" s="128">
        <v>20</v>
      </c>
      <c r="H629" s="128">
        <v>78110000</v>
      </c>
      <c r="I629" s="130">
        <v>234504</v>
      </c>
      <c r="J629" s="130">
        <f t="shared" si="8"/>
        <v>4690080</v>
      </c>
      <c r="K629" s="99"/>
    </row>
    <row r="630" spans="1:11" ht="30">
      <c r="A630" s="126">
        <f t="shared" si="9"/>
        <v>210</v>
      </c>
      <c r="B630" s="128">
        <v>64221</v>
      </c>
      <c r="C630" s="137" t="s">
        <v>1320</v>
      </c>
      <c r="D630" s="190" t="s">
        <v>166</v>
      </c>
      <c r="E630" s="128">
        <v>0</v>
      </c>
      <c r="F630" s="128">
        <v>20</v>
      </c>
      <c r="G630" s="128">
        <v>20</v>
      </c>
      <c r="H630" s="128">
        <v>78110000</v>
      </c>
      <c r="I630" s="130">
        <v>234504</v>
      </c>
      <c r="J630" s="130">
        <f t="shared" si="8"/>
        <v>4690080</v>
      </c>
      <c r="K630" s="99"/>
    </row>
    <row r="631" spans="1:11" ht="30">
      <c r="A631" s="126">
        <f t="shared" si="9"/>
        <v>211</v>
      </c>
      <c r="B631" s="128">
        <v>64221</v>
      </c>
      <c r="C631" s="137" t="s">
        <v>1321</v>
      </c>
      <c r="D631" s="190" t="s">
        <v>166</v>
      </c>
      <c r="E631" s="128">
        <v>0</v>
      </c>
      <c r="F631" s="128">
        <v>20</v>
      </c>
      <c r="G631" s="128">
        <v>20</v>
      </c>
      <c r="H631" s="128">
        <v>78110000</v>
      </c>
      <c r="I631" s="130">
        <v>234504</v>
      </c>
      <c r="J631" s="130">
        <f t="shared" si="8"/>
        <v>4690080</v>
      </c>
      <c r="K631" s="99"/>
    </row>
    <row r="632" spans="1:11" ht="45">
      <c r="A632" s="126">
        <f t="shared" si="9"/>
        <v>212</v>
      </c>
      <c r="B632" s="128">
        <v>64221</v>
      </c>
      <c r="C632" s="137" t="s">
        <v>1322</v>
      </c>
      <c r="D632" s="190" t="s">
        <v>166</v>
      </c>
      <c r="E632" s="128">
        <v>0</v>
      </c>
      <c r="F632" s="128">
        <v>20</v>
      </c>
      <c r="G632" s="128">
        <v>20</v>
      </c>
      <c r="H632" s="128">
        <v>78110000</v>
      </c>
      <c r="I632" s="130">
        <v>234504</v>
      </c>
      <c r="J632" s="130">
        <f t="shared" si="8"/>
        <v>4690080</v>
      </c>
      <c r="K632" s="99"/>
    </row>
    <row r="633" spans="1:11" ht="30">
      <c r="A633" s="126">
        <f t="shared" si="9"/>
        <v>213</v>
      </c>
      <c r="B633" s="128">
        <v>64221</v>
      </c>
      <c r="C633" s="137" t="s">
        <v>1323</v>
      </c>
      <c r="D633" s="190" t="s">
        <v>166</v>
      </c>
      <c r="E633" s="128">
        <v>0</v>
      </c>
      <c r="F633" s="128">
        <v>20</v>
      </c>
      <c r="G633" s="128">
        <v>20</v>
      </c>
      <c r="H633" s="128">
        <v>78110000</v>
      </c>
      <c r="I633" s="130">
        <v>234504</v>
      </c>
      <c r="J633" s="130">
        <f t="shared" si="8"/>
        <v>4690080</v>
      </c>
      <c r="K633" s="99"/>
    </row>
    <row r="634" spans="1:11" ht="30">
      <c r="A634" s="126">
        <f t="shared" si="9"/>
        <v>214</v>
      </c>
      <c r="B634" s="128">
        <v>64221</v>
      </c>
      <c r="C634" s="137" t="s">
        <v>1324</v>
      </c>
      <c r="D634" s="190" t="s">
        <v>166</v>
      </c>
      <c r="E634" s="128">
        <v>0</v>
      </c>
      <c r="F634" s="128">
        <v>10</v>
      </c>
      <c r="G634" s="128">
        <v>10</v>
      </c>
      <c r="H634" s="128">
        <v>78110000</v>
      </c>
      <c r="I634" s="130">
        <v>234504</v>
      </c>
      <c r="J634" s="130">
        <f t="shared" si="8"/>
        <v>2345040</v>
      </c>
      <c r="K634" s="99"/>
    </row>
    <row r="635" spans="1:11" ht="30">
      <c r="A635" s="126">
        <f t="shared" si="9"/>
        <v>215</v>
      </c>
      <c r="B635" s="128">
        <v>64221</v>
      </c>
      <c r="C635" s="137" t="s">
        <v>1325</v>
      </c>
      <c r="D635" s="190" t="s">
        <v>166</v>
      </c>
      <c r="E635" s="128">
        <v>0</v>
      </c>
      <c r="F635" s="128">
        <v>10</v>
      </c>
      <c r="G635" s="128">
        <v>10</v>
      </c>
      <c r="H635" s="128">
        <v>78110000</v>
      </c>
      <c r="I635" s="130">
        <v>234504</v>
      </c>
      <c r="J635" s="130">
        <f t="shared" si="8"/>
        <v>2345040</v>
      </c>
      <c r="K635" s="99"/>
    </row>
    <row r="636" spans="1:11" ht="30">
      <c r="A636" s="126">
        <f t="shared" si="9"/>
        <v>216</v>
      </c>
      <c r="B636" s="128">
        <v>64221</v>
      </c>
      <c r="C636" s="137" t="s">
        <v>1326</v>
      </c>
      <c r="D636" s="190" t="s">
        <v>166</v>
      </c>
      <c r="E636" s="128">
        <v>0</v>
      </c>
      <c r="F636" s="128">
        <v>20</v>
      </c>
      <c r="G636" s="128">
        <v>20</v>
      </c>
      <c r="H636" s="128">
        <v>78110000</v>
      </c>
      <c r="I636" s="130">
        <v>234504</v>
      </c>
      <c r="J636" s="130">
        <f t="shared" si="8"/>
        <v>4690080</v>
      </c>
      <c r="K636" s="99"/>
    </row>
    <row r="637" spans="1:11" ht="30">
      <c r="A637" s="126">
        <f t="shared" si="9"/>
        <v>217</v>
      </c>
      <c r="B637" s="128">
        <v>64221</v>
      </c>
      <c r="C637" s="137" t="s">
        <v>1327</v>
      </c>
      <c r="D637" s="190" t="s">
        <v>166</v>
      </c>
      <c r="E637" s="128">
        <v>0</v>
      </c>
      <c r="F637" s="128">
        <v>20</v>
      </c>
      <c r="G637" s="128">
        <v>20</v>
      </c>
      <c r="H637" s="128">
        <v>78110000</v>
      </c>
      <c r="I637" s="130">
        <v>234504</v>
      </c>
      <c r="J637" s="130">
        <f t="shared" si="8"/>
        <v>4690080</v>
      </c>
      <c r="K637" s="99"/>
    </row>
    <row r="638" spans="1:11" ht="30">
      <c r="A638" s="126">
        <f t="shared" si="9"/>
        <v>218</v>
      </c>
      <c r="B638" s="128">
        <v>64221</v>
      </c>
      <c r="C638" s="137" t="s">
        <v>1328</v>
      </c>
      <c r="D638" s="190" t="s">
        <v>166</v>
      </c>
      <c r="E638" s="128">
        <v>0</v>
      </c>
      <c r="F638" s="128">
        <v>10</v>
      </c>
      <c r="G638" s="128">
        <v>10</v>
      </c>
      <c r="H638" s="128">
        <v>78110000</v>
      </c>
      <c r="I638" s="130">
        <v>234504</v>
      </c>
      <c r="J638" s="130">
        <f t="shared" si="8"/>
        <v>2345040</v>
      </c>
      <c r="K638" s="99"/>
    </row>
    <row r="639" spans="1:11" ht="30">
      <c r="A639" s="126">
        <f t="shared" si="9"/>
        <v>219</v>
      </c>
      <c r="B639" s="128">
        <v>64221</v>
      </c>
      <c r="C639" s="137" t="s">
        <v>1329</v>
      </c>
      <c r="D639" s="190" t="s">
        <v>166</v>
      </c>
      <c r="E639" s="128">
        <v>0</v>
      </c>
      <c r="F639" s="128">
        <v>10</v>
      </c>
      <c r="G639" s="128">
        <v>10</v>
      </c>
      <c r="H639" s="128">
        <v>78110000</v>
      </c>
      <c r="I639" s="130">
        <v>234504</v>
      </c>
      <c r="J639" s="130">
        <f t="shared" si="8"/>
        <v>2345040</v>
      </c>
      <c r="K639" s="99"/>
    </row>
    <row r="640" spans="1:11" ht="30">
      <c r="A640" s="126">
        <f t="shared" si="9"/>
        <v>220</v>
      </c>
      <c r="B640" s="128">
        <v>64221</v>
      </c>
      <c r="C640" s="137" t="s">
        <v>1330</v>
      </c>
      <c r="D640" s="190" t="s">
        <v>166</v>
      </c>
      <c r="E640" s="128">
        <v>0</v>
      </c>
      <c r="F640" s="128">
        <v>10</v>
      </c>
      <c r="G640" s="128">
        <v>10</v>
      </c>
      <c r="H640" s="128">
        <v>78110000</v>
      </c>
      <c r="I640" s="130">
        <v>234504</v>
      </c>
      <c r="J640" s="130">
        <f t="shared" si="8"/>
        <v>2345040</v>
      </c>
      <c r="K640" s="99"/>
    </row>
    <row r="641" spans="1:11" ht="30">
      <c r="A641" s="126">
        <f t="shared" si="9"/>
        <v>221</v>
      </c>
      <c r="B641" s="128">
        <v>64221</v>
      </c>
      <c r="C641" s="137" t="s">
        <v>1331</v>
      </c>
      <c r="D641" s="190" t="s">
        <v>166</v>
      </c>
      <c r="E641" s="128">
        <v>0</v>
      </c>
      <c r="F641" s="128">
        <v>10</v>
      </c>
      <c r="G641" s="128">
        <v>10</v>
      </c>
      <c r="H641" s="128">
        <v>78110000</v>
      </c>
      <c r="I641" s="130">
        <v>234504</v>
      </c>
      <c r="J641" s="130">
        <f t="shared" si="8"/>
        <v>2345040</v>
      </c>
      <c r="K641" s="99"/>
    </row>
    <row r="642" spans="1:11" ht="30">
      <c r="A642" s="126">
        <f t="shared" si="9"/>
        <v>222</v>
      </c>
      <c r="B642" s="128">
        <v>64221</v>
      </c>
      <c r="C642" s="137" t="s">
        <v>1332</v>
      </c>
      <c r="D642" s="190" t="s">
        <v>166</v>
      </c>
      <c r="E642" s="128">
        <v>0</v>
      </c>
      <c r="F642" s="128">
        <v>10</v>
      </c>
      <c r="G642" s="128">
        <v>10</v>
      </c>
      <c r="H642" s="128">
        <v>78110000</v>
      </c>
      <c r="I642" s="130">
        <v>234504</v>
      </c>
      <c r="J642" s="130">
        <f t="shared" si="8"/>
        <v>2345040</v>
      </c>
      <c r="K642" s="99"/>
    </row>
    <row r="643" spans="1:11" ht="30">
      <c r="A643" s="126">
        <f t="shared" si="9"/>
        <v>223</v>
      </c>
      <c r="B643" s="128">
        <v>64221</v>
      </c>
      <c r="C643" s="137" t="s">
        <v>1333</v>
      </c>
      <c r="D643" s="190" t="s">
        <v>166</v>
      </c>
      <c r="E643" s="128">
        <v>0</v>
      </c>
      <c r="F643" s="128">
        <v>10</v>
      </c>
      <c r="G643" s="128">
        <v>10</v>
      </c>
      <c r="H643" s="128">
        <v>78110000</v>
      </c>
      <c r="I643" s="130">
        <v>234504</v>
      </c>
      <c r="J643" s="130">
        <f t="shared" si="8"/>
        <v>2345040</v>
      </c>
      <c r="K643" s="99"/>
    </row>
    <row r="644" spans="1:11" ht="30">
      <c r="A644" s="126">
        <f t="shared" si="9"/>
        <v>224</v>
      </c>
      <c r="B644" s="128">
        <v>64221</v>
      </c>
      <c r="C644" s="137" t="s">
        <v>1334</v>
      </c>
      <c r="D644" s="190" t="s">
        <v>166</v>
      </c>
      <c r="E644" s="128">
        <v>0</v>
      </c>
      <c r="F644" s="128">
        <v>10</v>
      </c>
      <c r="G644" s="128">
        <v>10</v>
      </c>
      <c r="H644" s="128">
        <v>78110000</v>
      </c>
      <c r="I644" s="130">
        <v>234504</v>
      </c>
      <c r="J644" s="130">
        <f t="shared" si="8"/>
        <v>2345040</v>
      </c>
      <c r="K644" s="99"/>
    </row>
    <row r="645" spans="1:11" ht="30">
      <c r="A645" s="126">
        <f t="shared" si="9"/>
        <v>225</v>
      </c>
      <c r="B645" s="128">
        <v>64221</v>
      </c>
      <c r="C645" s="137" t="s">
        <v>1335</v>
      </c>
      <c r="D645" s="190" t="s">
        <v>166</v>
      </c>
      <c r="E645" s="128">
        <v>0</v>
      </c>
      <c r="F645" s="128">
        <v>10</v>
      </c>
      <c r="G645" s="128">
        <v>10</v>
      </c>
      <c r="H645" s="128">
        <v>78110000</v>
      </c>
      <c r="I645" s="130">
        <v>234504</v>
      </c>
      <c r="J645" s="130">
        <f t="shared" si="8"/>
        <v>2345040</v>
      </c>
      <c r="K645" s="99"/>
    </row>
    <row r="646" spans="1:11" ht="30">
      <c r="A646" s="126">
        <f t="shared" si="9"/>
        <v>226</v>
      </c>
      <c r="B646" s="128">
        <v>64221</v>
      </c>
      <c r="C646" s="137" t="s">
        <v>1336</v>
      </c>
      <c r="D646" s="190" t="s">
        <v>166</v>
      </c>
      <c r="E646" s="128">
        <v>0</v>
      </c>
      <c r="F646" s="128">
        <v>10</v>
      </c>
      <c r="G646" s="128">
        <v>10</v>
      </c>
      <c r="H646" s="128">
        <v>78110000</v>
      </c>
      <c r="I646" s="130">
        <v>234504</v>
      </c>
      <c r="J646" s="130">
        <f t="shared" si="8"/>
        <v>2345040</v>
      </c>
      <c r="K646" s="99"/>
    </row>
    <row r="647" spans="1:11" ht="30">
      <c r="A647" s="126">
        <f t="shared" si="9"/>
        <v>227</v>
      </c>
      <c r="B647" s="128">
        <v>64221</v>
      </c>
      <c r="C647" s="137" t="s">
        <v>1337</v>
      </c>
      <c r="D647" s="190" t="s">
        <v>166</v>
      </c>
      <c r="E647" s="128">
        <v>0</v>
      </c>
      <c r="F647" s="128">
        <v>10</v>
      </c>
      <c r="G647" s="128">
        <v>10</v>
      </c>
      <c r="H647" s="128">
        <v>78110000</v>
      </c>
      <c r="I647" s="130">
        <v>234504</v>
      </c>
      <c r="J647" s="130">
        <f t="shared" si="8"/>
        <v>2345040</v>
      </c>
      <c r="K647" s="99"/>
    </row>
    <row r="648" spans="1:11" ht="30">
      <c r="A648" s="126">
        <f t="shared" si="9"/>
        <v>228</v>
      </c>
      <c r="B648" s="128">
        <v>64221</v>
      </c>
      <c r="C648" s="137" t="s">
        <v>1338</v>
      </c>
      <c r="D648" s="190" t="s">
        <v>166</v>
      </c>
      <c r="E648" s="128">
        <v>0</v>
      </c>
      <c r="F648" s="128">
        <v>10</v>
      </c>
      <c r="G648" s="128">
        <v>10</v>
      </c>
      <c r="H648" s="128">
        <v>78110000</v>
      </c>
      <c r="I648" s="130">
        <v>234504</v>
      </c>
      <c r="J648" s="130">
        <f t="shared" si="8"/>
        <v>2345040</v>
      </c>
      <c r="K648" s="99"/>
    </row>
    <row r="649" spans="1:11" ht="30">
      <c r="A649" s="126">
        <f t="shared" si="9"/>
        <v>229</v>
      </c>
      <c r="B649" s="128">
        <v>64221</v>
      </c>
      <c r="C649" s="137" t="s">
        <v>1339</v>
      </c>
      <c r="D649" s="190" t="s">
        <v>166</v>
      </c>
      <c r="E649" s="128">
        <v>0</v>
      </c>
      <c r="F649" s="128">
        <v>10</v>
      </c>
      <c r="G649" s="128">
        <v>10</v>
      </c>
      <c r="H649" s="128">
        <v>78110000</v>
      </c>
      <c r="I649" s="130">
        <v>234504</v>
      </c>
      <c r="J649" s="130">
        <f t="shared" si="8"/>
        <v>2345040</v>
      </c>
      <c r="K649" s="99"/>
    </row>
    <row r="650" spans="1:11" ht="30">
      <c r="A650" s="126">
        <f t="shared" si="9"/>
        <v>230</v>
      </c>
      <c r="B650" s="128">
        <v>64221</v>
      </c>
      <c r="C650" s="137" t="s">
        <v>1340</v>
      </c>
      <c r="D650" s="190" t="s">
        <v>166</v>
      </c>
      <c r="E650" s="128">
        <v>0</v>
      </c>
      <c r="F650" s="128">
        <v>10</v>
      </c>
      <c r="G650" s="128">
        <v>10</v>
      </c>
      <c r="H650" s="128">
        <v>78110000</v>
      </c>
      <c r="I650" s="130">
        <v>234504</v>
      </c>
      <c r="J650" s="130">
        <f t="shared" si="8"/>
        <v>2345040</v>
      </c>
      <c r="K650" s="99"/>
    </row>
    <row r="651" spans="1:11" ht="30">
      <c r="A651" s="126">
        <f t="shared" si="9"/>
        <v>231</v>
      </c>
      <c r="B651" s="128">
        <v>64221</v>
      </c>
      <c r="C651" s="137" t="s">
        <v>1341</v>
      </c>
      <c r="D651" s="190" t="s">
        <v>166</v>
      </c>
      <c r="E651" s="128">
        <v>0</v>
      </c>
      <c r="F651" s="128">
        <v>10</v>
      </c>
      <c r="G651" s="128">
        <v>10</v>
      </c>
      <c r="H651" s="128">
        <v>78110000</v>
      </c>
      <c r="I651" s="130">
        <v>234504</v>
      </c>
      <c r="J651" s="130">
        <f t="shared" si="8"/>
        <v>2345040</v>
      </c>
      <c r="K651" s="99"/>
    </row>
    <row r="652" spans="1:11" ht="30">
      <c r="A652" s="126">
        <f t="shared" si="9"/>
        <v>232</v>
      </c>
      <c r="B652" s="128">
        <v>64221</v>
      </c>
      <c r="C652" s="137" t="s">
        <v>1342</v>
      </c>
      <c r="D652" s="190" t="s">
        <v>166</v>
      </c>
      <c r="E652" s="128">
        <v>0</v>
      </c>
      <c r="F652" s="128">
        <v>10</v>
      </c>
      <c r="G652" s="128">
        <v>10</v>
      </c>
      <c r="H652" s="128">
        <v>78110000</v>
      </c>
      <c r="I652" s="130">
        <v>234504</v>
      </c>
      <c r="J652" s="130">
        <f t="shared" si="8"/>
        <v>2345040</v>
      </c>
      <c r="K652" s="99"/>
    </row>
    <row r="653" spans="1:11" ht="30">
      <c r="A653" s="126">
        <f t="shared" si="9"/>
        <v>233</v>
      </c>
      <c r="B653" s="128">
        <v>64221</v>
      </c>
      <c r="C653" s="137" t="s">
        <v>1343</v>
      </c>
      <c r="D653" s="190" t="s">
        <v>166</v>
      </c>
      <c r="E653" s="128">
        <v>0</v>
      </c>
      <c r="F653" s="128">
        <v>10</v>
      </c>
      <c r="G653" s="128">
        <v>10</v>
      </c>
      <c r="H653" s="128">
        <v>78110000</v>
      </c>
      <c r="I653" s="130">
        <v>234504</v>
      </c>
      <c r="J653" s="130">
        <f t="shared" si="8"/>
        <v>2345040</v>
      </c>
      <c r="K653" s="99"/>
    </row>
    <row r="654" spans="1:11" ht="30">
      <c r="A654" s="126">
        <f t="shared" si="9"/>
        <v>234</v>
      </c>
      <c r="B654" s="128">
        <v>64221</v>
      </c>
      <c r="C654" s="137" t="s">
        <v>1344</v>
      </c>
      <c r="D654" s="190" t="s">
        <v>166</v>
      </c>
      <c r="E654" s="128">
        <v>0</v>
      </c>
      <c r="F654" s="128">
        <v>10</v>
      </c>
      <c r="G654" s="128">
        <v>10</v>
      </c>
      <c r="H654" s="128">
        <v>78110000</v>
      </c>
      <c r="I654" s="130">
        <v>234504</v>
      </c>
      <c r="J654" s="130">
        <f t="shared" si="8"/>
        <v>2345040</v>
      </c>
      <c r="K654" s="99"/>
    </row>
    <row r="655" spans="1:11" ht="30">
      <c r="A655" s="126">
        <f t="shared" si="9"/>
        <v>235</v>
      </c>
      <c r="B655" s="128">
        <v>64221</v>
      </c>
      <c r="C655" s="137" t="s">
        <v>1345</v>
      </c>
      <c r="D655" s="190" t="s">
        <v>166</v>
      </c>
      <c r="E655" s="128">
        <v>0</v>
      </c>
      <c r="F655" s="128">
        <v>10</v>
      </c>
      <c r="G655" s="128">
        <v>10</v>
      </c>
      <c r="H655" s="128">
        <v>78110000</v>
      </c>
      <c r="I655" s="130">
        <v>234504</v>
      </c>
      <c r="J655" s="130">
        <f t="shared" si="8"/>
        <v>2345040</v>
      </c>
      <c r="K655" s="99"/>
    </row>
    <row r="656" spans="1:11" ht="30">
      <c r="A656" s="126">
        <f t="shared" si="9"/>
        <v>236</v>
      </c>
      <c r="B656" s="128">
        <v>64221</v>
      </c>
      <c r="C656" s="137" t="s">
        <v>1346</v>
      </c>
      <c r="D656" s="190" t="s">
        <v>166</v>
      </c>
      <c r="E656" s="128">
        <v>0</v>
      </c>
      <c r="F656" s="128">
        <v>10</v>
      </c>
      <c r="G656" s="128">
        <v>10</v>
      </c>
      <c r="H656" s="128">
        <v>78110000</v>
      </c>
      <c r="I656" s="130">
        <v>234504</v>
      </c>
      <c r="J656" s="130">
        <f t="shared" si="8"/>
        <v>2345040</v>
      </c>
      <c r="K656" s="99"/>
    </row>
    <row r="657" spans="1:11" ht="30">
      <c r="A657" s="126">
        <f t="shared" si="9"/>
        <v>237</v>
      </c>
      <c r="B657" s="128">
        <v>64221</v>
      </c>
      <c r="C657" s="137" t="s">
        <v>1347</v>
      </c>
      <c r="D657" s="190" t="s">
        <v>166</v>
      </c>
      <c r="E657" s="128">
        <v>0</v>
      </c>
      <c r="F657" s="128">
        <v>10</v>
      </c>
      <c r="G657" s="128">
        <v>10</v>
      </c>
      <c r="H657" s="128">
        <v>78110000</v>
      </c>
      <c r="I657" s="130">
        <v>234504</v>
      </c>
      <c r="J657" s="130">
        <f t="shared" si="8"/>
        <v>2345040</v>
      </c>
      <c r="K657" s="99"/>
    </row>
    <row r="658" spans="1:11" ht="30">
      <c r="A658" s="126">
        <f t="shared" si="9"/>
        <v>238</v>
      </c>
      <c r="B658" s="128">
        <v>64221</v>
      </c>
      <c r="C658" s="137" t="s">
        <v>1348</v>
      </c>
      <c r="D658" s="190" t="s">
        <v>166</v>
      </c>
      <c r="E658" s="128">
        <v>0</v>
      </c>
      <c r="F658" s="128">
        <v>10</v>
      </c>
      <c r="G658" s="128">
        <v>10</v>
      </c>
      <c r="H658" s="128">
        <v>78110000</v>
      </c>
      <c r="I658" s="130">
        <v>234504</v>
      </c>
      <c r="J658" s="130">
        <f t="shared" si="8"/>
        <v>2345040</v>
      </c>
      <c r="K658" s="99"/>
    </row>
    <row r="659" spans="1:11" ht="30">
      <c r="A659" s="126">
        <f t="shared" si="9"/>
        <v>239</v>
      </c>
      <c r="B659" s="128">
        <v>64221</v>
      </c>
      <c r="C659" s="137" t="s">
        <v>1349</v>
      </c>
      <c r="D659" s="190" t="s">
        <v>166</v>
      </c>
      <c r="E659" s="128">
        <v>0</v>
      </c>
      <c r="F659" s="128">
        <v>10</v>
      </c>
      <c r="G659" s="128">
        <v>10</v>
      </c>
      <c r="H659" s="128">
        <v>78110000</v>
      </c>
      <c r="I659" s="130">
        <v>234504</v>
      </c>
      <c r="J659" s="130">
        <f t="shared" si="8"/>
        <v>2345040</v>
      </c>
      <c r="K659" s="99"/>
    </row>
    <row r="660" spans="1:11" ht="30">
      <c r="A660" s="126">
        <f t="shared" si="9"/>
        <v>240</v>
      </c>
      <c r="B660" s="128">
        <v>64221</v>
      </c>
      <c r="C660" s="137" t="s">
        <v>1350</v>
      </c>
      <c r="D660" s="190" t="s">
        <v>166</v>
      </c>
      <c r="E660" s="128">
        <v>0</v>
      </c>
      <c r="F660" s="128">
        <v>10</v>
      </c>
      <c r="G660" s="128">
        <v>10</v>
      </c>
      <c r="H660" s="128">
        <v>78110000</v>
      </c>
      <c r="I660" s="130">
        <v>234504</v>
      </c>
      <c r="J660" s="130">
        <f t="shared" si="8"/>
        <v>2345040</v>
      </c>
      <c r="K660" s="99"/>
    </row>
    <row r="661" spans="1:11" ht="30">
      <c r="A661" s="126">
        <f t="shared" si="9"/>
        <v>241</v>
      </c>
      <c r="B661" s="128">
        <v>64221</v>
      </c>
      <c r="C661" s="137" t="s">
        <v>1351</v>
      </c>
      <c r="D661" s="190" t="s">
        <v>166</v>
      </c>
      <c r="E661" s="128">
        <v>0</v>
      </c>
      <c r="F661" s="128">
        <v>10</v>
      </c>
      <c r="G661" s="128">
        <v>10</v>
      </c>
      <c r="H661" s="128">
        <v>78110000</v>
      </c>
      <c r="I661" s="130">
        <v>234504</v>
      </c>
      <c r="J661" s="130">
        <f t="shared" si="8"/>
        <v>2345040</v>
      </c>
      <c r="K661" s="99"/>
    </row>
    <row r="662" spans="1:11" ht="30">
      <c r="A662" s="126">
        <f t="shared" si="9"/>
        <v>242</v>
      </c>
      <c r="B662" s="128">
        <v>64221</v>
      </c>
      <c r="C662" s="137" t="s">
        <v>1352</v>
      </c>
      <c r="D662" s="190" t="s">
        <v>166</v>
      </c>
      <c r="E662" s="128">
        <v>0</v>
      </c>
      <c r="F662" s="128">
        <v>10</v>
      </c>
      <c r="G662" s="128">
        <v>10</v>
      </c>
      <c r="H662" s="128">
        <v>78110000</v>
      </c>
      <c r="I662" s="130">
        <v>234504</v>
      </c>
      <c r="J662" s="130">
        <f t="shared" si="8"/>
        <v>2345040</v>
      </c>
      <c r="K662" s="99"/>
    </row>
    <row r="663" spans="1:11" ht="30">
      <c r="A663" s="126">
        <f t="shared" si="9"/>
        <v>243</v>
      </c>
      <c r="B663" s="128">
        <v>64221</v>
      </c>
      <c r="C663" s="137" t="s">
        <v>1353</v>
      </c>
      <c r="D663" s="190" t="s">
        <v>166</v>
      </c>
      <c r="E663" s="128">
        <v>0</v>
      </c>
      <c r="F663" s="128">
        <v>10</v>
      </c>
      <c r="G663" s="128">
        <v>10</v>
      </c>
      <c r="H663" s="128">
        <v>78110000</v>
      </c>
      <c r="I663" s="130">
        <v>234504</v>
      </c>
      <c r="J663" s="130">
        <f t="shared" si="8"/>
        <v>2345040</v>
      </c>
      <c r="K663" s="99"/>
    </row>
    <row r="664" spans="1:11" ht="30">
      <c r="A664" s="126">
        <f t="shared" si="9"/>
        <v>244</v>
      </c>
      <c r="B664" s="128">
        <v>64221</v>
      </c>
      <c r="C664" s="137" t="s">
        <v>1354</v>
      </c>
      <c r="D664" s="190" t="s">
        <v>166</v>
      </c>
      <c r="E664" s="128">
        <v>0</v>
      </c>
      <c r="F664" s="128">
        <v>10</v>
      </c>
      <c r="G664" s="128">
        <v>10</v>
      </c>
      <c r="H664" s="128">
        <v>78110000</v>
      </c>
      <c r="I664" s="130">
        <v>234504</v>
      </c>
      <c r="J664" s="130">
        <f t="shared" si="8"/>
        <v>2345040</v>
      </c>
      <c r="K664" s="99"/>
    </row>
    <row r="665" spans="1:11" ht="30">
      <c r="A665" s="126">
        <f t="shared" si="9"/>
        <v>245</v>
      </c>
      <c r="B665" s="128">
        <v>64221</v>
      </c>
      <c r="C665" s="137" t="s">
        <v>1355</v>
      </c>
      <c r="D665" s="190" t="s">
        <v>166</v>
      </c>
      <c r="E665" s="128">
        <v>0</v>
      </c>
      <c r="F665" s="128">
        <v>10</v>
      </c>
      <c r="G665" s="128">
        <v>10</v>
      </c>
      <c r="H665" s="128">
        <v>78110000</v>
      </c>
      <c r="I665" s="130">
        <v>234504</v>
      </c>
      <c r="J665" s="130">
        <f t="shared" si="8"/>
        <v>2345040</v>
      </c>
      <c r="K665" s="99"/>
    </row>
    <row r="666" spans="1:11" ht="30">
      <c r="A666" s="126">
        <f t="shared" si="9"/>
        <v>246</v>
      </c>
      <c r="B666" s="128">
        <v>64221</v>
      </c>
      <c r="C666" s="137" t="s">
        <v>1356</v>
      </c>
      <c r="D666" s="190" t="s">
        <v>166</v>
      </c>
      <c r="E666" s="128">
        <v>0</v>
      </c>
      <c r="F666" s="128">
        <v>10</v>
      </c>
      <c r="G666" s="128">
        <v>10</v>
      </c>
      <c r="H666" s="128">
        <v>78110000</v>
      </c>
      <c r="I666" s="130">
        <v>234504</v>
      </c>
      <c r="J666" s="130">
        <f t="shared" si="8"/>
        <v>2345040</v>
      </c>
      <c r="K666" s="99"/>
    </row>
    <row r="667" spans="1:11" ht="30">
      <c r="A667" s="126">
        <f t="shared" si="9"/>
        <v>247</v>
      </c>
      <c r="B667" s="128">
        <v>64221</v>
      </c>
      <c r="C667" s="137" t="s">
        <v>1357</v>
      </c>
      <c r="D667" s="190" t="s">
        <v>166</v>
      </c>
      <c r="E667" s="128">
        <v>0</v>
      </c>
      <c r="F667" s="128">
        <v>20</v>
      </c>
      <c r="G667" s="128">
        <v>20</v>
      </c>
      <c r="H667" s="128">
        <v>78110000</v>
      </c>
      <c r="I667" s="130">
        <v>234504</v>
      </c>
      <c r="J667" s="130">
        <f t="shared" si="8"/>
        <v>4690080</v>
      </c>
      <c r="K667" s="99"/>
    </row>
    <row r="668" spans="1:11" ht="30">
      <c r="A668" s="126">
        <f t="shared" si="9"/>
        <v>248</v>
      </c>
      <c r="B668" s="128">
        <v>64221</v>
      </c>
      <c r="C668" s="137" t="s">
        <v>1358</v>
      </c>
      <c r="D668" s="190" t="s">
        <v>166</v>
      </c>
      <c r="E668" s="128">
        <v>0</v>
      </c>
      <c r="F668" s="128">
        <v>10</v>
      </c>
      <c r="G668" s="128">
        <v>10</v>
      </c>
      <c r="H668" s="128">
        <v>78110000</v>
      </c>
      <c r="I668" s="130">
        <v>234504</v>
      </c>
      <c r="J668" s="130">
        <f t="shared" si="8"/>
        <v>2345040</v>
      </c>
      <c r="K668" s="99"/>
    </row>
    <row r="669" spans="1:11" ht="30">
      <c r="A669" s="126">
        <f t="shared" si="9"/>
        <v>249</v>
      </c>
      <c r="B669" s="128">
        <v>64221</v>
      </c>
      <c r="C669" s="137" t="s">
        <v>1359</v>
      </c>
      <c r="D669" s="190" t="s">
        <v>166</v>
      </c>
      <c r="E669" s="128">
        <v>0</v>
      </c>
      <c r="F669" s="128">
        <v>20</v>
      </c>
      <c r="G669" s="128">
        <v>20</v>
      </c>
      <c r="H669" s="128">
        <v>78110000</v>
      </c>
      <c r="I669" s="130">
        <v>234504</v>
      </c>
      <c r="J669" s="130">
        <f t="shared" si="8"/>
        <v>4690080</v>
      </c>
      <c r="K669" s="99"/>
    </row>
    <row r="670" spans="1:11" ht="30">
      <c r="A670" s="126">
        <f t="shared" si="9"/>
        <v>250</v>
      </c>
      <c r="B670" s="128">
        <v>64221</v>
      </c>
      <c r="C670" s="137" t="s">
        <v>1360</v>
      </c>
      <c r="D670" s="190" t="s">
        <v>166</v>
      </c>
      <c r="E670" s="128">
        <v>0</v>
      </c>
      <c r="F670" s="128">
        <v>10</v>
      </c>
      <c r="G670" s="128">
        <v>10</v>
      </c>
      <c r="H670" s="128">
        <v>78110000</v>
      </c>
      <c r="I670" s="130">
        <v>234504</v>
      </c>
      <c r="J670" s="130">
        <f t="shared" si="8"/>
        <v>2345040</v>
      </c>
      <c r="K670" s="99"/>
    </row>
    <row r="671" spans="1:11" ht="30">
      <c r="A671" s="126">
        <f t="shared" si="9"/>
        <v>251</v>
      </c>
      <c r="B671" s="128">
        <v>64221</v>
      </c>
      <c r="C671" s="137" t="s">
        <v>1361</v>
      </c>
      <c r="D671" s="190" t="s">
        <v>166</v>
      </c>
      <c r="E671" s="128">
        <v>0</v>
      </c>
      <c r="F671" s="128">
        <v>20</v>
      </c>
      <c r="G671" s="128">
        <v>20</v>
      </c>
      <c r="H671" s="128">
        <v>78110000</v>
      </c>
      <c r="I671" s="130">
        <v>234504</v>
      </c>
      <c r="J671" s="130">
        <f t="shared" si="8"/>
        <v>4690080</v>
      </c>
      <c r="K671" s="99"/>
    </row>
    <row r="672" spans="1:11" ht="30">
      <c r="A672" s="126">
        <f t="shared" si="9"/>
        <v>252</v>
      </c>
      <c r="B672" s="128">
        <v>64221</v>
      </c>
      <c r="C672" s="137" t="s">
        <v>1362</v>
      </c>
      <c r="D672" s="190" t="s">
        <v>166</v>
      </c>
      <c r="E672" s="128">
        <v>0</v>
      </c>
      <c r="F672" s="128">
        <v>20</v>
      </c>
      <c r="G672" s="128">
        <v>20</v>
      </c>
      <c r="H672" s="128">
        <v>78110000</v>
      </c>
      <c r="I672" s="130">
        <v>234504</v>
      </c>
      <c r="J672" s="130">
        <f t="shared" si="8"/>
        <v>4690080</v>
      </c>
      <c r="K672" s="99"/>
    </row>
    <row r="673" spans="1:11" ht="30">
      <c r="A673" s="126">
        <f t="shared" si="9"/>
        <v>253</v>
      </c>
      <c r="B673" s="128">
        <v>64221</v>
      </c>
      <c r="C673" s="137" t="s">
        <v>1363</v>
      </c>
      <c r="D673" s="190" t="s">
        <v>166</v>
      </c>
      <c r="E673" s="128">
        <v>0</v>
      </c>
      <c r="F673" s="128">
        <v>20</v>
      </c>
      <c r="G673" s="128">
        <v>20</v>
      </c>
      <c r="H673" s="128">
        <v>78110000</v>
      </c>
      <c r="I673" s="130">
        <v>234504</v>
      </c>
      <c r="J673" s="130">
        <f t="shared" si="8"/>
        <v>4690080</v>
      </c>
      <c r="K673" s="99"/>
    </row>
    <row r="674" spans="1:11" ht="30">
      <c r="A674" s="126">
        <f t="shared" si="9"/>
        <v>254</v>
      </c>
      <c r="B674" s="128">
        <v>64221</v>
      </c>
      <c r="C674" s="137" t="s">
        <v>1364</v>
      </c>
      <c r="D674" s="190" t="s">
        <v>166</v>
      </c>
      <c r="E674" s="128">
        <v>0</v>
      </c>
      <c r="F674" s="128">
        <v>20</v>
      </c>
      <c r="G674" s="128">
        <v>20</v>
      </c>
      <c r="H674" s="128">
        <v>78110000</v>
      </c>
      <c r="I674" s="130">
        <v>234504</v>
      </c>
      <c r="J674" s="130">
        <f t="shared" si="8"/>
        <v>4690080</v>
      </c>
      <c r="K674" s="99"/>
    </row>
    <row r="675" spans="1:11" ht="30">
      <c r="A675" s="126">
        <f t="shared" si="9"/>
        <v>255</v>
      </c>
      <c r="B675" s="128">
        <v>64221</v>
      </c>
      <c r="C675" s="137" t="s">
        <v>1365</v>
      </c>
      <c r="D675" s="190" t="s">
        <v>166</v>
      </c>
      <c r="E675" s="128">
        <v>0</v>
      </c>
      <c r="F675" s="128">
        <v>20</v>
      </c>
      <c r="G675" s="128">
        <v>20</v>
      </c>
      <c r="H675" s="128">
        <v>78110000</v>
      </c>
      <c r="I675" s="130">
        <v>234504</v>
      </c>
      <c r="J675" s="130">
        <f t="shared" si="8"/>
        <v>4690080</v>
      </c>
      <c r="K675" s="99"/>
    </row>
    <row r="676" spans="1:11" ht="30">
      <c r="A676" s="126">
        <f t="shared" si="9"/>
        <v>256</v>
      </c>
      <c r="B676" s="128">
        <v>64221</v>
      </c>
      <c r="C676" s="137" t="s">
        <v>1366</v>
      </c>
      <c r="D676" s="190" t="s">
        <v>166</v>
      </c>
      <c r="E676" s="128">
        <v>0</v>
      </c>
      <c r="F676" s="128">
        <v>20</v>
      </c>
      <c r="G676" s="128">
        <v>20</v>
      </c>
      <c r="H676" s="128">
        <v>78110000</v>
      </c>
      <c r="I676" s="130">
        <v>234504</v>
      </c>
      <c r="J676" s="130">
        <f t="shared" si="8"/>
        <v>4690080</v>
      </c>
      <c r="K676" s="99"/>
    </row>
    <row r="677" spans="1:11" ht="30">
      <c r="A677" s="126">
        <f t="shared" si="9"/>
        <v>257</v>
      </c>
      <c r="B677" s="128">
        <v>64221</v>
      </c>
      <c r="C677" s="137" t="s">
        <v>1367</v>
      </c>
      <c r="D677" s="190" t="s">
        <v>166</v>
      </c>
      <c r="E677" s="128">
        <v>0</v>
      </c>
      <c r="F677" s="128">
        <v>20</v>
      </c>
      <c r="G677" s="128">
        <v>20</v>
      </c>
      <c r="H677" s="128">
        <v>78110000</v>
      </c>
      <c r="I677" s="130">
        <v>234504</v>
      </c>
      <c r="J677" s="130">
        <f t="shared" si="8"/>
        <v>4690080</v>
      </c>
      <c r="K677" s="99"/>
    </row>
    <row r="678" spans="1:11" ht="30">
      <c r="A678" s="126">
        <f t="shared" si="9"/>
        <v>258</v>
      </c>
      <c r="B678" s="128">
        <v>64221</v>
      </c>
      <c r="C678" s="137" t="s">
        <v>1368</v>
      </c>
      <c r="D678" s="190" t="s">
        <v>166</v>
      </c>
      <c r="E678" s="128">
        <v>0</v>
      </c>
      <c r="F678" s="128">
        <v>10</v>
      </c>
      <c r="G678" s="128">
        <v>10</v>
      </c>
      <c r="H678" s="128">
        <v>78110000</v>
      </c>
      <c r="I678" s="130">
        <v>234504</v>
      </c>
      <c r="J678" s="130">
        <f t="shared" si="8"/>
        <v>2345040</v>
      </c>
      <c r="K678" s="99"/>
    </row>
    <row r="679" spans="1:11" ht="27" customHeight="1">
      <c r="A679" s="126">
        <f t="shared" si="9"/>
        <v>259</v>
      </c>
      <c r="B679" s="128">
        <v>64221</v>
      </c>
      <c r="C679" s="137" t="s">
        <v>1369</v>
      </c>
      <c r="D679" s="190" t="s">
        <v>166</v>
      </c>
      <c r="E679" s="128">
        <v>0</v>
      </c>
      <c r="F679" s="128">
        <v>10</v>
      </c>
      <c r="G679" s="128">
        <v>10</v>
      </c>
      <c r="H679" s="128">
        <v>78110000</v>
      </c>
      <c r="I679" s="130">
        <v>234504</v>
      </c>
      <c r="J679" s="130">
        <f t="shared" si="8"/>
        <v>2345040</v>
      </c>
      <c r="K679" s="99"/>
    </row>
    <row r="680" spans="1:11" ht="30">
      <c r="A680" s="126">
        <f t="shared" si="9"/>
        <v>260</v>
      </c>
      <c r="B680" s="128">
        <v>64221</v>
      </c>
      <c r="C680" s="137" t="s">
        <v>1370</v>
      </c>
      <c r="D680" s="190" t="s">
        <v>166</v>
      </c>
      <c r="E680" s="128">
        <v>0</v>
      </c>
      <c r="F680" s="128">
        <v>20</v>
      </c>
      <c r="G680" s="128">
        <v>20</v>
      </c>
      <c r="H680" s="128">
        <v>78110000</v>
      </c>
      <c r="I680" s="130">
        <v>234504</v>
      </c>
      <c r="J680" s="130">
        <f t="shared" si="8"/>
        <v>4690080</v>
      </c>
      <c r="K680" s="99"/>
    </row>
    <row r="681" spans="1:11" ht="30">
      <c r="A681" s="126">
        <f t="shared" si="9"/>
        <v>261</v>
      </c>
      <c r="B681" s="128">
        <v>64221</v>
      </c>
      <c r="C681" s="137" t="s">
        <v>1371</v>
      </c>
      <c r="D681" s="190" t="s">
        <v>166</v>
      </c>
      <c r="E681" s="128">
        <v>0</v>
      </c>
      <c r="F681" s="128">
        <v>20</v>
      </c>
      <c r="G681" s="128">
        <v>20</v>
      </c>
      <c r="H681" s="128">
        <v>78110000</v>
      </c>
      <c r="I681" s="130">
        <v>234504</v>
      </c>
      <c r="J681" s="130">
        <f t="shared" si="8"/>
        <v>4690080</v>
      </c>
      <c r="K681" s="99"/>
    </row>
    <row r="682" spans="1:11" ht="30">
      <c r="A682" s="126">
        <f t="shared" si="9"/>
        <v>262</v>
      </c>
      <c r="B682" s="128">
        <v>64221</v>
      </c>
      <c r="C682" s="137" t="s">
        <v>1372</v>
      </c>
      <c r="D682" s="190" t="s">
        <v>166</v>
      </c>
      <c r="E682" s="128">
        <v>0</v>
      </c>
      <c r="F682" s="128">
        <v>10</v>
      </c>
      <c r="G682" s="128">
        <v>10</v>
      </c>
      <c r="H682" s="128">
        <v>78110000</v>
      </c>
      <c r="I682" s="130">
        <v>234504</v>
      </c>
      <c r="J682" s="130">
        <f t="shared" si="8"/>
        <v>2345040</v>
      </c>
      <c r="K682" s="99"/>
    </row>
    <row r="683" spans="1:11" ht="30">
      <c r="A683" s="126">
        <f t="shared" si="9"/>
        <v>263</v>
      </c>
      <c r="B683" s="128">
        <v>64221</v>
      </c>
      <c r="C683" s="137" t="s">
        <v>1373</v>
      </c>
      <c r="D683" s="190" t="s">
        <v>166</v>
      </c>
      <c r="E683" s="128">
        <v>0</v>
      </c>
      <c r="F683" s="128">
        <v>10</v>
      </c>
      <c r="G683" s="128">
        <v>10</v>
      </c>
      <c r="H683" s="128">
        <v>78110000</v>
      </c>
      <c r="I683" s="130">
        <v>234504</v>
      </c>
      <c r="J683" s="130">
        <f t="shared" si="8"/>
        <v>2345040</v>
      </c>
      <c r="K683" s="99"/>
    </row>
    <row r="684" spans="1:11" ht="30">
      <c r="A684" s="126">
        <f t="shared" si="9"/>
        <v>264</v>
      </c>
      <c r="B684" s="128">
        <v>64221</v>
      </c>
      <c r="C684" s="137" t="s">
        <v>1374</v>
      </c>
      <c r="D684" s="190" t="s">
        <v>166</v>
      </c>
      <c r="E684" s="128">
        <v>0</v>
      </c>
      <c r="F684" s="128">
        <v>10</v>
      </c>
      <c r="G684" s="128">
        <v>10</v>
      </c>
      <c r="H684" s="128">
        <v>78110000</v>
      </c>
      <c r="I684" s="130">
        <v>234504</v>
      </c>
      <c r="J684" s="130">
        <f t="shared" si="8"/>
        <v>2345040</v>
      </c>
      <c r="K684" s="99"/>
    </row>
    <row r="685" spans="1:11" ht="30">
      <c r="A685" s="126">
        <f t="shared" si="9"/>
        <v>265</v>
      </c>
      <c r="B685" s="128">
        <v>64221</v>
      </c>
      <c r="C685" s="137" t="s">
        <v>1375</v>
      </c>
      <c r="D685" s="190" t="s">
        <v>166</v>
      </c>
      <c r="E685" s="128">
        <v>0</v>
      </c>
      <c r="F685" s="128">
        <v>10</v>
      </c>
      <c r="G685" s="128">
        <v>10</v>
      </c>
      <c r="H685" s="128">
        <v>78110000</v>
      </c>
      <c r="I685" s="130">
        <v>234504</v>
      </c>
      <c r="J685" s="130">
        <f t="shared" si="8"/>
        <v>2345040</v>
      </c>
      <c r="K685" s="99"/>
    </row>
    <row r="686" spans="1:11" ht="30">
      <c r="A686" s="126">
        <f t="shared" si="9"/>
        <v>266</v>
      </c>
      <c r="B686" s="128">
        <v>64221</v>
      </c>
      <c r="C686" s="137" t="s">
        <v>1376</v>
      </c>
      <c r="D686" s="190" t="s">
        <v>166</v>
      </c>
      <c r="E686" s="128">
        <v>0</v>
      </c>
      <c r="F686" s="128">
        <v>10</v>
      </c>
      <c r="G686" s="128">
        <v>10</v>
      </c>
      <c r="H686" s="128">
        <v>78110000</v>
      </c>
      <c r="I686" s="130">
        <v>234504</v>
      </c>
      <c r="J686" s="130">
        <f t="shared" si="8"/>
        <v>2345040</v>
      </c>
      <c r="K686" s="99"/>
    </row>
    <row r="687" spans="1:11" ht="30">
      <c r="A687" s="126">
        <f t="shared" si="9"/>
        <v>267</v>
      </c>
      <c r="B687" s="128">
        <v>64221</v>
      </c>
      <c r="C687" s="137" t="s">
        <v>1377</v>
      </c>
      <c r="D687" s="190" t="s">
        <v>166</v>
      </c>
      <c r="E687" s="128">
        <v>0</v>
      </c>
      <c r="F687" s="128">
        <v>10</v>
      </c>
      <c r="G687" s="128">
        <v>10</v>
      </c>
      <c r="H687" s="128">
        <v>78110000</v>
      </c>
      <c r="I687" s="130">
        <v>234504</v>
      </c>
      <c r="J687" s="130">
        <f t="shared" si="8"/>
        <v>2345040</v>
      </c>
      <c r="K687" s="99"/>
    </row>
    <row r="688" spans="1:11" ht="30">
      <c r="A688" s="126">
        <f t="shared" si="9"/>
        <v>268</v>
      </c>
      <c r="B688" s="128">
        <v>64221</v>
      </c>
      <c r="C688" s="137" t="s">
        <v>1378</v>
      </c>
      <c r="D688" s="190" t="s">
        <v>166</v>
      </c>
      <c r="E688" s="128">
        <v>0</v>
      </c>
      <c r="F688" s="128">
        <v>10</v>
      </c>
      <c r="G688" s="128">
        <v>10</v>
      </c>
      <c r="H688" s="128">
        <v>78110000</v>
      </c>
      <c r="I688" s="130">
        <v>234504</v>
      </c>
      <c r="J688" s="130">
        <f t="shared" si="8"/>
        <v>2345040</v>
      </c>
      <c r="K688" s="99"/>
    </row>
    <row r="689" spans="1:11" ht="30">
      <c r="A689" s="126">
        <f t="shared" si="9"/>
        <v>269</v>
      </c>
      <c r="B689" s="128">
        <v>64221</v>
      </c>
      <c r="C689" s="137" t="s">
        <v>1379</v>
      </c>
      <c r="D689" s="190" t="s">
        <v>166</v>
      </c>
      <c r="E689" s="128">
        <v>0</v>
      </c>
      <c r="F689" s="128">
        <v>10</v>
      </c>
      <c r="G689" s="128">
        <v>10</v>
      </c>
      <c r="H689" s="128">
        <v>78110000</v>
      </c>
      <c r="I689" s="130">
        <v>234504</v>
      </c>
      <c r="J689" s="130">
        <f t="shared" si="8"/>
        <v>2345040</v>
      </c>
      <c r="K689" s="99"/>
    </row>
    <row r="690" spans="1:11" ht="30">
      <c r="A690" s="126">
        <f t="shared" si="9"/>
        <v>270</v>
      </c>
      <c r="B690" s="128">
        <v>64221</v>
      </c>
      <c r="C690" s="137" t="s">
        <v>1380</v>
      </c>
      <c r="D690" s="190" t="s">
        <v>166</v>
      </c>
      <c r="E690" s="128">
        <v>0</v>
      </c>
      <c r="F690" s="128">
        <v>10</v>
      </c>
      <c r="G690" s="128">
        <v>10</v>
      </c>
      <c r="H690" s="128">
        <v>78110000</v>
      </c>
      <c r="I690" s="130">
        <v>234504</v>
      </c>
      <c r="J690" s="130">
        <f t="shared" ref="J690:J753" si="10">I690*F690</f>
        <v>2345040</v>
      </c>
      <c r="K690" s="99"/>
    </row>
    <row r="691" spans="1:11" ht="30">
      <c r="A691" s="126">
        <f t="shared" ref="A691:A754" si="11">A690+1</f>
        <v>271</v>
      </c>
      <c r="B691" s="128">
        <v>64221</v>
      </c>
      <c r="C691" s="137" t="s">
        <v>1381</v>
      </c>
      <c r="D691" s="190" t="s">
        <v>166</v>
      </c>
      <c r="E691" s="128">
        <v>0</v>
      </c>
      <c r="F691" s="128">
        <v>10</v>
      </c>
      <c r="G691" s="128">
        <v>10</v>
      </c>
      <c r="H691" s="128">
        <v>78110000</v>
      </c>
      <c r="I691" s="130">
        <v>234504</v>
      </c>
      <c r="J691" s="130">
        <f t="shared" si="10"/>
        <v>2345040</v>
      </c>
      <c r="K691" s="99"/>
    </row>
    <row r="692" spans="1:11" ht="45">
      <c r="A692" s="126">
        <f t="shared" si="11"/>
        <v>272</v>
      </c>
      <c r="B692" s="128">
        <v>64221</v>
      </c>
      <c r="C692" s="137" t="s">
        <v>1382</v>
      </c>
      <c r="D692" s="190" t="s">
        <v>166</v>
      </c>
      <c r="E692" s="128">
        <v>0</v>
      </c>
      <c r="F692" s="128">
        <v>10</v>
      </c>
      <c r="G692" s="128">
        <v>10</v>
      </c>
      <c r="H692" s="128">
        <v>78110000</v>
      </c>
      <c r="I692" s="130">
        <v>234504</v>
      </c>
      <c r="J692" s="130">
        <f t="shared" si="10"/>
        <v>2345040</v>
      </c>
      <c r="K692" s="99"/>
    </row>
    <row r="693" spans="1:11" ht="30">
      <c r="A693" s="126">
        <f t="shared" si="11"/>
        <v>273</v>
      </c>
      <c r="B693" s="128">
        <v>64221</v>
      </c>
      <c r="C693" s="137" t="s">
        <v>1383</v>
      </c>
      <c r="D693" s="190" t="s">
        <v>166</v>
      </c>
      <c r="E693" s="128">
        <v>0</v>
      </c>
      <c r="F693" s="128">
        <v>10</v>
      </c>
      <c r="G693" s="128">
        <v>10</v>
      </c>
      <c r="H693" s="128">
        <v>78110000</v>
      </c>
      <c r="I693" s="130">
        <v>234504</v>
      </c>
      <c r="J693" s="130">
        <f t="shared" si="10"/>
        <v>2345040</v>
      </c>
      <c r="K693" s="99"/>
    </row>
    <row r="694" spans="1:11" ht="30">
      <c r="A694" s="126">
        <f t="shared" si="11"/>
        <v>274</v>
      </c>
      <c r="B694" s="128">
        <v>64221</v>
      </c>
      <c r="C694" s="137" t="s">
        <v>1384</v>
      </c>
      <c r="D694" s="190" t="s">
        <v>166</v>
      </c>
      <c r="E694" s="128">
        <v>0</v>
      </c>
      <c r="F694" s="128">
        <v>10</v>
      </c>
      <c r="G694" s="128">
        <v>10</v>
      </c>
      <c r="H694" s="128">
        <v>78110000</v>
      </c>
      <c r="I694" s="130">
        <v>234504</v>
      </c>
      <c r="J694" s="130">
        <f t="shared" si="10"/>
        <v>2345040</v>
      </c>
      <c r="K694" s="99"/>
    </row>
    <row r="695" spans="1:11" ht="30">
      <c r="A695" s="126">
        <f t="shared" si="11"/>
        <v>275</v>
      </c>
      <c r="B695" s="128">
        <v>64221</v>
      </c>
      <c r="C695" s="137" t="s">
        <v>1385</v>
      </c>
      <c r="D695" s="190" t="s">
        <v>166</v>
      </c>
      <c r="E695" s="128">
        <v>0</v>
      </c>
      <c r="F695" s="128">
        <v>10</v>
      </c>
      <c r="G695" s="128">
        <v>10</v>
      </c>
      <c r="H695" s="128">
        <v>78110000</v>
      </c>
      <c r="I695" s="130">
        <v>234504</v>
      </c>
      <c r="J695" s="130">
        <f t="shared" si="10"/>
        <v>2345040</v>
      </c>
      <c r="K695" s="99"/>
    </row>
    <row r="696" spans="1:11" ht="30">
      <c r="A696" s="126">
        <f t="shared" si="11"/>
        <v>276</v>
      </c>
      <c r="B696" s="128">
        <v>64221</v>
      </c>
      <c r="C696" s="137" t="s">
        <v>1386</v>
      </c>
      <c r="D696" s="190" t="s">
        <v>166</v>
      </c>
      <c r="E696" s="128">
        <v>0</v>
      </c>
      <c r="F696" s="128">
        <v>10</v>
      </c>
      <c r="G696" s="128">
        <v>10</v>
      </c>
      <c r="H696" s="128">
        <v>78110000</v>
      </c>
      <c r="I696" s="130">
        <v>234504</v>
      </c>
      <c r="J696" s="130">
        <f t="shared" si="10"/>
        <v>2345040</v>
      </c>
      <c r="K696" s="99"/>
    </row>
    <row r="697" spans="1:11" ht="30">
      <c r="A697" s="126">
        <f t="shared" si="11"/>
        <v>277</v>
      </c>
      <c r="B697" s="128">
        <v>64221</v>
      </c>
      <c r="C697" s="137" t="s">
        <v>1387</v>
      </c>
      <c r="D697" s="190" t="s">
        <v>166</v>
      </c>
      <c r="E697" s="128">
        <v>0</v>
      </c>
      <c r="F697" s="128">
        <v>10</v>
      </c>
      <c r="G697" s="128">
        <v>10</v>
      </c>
      <c r="H697" s="128">
        <v>78110000</v>
      </c>
      <c r="I697" s="130">
        <v>234504</v>
      </c>
      <c r="J697" s="130">
        <f t="shared" si="10"/>
        <v>2345040</v>
      </c>
      <c r="K697" s="99"/>
    </row>
    <row r="698" spans="1:11" ht="30">
      <c r="A698" s="126">
        <f t="shared" si="11"/>
        <v>278</v>
      </c>
      <c r="B698" s="128">
        <v>64221</v>
      </c>
      <c r="C698" s="137" t="s">
        <v>1388</v>
      </c>
      <c r="D698" s="190" t="s">
        <v>166</v>
      </c>
      <c r="E698" s="128">
        <v>0</v>
      </c>
      <c r="F698" s="128">
        <v>10</v>
      </c>
      <c r="G698" s="128">
        <v>10</v>
      </c>
      <c r="H698" s="128">
        <v>78110000</v>
      </c>
      <c r="I698" s="130">
        <v>234504</v>
      </c>
      <c r="J698" s="130">
        <f t="shared" si="10"/>
        <v>2345040</v>
      </c>
      <c r="K698" s="99"/>
    </row>
    <row r="699" spans="1:11" ht="30">
      <c r="A699" s="126">
        <f t="shared" si="11"/>
        <v>279</v>
      </c>
      <c r="B699" s="128">
        <v>64221</v>
      </c>
      <c r="C699" s="137" t="s">
        <v>1389</v>
      </c>
      <c r="D699" s="190" t="s">
        <v>166</v>
      </c>
      <c r="E699" s="128">
        <v>0</v>
      </c>
      <c r="F699" s="128">
        <v>10</v>
      </c>
      <c r="G699" s="128">
        <v>10</v>
      </c>
      <c r="H699" s="128">
        <v>78110000</v>
      </c>
      <c r="I699" s="130">
        <v>234504</v>
      </c>
      <c r="J699" s="130">
        <f t="shared" si="10"/>
        <v>2345040</v>
      </c>
      <c r="K699" s="99"/>
    </row>
    <row r="700" spans="1:11" ht="30">
      <c r="A700" s="126">
        <f t="shared" si="11"/>
        <v>280</v>
      </c>
      <c r="B700" s="128">
        <v>64221</v>
      </c>
      <c r="C700" s="137" t="s">
        <v>1390</v>
      </c>
      <c r="D700" s="190" t="s">
        <v>166</v>
      </c>
      <c r="E700" s="128">
        <v>0</v>
      </c>
      <c r="F700" s="128">
        <v>10</v>
      </c>
      <c r="G700" s="128">
        <v>10</v>
      </c>
      <c r="H700" s="128">
        <v>78110000</v>
      </c>
      <c r="I700" s="130">
        <v>234504</v>
      </c>
      <c r="J700" s="130">
        <f t="shared" si="10"/>
        <v>2345040</v>
      </c>
      <c r="K700" s="99"/>
    </row>
    <row r="701" spans="1:11" ht="30">
      <c r="A701" s="126">
        <f t="shared" si="11"/>
        <v>281</v>
      </c>
      <c r="B701" s="128">
        <v>64221</v>
      </c>
      <c r="C701" s="137" t="s">
        <v>1391</v>
      </c>
      <c r="D701" s="190" t="s">
        <v>166</v>
      </c>
      <c r="E701" s="128">
        <v>0</v>
      </c>
      <c r="F701" s="128">
        <v>10</v>
      </c>
      <c r="G701" s="128">
        <v>10</v>
      </c>
      <c r="H701" s="128">
        <v>78110000</v>
      </c>
      <c r="I701" s="130">
        <v>234504</v>
      </c>
      <c r="J701" s="130">
        <f t="shared" si="10"/>
        <v>2345040</v>
      </c>
      <c r="K701" s="99"/>
    </row>
    <row r="702" spans="1:11" ht="30">
      <c r="A702" s="126">
        <f t="shared" si="11"/>
        <v>282</v>
      </c>
      <c r="B702" s="128">
        <v>64221</v>
      </c>
      <c r="C702" s="137" t="s">
        <v>1392</v>
      </c>
      <c r="D702" s="190" t="s">
        <v>166</v>
      </c>
      <c r="E702" s="128">
        <v>0</v>
      </c>
      <c r="F702" s="128">
        <v>10</v>
      </c>
      <c r="G702" s="128">
        <v>10</v>
      </c>
      <c r="H702" s="128">
        <v>78110000</v>
      </c>
      <c r="I702" s="130">
        <v>234504</v>
      </c>
      <c r="J702" s="130">
        <f t="shared" si="10"/>
        <v>2345040</v>
      </c>
      <c r="K702" s="99"/>
    </row>
    <row r="703" spans="1:11" ht="30">
      <c r="A703" s="126">
        <f t="shared" si="11"/>
        <v>283</v>
      </c>
      <c r="B703" s="128">
        <v>64221</v>
      </c>
      <c r="C703" s="137" t="s">
        <v>1393</v>
      </c>
      <c r="D703" s="190" t="s">
        <v>166</v>
      </c>
      <c r="E703" s="128">
        <v>0</v>
      </c>
      <c r="F703" s="128">
        <v>10</v>
      </c>
      <c r="G703" s="128">
        <v>10</v>
      </c>
      <c r="H703" s="128">
        <v>78110000</v>
      </c>
      <c r="I703" s="130">
        <v>234504</v>
      </c>
      <c r="J703" s="130">
        <f t="shared" si="10"/>
        <v>2345040</v>
      </c>
      <c r="K703" s="99"/>
    </row>
    <row r="704" spans="1:11" ht="30">
      <c r="A704" s="126">
        <f t="shared" si="11"/>
        <v>284</v>
      </c>
      <c r="B704" s="128">
        <v>64221</v>
      </c>
      <c r="C704" s="137" t="s">
        <v>1394</v>
      </c>
      <c r="D704" s="190" t="s">
        <v>166</v>
      </c>
      <c r="E704" s="128">
        <v>0</v>
      </c>
      <c r="F704" s="128">
        <v>10</v>
      </c>
      <c r="G704" s="128">
        <v>10</v>
      </c>
      <c r="H704" s="128">
        <v>78110000</v>
      </c>
      <c r="I704" s="130">
        <v>234504</v>
      </c>
      <c r="J704" s="130">
        <f t="shared" si="10"/>
        <v>2345040</v>
      </c>
      <c r="K704" s="99"/>
    </row>
    <row r="705" spans="1:11" ht="30">
      <c r="A705" s="126">
        <f t="shared" si="11"/>
        <v>285</v>
      </c>
      <c r="B705" s="128">
        <v>64221</v>
      </c>
      <c r="C705" s="137" t="s">
        <v>1395</v>
      </c>
      <c r="D705" s="190" t="s">
        <v>166</v>
      </c>
      <c r="E705" s="128">
        <v>0</v>
      </c>
      <c r="F705" s="128">
        <v>10</v>
      </c>
      <c r="G705" s="128">
        <v>10</v>
      </c>
      <c r="H705" s="128">
        <v>78110000</v>
      </c>
      <c r="I705" s="130">
        <v>234504</v>
      </c>
      <c r="J705" s="130">
        <f t="shared" si="10"/>
        <v>2345040</v>
      </c>
      <c r="K705" s="99"/>
    </row>
    <row r="706" spans="1:11" ht="30">
      <c r="A706" s="126">
        <f t="shared" si="11"/>
        <v>286</v>
      </c>
      <c r="B706" s="128">
        <v>64221</v>
      </c>
      <c r="C706" s="137" t="s">
        <v>1396</v>
      </c>
      <c r="D706" s="190" t="s">
        <v>166</v>
      </c>
      <c r="E706" s="128">
        <v>0</v>
      </c>
      <c r="F706" s="128">
        <v>10</v>
      </c>
      <c r="G706" s="128">
        <v>10</v>
      </c>
      <c r="H706" s="128">
        <v>78110000</v>
      </c>
      <c r="I706" s="130">
        <v>234504</v>
      </c>
      <c r="J706" s="130">
        <f t="shared" si="10"/>
        <v>2345040</v>
      </c>
      <c r="K706" s="99"/>
    </row>
    <row r="707" spans="1:11" ht="30">
      <c r="A707" s="126">
        <f t="shared" si="11"/>
        <v>287</v>
      </c>
      <c r="B707" s="128">
        <v>64221</v>
      </c>
      <c r="C707" s="137" t="s">
        <v>1397</v>
      </c>
      <c r="D707" s="190" t="s">
        <v>166</v>
      </c>
      <c r="E707" s="128">
        <v>0</v>
      </c>
      <c r="F707" s="128">
        <v>10</v>
      </c>
      <c r="G707" s="128">
        <v>10</v>
      </c>
      <c r="H707" s="128">
        <v>78110000</v>
      </c>
      <c r="I707" s="130">
        <v>234504</v>
      </c>
      <c r="J707" s="130">
        <f t="shared" si="10"/>
        <v>2345040</v>
      </c>
      <c r="K707" s="99"/>
    </row>
    <row r="708" spans="1:11" ht="30">
      <c r="A708" s="126">
        <f t="shared" si="11"/>
        <v>288</v>
      </c>
      <c r="B708" s="128">
        <v>64221</v>
      </c>
      <c r="C708" s="137" t="s">
        <v>1398</v>
      </c>
      <c r="D708" s="190" t="s">
        <v>166</v>
      </c>
      <c r="E708" s="128">
        <v>0</v>
      </c>
      <c r="F708" s="128">
        <v>10</v>
      </c>
      <c r="G708" s="128">
        <v>10</v>
      </c>
      <c r="H708" s="128">
        <v>78110000</v>
      </c>
      <c r="I708" s="130">
        <v>234504</v>
      </c>
      <c r="J708" s="130">
        <f t="shared" si="10"/>
        <v>2345040</v>
      </c>
      <c r="K708" s="99"/>
    </row>
    <row r="709" spans="1:11" ht="30">
      <c r="A709" s="126">
        <f t="shared" si="11"/>
        <v>289</v>
      </c>
      <c r="B709" s="128">
        <v>64221</v>
      </c>
      <c r="C709" s="137" t="s">
        <v>1399</v>
      </c>
      <c r="D709" s="190" t="s">
        <v>166</v>
      </c>
      <c r="E709" s="128">
        <v>0</v>
      </c>
      <c r="F709" s="128">
        <v>10</v>
      </c>
      <c r="G709" s="128">
        <v>10</v>
      </c>
      <c r="H709" s="128">
        <v>78110000</v>
      </c>
      <c r="I709" s="130">
        <v>234504</v>
      </c>
      <c r="J709" s="130">
        <f t="shared" si="10"/>
        <v>2345040</v>
      </c>
      <c r="K709" s="99"/>
    </row>
    <row r="710" spans="1:11" ht="30">
      <c r="A710" s="126">
        <f t="shared" si="11"/>
        <v>290</v>
      </c>
      <c r="B710" s="128">
        <v>64221</v>
      </c>
      <c r="C710" s="137" t="s">
        <v>1400</v>
      </c>
      <c r="D710" s="190" t="s">
        <v>166</v>
      </c>
      <c r="E710" s="128">
        <v>0</v>
      </c>
      <c r="F710" s="128">
        <v>10</v>
      </c>
      <c r="G710" s="128">
        <v>10</v>
      </c>
      <c r="H710" s="128">
        <v>78110000</v>
      </c>
      <c r="I710" s="130">
        <v>234504</v>
      </c>
      <c r="J710" s="130">
        <f t="shared" si="10"/>
        <v>2345040</v>
      </c>
      <c r="K710" s="99"/>
    </row>
    <row r="711" spans="1:11" ht="30">
      <c r="A711" s="126">
        <f t="shared" si="11"/>
        <v>291</v>
      </c>
      <c r="B711" s="128">
        <v>64221</v>
      </c>
      <c r="C711" s="137" t="s">
        <v>1401</v>
      </c>
      <c r="D711" s="190" t="s">
        <v>166</v>
      </c>
      <c r="E711" s="128">
        <v>0</v>
      </c>
      <c r="F711" s="128">
        <v>10</v>
      </c>
      <c r="G711" s="128">
        <v>10</v>
      </c>
      <c r="H711" s="128">
        <v>78110000</v>
      </c>
      <c r="I711" s="130">
        <v>234504</v>
      </c>
      <c r="J711" s="130">
        <f t="shared" si="10"/>
        <v>2345040</v>
      </c>
      <c r="K711" s="99"/>
    </row>
    <row r="712" spans="1:11" ht="27" customHeight="1">
      <c r="A712" s="126">
        <f t="shared" si="11"/>
        <v>292</v>
      </c>
      <c r="B712" s="128">
        <v>64221</v>
      </c>
      <c r="C712" s="137" t="s">
        <v>1402</v>
      </c>
      <c r="D712" s="190" t="s">
        <v>166</v>
      </c>
      <c r="E712" s="128">
        <v>0</v>
      </c>
      <c r="F712" s="128">
        <v>10</v>
      </c>
      <c r="G712" s="128">
        <v>10</v>
      </c>
      <c r="H712" s="128">
        <v>78110000</v>
      </c>
      <c r="I712" s="130">
        <v>234504</v>
      </c>
      <c r="J712" s="130">
        <f t="shared" si="10"/>
        <v>2345040</v>
      </c>
      <c r="K712" s="99"/>
    </row>
    <row r="713" spans="1:11" ht="30">
      <c r="A713" s="126">
        <f t="shared" si="11"/>
        <v>293</v>
      </c>
      <c r="B713" s="128">
        <v>64221</v>
      </c>
      <c r="C713" s="137" t="s">
        <v>1403</v>
      </c>
      <c r="D713" s="190" t="s">
        <v>166</v>
      </c>
      <c r="E713" s="128">
        <v>0</v>
      </c>
      <c r="F713" s="128">
        <v>10</v>
      </c>
      <c r="G713" s="128">
        <v>10</v>
      </c>
      <c r="H713" s="128">
        <v>78110000</v>
      </c>
      <c r="I713" s="130">
        <v>234504</v>
      </c>
      <c r="J713" s="130">
        <f t="shared" si="10"/>
        <v>2345040</v>
      </c>
      <c r="K713" s="99"/>
    </row>
    <row r="714" spans="1:11" ht="30">
      <c r="A714" s="126">
        <f t="shared" si="11"/>
        <v>294</v>
      </c>
      <c r="B714" s="128">
        <v>64221</v>
      </c>
      <c r="C714" s="137" t="s">
        <v>1404</v>
      </c>
      <c r="D714" s="190" t="s">
        <v>166</v>
      </c>
      <c r="E714" s="128">
        <v>0</v>
      </c>
      <c r="F714" s="128">
        <v>10</v>
      </c>
      <c r="G714" s="128">
        <v>10</v>
      </c>
      <c r="H714" s="128">
        <v>78110000</v>
      </c>
      <c r="I714" s="130">
        <v>234504</v>
      </c>
      <c r="J714" s="130">
        <f t="shared" si="10"/>
        <v>2345040</v>
      </c>
      <c r="K714" s="99"/>
    </row>
    <row r="715" spans="1:11" ht="30">
      <c r="A715" s="126">
        <f t="shared" si="11"/>
        <v>295</v>
      </c>
      <c r="B715" s="128">
        <v>64221</v>
      </c>
      <c r="C715" s="137" t="s">
        <v>1405</v>
      </c>
      <c r="D715" s="190" t="s">
        <v>166</v>
      </c>
      <c r="E715" s="128">
        <v>0</v>
      </c>
      <c r="F715" s="128">
        <v>10</v>
      </c>
      <c r="G715" s="128">
        <v>10</v>
      </c>
      <c r="H715" s="128">
        <v>78110000</v>
      </c>
      <c r="I715" s="130">
        <v>234504</v>
      </c>
      <c r="J715" s="130">
        <f t="shared" si="10"/>
        <v>2345040</v>
      </c>
      <c r="K715" s="99"/>
    </row>
    <row r="716" spans="1:11" ht="30">
      <c r="A716" s="126">
        <f t="shared" si="11"/>
        <v>296</v>
      </c>
      <c r="B716" s="128">
        <v>64221</v>
      </c>
      <c r="C716" s="137" t="s">
        <v>1406</v>
      </c>
      <c r="D716" s="190" t="s">
        <v>166</v>
      </c>
      <c r="E716" s="128">
        <v>0</v>
      </c>
      <c r="F716" s="128">
        <v>10</v>
      </c>
      <c r="G716" s="128">
        <v>10</v>
      </c>
      <c r="H716" s="128">
        <v>78110000</v>
      </c>
      <c r="I716" s="130">
        <v>234504</v>
      </c>
      <c r="J716" s="130">
        <f t="shared" si="10"/>
        <v>2345040</v>
      </c>
      <c r="K716" s="99"/>
    </row>
    <row r="717" spans="1:11" ht="30">
      <c r="A717" s="126">
        <f t="shared" si="11"/>
        <v>297</v>
      </c>
      <c r="B717" s="128">
        <v>64221</v>
      </c>
      <c r="C717" s="137" t="s">
        <v>1407</v>
      </c>
      <c r="D717" s="190" t="s">
        <v>166</v>
      </c>
      <c r="E717" s="128">
        <v>0</v>
      </c>
      <c r="F717" s="128">
        <v>10</v>
      </c>
      <c r="G717" s="128">
        <v>10</v>
      </c>
      <c r="H717" s="128">
        <v>78110000</v>
      </c>
      <c r="I717" s="130">
        <v>234504</v>
      </c>
      <c r="J717" s="130">
        <f t="shared" si="10"/>
        <v>2345040</v>
      </c>
      <c r="K717" s="99"/>
    </row>
    <row r="718" spans="1:11" ht="30">
      <c r="A718" s="126">
        <f t="shared" si="11"/>
        <v>298</v>
      </c>
      <c r="B718" s="128">
        <v>64221</v>
      </c>
      <c r="C718" s="137" t="s">
        <v>1408</v>
      </c>
      <c r="D718" s="190" t="s">
        <v>166</v>
      </c>
      <c r="E718" s="128">
        <v>0</v>
      </c>
      <c r="F718" s="128">
        <v>10</v>
      </c>
      <c r="G718" s="128">
        <v>10</v>
      </c>
      <c r="H718" s="128">
        <v>78110000</v>
      </c>
      <c r="I718" s="130">
        <v>234504</v>
      </c>
      <c r="J718" s="130">
        <f t="shared" si="10"/>
        <v>2345040</v>
      </c>
      <c r="K718" s="99"/>
    </row>
    <row r="719" spans="1:11" ht="30">
      <c r="A719" s="126">
        <f t="shared" si="11"/>
        <v>299</v>
      </c>
      <c r="B719" s="128">
        <v>64221</v>
      </c>
      <c r="C719" s="137" t="s">
        <v>1409</v>
      </c>
      <c r="D719" s="190" t="s">
        <v>166</v>
      </c>
      <c r="E719" s="128">
        <v>0</v>
      </c>
      <c r="F719" s="128">
        <v>10</v>
      </c>
      <c r="G719" s="128">
        <v>10</v>
      </c>
      <c r="H719" s="128">
        <v>78110000</v>
      </c>
      <c r="I719" s="130">
        <v>234504</v>
      </c>
      <c r="J719" s="130">
        <f t="shared" si="10"/>
        <v>2345040</v>
      </c>
      <c r="K719" s="99"/>
    </row>
    <row r="720" spans="1:11" ht="30">
      <c r="A720" s="126">
        <f t="shared" si="11"/>
        <v>300</v>
      </c>
      <c r="B720" s="128">
        <v>64221</v>
      </c>
      <c r="C720" s="137" t="s">
        <v>1410</v>
      </c>
      <c r="D720" s="190" t="s">
        <v>166</v>
      </c>
      <c r="E720" s="128">
        <v>0</v>
      </c>
      <c r="F720" s="128">
        <v>10</v>
      </c>
      <c r="G720" s="128">
        <v>10</v>
      </c>
      <c r="H720" s="128">
        <v>78110000</v>
      </c>
      <c r="I720" s="130">
        <v>234504</v>
      </c>
      <c r="J720" s="130">
        <f t="shared" si="10"/>
        <v>2345040</v>
      </c>
      <c r="K720" s="99"/>
    </row>
    <row r="721" spans="1:11" ht="30">
      <c r="A721" s="126">
        <f t="shared" si="11"/>
        <v>301</v>
      </c>
      <c r="B721" s="128">
        <v>64221</v>
      </c>
      <c r="C721" s="137" t="s">
        <v>1411</v>
      </c>
      <c r="D721" s="190" t="s">
        <v>166</v>
      </c>
      <c r="E721" s="128">
        <v>0</v>
      </c>
      <c r="F721" s="128">
        <v>10</v>
      </c>
      <c r="G721" s="128">
        <v>10</v>
      </c>
      <c r="H721" s="128">
        <v>78110000</v>
      </c>
      <c r="I721" s="130">
        <v>234504</v>
      </c>
      <c r="J721" s="130">
        <f t="shared" si="10"/>
        <v>2345040</v>
      </c>
      <c r="K721" s="99"/>
    </row>
    <row r="722" spans="1:11" ht="30">
      <c r="A722" s="126">
        <f t="shared" si="11"/>
        <v>302</v>
      </c>
      <c r="B722" s="128">
        <v>64221</v>
      </c>
      <c r="C722" s="137" t="s">
        <v>1412</v>
      </c>
      <c r="D722" s="190" t="s">
        <v>166</v>
      </c>
      <c r="E722" s="128">
        <v>0</v>
      </c>
      <c r="F722" s="128">
        <v>10</v>
      </c>
      <c r="G722" s="128">
        <v>10</v>
      </c>
      <c r="H722" s="128">
        <v>78110000</v>
      </c>
      <c r="I722" s="130">
        <v>234504</v>
      </c>
      <c r="J722" s="130">
        <f t="shared" si="10"/>
        <v>2345040</v>
      </c>
      <c r="K722" s="99"/>
    </row>
    <row r="723" spans="1:11" ht="30">
      <c r="A723" s="126">
        <f t="shared" si="11"/>
        <v>303</v>
      </c>
      <c r="B723" s="128">
        <v>64221</v>
      </c>
      <c r="C723" s="137" t="s">
        <v>1413</v>
      </c>
      <c r="D723" s="190" t="s">
        <v>166</v>
      </c>
      <c r="E723" s="128">
        <v>0</v>
      </c>
      <c r="F723" s="128">
        <v>10</v>
      </c>
      <c r="G723" s="128">
        <v>10</v>
      </c>
      <c r="H723" s="128">
        <v>78110000</v>
      </c>
      <c r="I723" s="130">
        <v>234504</v>
      </c>
      <c r="J723" s="130">
        <f t="shared" si="10"/>
        <v>2345040</v>
      </c>
      <c r="K723" s="99"/>
    </row>
    <row r="724" spans="1:11" ht="30">
      <c r="A724" s="126">
        <f t="shared" si="11"/>
        <v>304</v>
      </c>
      <c r="B724" s="128">
        <v>64221</v>
      </c>
      <c r="C724" s="137" t="s">
        <v>1414</v>
      </c>
      <c r="D724" s="190" t="s">
        <v>166</v>
      </c>
      <c r="E724" s="128">
        <v>0</v>
      </c>
      <c r="F724" s="128">
        <v>10</v>
      </c>
      <c r="G724" s="128">
        <v>10</v>
      </c>
      <c r="H724" s="128">
        <v>78110000</v>
      </c>
      <c r="I724" s="130">
        <v>234504</v>
      </c>
      <c r="J724" s="130">
        <f t="shared" si="10"/>
        <v>2345040</v>
      </c>
      <c r="K724" s="99"/>
    </row>
    <row r="725" spans="1:11" ht="30">
      <c r="A725" s="126">
        <f t="shared" si="11"/>
        <v>305</v>
      </c>
      <c r="B725" s="128">
        <v>64221</v>
      </c>
      <c r="C725" s="137" t="s">
        <v>1415</v>
      </c>
      <c r="D725" s="190" t="s">
        <v>166</v>
      </c>
      <c r="E725" s="128">
        <v>0</v>
      </c>
      <c r="F725" s="128">
        <v>10</v>
      </c>
      <c r="G725" s="128">
        <v>10</v>
      </c>
      <c r="H725" s="128">
        <v>78110000</v>
      </c>
      <c r="I725" s="130">
        <v>234504</v>
      </c>
      <c r="J725" s="130">
        <f t="shared" si="10"/>
        <v>2345040</v>
      </c>
      <c r="K725" s="99"/>
    </row>
    <row r="726" spans="1:11" ht="30">
      <c r="A726" s="126">
        <f t="shared" si="11"/>
        <v>306</v>
      </c>
      <c r="B726" s="128">
        <v>64221</v>
      </c>
      <c r="C726" s="137" t="s">
        <v>1416</v>
      </c>
      <c r="D726" s="190" t="s">
        <v>166</v>
      </c>
      <c r="E726" s="128">
        <v>0</v>
      </c>
      <c r="F726" s="128">
        <v>10</v>
      </c>
      <c r="G726" s="128">
        <v>10</v>
      </c>
      <c r="H726" s="128">
        <v>78110000</v>
      </c>
      <c r="I726" s="130">
        <v>234504</v>
      </c>
      <c r="J726" s="130">
        <f t="shared" si="10"/>
        <v>2345040</v>
      </c>
      <c r="K726" s="99"/>
    </row>
    <row r="727" spans="1:11" ht="30">
      <c r="A727" s="126">
        <f t="shared" si="11"/>
        <v>307</v>
      </c>
      <c r="B727" s="128">
        <v>64221</v>
      </c>
      <c r="C727" s="137" t="s">
        <v>1417</v>
      </c>
      <c r="D727" s="190" t="s">
        <v>166</v>
      </c>
      <c r="E727" s="128">
        <v>0</v>
      </c>
      <c r="F727" s="128">
        <v>10</v>
      </c>
      <c r="G727" s="128">
        <v>10</v>
      </c>
      <c r="H727" s="128">
        <v>78110000</v>
      </c>
      <c r="I727" s="130">
        <v>234504</v>
      </c>
      <c r="J727" s="130">
        <f t="shared" si="10"/>
        <v>2345040</v>
      </c>
      <c r="K727" s="99"/>
    </row>
    <row r="728" spans="1:11" ht="30">
      <c r="A728" s="126">
        <f t="shared" si="11"/>
        <v>308</v>
      </c>
      <c r="B728" s="128">
        <v>64221</v>
      </c>
      <c r="C728" s="137" t="s">
        <v>1418</v>
      </c>
      <c r="D728" s="190" t="s">
        <v>166</v>
      </c>
      <c r="E728" s="128">
        <v>0</v>
      </c>
      <c r="F728" s="128">
        <v>10</v>
      </c>
      <c r="G728" s="128">
        <v>10</v>
      </c>
      <c r="H728" s="128">
        <v>78110000</v>
      </c>
      <c r="I728" s="130">
        <v>234504</v>
      </c>
      <c r="J728" s="130">
        <f t="shared" si="10"/>
        <v>2345040</v>
      </c>
      <c r="K728" s="99"/>
    </row>
    <row r="729" spans="1:11" ht="30">
      <c r="A729" s="126">
        <f t="shared" si="11"/>
        <v>309</v>
      </c>
      <c r="B729" s="128">
        <v>64221</v>
      </c>
      <c r="C729" s="137" t="s">
        <v>1419</v>
      </c>
      <c r="D729" s="190" t="s">
        <v>166</v>
      </c>
      <c r="E729" s="128">
        <v>0</v>
      </c>
      <c r="F729" s="128">
        <v>10</v>
      </c>
      <c r="G729" s="128">
        <v>10</v>
      </c>
      <c r="H729" s="128">
        <v>78110000</v>
      </c>
      <c r="I729" s="130">
        <v>234504</v>
      </c>
      <c r="J729" s="130">
        <f t="shared" si="10"/>
        <v>2345040</v>
      </c>
      <c r="K729" s="99"/>
    </row>
    <row r="730" spans="1:11" ht="30">
      <c r="A730" s="126">
        <f t="shared" si="11"/>
        <v>310</v>
      </c>
      <c r="B730" s="128">
        <v>64221</v>
      </c>
      <c r="C730" s="137" t="s">
        <v>1420</v>
      </c>
      <c r="D730" s="190" t="s">
        <v>166</v>
      </c>
      <c r="E730" s="128">
        <v>0</v>
      </c>
      <c r="F730" s="128">
        <v>10</v>
      </c>
      <c r="G730" s="128">
        <v>10</v>
      </c>
      <c r="H730" s="128">
        <v>78110000</v>
      </c>
      <c r="I730" s="130">
        <v>234504</v>
      </c>
      <c r="J730" s="130">
        <f t="shared" si="10"/>
        <v>2345040</v>
      </c>
      <c r="K730" s="99"/>
    </row>
    <row r="731" spans="1:11" ht="30">
      <c r="A731" s="126">
        <f t="shared" si="11"/>
        <v>311</v>
      </c>
      <c r="B731" s="128">
        <v>64221</v>
      </c>
      <c r="C731" s="137" t="s">
        <v>1421</v>
      </c>
      <c r="D731" s="190" t="s">
        <v>166</v>
      </c>
      <c r="E731" s="128">
        <v>0</v>
      </c>
      <c r="F731" s="128">
        <v>10</v>
      </c>
      <c r="G731" s="128">
        <v>10</v>
      </c>
      <c r="H731" s="128">
        <v>78110000</v>
      </c>
      <c r="I731" s="130">
        <v>234504</v>
      </c>
      <c r="J731" s="130">
        <f t="shared" si="10"/>
        <v>2345040</v>
      </c>
      <c r="K731" s="99"/>
    </row>
    <row r="732" spans="1:11" ht="30">
      <c r="A732" s="126">
        <f t="shared" si="11"/>
        <v>312</v>
      </c>
      <c r="B732" s="128">
        <v>64221</v>
      </c>
      <c r="C732" s="137" t="s">
        <v>1422</v>
      </c>
      <c r="D732" s="190" t="s">
        <v>166</v>
      </c>
      <c r="E732" s="128">
        <v>0</v>
      </c>
      <c r="F732" s="128">
        <v>10</v>
      </c>
      <c r="G732" s="128">
        <v>10</v>
      </c>
      <c r="H732" s="128">
        <v>78110000</v>
      </c>
      <c r="I732" s="130">
        <v>234504</v>
      </c>
      <c r="J732" s="130">
        <f t="shared" si="10"/>
        <v>2345040</v>
      </c>
      <c r="K732" s="99"/>
    </row>
    <row r="733" spans="1:11" ht="30">
      <c r="A733" s="126">
        <f t="shared" si="11"/>
        <v>313</v>
      </c>
      <c r="B733" s="128">
        <v>64221</v>
      </c>
      <c r="C733" s="137" t="s">
        <v>1423</v>
      </c>
      <c r="D733" s="190" t="s">
        <v>166</v>
      </c>
      <c r="E733" s="128">
        <v>0</v>
      </c>
      <c r="F733" s="128">
        <v>10</v>
      </c>
      <c r="G733" s="128">
        <v>10</v>
      </c>
      <c r="H733" s="128">
        <v>78110000</v>
      </c>
      <c r="I733" s="130">
        <v>234504</v>
      </c>
      <c r="J733" s="130">
        <f t="shared" si="10"/>
        <v>2345040</v>
      </c>
      <c r="K733" s="99"/>
    </row>
    <row r="734" spans="1:11" ht="30">
      <c r="A734" s="126">
        <f t="shared" si="11"/>
        <v>314</v>
      </c>
      <c r="B734" s="128">
        <v>64221</v>
      </c>
      <c r="C734" s="137" t="s">
        <v>1424</v>
      </c>
      <c r="D734" s="190" t="s">
        <v>166</v>
      </c>
      <c r="E734" s="128">
        <v>0</v>
      </c>
      <c r="F734" s="128">
        <v>10</v>
      </c>
      <c r="G734" s="128">
        <v>10</v>
      </c>
      <c r="H734" s="128">
        <v>78110000</v>
      </c>
      <c r="I734" s="130">
        <v>234504</v>
      </c>
      <c r="J734" s="130">
        <f t="shared" si="10"/>
        <v>2345040</v>
      </c>
      <c r="K734" s="99"/>
    </row>
    <row r="735" spans="1:11" ht="30">
      <c r="A735" s="126">
        <f t="shared" si="11"/>
        <v>315</v>
      </c>
      <c r="B735" s="128">
        <v>64221</v>
      </c>
      <c r="C735" s="137" t="s">
        <v>1425</v>
      </c>
      <c r="D735" s="190" t="s">
        <v>166</v>
      </c>
      <c r="E735" s="128">
        <v>0</v>
      </c>
      <c r="F735" s="128">
        <v>10</v>
      </c>
      <c r="G735" s="128">
        <v>10</v>
      </c>
      <c r="H735" s="128">
        <v>78110000</v>
      </c>
      <c r="I735" s="130">
        <v>234504</v>
      </c>
      <c r="J735" s="130">
        <f t="shared" si="10"/>
        <v>2345040</v>
      </c>
      <c r="K735" s="99"/>
    </row>
    <row r="736" spans="1:11" ht="30">
      <c r="A736" s="126">
        <f t="shared" si="11"/>
        <v>316</v>
      </c>
      <c r="B736" s="128">
        <v>64221</v>
      </c>
      <c r="C736" s="137" t="s">
        <v>1426</v>
      </c>
      <c r="D736" s="190" t="s">
        <v>166</v>
      </c>
      <c r="E736" s="128">
        <v>0</v>
      </c>
      <c r="F736" s="128">
        <v>10</v>
      </c>
      <c r="G736" s="128">
        <v>10</v>
      </c>
      <c r="H736" s="128">
        <v>78110000</v>
      </c>
      <c r="I736" s="130">
        <v>234504</v>
      </c>
      <c r="J736" s="130">
        <f t="shared" si="10"/>
        <v>2345040</v>
      </c>
      <c r="K736" s="99"/>
    </row>
    <row r="737" spans="1:11" ht="30">
      <c r="A737" s="126">
        <f t="shared" si="11"/>
        <v>317</v>
      </c>
      <c r="B737" s="128">
        <v>64221</v>
      </c>
      <c r="C737" s="137" t="s">
        <v>1427</v>
      </c>
      <c r="D737" s="190" t="s">
        <v>166</v>
      </c>
      <c r="E737" s="128">
        <v>0</v>
      </c>
      <c r="F737" s="128">
        <v>10</v>
      </c>
      <c r="G737" s="128">
        <v>10</v>
      </c>
      <c r="H737" s="128">
        <v>78110000</v>
      </c>
      <c r="I737" s="130">
        <v>234504</v>
      </c>
      <c r="J737" s="130">
        <f t="shared" si="10"/>
        <v>2345040</v>
      </c>
      <c r="K737" s="99"/>
    </row>
    <row r="738" spans="1:11" ht="30">
      <c r="A738" s="126">
        <f t="shared" si="11"/>
        <v>318</v>
      </c>
      <c r="B738" s="128">
        <v>64221</v>
      </c>
      <c r="C738" s="137" t="s">
        <v>1428</v>
      </c>
      <c r="D738" s="190" t="s">
        <v>166</v>
      </c>
      <c r="E738" s="128">
        <v>0</v>
      </c>
      <c r="F738" s="128">
        <v>10</v>
      </c>
      <c r="G738" s="128">
        <v>10</v>
      </c>
      <c r="H738" s="128">
        <v>78110000</v>
      </c>
      <c r="I738" s="130">
        <v>234504</v>
      </c>
      <c r="J738" s="130">
        <f t="shared" si="10"/>
        <v>2345040</v>
      </c>
      <c r="K738" s="99"/>
    </row>
    <row r="739" spans="1:11" ht="30">
      <c r="A739" s="126">
        <f t="shared" si="11"/>
        <v>319</v>
      </c>
      <c r="B739" s="128">
        <v>64221</v>
      </c>
      <c r="C739" s="137" t="s">
        <v>1429</v>
      </c>
      <c r="D739" s="190" t="s">
        <v>166</v>
      </c>
      <c r="E739" s="128">
        <v>0</v>
      </c>
      <c r="F739" s="128">
        <v>10</v>
      </c>
      <c r="G739" s="128">
        <v>10</v>
      </c>
      <c r="H739" s="128">
        <v>78110000</v>
      </c>
      <c r="I739" s="130">
        <v>234504</v>
      </c>
      <c r="J739" s="130">
        <f t="shared" si="10"/>
        <v>2345040</v>
      </c>
      <c r="K739" s="99"/>
    </row>
    <row r="740" spans="1:11" ht="30">
      <c r="A740" s="126">
        <f t="shared" si="11"/>
        <v>320</v>
      </c>
      <c r="B740" s="128">
        <v>64221</v>
      </c>
      <c r="C740" s="137" t="s">
        <v>1430</v>
      </c>
      <c r="D740" s="190" t="s">
        <v>166</v>
      </c>
      <c r="E740" s="128">
        <v>0</v>
      </c>
      <c r="F740" s="128">
        <v>10</v>
      </c>
      <c r="G740" s="128">
        <v>10</v>
      </c>
      <c r="H740" s="128">
        <v>78110000</v>
      </c>
      <c r="I740" s="130">
        <v>234504</v>
      </c>
      <c r="J740" s="130">
        <f t="shared" si="10"/>
        <v>2345040</v>
      </c>
      <c r="K740" s="99"/>
    </row>
    <row r="741" spans="1:11" ht="30">
      <c r="A741" s="126">
        <f t="shared" si="11"/>
        <v>321</v>
      </c>
      <c r="B741" s="128">
        <v>64221</v>
      </c>
      <c r="C741" s="137" t="s">
        <v>1431</v>
      </c>
      <c r="D741" s="190" t="s">
        <v>166</v>
      </c>
      <c r="E741" s="128">
        <v>0</v>
      </c>
      <c r="F741" s="128">
        <v>10</v>
      </c>
      <c r="G741" s="128">
        <v>10</v>
      </c>
      <c r="H741" s="128">
        <v>78110000</v>
      </c>
      <c r="I741" s="130">
        <v>234504</v>
      </c>
      <c r="J741" s="130">
        <f t="shared" si="10"/>
        <v>2345040</v>
      </c>
      <c r="K741" s="99"/>
    </row>
    <row r="742" spans="1:11" ht="30">
      <c r="A742" s="126">
        <f t="shared" si="11"/>
        <v>322</v>
      </c>
      <c r="B742" s="128">
        <v>64221</v>
      </c>
      <c r="C742" s="137" t="s">
        <v>1432</v>
      </c>
      <c r="D742" s="190" t="s">
        <v>166</v>
      </c>
      <c r="E742" s="128">
        <v>0</v>
      </c>
      <c r="F742" s="128">
        <v>10</v>
      </c>
      <c r="G742" s="128">
        <v>10</v>
      </c>
      <c r="H742" s="128">
        <v>78110000</v>
      </c>
      <c r="I742" s="130">
        <v>234504</v>
      </c>
      <c r="J742" s="130">
        <f t="shared" si="10"/>
        <v>2345040</v>
      </c>
      <c r="K742" s="99"/>
    </row>
    <row r="743" spans="1:11" ht="30">
      <c r="A743" s="126">
        <f t="shared" si="11"/>
        <v>323</v>
      </c>
      <c r="B743" s="128">
        <v>64221</v>
      </c>
      <c r="C743" s="137" t="s">
        <v>1433</v>
      </c>
      <c r="D743" s="190" t="s">
        <v>166</v>
      </c>
      <c r="E743" s="128">
        <v>0</v>
      </c>
      <c r="F743" s="128">
        <v>10</v>
      </c>
      <c r="G743" s="128">
        <v>10</v>
      </c>
      <c r="H743" s="128">
        <v>78110000</v>
      </c>
      <c r="I743" s="130">
        <v>234504</v>
      </c>
      <c r="J743" s="130">
        <f t="shared" si="10"/>
        <v>2345040</v>
      </c>
      <c r="K743" s="99"/>
    </row>
    <row r="744" spans="1:11" ht="30">
      <c r="A744" s="126">
        <f t="shared" si="11"/>
        <v>324</v>
      </c>
      <c r="B744" s="128">
        <v>64221</v>
      </c>
      <c r="C744" s="137" t="s">
        <v>1434</v>
      </c>
      <c r="D744" s="190" t="s">
        <v>166</v>
      </c>
      <c r="E744" s="128">
        <v>0</v>
      </c>
      <c r="F744" s="128">
        <v>10</v>
      </c>
      <c r="G744" s="128">
        <v>10</v>
      </c>
      <c r="H744" s="128">
        <v>78110000</v>
      </c>
      <c r="I744" s="130">
        <v>234504</v>
      </c>
      <c r="J744" s="130">
        <f t="shared" si="10"/>
        <v>2345040</v>
      </c>
      <c r="K744" s="99"/>
    </row>
    <row r="745" spans="1:11" ht="30">
      <c r="A745" s="126">
        <f t="shared" si="11"/>
        <v>325</v>
      </c>
      <c r="B745" s="128">
        <v>64221</v>
      </c>
      <c r="C745" s="137" t="s">
        <v>1435</v>
      </c>
      <c r="D745" s="190" t="s">
        <v>166</v>
      </c>
      <c r="E745" s="128">
        <v>0</v>
      </c>
      <c r="F745" s="128">
        <v>10</v>
      </c>
      <c r="G745" s="128">
        <v>10</v>
      </c>
      <c r="H745" s="128">
        <v>78110000</v>
      </c>
      <c r="I745" s="130">
        <v>234504</v>
      </c>
      <c r="J745" s="130">
        <f t="shared" si="10"/>
        <v>2345040</v>
      </c>
      <c r="K745" s="99"/>
    </row>
    <row r="746" spans="1:11" ht="30">
      <c r="A746" s="126">
        <f t="shared" si="11"/>
        <v>326</v>
      </c>
      <c r="B746" s="128">
        <v>64221</v>
      </c>
      <c r="C746" s="137" t="s">
        <v>1436</v>
      </c>
      <c r="D746" s="190" t="s">
        <v>166</v>
      </c>
      <c r="E746" s="128">
        <v>0</v>
      </c>
      <c r="F746" s="128">
        <v>20</v>
      </c>
      <c r="G746" s="128">
        <v>20</v>
      </c>
      <c r="H746" s="128">
        <v>78110000</v>
      </c>
      <c r="I746" s="130">
        <v>234504</v>
      </c>
      <c r="J746" s="130">
        <f t="shared" si="10"/>
        <v>4690080</v>
      </c>
      <c r="K746" s="99"/>
    </row>
    <row r="747" spans="1:11" ht="30">
      <c r="A747" s="126">
        <f t="shared" si="11"/>
        <v>327</v>
      </c>
      <c r="B747" s="128">
        <v>64221</v>
      </c>
      <c r="C747" s="137" t="s">
        <v>1437</v>
      </c>
      <c r="D747" s="190" t="s">
        <v>166</v>
      </c>
      <c r="E747" s="128">
        <v>0</v>
      </c>
      <c r="F747" s="128">
        <v>10</v>
      </c>
      <c r="G747" s="128">
        <v>10</v>
      </c>
      <c r="H747" s="128">
        <v>78110000</v>
      </c>
      <c r="I747" s="130">
        <v>234504</v>
      </c>
      <c r="J747" s="130">
        <f t="shared" si="10"/>
        <v>2345040</v>
      </c>
      <c r="K747" s="99"/>
    </row>
    <row r="748" spans="1:11" ht="30">
      <c r="A748" s="126">
        <f t="shared" si="11"/>
        <v>328</v>
      </c>
      <c r="B748" s="128">
        <v>64221</v>
      </c>
      <c r="C748" s="137" t="s">
        <v>1438</v>
      </c>
      <c r="D748" s="190" t="s">
        <v>166</v>
      </c>
      <c r="E748" s="128">
        <v>0</v>
      </c>
      <c r="F748" s="128">
        <v>10</v>
      </c>
      <c r="G748" s="128">
        <v>10</v>
      </c>
      <c r="H748" s="128">
        <v>78110000</v>
      </c>
      <c r="I748" s="130">
        <v>234504</v>
      </c>
      <c r="J748" s="130">
        <f t="shared" si="10"/>
        <v>2345040</v>
      </c>
      <c r="K748" s="99"/>
    </row>
    <row r="749" spans="1:11" ht="30">
      <c r="A749" s="126">
        <f t="shared" si="11"/>
        <v>329</v>
      </c>
      <c r="B749" s="128">
        <v>64221</v>
      </c>
      <c r="C749" s="137" t="s">
        <v>1439</v>
      </c>
      <c r="D749" s="190" t="s">
        <v>166</v>
      </c>
      <c r="E749" s="128">
        <v>0</v>
      </c>
      <c r="F749" s="128">
        <v>10</v>
      </c>
      <c r="G749" s="128">
        <v>10</v>
      </c>
      <c r="H749" s="128">
        <v>78110000</v>
      </c>
      <c r="I749" s="130">
        <v>234504</v>
      </c>
      <c r="J749" s="130">
        <f t="shared" si="10"/>
        <v>2345040</v>
      </c>
      <c r="K749" s="99"/>
    </row>
    <row r="750" spans="1:11" ht="30">
      <c r="A750" s="126">
        <f t="shared" si="11"/>
        <v>330</v>
      </c>
      <c r="B750" s="128">
        <v>64221</v>
      </c>
      <c r="C750" s="137" t="s">
        <v>1440</v>
      </c>
      <c r="D750" s="190" t="s">
        <v>166</v>
      </c>
      <c r="E750" s="128">
        <v>0</v>
      </c>
      <c r="F750" s="128">
        <v>10</v>
      </c>
      <c r="G750" s="128">
        <v>10</v>
      </c>
      <c r="H750" s="128">
        <v>78110000</v>
      </c>
      <c r="I750" s="130">
        <v>234504</v>
      </c>
      <c r="J750" s="130">
        <f t="shared" si="10"/>
        <v>2345040</v>
      </c>
      <c r="K750" s="99"/>
    </row>
    <row r="751" spans="1:11" ht="30">
      <c r="A751" s="126">
        <f t="shared" si="11"/>
        <v>331</v>
      </c>
      <c r="B751" s="128">
        <v>64221</v>
      </c>
      <c r="C751" s="137" t="s">
        <v>1441</v>
      </c>
      <c r="D751" s="190" t="s">
        <v>166</v>
      </c>
      <c r="E751" s="128">
        <v>0</v>
      </c>
      <c r="F751" s="128">
        <v>10</v>
      </c>
      <c r="G751" s="128">
        <v>10</v>
      </c>
      <c r="H751" s="128">
        <v>78110000</v>
      </c>
      <c r="I751" s="130">
        <v>234504</v>
      </c>
      <c r="J751" s="130">
        <f t="shared" si="10"/>
        <v>2345040</v>
      </c>
      <c r="K751" s="99"/>
    </row>
    <row r="752" spans="1:11" ht="30">
      <c r="A752" s="126">
        <f t="shared" si="11"/>
        <v>332</v>
      </c>
      <c r="B752" s="128">
        <v>64221</v>
      </c>
      <c r="C752" s="137" t="s">
        <v>1442</v>
      </c>
      <c r="D752" s="190" t="s">
        <v>166</v>
      </c>
      <c r="E752" s="128">
        <v>0</v>
      </c>
      <c r="F752" s="128">
        <v>10</v>
      </c>
      <c r="G752" s="128">
        <v>10</v>
      </c>
      <c r="H752" s="128">
        <v>78110000</v>
      </c>
      <c r="I752" s="130">
        <v>234504</v>
      </c>
      <c r="J752" s="130">
        <f t="shared" si="10"/>
        <v>2345040</v>
      </c>
      <c r="K752" s="99"/>
    </row>
    <row r="753" spans="1:11" ht="30">
      <c r="A753" s="126">
        <f t="shared" si="11"/>
        <v>333</v>
      </c>
      <c r="B753" s="128">
        <v>64221</v>
      </c>
      <c r="C753" s="137" t="s">
        <v>1443</v>
      </c>
      <c r="D753" s="190" t="s">
        <v>166</v>
      </c>
      <c r="E753" s="128">
        <v>0</v>
      </c>
      <c r="F753" s="128">
        <v>10</v>
      </c>
      <c r="G753" s="128">
        <v>10</v>
      </c>
      <c r="H753" s="128">
        <v>78110000</v>
      </c>
      <c r="I753" s="130">
        <v>234504</v>
      </c>
      <c r="J753" s="130">
        <f t="shared" si="10"/>
        <v>2345040</v>
      </c>
      <c r="K753" s="99"/>
    </row>
    <row r="754" spans="1:11" ht="30">
      <c r="A754" s="126">
        <f t="shared" si="11"/>
        <v>334</v>
      </c>
      <c r="B754" s="128">
        <v>64221</v>
      </c>
      <c r="C754" s="137" t="s">
        <v>1444</v>
      </c>
      <c r="D754" s="190" t="s">
        <v>166</v>
      </c>
      <c r="E754" s="128">
        <v>0</v>
      </c>
      <c r="F754" s="128">
        <v>10</v>
      </c>
      <c r="G754" s="128">
        <v>10</v>
      </c>
      <c r="H754" s="128">
        <v>78110000</v>
      </c>
      <c r="I754" s="130">
        <v>234504</v>
      </c>
      <c r="J754" s="130">
        <f t="shared" ref="J754:J874" si="12">I754*F754</f>
        <v>2345040</v>
      </c>
      <c r="K754" s="99"/>
    </row>
    <row r="755" spans="1:11" ht="30">
      <c r="A755" s="126">
        <f t="shared" ref="A755:A818" si="13">A754+1</f>
        <v>335</v>
      </c>
      <c r="B755" s="128">
        <v>64221</v>
      </c>
      <c r="C755" s="137" t="s">
        <v>1445</v>
      </c>
      <c r="D755" s="190" t="s">
        <v>166</v>
      </c>
      <c r="E755" s="128">
        <v>0</v>
      </c>
      <c r="F755" s="128">
        <v>10</v>
      </c>
      <c r="G755" s="128">
        <v>10</v>
      </c>
      <c r="H755" s="128">
        <v>78110000</v>
      </c>
      <c r="I755" s="130">
        <v>234504</v>
      </c>
      <c r="J755" s="130">
        <f t="shared" si="12"/>
        <v>2345040</v>
      </c>
      <c r="K755" s="99"/>
    </row>
    <row r="756" spans="1:11" ht="30">
      <c r="A756" s="126">
        <f t="shared" si="13"/>
        <v>336</v>
      </c>
      <c r="B756" s="128">
        <v>64221</v>
      </c>
      <c r="C756" s="137" t="s">
        <v>1446</v>
      </c>
      <c r="D756" s="190" t="s">
        <v>166</v>
      </c>
      <c r="E756" s="128">
        <v>0</v>
      </c>
      <c r="F756" s="128">
        <v>10</v>
      </c>
      <c r="G756" s="128">
        <v>10</v>
      </c>
      <c r="H756" s="128">
        <v>78110000</v>
      </c>
      <c r="I756" s="130">
        <v>234504</v>
      </c>
      <c r="J756" s="130">
        <f t="shared" si="12"/>
        <v>2345040</v>
      </c>
      <c r="K756" s="99"/>
    </row>
    <row r="757" spans="1:11" ht="30">
      <c r="A757" s="126">
        <f t="shared" si="13"/>
        <v>337</v>
      </c>
      <c r="B757" s="128">
        <v>64221</v>
      </c>
      <c r="C757" s="137" t="s">
        <v>1447</v>
      </c>
      <c r="D757" s="190" t="s">
        <v>166</v>
      </c>
      <c r="E757" s="128">
        <v>0</v>
      </c>
      <c r="F757" s="128">
        <v>10</v>
      </c>
      <c r="G757" s="128">
        <v>10</v>
      </c>
      <c r="H757" s="128">
        <v>78110000</v>
      </c>
      <c r="I757" s="130">
        <v>234504</v>
      </c>
      <c r="J757" s="130">
        <f t="shared" si="12"/>
        <v>2345040</v>
      </c>
      <c r="K757" s="99"/>
    </row>
    <row r="758" spans="1:11" ht="30">
      <c r="A758" s="126">
        <f t="shared" si="13"/>
        <v>338</v>
      </c>
      <c r="B758" s="128">
        <v>64221</v>
      </c>
      <c r="C758" s="137" t="s">
        <v>1448</v>
      </c>
      <c r="D758" s="190" t="s">
        <v>166</v>
      </c>
      <c r="E758" s="128">
        <v>0</v>
      </c>
      <c r="F758" s="128">
        <v>10</v>
      </c>
      <c r="G758" s="128">
        <v>10</v>
      </c>
      <c r="H758" s="128">
        <v>78110000</v>
      </c>
      <c r="I758" s="130">
        <v>234504</v>
      </c>
      <c r="J758" s="130">
        <f t="shared" si="12"/>
        <v>2345040</v>
      </c>
      <c r="K758" s="99"/>
    </row>
    <row r="759" spans="1:11" ht="30">
      <c r="A759" s="126">
        <f t="shared" si="13"/>
        <v>339</v>
      </c>
      <c r="B759" s="128">
        <v>64221</v>
      </c>
      <c r="C759" s="137" t="s">
        <v>1449</v>
      </c>
      <c r="D759" s="190" t="s">
        <v>166</v>
      </c>
      <c r="E759" s="128">
        <v>0</v>
      </c>
      <c r="F759" s="128">
        <v>10</v>
      </c>
      <c r="G759" s="128">
        <v>10</v>
      </c>
      <c r="H759" s="128">
        <v>78110000</v>
      </c>
      <c r="I759" s="130">
        <v>234504</v>
      </c>
      <c r="J759" s="130">
        <f t="shared" si="12"/>
        <v>2345040</v>
      </c>
      <c r="K759" s="99"/>
    </row>
    <row r="760" spans="1:11" ht="30">
      <c r="A760" s="126">
        <f t="shared" si="13"/>
        <v>340</v>
      </c>
      <c r="B760" s="128">
        <v>64221</v>
      </c>
      <c r="C760" s="137" t="s">
        <v>1450</v>
      </c>
      <c r="D760" s="190" t="s">
        <v>166</v>
      </c>
      <c r="E760" s="128">
        <v>0</v>
      </c>
      <c r="F760" s="128">
        <v>10</v>
      </c>
      <c r="G760" s="128">
        <v>10</v>
      </c>
      <c r="H760" s="128">
        <v>78110000</v>
      </c>
      <c r="I760" s="130">
        <v>234504</v>
      </c>
      <c r="J760" s="130">
        <f t="shared" si="12"/>
        <v>2345040</v>
      </c>
      <c r="K760" s="99"/>
    </row>
    <row r="761" spans="1:11" ht="27" customHeight="1">
      <c r="A761" s="126">
        <f t="shared" si="13"/>
        <v>341</v>
      </c>
      <c r="B761" s="128">
        <v>64221</v>
      </c>
      <c r="C761" s="137" t="s">
        <v>1451</v>
      </c>
      <c r="D761" s="190" t="s">
        <v>166</v>
      </c>
      <c r="E761" s="128">
        <v>0</v>
      </c>
      <c r="F761" s="128">
        <v>10</v>
      </c>
      <c r="G761" s="128">
        <v>10</v>
      </c>
      <c r="H761" s="128">
        <v>78110000</v>
      </c>
      <c r="I761" s="130">
        <v>234504</v>
      </c>
      <c r="J761" s="130">
        <f t="shared" si="12"/>
        <v>2345040</v>
      </c>
      <c r="K761" s="99"/>
    </row>
    <row r="762" spans="1:11" ht="30">
      <c r="A762" s="126">
        <f t="shared" si="13"/>
        <v>342</v>
      </c>
      <c r="B762" s="128">
        <v>64221</v>
      </c>
      <c r="C762" s="137" t="s">
        <v>1452</v>
      </c>
      <c r="D762" s="190" t="s">
        <v>166</v>
      </c>
      <c r="E762" s="128">
        <v>0</v>
      </c>
      <c r="F762" s="128">
        <v>10</v>
      </c>
      <c r="G762" s="128">
        <v>10</v>
      </c>
      <c r="H762" s="128">
        <v>78110000</v>
      </c>
      <c r="I762" s="130">
        <v>234504</v>
      </c>
      <c r="J762" s="130">
        <f t="shared" si="12"/>
        <v>2345040</v>
      </c>
      <c r="K762" s="99"/>
    </row>
    <row r="763" spans="1:11" ht="30">
      <c r="A763" s="126">
        <f t="shared" si="13"/>
        <v>343</v>
      </c>
      <c r="B763" s="128">
        <v>64221</v>
      </c>
      <c r="C763" s="137" t="s">
        <v>1453</v>
      </c>
      <c r="D763" s="190" t="s">
        <v>166</v>
      </c>
      <c r="E763" s="128">
        <v>0</v>
      </c>
      <c r="F763" s="128">
        <v>10</v>
      </c>
      <c r="G763" s="128">
        <v>10</v>
      </c>
      <c r="H763" s="128">
        <v>78110000</v>
      </c>
      <c r="I763" s="130">
        <v>234504</v>
      </c>
      <c r="J763" s="130">
        <f t="shared" si="12"/>
        <v>2345040</v>
      </c>
      <c r="K763" s="99"/>
    </row>
    <row r="764" spans="1:11" ht="30">
      <c r="A764" s="126">
        <f t="shared" si="13"/>
        <v>344</v>
      </c>
      <c r="B764" s="128">
        <v>64221</v>
      </c>
      <c r="C764" s="137" t="s">
        <v>1454</v>
      </c>
      <c r="D764" s="190" t="s">
        <v>166</v>
      </c>
      <c r="E764" s="128">
        <v>0</v>
      </c>
      <c r="F764" s="128">
        <v>10</v>
      </c>
      <c r="G764" s="128">
        <v>10</v>
      </c>
      <c r="H764" s="128">
        <v>78110000</v>
      </c>
      <c r="I764" s="130">
        <v>234504</v>
      </c>
      <c r="J764" s="130">
        <f t="shared" si="12"/>
        <v>2345040</v>
      </c>
      <c r="K764" s="99"/>
    </row>
    <row r="765" spans="1:11" ht="45">
      <c r="A765" s="126">
        <f t="shared" si="13"/>
        <v>345</v>
      </c>
      <c r="B765" s="128">
        <v>64221</v>
      </c>
      <c r="C765" s="137" t="s">
        <v>1455</v>
      </c>
      <c r="D765" s="190" t="s">
        <v>166</v>
      </c>
      <c r="E765" s="128">
        <v>0</v>
      </c>
      <c r="F765" s="128">
        <v>10</v>
      </c>
      <c r="G765" s="128">
        <v>10</v>
      </c>
      <c r="H765" s="128">
        <v>78110000</v>
      </c>
      <c r="I765" s="130">
        <v>234504</v>
      </c>
      <c r="J765" s="130">
        <f t="shared" si="12"/>
        <v>2345040</v>
      </c>
      <c r="K765" s="99"/>
    </row>
    <row r="766" spans="1:11" ht="30">
      <c r="A766" s="126">
        <f t="shared" si="13"/>
        <v>346</v>
      </c>
      <c r="B766" s="128">
        <v>64221</v>
      </c>
      <c r="C766" s="137" t="s">
        <v>1456</v>
      </c>
      <c r="D766" s="190" t="s">
        <v>166</v>
      </c>
      <c r="E766" s="128">
        <v>0</v>
      </c>
      <c r="F766" s="128">
        <v>10</v>
      </c>
      <c r="G766" s="128">
        <v>10</v>
      </c>
      <c r="H766" s="128">
        <v>78110000</v>
      </c>
      <c r="I766" s="130">
        <v>234504</v>
      </c>
      <c r="J766" s="130">
        <f t="shared" si="12"/>
        <v>2345040</v>
      </c>
      <c r="K766" s="99"/>
    </row>
    <row r="767" spans="1:11" ht="30">
      <c r="A767" s="126">
        <f t="shared" si="13"/>
        <v>347</v>
      </c>
      <c r="B767" s="128">
        <v>64221</v>
      </c>
      <c r="C767" s="137" t="s">
        <v>1457</v>
      </c>
      <c r="D767" s="190" t="s">
        <v>166</v>
      </c>
      <c r="E767" s="128">
        <v>0</v>
      </c>
      <c r="F767" s="128">
        <v>10</v>
      </c>
      <c r="G767" s="128">
        <v>10</v>
      </c>
      <c r="H767" s="128">
        <v>78110000</v>
      </c>
      <c r="I767" s="130">
        <v>234504</v>
      </c>
      <c r="J767" s="130">
        <f t="shared" si="12"/>
        <v>2345040</v>
      </c>
      <c r="K767" s="99"/>
    </row>
    <row r="768" spans="1:11" ht="30">
      <c r="A768" s="126">
        <f t="shared" si="13"/>
        <v>348</v>
      </c>
      <c r="B768" s="128">
        <v>64221</v>
      </c>
      <c r="C768" s="137" t="s">
        <v>1458</v>
      </c>
      <c r="D768" s="190" t="s">
        <v>166</v>
      </c>
      <c r="E768" s="128">
        <v>0</v>
      </c>
      <c r="F768" s="128">
        <v>10</v>
      </c>
      <c r="G768" s="128">
        <v>10</v>
      </c>
      <c r="H768" s="128">
        <v>78110000</v>
      </c>
      <c r="I768" s="130">
        <v>234504</v>
      </c>
      <c r="J768" s="130">
        <f t="shared" si="12"/>
        <v>2345040</v>
      </c>
      <c r="K768" s="99"/>
    </row>
    <row r="769" spans="1:11" ht="30">
      <c r="A769" s="126">
        <f t="shared" si="13"/>
        <v>349</v>
      </c>
      <c r="B769" s="128">
        <v>64221</v>
      </c>
      <c r="C769" s="137" t="s">
        <v>1459</v>
      </c>
      <c r="D769" s="190" t="s">
        <v>166</v>
      </c>
      <c r="E769" s="128">
        <v>0</v>
      </c>
      <c r="F769" s="128">
        <v>10</v>
      </c>
      <c r="G769" s="128">
        <v>10</v>
      </c>
      <c r="H769" s="128">
        <v>78110000</v>
      </c>
      <c r="I769" s="130">
        <v>234504</v>
      </c>
      <c r="J769" s="130">
        <f t="shared" si="12"/>
        <v>2345040</v>
      </c>
      <c r="K769" s="99"/>
    </row>
    <row r="770" spans="1:11" ht="30">
      <c r="A770" s="126">
        <f t="shared" si="13"/>
        <v>350</v>
      </c>
      <c r="B770" s="128">
        <v>64221</v>
      </c>
      <c r="C770" s="137" t="s">
        <v>1460</v>
      </c>
      <c r="D770" s="190" t="s">
        <v>166</v>
      </c>
      <c r="E770" s="128">
        <v>0</v>
      </c>
      <c r="F770" s="128">
        <v>10</v>
      </c>
      <c r="G770" s="128">
        <v>10</v>
      </c>
      <c r="H770" s="128">
        <v>78110000</v>
      </c>
      <c r="I770" s="130">
        <v>234504</v>
      </c>
      <c r="J770" s="130">
        <f t="shared" si="12"/>
        <v>2345040</v>
      </c>
      <c r="K770" s="99"/>
    </row>
    <row r="771" spans="1:11" ht="30">
      <c r="A771" s="126">
        <f t="shared" si="13"/>
        <v>351</v>
      </c>
      <c r="B771" s="128">
        <v>64221</v>
      </c>
      <c r="C771" s="137" t="s">
        <v>1461</v>
      </c>
      <c r="D771" s="190" t="s">
        <v>166</v>
      </c>
      <c r="E771" s="128">
        <v>0</v>
      </c>
      <c r="F771" s="128">
        <v>10</v>
      </c>
      <c r="G771" s="128">
        <v>10</v>
      </c>
      <c r="H771" s="128">
        <v>78110000</v>
      </c>
      <c r="I771" s="130">
        <v>234504</v>
      </c>
      <c r="J771" s="130">
        <f t="shared" si="12"/>
        <v>2345040</v>
      </c>
      <c r="K771" s="99"/>
    </row>
    <row r="772" spans="1:11" ht="30">
      <c r="A772" s="126">
        <f t="shared" si="13"/>
        <v>352</v>
      </c>
      <c r="B772" s="128">
        <v>64221</v>
      </c>
      <c r="C772" s="137" t="s">
        <v>1462</v>
      </c>
      <c r="D772" s="190" t="s">
        <v>166</v>
      </c>
      <c r="E772" s="128">
        <v>0</v>
      </c>
      <c r="F772" s="128">
        <v>10</v>
      </c>
      <c r="G772" s="128">
        <v>10</v>
      </c>
      <c r="H772" s="128">
        <v>78110000</v>
      </c>
      <c r="I772" s="130">
        <v>234504</v>
      </c>
      <c r="J772" s="130">
        <f t="shared" si="12"/>
        <v>2345040</v>
      </c>
      <c r="K772" s="99"/>
    </row>
    <row r="773" spans="1:11" ht="30">
      <c r="A773" s="126">
        <f t="shared" si="13"/>
        <v>353</v>
      </c>
      <c r="B773" s="128">
        <v>64221</v>
      </c>
      <c r="C773" s="137" t="s">
        <v>1463</v>
      </c>
      <c r="D773" s="190" t="s">
        <v>166</v>
      </c>
      <c r="E773" s="128">
        <v>0</v>
      </c>
      <c r="F773" s="128">
        <v>10</v>
      </c>
      <c r="G773" s="128">
        <v>10</v>
      </c>
      <c r="H773" s="128">
        <v>78110000</v>
      </c>
      <c r="I773" s="130">
        <v>234504</v>
      </c>
      <c r="J773" s="130">
        <f t="shared" si="12"/>
        <v>2345040</v>
      </c>
      <c r="K773" s="99"/>
    </row>
    <row r="774" spans="1:11" ht="30">
      <c r="A774" s="126">
        <f t="shared" si="13"/>
        <v>354</v>
      </c>
      <c r="B774" s="128">
        <v>64221</v>
      </c>
      <c r="C774" s="137" t="s">
        <v>1464</v>
      </c>
      <c r="D774" s="190" t="s">
        <v>166</v>
      </c>
      <c r="E774" s="128">
        <v>0</v>
      </c>
      <c r="F774" s="128">
        <v>10</v>
      </c>
      <c r="G774" s="128">
        <v>10</v>
      </c>
      <c r="H774" s="128">
        <v>78110000</v>
      </c>
      <c r="I774" s="130">
        <v>234504</v>
      </c>
      <c r="J774" s="130">
        <f t="shared" si="12"/>
        <v>2345040</v>
      </c>
      <c r="K774" s="99"/>
    </row>
    <row r="775" spans="1:11" ht="30">
      <c r="A775" s="126">
        <f t="shared" si="13"/>
        <v>355</v>
      </c>
      <c r="B775" s="128">
        <v>64221</v>
      </c>
      <c r="C775" s="137" t="s">
        <v>1465</v>
      </c>
      <c r="D775" s="190" t="s">
        <v>166</v>
      </c>
      <c r="E775" s="128">
        <v>0</v>
      </c>
      <c r="F775" s="128">
        <v>10</v>
      </c>
      <c r="G775" s="128">
        <v>10</v>
      </c>
      <c r="H775" s="128">
        <v>78110000</v>
      </c>
      <c r="I775" s="130">
        <v>234504</v>
      </c>
      <c r="J775" s="130">
        <f t="shared" si="12"/>
        <v>2345040</v>
      </c>
      <c r="K775" s="99"/>
    </row>
    <row r="776" spans="1:11" ht="30">
      <c r="A776" s="126">
        <f t="shared" si="13"/>
        <v>356</v>
      </c>
      <c r="B776" s="128">
        <v>64221</v>
      </c>
      <c r="C776" s="137" t="s">
        <v>1466</v>
      </c>
      <c r="D776" s="190" t="s">
        <v>166</v>
      </c>
      <c r="E776" s="128">
        <v>0</v>
      </c>
      <c r="F776" s="128">
        <v>10</v>
      </c>
      <c r="G776" s="128">
        <v>10</v>
      </c>
      <c r="H776" s="128">
        <v>78110000</v>
      </c>
      <c r="I776" s="130">
        <v>234504</v>
      </c>
      <c r="J776" s="130">
        <f t="shared" si="12"/>
        <v>2345040</v>
      </c>
      <c r="K776" s="99"/>
    </row>
    <row r="777" spans="1:11" ht="30">
      <c r="A777" s="126">
        <f t="shared" si="13"/>
        <v>357</v>
      </c>
      <c r="B777" s="128">
        <v>64221</v>
      </c>
      <c r="C777" s="137" t="s">
        <v>1467</v>
      </c>
      <c r="D777" s="190" t="s">
        <v>166</v>
      </c>
      <c r="E777" s="128">
        <v>0</v>
      </c>
      <c r="F777" s="128">
        <v>10</v>
      </c>
      <c r="G777" s="128">
        <v>10</v>
      </c>
      <c r="H777" s="128">
        <v>78110000</v>
      </c>
      <c r="I777" s="130">
        <v>234504</v>
      </c>
      <c r="J777" s="130">
        <f t="shared" si="12"/>
        <v>2345040</v>
      </c>
      <c r="K777" s="99"/>
    </row>
    <row r="778" spans="1:11" ht="30">
      <c r="A778" s="126">
        <f t="shared" si="13"/>
        <v>358</v>
      </c>
      <c r="B778" s="128">
        <v>64221</v>
      </c>
      <c r="C778" s="137" t="s">
        <v>1468</v>
      </c>
      <c r="D778" s="190" t="s">
        <v>166</v>
      </c>
      <c r="E778" s="128">
        <v>0</v>
      </c>
      <c r="F778" s="128">
        <v>10</v>
      </c>
      <c r="G778" s="128">
        <v>10</v>
      </c>
      <c r="H778" s="128">
        <v>78110000</v>
      </c>
      <c r="I778" s="130">
        <v>234504</v>
      </c>
      <c r="J778" s="130">
        <f t="shared" si="12"/>
        <v>2345040</v>
      </c>
      <c r="K778" s="99"/>
    </row>
    <row r="779" spans="1:11" ht="39" customHeight="1">
      <c r="A779" s="126">
        <f t="shared" si="13"/>
        <v>359</v>
      </c>
      <c r="B779" s="128">
        <v>64221</v>
      </c>
      <c r="C779" s="137" t="s">
        <v>1469</v>
      </c>
      <c r="D779" s="190" t="s">
        <v>166</v>
      </c>
      <c r="E779" s="128">
        <v>0</v>
      </c>
      <c r="F779" s="128">
        <v>20</v>
      </c>
      <c r="G779" s="128">
        <v>20</v>
      </c>
      <c r="H779" s="128">
        <v>78110000</v>
      </c>
      <c r="I779" s="130">
        <v>234504</v>
      </c>
      <c r="J779" s="130">
        <f t="shared" si="12"/>
        <v>4690080</v>
      </c>
      <c r="K779" s="99"/>
    </row>
    <row r="780" spans="1:11" ht="30">
      <c r="A780" s="126">
        <f t="shared" si="13"/>
        <v>360</v>
      </c>
      <c r="B780" s="128">
        <v>64221</v>
      </c>
      <c r="C780" s="137" t="s">
        <v>1470</v>
      </c>
      <c r="D780" s="190" t="s">
        <v>166</v>
      </c>
      <c r="E780" s="128">
        <v>0</v>
      </c>
      <c r="F780" s="128">
        <v>10</v>
      </c>
      <c r="G780" s="128">
        <v>10</v>
      </c>
      <c r="H780" s="128">
        <v>78110000</v>
      </c>
      <c r="I780" s="130">
        <v>234504</v>
      </c>
      <c r="J780" s="130">
        <f t="shared" si="12"/>
        <v>2345040</v>
      </c>
      <c r="K780" s="99"/>
    </row>
    <row r="781" spans="1:11" ht="30">
      <c r="A781" s="126">
        <f t="shared" si="13"/>
        <v>361</v>
      </c>
      <c r="B781" s="128">
        <v>64221</v>
      </c>
      <c r="C781" s="137" t="s">
        <v>1471</v>
      </c>
      <c r="D781" s="190" t="s">
        <v>166</v>
      </c>
      <c r="E781" s="128">
        <v>0</v>
      </c>
      <c r="F781" s="128">
        <v>10</v>
      </c>
      <c r="G781" s="128">
        <v>10</v>
      </c>
      <c r="H781" s="128">
        <v>78110000</v>
      </c>
      <c r="I781" s="130">
        <v>234504</v>
      </c>
      <c r="J781" s="130">
        <f t="shared" si="12"/>
        <v>2345040</v>
      </c>
      <c r="K781" s="99"/>
    </row>
    <row r="782" spans="1:11" ht="30">
      <c r="A782" s="126">
        <f t="shared" si="13"/>
        <v>362</v>
      </c>
      <c r="B782" s="128">
        <v>64221</v>
      </c>
      <c r="C782" s="137" t="s">
        <v>1472</v>
      </c>
      <c r="D782" s="190" t="s">
        <v>166</v>
      </c>
      <c r="E782" s="128">
        <v>0</v>
      </c>
      <c r="F782" s="128">
        <v>10</v>
      </c>
      <c r="G782" s="128">
        <v>10</v>
      </c>
      <c r="H782" s="128">
        <v>78110000</v>
      </c>
      <c r="I782" s="130">
        <v>234504</v>
      </c>
      <c r="J782" s="130">
        <f t="shared" si="12"/>
        <v>2345040</v>
      </c>
      <c r="K782" s="99"/>
    </row>
    <row r="783" spans="1:11" ht="30">
      <c r="A783" s="126">
        <f t="shared" si="13"/>
        <v>363</v>
      </c>
      <c r="B783" s="128">
        <v>64221</v>
      </c>
      <c r="C783" s="137" t="s">
        <v>1473</v>
      </c>
      <c r="D783" s="190" t="s">
        <v>166</v>
      </c>
      <c r="E783" s="128">
        <v>0</v>
      </c>
      <c r="F783" s="128">
        <v>10</v>
      </c>
      <c r="G783" s="128">
        <v>10</v>
      </c>
      <c r="H783" s="128">
        <v>78110000</v>
      </c>
      <c r="I783" s="130"/>
      <c r="J783" s="130"/>
      <c r="K783" s="99"/>
    </row>
    <row r="784" spans="1:11" ht="30">
      <c r="A784" s="126">
        <f t="shared" si="13"/>
        <v>364</v>
      </c>
      <c r="B784" s="128">
        <v>64221</v>
      </c>
      <c r="C784" s="137" t="s">
        <v>1474</v>
      </c>
      <c r="D784" s="190" t="s">
        <v>166</v>
      </c>
      <c r="E784" s="128">
        <v>0</v>
      </c>
      <c r="F784" s="128">
        <v>10</v>
      </c>
      <c r="G784" s="128">
        <v>10</v>
      </c>
      <c r="H784" s="128">
        <v>78110000</v>
      </c>
      <c r="I784" s="130"/>
      <c r="J784" s="130"/>
      <c r="K784" s="99"/>
    </row>
    <row r="785" spans="1:11" ht="30">
      <c r="A785" s="126">
        <f t="shared" si="13"/>
        <v>365</v>
      </c>
      <c r="B785" s="128">
        <v>64221</v>
      </c>
      <c r="C785" s="137" t="s">
        <v>1475</v>
      </c>
      <c r="D785" s="190" t="s">
        <v>166</v>
      </c>
      <c r="E785" s="128">
        <v>0</v>
      </c>
      <c r="F785" s="128">
        <v>10</v>
      </c>
      <c r="G785" s="128">
        <v>10</v>
      </c>
      <c r="H785" s="128">
        <v>78110000</v>
      </c>
      <c r="I785" s="130"/>
      <c r="J785" s="130"/>
      <c r="K785" s="99"/>
    </row>
    <row r="786" spans="1:11" ht="30">
      <c r="A786" s="126">
        <f t="shared" si="13"/>
        <v>366</v>
      </c>
      <c r="B786" s="128">
        <v>64221</v>
      </c>
      <c r="C786" s="137" t="s">
        <v>1476</v>
      </c>
      <c r="D786" s="190" t="s">
        <v>166</v>
      </c>
      <c r="E786" s="128">
        <v>0</v>
      </c>
      <c r="F786" s="128">
        <v>10</v>
      </c>
      <c r="G786" s="128">
        <v>10</v>
      </c>
      <c r="H786" s="128">
        <v>78110000</v>
      </c>
      <c r="I786" s="130"/>
      <c r="J786" s="130"/>
      <c r="K786" s="99"/>
    </row>
    <row r="787" spans="1:11" ht="30">
      <c r="A787" s="126">
        <f t="shared" si="13"/>
        <v>367</v>
      </c>
      <c r="B787" s="128">
        <v>64221</v>
      </c>
      <c r="C787" s="137" t="s">
        <v>1477</v>
      </c>
      <c r="D787" s="190" t="s">
        <v>166</v>
      </c>
      <c r="E787" s="128">
        <v>0</v>
      </c>
      <c r="F787" s="128">
        <v>10</v>
      </c>
      <c r="G787" s="128">
        <v>10</v>
      </c>
      <c r="H787" s="128">
        <v>78110000</v>
      </c>
      <c r="I787" s="130"/>
      <c r="J787" s="130"/>
      <c r="K787" s="99"/>
    </row>
    <row r="788" spans="1:11" ht="30">
      <c r="A788" s="126">
        <f t="shared" si="13"/>
        <v>368</v>
      </c>
      <c r="B788" s="128">
        <v>64221</v>
      </c>
      <c r="C788" s="137" t="s">
        <v>1478</v>
      </c>
      <c r="D788" s="190" t="s">
        <v>166</v>
      </c>
      <c r="E788" s="128">
        <v>0</v>
      </c>
      <c r="F788" s="128">
        <v>10</v>
      </c>
      <c r="G788" s="128">
        <v>10</v>
      </c>
      <c r="H788" s="128">
        <v>78110000</v>
      </c>
      <c r="I788" s="130"/>
      <c r="J788" s="130"/>
      <c r="K788" s="99"/>
    </row>
    <row r="789" spans="1:11" ht="29.25" customHeight="1">
      <c r="A789" s="126">
        <f t="shared" si="13"/>
        <v>369</v>
      </c>
      <c r="B789" s="128">
        <v>64221</v>
      </c>
      <c r="C789" s="137" t="s">
        <v>1479</v>
      </c>
      <c r="D789" s="190" t="s">
        <v>166</v>
      </c>
      <c r="E789" s="128">
        <v>0</v>
      </c>
      <c r="F789" s="128">
        <v>10</v>
      </c>
      <c r="G789" s="128">
        <v>10</v>
      </c>
      <c r="H789" s="128">
        <v>78110000</v>
      </c>
      <c r="I789" s="130"/>
      <c r="J789" s="130"/>
      <c r="K789" s="99"/>
    </row>
    <row r="790" spans="1:11" ht="25.5" customHeight="1">
      <c r="A790" s="126">
        <f t="shared" si="13"/>
        <v>370</v>
      </c>
      <c r="B790" s="128">
        <v>64221</v>
      </c>
      <c r="C790" s="137" t="s">
        <v>1480</v>
      </c>
      <c r="D790" s="190" t="s">
        <v>166</v>
      </c>
      <c r="E790" s="128">
        <v>0</v>
      </c>
      <c r="F790" s="128">
        <v>10</v>
      </c>
      <c r="G790" s="128">
        <v>10</v>
      </c>
      <c r="H790" s="128">
        <v>78110000</v>
      </c>
      <c r="I790" s="130"/>
      <c r="J790" s="130"/>
      <c r="K790" s="99"/>
    </row>
    <row r="791" spans="1:11" ht="30">
      <c r="A791" s="126">
        <f t="shared" si="13"/>
        <v>371</v>
      </c>
      <c r="B791" s="128">
        <v>64221</v>
      </c>
      <c r="C791" s="137" t="s">
        <v>1481</v>
      </c>
      <c r="D791" s="190" t="s">
        <v>166</v>
      </c>
      <c r="E791" s="128">
        <v>0</v>
      </c>
      <c r="F791" s="128">
        <v>10</v>
      </c>
      <c r="G791" s="128">
        <v>10</v>
      </c>
      <c r="H791" s="128">
        <v>78110000</v>
      </c>
      <c r="I791" s="130"/>
      <c r="J791" s="130"/>
      <c r="K791" s="99"/>
    </row>
    <row r="792" spans="1:11" ht="30">
      <c r="A792" s="126">
        <f t="shared" si="13"/>
        <v>372</v>
      </c>
      <c r="B792" s="128">
        <v>64221</v>
      </c>
      <c r="C792" s="137" t="s">
        <v>1482</v>
      </c>
      <c r="D792" s="190" t="s">
        <v>166</v>
      </c>
      <c r="E792" s="128">
        <v>0</v>
      </c>
      <c r="F792" s="128">
        <v>10</v>
      </c>
      <c r="G792" s="128">
        <v>10</v>
      </c>
      <c r="H792" s="128">
        <v>78110000</v>
      </c>
      <c r="I792" s="130"/>
      <c r="J792" s="130"/>
      <c r="K792" s="99"/>
    </row>
    <row r="793" spans="1:11" ht="29.25" customHeight="1">
      <c r="A793" s="126">
        <f t="shared" si="13"/>
        <v>373</v>
      </c>
      <c r="B793" s="128">
        <v>64221</v>
      </c>
      <c r="C793" s="137" t="s">
        <v>1483</v>
      </c>
      <c r="D793" s="190" t="s">
        <v>166</v>
      </c>
      <c r="E793" s="128">
        <v>0</v>
      </c>
      <c r="F793" s="128">
        <v>10</v>
      </c>
      <c r="G793" s="128">
        <v>10</v>
      </c>
      <c r="H793" s="128">
        <v>78110000</v>
      </c>
      <c r="I793" s="130"/>
      <c r="J793" s="130"/>
      <c r="K793" s="99"/>
    </row>
    <row r="794" spans="1:11" ht="29.25" customHeight="1">
      <c r="A794" s="126">
        <f t="shared" si="13"/>
        <v>374</v>
      </c>
      <c r="B794" s="128">
        <v>64221</v>
      </c>
      <c r="C794" s="137" t="s">
        <v>1484</v>
      </c>
      <c r="D794" s="190" t="s">
        <v>166</v>
      </c>
      <c r="E794" s="128">
        <v>0</v>
      </c>
      <c r="F794" s="128">
        <v>10</v>
      </c>
      <c r="G794" s="128">
        <v>10</v>
      </c>
      <c r="H794" s="128">
        <v>78110000</v>
      </c>
      <c r="I794" s="130"/>
      <c r="J794" s="130"/>
      <c r="K794" s="99"/>
    </row>
    <row r="795" spans="1:11" ht="29.25" customHeight="1">
      <c r="A795" s="126">
        <f t="shared" si="13"/>
        <v>375</v>
      </c>
      <c r="B795" s="128">
        <v>64221</v>
      </c>
      <c r="C795" s="137" t="s">
        <v>1485</v>
      </c>
      <c r="D795" s="190" t="s">
        <v>166</v>
      </c>
      <c r="E795" s="128">
        <v>0</v>
      </c>
      <c r="F795" s="128">
        <v>10</v>
      </c>
      <c r="G795" s="128">
        <v>10</v>
      </c>
      <c r="H795" s="128">
        <v>78110000</v>
      </c>
      <c r="I795" s="130"/>
      <c r="J795" s="130"/>
      <c r="K795" s="99"/>
    </row>
    <row r="796" spans="1:11" ht="29.25" customHeight="1">
      <c r="A796" s="126">
        <f t="shared" si="13"/>
        <v>376</v>
      </c>
      <c r="B796" s="128">
        <v>64221</v>
      </c>
      <c r="C796" s="137" t="s">
        <v>1486</v>
      </c>
      <c r="D796" s="190" t="s">
        <v>166</v>
      </c>
      <c r="E796" s="128">
        <v>0</v>
      </c>
      <c r="F796" s="128">
        <v>10</v>
      </c>
      <c r="G796" s="128">
        <v>10</v>
      </c>
      <c r="H796" s="128">
        <v>78110000</v>
      </c>
      <c r="I796" s="130"/>
      <c r="J796" s="130"/>
      <c r="K796" s="99"/>
    </row>
    <row r="797" spans="1:11" ht="29.25" customHeight="1">
      <c r="A797" s="126">
        <f t="shared" si="13"/>
        <v>377</v>
      </c>
      <c r="B797" s="128">
        <v>64221</v>
      </c>
      <c r="C797" s="137" t="s">
        <v>1487</v>
      </c>
      <c r="D797" s="190" t="s">
        <v>166</v>
      </c>
      <c r="E797" s="128">
        <v>0</v>
      </c>
      <c r="F797" s="128">
        <v>10</v>
      </c>
      <c r="G797" s="128">
        <v>10</v>
      </c>
      <c r="H797" s="128">
        <v>78110000</v>
      </c>
      <c r="I797" s="130"/>
      <c r="J797" s="130"/>
      <c r="K797" s="99"/>
    </row>
    <row r="798" spans="1:11" ht="29.25" customHeight="1">
      <c r="A798" s="126">
        <f t="shared" si="13"/>
        <v>378</v>
      </c>
      <c r="B798" s="128">
        <v>64221</v>
      </c>
      <c r="C798" s="137" t="s">
        <v>1488</v>
      </c>
      <c r="D798" s="190" t="s">
        <v>166</v>
      </c>
      <c r="E798" s="128">
        <v>0</v>
      </c>
      <c r="F798" s="128">
        <v>10</v>
      </c>
      <c r="G798" s="128">
        <v>10</v>
      </c>
      <c r="H798" s="128">
        <v>78110000</v>
      </c>
      <c r="I798" s="130"/>
      <c r="J798" s="130"/>
      <c r="K798" s="99"/>
    </row>
    <row r="799" spans="1:11" ht="29.25" customHeight="1">
      <c r="A799" s="126">
        <f t="shared" si="13"/>
        <v>379</v>
      </c>
      <c r="B799" s="128">
        <v>64221</v>
      </c>
      <c r="C799" s="137" t="s">
        <v>1489</v>
      </c>
      <c r="D799" s="190" t="s">
        <v>166</v>
      </c>
      <c r="E799" s="128">
        <v>0</v>
      </c>
      <c r="F799" s="128">
        <v>10</v>
      </c>
      <c r="G799" s="128">
        <v>10</v>
      </c>
      <c r="H799" s="128">
        <v>78110000</v>
      </c>
      <c r="I799" s="130"/>
      <c r="J799" s="130"/>
      <c r="K799" s="99"/>
    </row>
    <row r="800" spans="1:11" ht="29.25" customHeight="1">
      <c r="A800" s="126">
        <f t="shared" si="13"/>
        <v>380</v>
      </c>
      <c r="B800" s="128">
        <v>64221</v>
      </c>
      <c r="C800" s="137" t="s">
        <v>1490</v>
      </c>
      <c r="D800" s="190" t="s">
        <v>166</v>
      </c>
      <c r="E800" s="128">
        <v>0</v>
      </c>
      <c r="F800" s="128">
        <v>10</v>
      </c>
      <c r="G800" s="128">
        <v>10</v>
      </c>
      <c r="H800" s="128">
        <v>78110000</v>
      </c>
      <c r="I800" s="130"/>
      <c r="J800" s="130"/>
      <c r="K800" s="99"/>
    </row>
    <row r="801" spans="1:11" ht="29.25" customHeight="1">
      <c r="A801" s="126">
        <f t="shared" si="13"/>
        <v>381</v>
      </c>
      <c r="B801" s="128">
        <v>64221</v>
      </c>
      <c r="C801" s="137" t="s">
        <v>1491</v>
      </c>
      <c r="D801" s="190" t="s">
        <v>166</v>
      </c>
      <c r="E801" s="128">
        <v>0</v>
      </c>
      <c r="F801" s="128">
        <v>10</v>
      </c>
      <c r="G801" s="128">
        <v>10</v>
      </c>
      <c r="H801" s="128">
        <v>78110000</v>
      </c>
      <c r="I801" s="130"/>
      <c r="J801" s="130"/>
      <c r="K801" s="99"/>
    </row>
    <row r="802" spans="1:11" ht="29.25" customHeight="1">
      <c r="A802" s="126">
        <f t="shared" si="13"/>
        <v>382</v>
      </c>
      <c r="B802" s="128">
        <v>64221</v>
      </c>
      <c r="C802" s="137" t="s">
        <v>1492</v>
      </c>
      <c r="D802" s="190" t="s">
        <v>166</v>
      </c>
      <c r="E802" s="128">
        <v>0</v>
      </c>
      <c r="F802" s="128">
        <v>10</v>
      </c>
      <c r="G802" s="128">
        <v>10</v>
      </c>
      <c r="H802" s="128">
        <v>78110000</v>
      </c>
      <c r="I802" s="130"/>
      <c r="J802" s="130"/>
      <c r="K802" s="99"/>
    </row>
    <row r="803" spans="1:11" ht="29.25" customHeight="1">
      <c r="A803" s="126">
        <f t="shared" si="13"/>
        <v>383</v>
      </c>
      <c r="B803" s="128">
        <v>64221</v>
      </c>
      <c r="C803" s="137" t="s">
        <v>1493</v>
      </c>
      <c r="D803" s="190" t="s">
        <v>166</v>
      </c>
      <c r="E803" s="128">
        <v>0</v>
      </c>
      <c r="F803" s="128">
        <v>10</v>
      </c>
      <c r="G803" s="128">
        <v>10</v>
      </c>
      <c r="H803" s="128">
        <v>78110000</v>
      </c>
      <c r="I803" s="130"/>
      <c r="J803" s="130"/>
      <c r="K803" s="99"/>
    </row>
    <row r="804" spans="1:11" ht="29.25" customHeight="1">
      <c r="A804" s="126">
        <f t="shared" si="13"/>
        <v>384</v>
      </c>
      <c r="B804" s="128">
        <v>64221</v>
      </c>
      <c r="C804" s="137" t="s">
        <v>1494</v>
      </c>
      <c r="D804" s="190" t="s">
        <v>166</v>
      </c>
      <c r="E804" s="128">
        <v>0</v>
      </c>
      <c r="F804" s="128">
        <v>10</v>
      </c>
      <c r="G804" s="128">
        <v>10</v>
      </c>
      <c r="H804" s="128">
        <v>78110000</v>
      </c>
      <c r="I804" s="130"/>
      <c r="J804" s="130"/>
      <c r="K804" s="99"/>
    </row>
    <row r="805" spans="1:11" ht="29.25" customHeight="1">
      <c r="A805" s="126">
        <f t="shared" si="13"/>
        <v>385</v>
      </c>
      <c r="B805" s="128">
        <v>64221</v>
      </c>
      <c r="C805" s="137" t="s">
        <v>1495</v>
      </c>
      <c r="D805" s="190" t="s">
        <v>166</v>
      </c>
      <c r="E805" s="128">
        <v>0</v>
      </c>
      <c r="F805" s="128">
        <v>10</v>
      </c>
      <c r="G805" s="128">
        <v>10</v>
      </c>
      <c r="H805" s="128">
        <v>78110000</v>
      </c>
      <c r="I805" s="130"/>
      <c r="J805" s="130"/>
      <c r="K805" s="99"/>
    </row>
    <row r="806" spans="1:11" ht="29.25" customHeight="1">
      <c r="A806" s="126">
        <f t="shared" si="13"/>
        <v>386</v>
      </c>
      <c r="B806" s="128">
        <v>64221</v>
      </c>
      <c r="C806" s="137" t="s">
        <v>1496</v>
      </c>
      <c r="D806" s="190" t="s">
        <v>166</v>
      </c>
      <c r="E806" s="128">
        <v>0</v>
      </c>
      <c r="F806" s="128">
        <v>10</v>
      </c>
      <c r="G806" s="128">
        <v>10</v>
      </c>
      <c r="H806" s="128">
        <v>78110000</v>
      </c>
      <c r="I806" s="130"/>
      <c r="J806" s="130"/>
      <c r="K806" s="99"/>
    </row>
    <row r="807" spans="1:11" ht="29.25" customHeight="1">
      <c r="A807" s="126">
        <f t="shared" si="13"/>
        <v>387</v>
      </c>
      <c r="B807" s="128">
        <v>64221</v>
      </c>
      <c r="C807" s="137" t="s">
        <v>1497</v>
      </c>
      <c r="D807" s="190" t="s">
        <v>166</v>
      </c>
      <c r="E807" s="128">
        <v>0</v>
      </c>
      <c r="F807" s="128">
        <v>10</v>
      </c>
      <c r="G807" s="128">
        <v>10</v>
      </c>
      <c r="H807" s="128">
        <v>78110000</v>
      </c>
      <c r="I807" s="130"/>
      <c r="J807" s="130"/>
      <c r="K807" s="99"/>
    </row>
    <row r="808" spans="1:11" ht="29.25" customHeight="1">
      <c r="A808" s="126">
        <f t="shared" si="13"/>
        <v>388</v>
      </c>
      <c r="B808" s="128">
        <v>64221</v>
      </c>
      <c r="C808" s="137" t="s">
        <v>1498</v>
      </c>
      <c r="D808" s="190" t="s">
        <v>166</v>
      </c>
      <c r="E808" s="128">
        <v>0</v>
      </c>
      <c r="F808" s="128">
        <v>10</v>
      </c>
      <c r="G808" s="128">
        <v>10</v>
      </c>
      <c r="H808" s="128">
        <v>78110000</v>
      </c>
      <c r="I808" s="130"/>
      <c r="J808" s="130"/>
      <c r="K808" s="99"/>
    </row>
    <row r="809" spans="1:11" ht="29.25" customHeight="1">
      <c r="A809" s="126">
        <f t="shared" si="13"/>
        <v>389</v>
      </c>
      <c r="B809" s="128">
        <v>64221</v>
      </c>
      <c r="C809" s="137" t="s">
        <v>1499</v>
      </c>
      <c r="D809" s="190" t="s">
        <v>166</v>
      </c>
      <c r="E809" s="128">
        <v>0</v>
      </c>
      <c r="F809" s="128">
        <v>10</v>
      </c>
      <c r="G809" s="128">
        <v>10</v>
      </c>
      <c r="H809" s="128">
        <v>78110000</v>
      </c>
      <c r="I809" s="130"/>
      <c r="J809" s="130"/>
      <c r="K809" s="99"/>
    </row>
    <row r="810" spans="1:11" ht="29.25" customHeight="1">
      <c r="A810" s="126">
        <f t="shared" si="13"/>
        <v>390</v>
      </c>
      <c r="B810" s="128">
        <v>64221</v>
      </c>
      <c r="C810" s="137" t="s">
        <v>1500</v>
      </c>
      <c r="D810" s="190" t="s">
        <v>166</v>
      </c>
      <c r="E810" s="128">
        <v>0</v>
      </c>
      <c r="F810" s="128">
        <v>10</v>
      </c>
      <c r="G810" s="128">
        <v>10</v>
      </c>
      <c r="H810" s="128">
        <v>78110000</v>
      </c>
      <c r="I810" s="130"/>
      <c r="J810" s="130"/>
      <c r="K810" s="99"/>
    </row>
    <row r="811" spans="1:11" ht="37.5" customHeight="1">
      <c r="A811" s="126">
        <f t="shared" si="13"/>
        <v>391</v>
      </c>
      <c r="B811" s="128">
        <v>64221</v>
      </c>
      <c r="C811" s="137" t="s">
        <v>1501</v>
      </c>
      <c r="D811" s="190" t="s">
        <v>166</v>
      </c>
      <c r="E811" s="128">
        <v>0</v>
      </c>
      <c r="F811" s="128">
        <v>10</v>
      </c>
      <c r="G811" s="128">
        <v>10</v>
      </c>
      <c r="H811" s="128">
        <v>78110000</v>
      </c>
      <c r="I811" s="130"/>
      <c r="J811" s="130"/>
      <c r="K811" s="99"/>
    </row>
    <row r="812" spans="1:11" ht="37.5" customHeight="1">
      <c r="A812" s="126">
        <f t="shared" si="13"/>
        <v>392</v>
      </c>
      <c r="B812" s="128">
        <v>64221</v>
      </c>
      <c r="C812" s="137" t="s">
        <v>1502</v>
      </c>
      <c r="D812" s="190" t="s">
        <v>166</v>
      </c>
      <c r="E812" s="128">
        <v>0</v>
      </c>
      <c r="F812" s="128">
        <v>10</v>
      </c>
      <c r="G812" s="128">
        <v>10</v>
      </c>
      <c r="H812" s="128">
        <v>78110000</v>
      </c>
      <c r="I812" s="130"/>
      <c r="J812" s="130"/>
      <c r="K812" s="99"/>
    </row>
    <row r="813" spans="1:11" ht="37.5" customHeight="1">
      <c r="A813" s="126">
        <f t="shared" si="13"/>
        <v>393</v>
      </c>
      <c r="B813" s="128">
        <v>64221</v>
      </c>
      <c r="C813" s="137" t="s">
        <v>1503</v>
      </c>
      <c r="D813" s="190" t="s">
        <v>166</v>
      </c>
      <c r="E813" s="128">
        <v>0</v>
      </c>
      <c r="F813" s="128">
        <v>10</v>
      </c>
      <c r="G813" s="128">
        <v>10</v>
      </c>
      <c r="H813" s="128">
        <v>78110000</v>
      </c>
      <c r="I813" s="130"/>
      <c r="J813" s="130"/>
      <c r="K813" s="99"/>
    </row>
    <row r="814" spans="1:11" ht="37.5" customHeight="1">
      <c r="A814" s="126">
        <f t="shared" si="13"/>
        <v>394</v>
      </c>
      <c r="B814" s="128">
        <v>64221</v>
      </c>
      <c r="C814" s="137" t="s">
        <v>1504</v>
      </c>
      <c r="D814" s="190" t="s">
        <v>166</v>
      </c>
      <c r="E814" s="128">
        <v>0</v>
      </c>
      <c r="F814" s="128">
        <v>10</v>
      </c>
      <c r="G814" s="128">
        <v>10</v>
      </c>
      <c r="H814" s="128">
        <v>78110000</v>
      </c>
      <c r="I814" s="130"/>
      <c r="J814" s="130"/>
      <c r="K814" s="99"/>
    </row>
    <row r="815" spans="1:11" ht="37.5" customHeight="1">
      <c r="A815" s="126">
        <f t="shared" si="13"/>
        <v>395</v>
      </c>
      <c r="B815" s="128">
        <v>64221</v>
      </c>
      <c r="C815" s="137" t="s">
        <v>1505</v>
      </c>
      <c r="D815" s="190" t="s">
        <v>166</v>
      </c>
      <c r="E815" s="128">
        <v>0</v>
      </c>
      <c r="F815" s="128">
        <v>10</v>
      </c>
      <c r="G815" s="128">
        <v>10</v>
      </c>
      <c r="H815" s="128">
        <v>78110000</v>
      </c>
      <c r="I815" s="130"/>
      <c r="J815" s="130"/>
      <c r="K815" s="99"/>
    </row>
    <row r="816" spans="1:11" ht="37.5" customHeight="1">
      <c r="A816" s="126">
        <f t="shared" si="13"/>
        <v>396</v>
      </c>
      <c r="B816" s="128">
        <v>64221</v>
      </c>
      <c r="C816" s="137" t="s">
        <v>1506</v>
      </c>
      <c r="D816" s="190" t="s">
        <v>166</v>
      </c>
      <c r="E816" s="128">
        <v>0</v>
      </c>
      <c r="F816" s="128">
        <v>10</v>
      </c>
      <c r="G816" s="128">
        <v>10</v>
      </c>
      <c r="H816" s="128">
        <v>78110000</v>
      </c>
      <c r="I816" s="130"/>
      <c r="J816" s="130"/>
      <c r="K816" s="99"/>
    </row>
    <row r="817" spans="1:11" ht="31.5" customHeight="1">
      <c r="A817" s="126">
        <f t="shared" si="13"/>
        <v>397</v>
      </c>
      <c r="B817" s="128">
        <v>64221</v>
      </c>
      <c r="C817" s="137" t="s">
        <v>1507</v>
      </c>
      <c r="D817" s="190" t="s">
        <v>166</v>
      </c>
      <c r="E817" s="128">
        <v>0</v>
      </c>
      <c r="F817" s="128">
        <v>10</v>
      </c>
      <c r="G817" s="128">
        <v>10</v>
      </c>
      <c r="H817" s="128">
        <v>78110000</v>
      </c>
      <c r="I817" s="130"/>
      <c r="J817" s="130"/>
      <c r="K817" s="99"/>
    </row>
    <row r="818" spans="1:11" ht="27" customHeight="1">
      <c r="A818" s="126">
        <f t="shared" si="13"/>
        <v>398</v>
      </c>
      <c r="B818" s="128">
        <v>64221</v>
      </c>
      <c r="C818" s="137" t="s">
        <v>1508</v>
      </c>
      <c r="D818" s="190" t="s">
        <v>166</v>
      </c>
      <c r="E818" s="128">
        <v>0</v>
      </c>
      <c r="F818" s="128">
        <v>10</v>
      </c>
      <c r="G818" s="128">
        <v>10</v>
      </c>
      <c r="H818" s="128">
        <v>78110000</v>
      </c>
      <c r="I818" s="130"/>
      <c r="J818" s="130"/>
      <c r="K818" s="99"/>
    </row>
    <row r="819" spans="1:11" ht="40.5" customHeight="1">
      <c r="A819" s="126">
        <f t="shared" ref="A819:A881" si="14">A818+1</f>
        <v>399</v>
      </c>
      <c r="B819" s="128">
        <v>64221</v>
      </c>
      <c r="C819" s="137" t="s">
        <v>1509</v>
      </c>
      <c r="D819" s="190" t="s">
        <v>166</v>
      </c>
      <c r="E819" s="128">
        <v>0</v>
      </c>
      <c r="F819" s="128">
        <v>10</v>
      </c>
      <c r="G819" s="128">
        <v>10</v>
      </c>
      <c r="H819" s="128">
        <v>78110000</v>
      </c>
      <c r="I819" s="130"/>
      <c r="J819" s="130"/>
      <c r="K819" s="99"/>
    </row>
    <row r="820" spans="1:11" ht="31.5" customHeight="1">
      <c r="A820" s="126">
        <f t="shared" si="14"/>
        <v>400</v>
      </c>
      <c r="B820" s="128">
        <v>64221</v>
      </c>
      <c r="C820" s="137" t="s">
        <v>1510</v>
      </c>
      <c r="D820" s="190" t="s">
        <v>166</v>
      </c>
      <c r="E820" s="128">
        <v>0</v>
      </c>
      <c r="F820" s="128">
        <v>10</v>
      </c>
      <c r="G820" s="128">
        <v>10</v>
      </c>
      <c r="H820" s="128">
        <v>78110000</v>
      </c>
      <c r="I820" s="130"/>
      <c r="J820" s="130"/>
      <c r="K820" s="99"/>
    </row>
    <row r="821" spans="1:11" ht="31.5" customHeight="1">
      <c r="A821" s="126">
        <f t="shared" si="14"/>
        <v>401</v>
      </c>
      <c r="B821" s="128">
        <v>64221</v>
      </c>
      <c r="C821" s="137" t="s">
        <v>1511</v>
      </c>
      <c r="D821" s="190" t="s">
        <v>166</v>
      </c>
      <c r="E821" s="128">
        <v>0</v>
      </c>
      <c r="F821" s="128">
        <v>10</v>
      </c>
      <c r="G821" s="128">
        <v>10</v>
      </c>
      <c r="H821" s="128">
        <v>78110000</v>
      </c>
      <c r="I821" s="130"/>
      <c r="J821" s="130"/>
      <c r="K821" s="99"/>
    </row>
    <row r="822" spans="1:11" ht="31.5" customHeight="1">
      <c r="A822" s="126">
        <f t="shared" si="14"/>
        <v>402</v>
      </c>
      <c r="B822" s="128">
        <v>64221</v>
      </c>
      <c r="C822" s="137" t="s">
        <v>1512</v>
      </c>
      <c r="D822" s="190" t="s">
        <v>166</v>
      </c>
      <c r="E822" s="128">
        <v>0</v>
      </c>
      <c r="F822" s="128">
        <v>10</v>
      </c>
      <c r="G822" s="128">
        <v>10</v>
      </c>
      <c r="H822" s="128">
        <v>78110000</v>
      </c>
      <c r="I822" s="130"/>
      <c r="J822" s="130"/>
      <c r="K822" s="99"/>
    </row>
    <row r="823" spans="1:11" ht="31.5" customHeight="1">
      <c r="A823" s="126">
        <f t="shared" si="14"/>
        <v>403</v>
      </c>
      <c r="B823" s="128">
        <v>64221</v>
      </c>
      <c r="C823" s="137" t="s">
        <v>1513</v>
      </c>
      <c r="D823" s="190" t="s">
        <v>166</v>
      </c>
      <c r="E823" s="128">
        <v>0</v>
      </c>
      <c r="F823" s="128">
        <v>10</v>
      </c>
      <c r="G823" s="128">
        <v>10</v>
      </c>
      <c r="H823" s="128">
        <v>78110000</v>
      </c>
      <c r="I823" s="130"/>
      <c r="J823" s="130"/>
      <c r="K823" s="99"/>
    </row>
    <row r="824" spans="1:11" ht="31.5" customHeight="1">
      <c r="A824" s="126">
        <f t="shared" si="14"/>
        <v>404</v>
      </c>
      <c r="B824" s="128">
        <v>64221</v>
      </c>
      <c r="C824" s="137" t="s">
        <v>1514</v>
      </c>
      <c r="D824" s="190" t="s">
        <v>166</v>
      </c>
      <c r="E824" s="128">
        <v>0</v>
      </c>
      <c r="F824" s="128">
        <v>10</v>
      </c>
      <c r="G824" s="128">
        <v>10</v>
      </c>
      <c r="H824" s="128">
        <v>78110000</v>
      </c>
      <c r="I824" s="130"/>
      <c r="J824" s="130"/>
      <c r="K824" s="99"/>
    </row>
    <row r="825" spans="1:11" ht="37.5" customHeight="1">
      <c r="A825" s="126">
        <f t="shared" si="14"/>
        <v>405</v>
      </c>
      <c r="B825" s="128">
        <v>64221</v>
      </c>
      <c r="C825" s="137" t="s">
        <v>1515</v>
      </c>
      <c r="D825" s="190" t="s">
        <v>166</v>
      </c>
      <c r="E825" s="128">
        <v>0</v>
      </c>
      <c r="F825" s="128">
        <v>10</v>
      </c>
      <c r="G825" s="128">
        <v>10</v>
      </c>
      <c r="H825" s="128">
        <v>78110000</v>
      </c>
      <c r="I825" s="130"/>
      <c r="J825" s="130"/>
      <c r="K825" s="99"/>
    </row>
    <row r="826" spans="1:11" ht="37.5" customHeight="1">
      <c r="A826" s="126">
        <f t="shared" si="14"/>
        <v>406</v>
      </c>
      <c r="B826" s="128">
        <v>64221</v>
      </c>
      <c r="C826" s="137" t="s">
        <v>1516</v>
      </c>
      <c r="D826" s="190" t="s">
        <v>166</v>
      </c>
      <c r="E826" s="128">
        <v>0</v>
      </c>
      <c r="F826" s="128">
        <v>10</v>
      </c>
      <c r="G826" s="128">
        <v>10</v>
      </c>
      <c r="H826" s="128">
        <v>78110000</v>
      </c>
      <c r="I826" s="130"/>
      <c r="J826" s="130"/>
      <c r="K826" s="99"/>
    </row>
    <row r="827" spans="1:11" ht="37.5" customHeight="1">
      <c r="A827" s="126">
        <f t="shared" si="14"/>
        <v>407</v>
      </c>
      <c r="B827" s="128">
        <v>64221</v>
      </c>
      <c r="C827" s="137" t="s">
        <v>1517</v>
      </c>
      <c r="D827" s="190" t="s">
        <v>166</v>
      </c>
      <c r="E827" s="128">
        <v>0</v>
      </c>
      <c r="F827" s="128">
        <v>10</v>
      </c>
      <c r="G827" s="128">
        <v>10</v>
      </c>
      <c r="H827" s="128">
        <v>78110000</v>
      </c>
      <c r="I827" s="130"/>
      <c r="J827" s="130"/>
      <c r="K827" s="99"/>
    </row>
    <row r="828" spans="1:11" ht="37.5" customHeight="1">
      <c r="A828" s="126">
        <f t="shared" si="14"/>
        <v>408</v>
      </c>
      <c r="B828" s="128">
        <v>64221</v>
      </c>
      <c r="C828" s="137" t="s">
        <v>1518</v>
      </c>
      <c r="D828" s="190" t="s">
        <v>166</v>
      </c>
      <c r="E828" s="128">
        <v>0</v>
      </c>
      <c r="F828" s="128">
        <v>10</v>
      </c>
      <c r="G828" s="128">
        <v>10</v>
      </c>
      <c r="H828" s="128">
        <v>78110000</v>
      </c>
      <c r="I828" s="130"/>
      <c r="J828" s="130"/>
      <c r="K828" s="99"/>
    </row>
    <row r="829" spans="1:11" ht="30.75" customHeight="1">
      <c r="A829" s="126">
        <f t="shared" si="14"/>
        <v>409</v>
      </c>
      <c r="B829" s="128">
        <v>64221</v>
      </c>
      <c r="C829" s="137" t="s">
        <v>1519</v>
      </c>
      <c r="D829" s="190" t="s">
        <v>166</v>
      </c>
      <c r="E829" s="128">
        <v>0</v>
      </c>
      <c r="F829" s="128">
        <v>10</v>
      </c>
      <c r="G829" s="128">
        <v>10</v>
      </c>
      <c r="H829" s="128">
        <v>78110000</v>
      </c>
      <c r="I829" s="130"/>
      <c r="J829" s="130"/>
      <c r="K829" s="99"/>
    </row>
    <row r="830" spans="1:11" ht="30.75" customHeight="1">
      <c r="A830" s="126">
        <f t="shared" si="14"/>
        <v>410</v>
      </c>
      <c r="B830" s="128">
        <v>64221</v>
      </c>
      <c r="C830" s="137" t="s">
        <v>1520</v>
      </c>
      <c r="D830" s="190" t="s">
        <v>166</v>
      </c>
      <c r="E830" s="128">
        <v>0</v>
      </c>
      <c r="F830" s="128">
        <v>10</v>
      </c>
      <c r="G830" s="128">
        <v>10</v>
      </c>
      <c r="H830" s="128">
        <v>78110000</v>
      </c>
      <c r="I830" s="130"/>
      <c r="J830" s="130"/>
      <c r="K830" s="99"/>
    </row>
    <row r="831" spans="1:11" ht="37.5" customHeight="1">
      <c r="A831" s="126">
        <f t="shared" si="14"/>
        <v>411</v>
      </c>
      <c r="B831" s="128">
        <v>64221</v>
      </c>
      <c r="C831" s="137" t="s">
        <v>1521</v>
      </c>
      <c r="D831" s="190" t="s">
        <v>166</v>
      </c>
      <c r="E831" s="128">
        <v>0</v>
      </c>
      <c r="F831" s="128">
        <v>10</v>
      </c>
      <c r="G831" s="128">
        <v>10</v>
      </c>
      <c r="H831" s="128">
        <v>78110000</v>
      </c>
      <c r="I831" s="130"/>
      <c r="J831" s="130"/>
      <c r="K831" s="99"/>
    </row>
    <row r="832" spans="1:11" ht="37.5" customHeight="1">
      <c r="A832" s="126">
        <f t="shared" si="14"/>
        <v>412</v>
      </c>
      <c r="B832" s="128">
        <v>64221</v>
      </c>
      <c r="C832" s="137" t="s">
        <v>1522</v>
      </c>
      <c r="D832" s="190" t="s">
        <v>166</v>
      </c>
      <c r="E832" s="128">
        <v>0</v>
      </c>
      <c r="F832" s="128">
        <v>10</v>
      </c>
      <c r="G832" s="128">
        <v>10</v>
      </c>
      <c r="H832" s="128">
        <v>78110000</v>
      </c>
      <c r="I832" s="130"/>
      <c r="J832" s="130"/>
      <c r="K832" s="99"/>
    </row>
    <row r="833" spans="1:11" ht="31.5" customHeight="1">
      <c r="A833" s="126">
        <f t="shared" si="14"/>
        <v>413</v>
      </c>
      <c r="B833" s="128">
        <v>64221</v>
      </c>
      <c r="C833" s="137" t="s">
        <v>1523</v>
      </c>
      <c r="D833" s="190" t="s">
        <v>166</v>
      </c>
      <c r="E833" s="128">
        <v>0</v>
      </c>
      <c r="F833" s="128">
        <v>10</v>
      </c>
      <c r="G833" s="128">
        <v>10</v>
      </c>
      <c r="H833" s="128">
        <v>78110000</v>
      </c>
      <c r="I833" s="130"/>
      <c r="J833" s="130"/>
      <c r="K833" s="99"/>
    </row>
    <row r="834" spans="1:11" ht="37.5" customHeight="1">
      <c r="A834" s="126">
        <f t="shared" si="14"/>
        <v>414</v>
      </c>
      <c r="B834" s="128">
        <v>64221</v>
      </c>
      <c r="C834" s="137" t="s">
        <v>1524</v>
      </c>
      <c r="D834" s="190" t="s">
        <v>166</v>
      </c>
      <c r="E834" s="128">
        <v>0</v>
      </c>
      <c r="F834" s="128">
        <v>10</v>
      </c>
      <c r="G834" s="128">
        <v>10</v>
      </c>
      <c r="H834" s="128">
        <v>78110000</v>
      </c>
      <c r="I834" s="130"/>
      <c r="J834" s="130"/>
      <c r="K834" s="99"/>
    </row>
    <row r="835" spans="1:11" ht="37.5" customHeight="1">
      <c r="A835" s="126">
        <f t="shared" si="14"/>
        <v>415</v>
      </c>
      <c r="B835" s="128">
        <v>64221</v>
      </c>
      <c r="C835" s="137" t="s">
        <v>1525</v>
      </c>
      <c r="D835" s="190" t="s">
        <v>166</v>
      </c>
      <c r="E835" s="128">
        <v>0</v>
      </c>
      <c r="F835" s="128">
        <v>10</v>
      </c>
      <c r="G835" s="128">
        <v>10</v>
      </c>
      <c r="H835" s="128">
        <v>78110000</v>
      </c>
      <c r="I835" s="130"/>
      <c r="J835" s="130"/>
      <c r="K835" s="99"/>
    </row>
    <row r="836" spans="1:11" ht="37.5" customHeight="1">
      <c r="A836" s="126">
        <f t="shared" si="14"/>
        <v>416</v>
      </c>
      <c r="B836" s="128">
        <v>64221</v>
      </c>
      <c r="C836" s="137" t="s">
        <v>1526</v>
      </c>
      <c r="D836" s="190" t="s">
        <v>166</v>
      </c>
      <c r="E836" s="128">
        <v>0</v>
      </c>
      <c r="F836" s="128">
        <v>10</v>
      </c>
      <c r="G836" s="128">
        <v>10</v>
      </c>
      <c r="H836" s="128">
        <v>78110000</v>
      </c>
      <c r="I836" s="130"/>
      <c r="J836" s="130"/>
      <c r="K836" s="99"/>
    </row>
    <row r="837" spans="1:11" ht="37.5" customHeight="1">
      <c r="A837" s="126">
        <f t="shared" si="14"/>
        <v>417</v>
      </c>
      <c r="B837" s="128">
        <v>64221</v>
      </c>
      <c r="C837" s="137" t="s">
        <v>1527</v>
      </c>
      <c r="D837" s="190" t="s">
        <v>166</v>
      </c>
      <c r="E837" s="128">
        <v>0</v>
      </c>
      <c r="F837" s="128">
        <v>10</v>
      </c>
      <c r="G837" s="128">
        <v>10</v>
      </c>
      <c r="H837" s="128">
        <v>78110000</v>
      </c>
      <c r="I837" s="130"/>
      <c r="J837" s="130"/>
      <c r="K837" s="99"/>
    </row>
    <row r="838" spans="1:11" ht="33" customHeight="1">
      <c r="A838" s="126">
        <f t="shared" si="14"/>
        <v>418</v>
      </c>
      <c r="B838" s="128">
        <v>64221</v>
      </c>
      <c r="C838" s="137" t="s">
        <v>1528</v>
      </c>
      <c r="D838" s="190" t="s">
        <v>166</v>
      </c>
      <c r="E838" s="128">
        <v>0</v>
      </c>
      <c r="F838" s="128">
        <v>10</v>
      </c>
      <c r="G838" s="128">
        <v>10</v>
      </c>
      <c r="H838" s="128">
        <v>78110000</v>
      </c>
      <c r="I838" s="130"/>
      <c r="J838" s="130"/>
      <c r="K838" s="99"/>
    </row>
    <row r="839" spans="1:11" ht="33" customHeight="1">
      <c r="A839" s="126">
        <f t="shared" si="14"/>
        <v>419</v>
      </c>
      <c r="B839" s="128">
        <v>64221</v>
      </c>
      <c r="C839" s="137" t="s">
        <v>1529</v>
      </c>
      <c r="D839" s="190" t="s">
        <v>166</v>
      </c>
      <c r="E839" s="128">
        <v>0</v>
      </c>
      <c r="F839" s="128">
        <v>10</v>
      </c>
      <c r="G839" s="128">
        <v>10</v>
      </c>
      <c r="H839" s="128">
        <v>78110000</v>
      </c>
      <c r="I839" s="130">
        <v>234504</v>
      </c>
      <c r="J839" s="130">
        <f t="shared" si="12"/>
        <v>2345040</v>
      </c>
      <c r="K839" s="99"/>
    </row>
    <row r="840" spans="1:11" ht="31.5" customHeight="1">
      <c r="A840" s="126">
        <f t="shared" si="14"/>
        <v>420</v>
      </c>
      <c r="B840" s="128">
        <v>64221</v>
      </c>
      <c r="C840" s="137" t="s">
        <v>1530</v>
      </c>
      <c r="D840" s="190" t="s">
        <v>166</v>
      </c>
      <c r="E840" s="128">
        <v>0</v>
      </c>
      <c r="F840" s="128">
        <v>10</v>
      </c>
      <c r="G840" s="128">
        <v>10</v>
      </c>
      <c r="H840" s="128">
        <v>78110000</v>
      </c>
      <c r="I840" s="130">
        <v>234504</v>
      </c>
      <c r="J840" s="130">
        <f t="shared" si="12"/>
        <v>2345040</v>
      </c>
      <c r="K840" s="99"/>
    </row>
    <row r="841" spans="1:11" ht="31.5" customHeight="1">
      <c r="A841" s="126">
        <f t="shared" si="14"/>
        <v>421</v>
      </c>
      <c r="B841" s="128">
        <v>64221</v>
      </c>
      <c r="C841" s="137" t="s">
        <v>1531</v>
      </c>
      <c r="D841" s="190" t="s">
        <v>166</v>
      </c>
      <c r="E841" s="128">
        <v>0</v>
      </c>
      <c r="F841" s="128">
        <v>10</v>
      </c>
      <c r="G841" s="128">
        <v>10</v>
      </c>
      <c r="H841" s="128">
        <v>78110000</v>
      </c>
      <c r="I841" s="130">
        <v>234504</v>
      </c>
      <c r="J841" s="130">
        <f t="shared" si="12"/>
        <v>2345040</v>
      </c>
      <c r="K841" s="99"/>
    </row>
    <row r="842" spans="1:11" ht="31.5" customHeight="1">
      <c r="A842" s="126">
        <f t="shared" si="14"/>
        <v>422</v>
      </c>
      <c r="B842" s="128">
        <v>64221</v>
      </c>
      <c r="C842" s="137" t="s">
        <v>1532</v>
      </c>
      <c r="D842" s="190" t="s">
        <v>166</v>
      </c>
      <c r="E842" s="128">
        <v>0</v>
      </c>
      <c r="F842" s="128">
        <v>10</v>
      </c>
      <c r="G842" s="128">
        <v>10</v>
      </c>
      <c r="H842" s="128">
        <v>78110000</v>
      </c>
      <c r="I842" s="130">
        <v>234504</v>
      </c>
      <c r="J842" s="130">
        <f t="shared" si="12"/>
        <v>2345040</v>
      </c>
      <c r="K842" s="99"/>
    </row>
    <row r="843" spans="1:11" ht="31.5" customHeight="1">
      <c r="A843" s="126">
        <f t="shared" si="14"/>
        <v>423</v>
      </c>
      <c r="B843" s="128">
        <v>64221</v>
      </c>
      <c r="C843" s="137" t="s">
        <v>1533</v>
      </c>
      <c r="D843" s="190" t="s">
        <v>166</v>
      </c>
      <c r="E843" s="128">
        <v>0</v>
      </c>
      <c r="F843" s="128">
        <v>10</v>
      </c>
      <c r="G843" s="128">
        <v>10</v>
      </c>
      <c r="H843" s="128">
        <v>78110000</v>
      </c>
      <c r="I843" s="130">
        <v>234504</v>
      </c>
      <c r="J843" s="130">
        <f t="shared" si="12"/>
        <v>2345040</v>
      </c>
      <c r="K843" s="99"/>
    </row>
    <row r="844" spans="1:11" ht="31.5" customHeight="1">
      <c r="A844" s="126">
        <f t="shared" si="14"/>
        <v>424</v>
      </c>
      <c r="B844" s="128">
        <v>64221</v>
      </c>
      <c r="C844" s="137" t="s">
        <v>1534</v>
      </c>
      <c r="D844" s="190" t="s">
        <v>166</v>
      </c>
      <c r="E844" s="128">
        <v>0</v>
      </c>
      <c r="F844" s="128">
        <v>10</v>
      </c>
      <c r="G844" s="128">
        <v>10</v>
      </c>
      <c r="H844" s="128">
        <v>78110000</v>
      </c>
      <c r="I844" s="130">
        <v>234504</v>
      </c>
      <c r="J844" s="130">
        <f t="shared" si="12"/>
        <v>2345040</v>
      </c>
      <c r="K844" s="99"/>
    </row>
    <row r="845" spans="1:11" ht="31.5" customHeight="1">
      <c r="A845" s="126">
        <f t="shared" si="14"/>
        <v>425</v>
      </c>
      <c r="B845" s="128">
        <v>64221</v>
      </c>
      <c r="C845" s="137" t="s">
        <v>1535</v>
      </c>
      <c r="D845" s="190" t="s">
        <v>166</v>
      </c>
      <c r="E845" s="128">
        <v>0</v>
      </c>
      <c r="F845" s="128">
        <v>10</v>
      </c>
      <c r="G845" s="128">
        <v>10</v>
      </c>
      <c r="H845" s="128">
        <v>78110000</v>
      </c>
      <c r="I845" s="130">
        <v>234504</v>
      </c>
      <c r="J845" s="130">
        <f t="shared" si="12"/>
        <v>2345040</v>
      </c>
      <c r="K845" s="99"/>
    </row>
    <row r="846" spans="1:11" ht="31.5" customHeight="1">
      <c r="A846" s="126">
        <f t="shared" si="14"/>
        <v>426</v>
      </c>
      <c r="B846" s="128">
        <v>64221</v>
      </c>
      <c r="C846" s="137" t="s">
        <v>1536</v>
      </c>
      <c r="D846" s="190" t="s">
        <v>166</v>
      </c>
      <c r="E846" s="128">
        <v>0</v>
      </c>
      <c r="F846" s="128">
        <v>10</v>
      </c>
      <c r="G846" s="128">
        <v>10</v>
      </c>
      <c r="H846" s="128">
        <v>78110000</v>
      </c>
      <c r="I846" s="130">
        <v>234504</v>
      </c>
      <c r="J846" s="130">
        <f t="shared" si="12"/>
        <v>2345040</v>
      </c>
      <c r="K846" s="99"/>
    </row>
    <row r="847" spans="1:11" ht="31.5" customHeight="1">
      <c r="A847" s="126">
        <f t="shared" si="14"/>
        <v>427</v>
      </c>
      <c r="B847" s="128">
        <v>64221</v>
      </c>
      <c r="C847" s="137" t="s">
        <v>1537</v>
      </c>
      <c r="D847" s="190" t="s">
        <v>166</v>
      </c>
      <c r="E847" s="128">
        <v>0</v>
      </c>
      <c r="F847" s="128">
        <v>10</v>
      </c>
      <c r="G847" s="128">
        <v>10</v>
      </c>
      <c r="H847" s="128">
        <v>78110000</v>
      </c>
      <c r="I847" s="130">
        <v>234504</v>
      </c>
      <c r="J847" s="130">
        <f t="shared" si="12"/>
        <v>2345040</v>
      </c>
      <c r="K847" s="99"/>
    </row>
    <row r="848" spans="1:11" ht="31.5" customHeight="1">
      <c r="A848" s="126">
        <f t="shared" si="14"/>
        <v>428</v>
      </c>
      <c r="B848" s="128">
        <v>64221</v>
      </c>
      <c r="C848" s="137" t="s">
        <v>1538</v>
      </c>
      <c r="D848" s="190" t="s">
        <v>166</v>
      </c>
      <c r="E848" s="128">
        <v>0</v>
      </c>
      <c r="F848" s="128">
        <v>10</v>
      </c>
      <c r="G848" s="128">
        <v>10</v>
      </c>
      <c r="H848" s="128">
        <v>78110000</v>
      </c>
      <c r="I848" s="130">
        <v>234504</v>
      </c>
      <c r="J848" s="130">
        <f t="shared" si="12"/>
        <v>2345040</v>
      </c>
      <c r="K848" s="99"/>
    </row>
    <row r="849" spans="1:11" ht="31.5" customHeight="1">
      <c r="A849" s="126">
        <f t="shared" si="14"/>
        <v>429</v>
      </c>
      <c r="B849" s="128">
        <v>64221</v>
      </c>
      <c r="C849" s="137" t="s">
        <v>1539</v>
      </c>
      <c r="D849" s="190" t="s">
        <v>166</v>
      </c>
      <c r="E849" s="128">
        <v>0</v>
      </c>
      <c r="F849" s="128">
        <v>10</v>
      </c>
      <c r="G849" s="128">
        <v>10</v>
      </c>
      <c r="H849" s="128">
        <v>78110000</v>
      </c>
      <c r="I849" s="130">
        <v>234504</v>
      </c>
      <c r="J849" s="130">
        <f t="shared" si="12"/>
        <v>2345040</v>
      </c>
      <c r="K849" s="99"/>
    </row>
    <row r="850" spans="1:11" ht="31.5" customHeight="1">
      <c r="A850" s="126">
        <f t="shared" si="14"/>
        <v>430</v>
      </c>
      <c r="B850" s="128">
        <v>64221</v>
      </c>
      <c r="C850" s="137" t="s">
        <v>1540</v>
      </c>
      <c r="D850" s="190" t="s">
        <v>166</v>
      </c>
      <c r="E850" s="128">
        <v>0</v>
      </c>
      <c r="F850" s="128">
        <v>10</v>
      </c>
      <c r="G850" s="128">
        <v>10</v>
      </c>
      <c r="H850" s="128">
        <v>78110000</v>
      </c>
      <c r="I850" s="130">
        <v>234504</v>
      </c>
      <c r="J850" s="130">
        <f t="shared" si="12"/>
        <v>2345040</v>
      </c>
      <c r="K850" s="99"/>
    </row>
    <row r="851" spans="1:11" ht="31.5" customHeight="1">
      <c r="A851" s="126">
        <f t="shared" si="14"/>
        <v>431</v>
      </c>
      <c r="B851" s="128">
        <v>64221</v>
      </c>
      <c r="C851" s="137" t="s">
        <v>1541</v>
      </c>
      <c r="D851" s="190" t="s">
        <v>166</v>
      </c>
      <c r="E851" s="128">
        <v>0</v>
      </c>
      <c r="F851" s="128">
        <v>10</v>
      </c>
      <c r="G851" s="128">
        <v>10</v>
      </c>
      <c r="H851" s="128">
        <v>78110000</v>
      </c>
      <c r="I851" s="130">
        <v>234504</v>
      </c>
      <c r="J851" s="130">
        <f t="shared" si="12"/>
        <v>2345040</v>
      </c>
      <c r="K851" s="99"/>
    </row>
    <row r="852" spans="1:11" ht="31.5" customHeight="1">
      <c r="A852" s="126">
        <f t="shared" si="14"/>
        <v>432</v>
      </c>
      <c r="B852" s="128">
        <v>64221</v>
      </c>
      <c r="C852" s="137" t="s">
        <v>1542</v>
      </c>
      <c r="D852" s="190" t="s">
        <v>166</v>
      </c>
      <c r="E852" s="128">
        <v>0</v>
      </c>
      <c r="F852" s="128">
        <v>10</v>
      </c>
      <c r="G852" s="128">
        <v>10</v>
      </c>
      <c r="H852" s="128">
        <v>78110000</v>
      </c>
      <c r="I852" s="130">
        <v>234504</v>
      </c>
      <c r="J852" s="130">
        <f t="shared" si="12"/>
        <v>2345040</v>
      </c>
      <c r="K852" s="99"/>
    </row>
    <row r="853" spans="1:11" ht="31.5" customHeight="1">
      <c r="A853" s="126">
        <f t="shared" si="14"/>
        <v>433</v>
      </c>
      <c r="B853" s="128">
        <v>64221</v>
      </c>
      <c r="C853" s="137" t="s">
        <v>1543</v>
      </c>
      <c r="D853" s="190" t="s">
        <v>166</v>
      </c>
      <c r="E853" s="128">
        <v>0</v>
      </c>
      <c r="F853" s="128">
        <v>10</v>
      </c>
      <c r="G853" s="128">
        <v>10</v>
      </c>
      <c r="H853" s="128">
        <v>78110000</v>
      </c>
      <c r="I853" s="130">
        <v>234504</v>
      </c>
      <c r="J853" s="130">
        <f t="shared" si="12"/>
        <v>2345040</v>
      </c>
      <c r="K853" s="99"/>
    </row>
    <row r="854" spans="1:11" ht="31.5" customHeight="1">
      <c r="A854" s="126">
        <f t="shared" si="14"/>
        <v>434</v>
      </c>
      <c r="B854" s="128">
        <v>64221</v>
      </c>
      <c r="C854" s="137" t="s">
        <v>1544</v>
      </c>
      <c r="D854" s="190" t="s">
        <v>166</v>
      </c>
      <c r="E854" s="128">
        <v>0</v>
      </c>
      <c r="F854" s="128">
        <v>10</v>
      </c>
      <c r="G854" s="128">
        <v>10</v>
      </c>
      <c r="H854" s="128">
        <v>78110000</v>
      </c>
      <c r="I854" s="130">
        <v>234504</v>
      </c>
      <c r="J854" s="130">
        <f t="shared" si="12"/>
        <v>2345040</v>
      </c>
      <c r="K854" s="99"/>
    </row>
    <row r="855" spans="1:11" ht="31.5" customHeight="1">
      <c r="A855" s="126">
        <f t="shared" si="14"/>
        <v>435</v>
      </c>
      <c r="B855" s="128">
        <v>64221</v>
      </c>
      <c r="C855" s="137" t="s">
        <v>1545</v>
      </c>
      <c r="D855" s="190" t="s">
        <v>166</v>
      </c>
      <c r="E855" s="128">
        <v>0</v>
      </c>
      <c r="F855" s="128">
        <v>10</v>
      </c>
      <c r="G855" s="128">
        <v>10</v>
      </c>
      <c r="H855" s="128">
        <v>78110000</v>
      </c>
      <c r="I855" s="130">
        <v>234504</v>
      </c>
      <c r="J855" s="130">
        <f t="shared" si="12"/>
        <v>2345040</v>
      </c>
      <c r="K855" s="99"/>
    </row>
    <row r="856" spans="1:11" ht="31.5" customHeight="1">
      <c r="A856" s="126">
        <f t="shared" si="14"/>
        <v>436</v>
      </c>
      <c r="B856" s="128">
        <v>64221</v>
      </c>
      <c r="C856" s="137" t="s">
        <v>1546</v>
      </c>
      <c r="D856" s="190" t="s">
        <v>166</v>
      </c>
      <c r="E856" s="128">
        <v>0</v>
      </c>
      <c r="F856" s="128">
        <v>10</v>
      </c>
      <c r="G856" s="128">
        <v>10</v>
      </c>
      <c r="H856" s="128">
        <v>78110000</v>
      </c>
      <c r="I856" s="130">
        <v>234504</v>
      </c>
      <c r="J856" s="130">
        <f t="shared" si="12"/>
        <v>2345040</v>
      </c>
      <c r="K856" s="99"/>
    </row>
    <row r="857" spans="1:11" ht="31.5" customHeight="1">
      <c r="A857" s="126">
        <f t="shared" si="14"/>
        <v>437</v>
      </c>
      <c r="B857" s="128">
        <v>64221</v>
      </c>
      <c r="C857" s="137" t="s">
        <v>1547</v>
      </c>
      <c r="D857" s="190" t="s">
        <v>166</v>
      </c>
      <c r="E857" s="128">
        <v>0</v>
      </c>
      <c r="F857" s="128">
        <v>10</v>
      </c>
      <c r="G857" s="128">
        <v>10</v>
      </c>
      <c r="H857" s="128">
        <v>78110000</v>
      </c>
      <c r="I857" s="130">
        <v>234504</v>
      </c>
      <c r="J857" s="130">
        <f t="shared" si="12"/>
        <v>2345040</v>
      </c>
      <c r="K857" s="99"/>
    </row>
    <row r="858" spans="1:11" ht="37.5" customHeight="1">
      <c r="A858" s="126">
        <f t="shared" si="14"/>
        <v>438</v>
      </c>
      <c r="B858" s="128">
        <v>64221</v>
      </c>
      <c r="C858" s="137" t="s">
        <v>1548</v>
      </c>
      <c r="D858" s="190" t="s">
        <v>166</v>
      </c>
      <c r="E858" s="128">
        <v>0</v>
      </c>
      <c r="F858" s="128">
        <v>10</v>
      </c>
      <c r="G858" s="128">
        <v>10</v>
      </c>
      <c r="H858" s="128">
        <v>78110000</v>
      </c>
      <c r="I858" s="130">
        <v>234504</v>
      </c>
      <c r="J858" s="130">
        <f t="shared" si="12"/>
        <v>2345040</v>
      </c>
      <c r="K858" s="99"/>
    </row>
    <row r="859" spans="1:11" ht="31.5" customHeight="1">
      <c r="A859" s="126">
        <f t="shared" si="14"/>
        <v>439</v>
      </c>
      <c r="B859" s="128">
        <v>64221</v>
      </c>
      <c r="C859" s="137" t="s">
        <v>1549</v>
      </c>
      <c r="D859" s="190" t="s">
        <v>166</v>
      </c>
      <c r="E859" s="128">
        <v>0</v>
      </c>
      <c r="F859" s="128">
        <v>10</v>
      </c>
      <c r="G859" s="128">
        <v>10</v>
      </c>
      <c r="H859" s="128">
        <v>78110000</v>
      </c>
      <c r="I859" s="130">
        <v>234504</v>
      </c>
      <c r="J859" s="130">
        <f t="shared" si="12"/>
        <v>2345040</v>
      </c>
      <c r="K859" s="99"/>
    </row>
    <row r="860" spans="1:11" ht="31.5" customHeight="1">
      <c r="A860" s="126">
        <f t="shared" si="14"/>
        <v>440</v>
      </c>
      <c r="B860" s="128">
        <v>64221</v>
      </c>
      <c r="C860" s="137" t="s">
        <v>1550</v>
      </c>
      <c r="D860" s="190" t="s">
        <v>166</v>
      </c>
      <c r="E860" s="128">
        <v>0</v>
      </c>
      <c r="F860" s="128">
        <v>10</v>
      </c>
      <c r="G860" s="128">
        <v>10</v>
      </c>
      <c r="H860" s="128">
        <v>78110000</v>
      </c>
      <c r="I860" s="130">
        <v>234504</v>
      </c>
      <c r="J860" s="130">
        <f t="shared" si="12"/>
        <v>2345040</v>
      </c>
      <c r="K860" s="99"/>
    </row>
    <row r="861" spans="1:11" ht="31.5" customHeight="1">
      <c r="A861" s="126">
        <f t="shared" si="14"/>
        <v>441</v>
      </c>
      <c r="B861" s="128">
        <v>64221</v>
      </c>
      <c r="C861" s="137" t="s">
        <v>1551</v>
      </c>
      <c r="D861" s="190" t="s">
        <v>166</v>
      </c>
      <c r="E861" s="128">
        <v>0</v>
      </c>
      <c r="F861" s="128">
        <v>10</v>
      </c>
      <c r="G861" s="128">
        <v>10</v>
      </c>
      <c r="H861" s="128">
        <v>78110000</v>
      </c>
      <c r="I861" s="130">
        <v>234504</v>
      </c>
      <c r="J861" s="130">
        <f t="shared" si="12"/>
        <v>2345040</v>
      </c>
      <c r="K861" s="99"/>
    </row>
    <row r="862" spans="1:11" ht="31.5" customHeight="1">
      <c r="A862" s="126">
        <f t="shared" si="14"/>
        <v>442</v>
      </c>
      <c r="B862" s="128">
        <v>64221</v>
      </c>
      <c r="C862" s="137" t="s">
        <v>1552</v>
      </c>
      <c r="D862" s="190" t="s">
        <v>166</v>
      </c>
      <c r="E862" s="128">
        <v>0</v>
      </c>
      <c r="F862" s="128">
        <v>10</v>
      </c>
      <c r="G862" s="128">
        <v>10</v>
      </c>
      <c r="H862" s="128">
        <v>78110000</v>
      </c>
      <c r="I862" s="130">
        <v>234504</v>
      </c>
      <c r="J862" s="130">
        <f t="shared" si="12"/>
        <v>2345040</v>
      </c>
      <c r="K862" s="99"/>
    </row>
    <row r="863" spans="1:11" ht="31.5" customHeight="1">
      <c r="A863" s="126">
        <f t="shared" si="14"/>
        <v>443</v>
      </c>
      <c r="B863" s="128">
        <v>64221</v>
      </c>
      <c r="C863" s="137" t="s">
        <v>1553</v>
      </c>
      <c r="D863" s="190" t="s">
        <v>166</v>
      </c>
      <c r="E863" s="128">
        <v>0</v>
      </c>
      <c r="F863" s="128">
        <v>10</v>
      </c>
      <c r="G863" s="128">
        <v>10</v>
      </c>
      <c r="H863" s="128">
        <v>78110000</v>
      </c>
      <c r="I863" s="130">
        <v>234504</v>
      </c>
      <c r="J863" s="130">
        <f t="shared" si="12"/>
        <v>2345040</v>
      </c>
      <c r="K863" s="99"/>
    </row>
    <row r="864" spans="1:11" ht="31.5" customHeight="1">
      <c r="A864" s="126">
        <f t="shared" si="14"/>
        <v>444</v>
      </c>
      <c r="B864" s="128">
        <v>64221</v>
      </c>
      <c r="C864" s="137" t="s">
        <v>1554</v>
      </c>
      <c r="D864" s="190" t="s">
        <v>166</v>
      </c>
      <c r="E864" s="128">
        <v>0</v>
      </c>
      <c r="F864" s="128">
        <v>10</v>
      </c>
      <c r="G864" s="128">
        <v>10</v>
      </c>
      <c r="H864" s="128">
        <v>78110000</v>
      </c>
      <c r="I864" s="130">
        <v>234504</v>
      </c>
      <c r="J864" s="130">
        <f t="shared" si="12"/>
        <v>2345040</v>
      </c>
      <c r="K864" s="99"/>
    </row>
    <row r="865" spans="1:11" ht="37.5" customHeight="1">
      <c r="A865" s="126">
        <f t="shared" si="14"/>
        <v>445</v>
      </c>
      <c r="B865" s="128">
        <v>64221</v>
      </c>
      <c r="C865" s="137" t="s">
        <v>1555</v>
      </c>
      <c r="D865" s="190" t="s">
        <v>166</v>
      </c>
      <c r="E865" s="128">
        <v>0</v>
      </c>
      <c r="F865" s="128">
        <v>10</v>
      </c>
      <c r="G865" s="128">
        <v>10</v>
      </c>
      <c r="H865" s="128">
        <v>78110000</v>
      </c>
      <c r="I865" s="130"/>
      <c r="J865" s="130"/>
      <c r="K865" s="99"/>
    </row>
    <row r="866" spans="1:11" ht="30.75" customHeight="1">
      <c r="A866" s="126">
        <f t="shared" si="14"/>
        <v>446</v>
      </c>
      <c r="B866" s="128">
        <v>64221</v>
      </c>
      <c r="C866" s="137" t="s">
        <v>1556</v>
      </c>
      <c r="D866" s="190" t="s">
        <v>166</v>
      </c>
      <c r="E866" s="128">
        <v>0</v>
      </c>
      <c r="F866" s="128">
        <v>10</v>
      </c>
      <c r="G866" s="128">
        <v>10</v>
      </c>
      <c r="H866" s="128">
        <v>78110000</v>
      </c>
      <c r="I866" s="130">
        <v>234504</v>
      </c>
      <c r="J866" s="130">
        <f t="shared" si="12"/>
        <v>2345040</v>
      </c>
      <c r="K866" s="99"/>
    </row>
    <row r="867" spans="1:11" ht="30.75" customHeight="1">
      <c r="A867" s="126">
        <f t="shared" si="14"/>
        <v>447</v>
      </c>
      <c r="B867" s="128">
        <v>64221</v>
      </c>
      <c r="C867" s="137" t="s">
        <v>1557</v>
      </c>
      <c r="D867" s="190" t="s">
        <v>166</v>
      </c>
      <c r="E867" s="128">
        <v>0</v>
      </c>
      <c r="F867" s="128">
        <v>10</v>
      </c>
      <c r="G867" s="128">
        <v>10</v>
      </c>
      <c r="H867" s="128">
        <v>78110000</v>
      </c>
      <c r="I867" s="130">
        <v>234504</v>
      </c>
      <c r="J867" s="130">
        <f t="shared" si="12"/>
        <v>2345040</v>
      </c>
      <c r="K867" s="99"/>
    </row>
    <row r="868" spans="1:11" ht="30.75" customHeight="1">
      <c r="A868" s="126">
        <f t="shared" si="14"/>
        <v>448</v>
      </c>
      <c r="B868" s="128">
        <v>64221</v>
      </c>
      <c r="C868" s="137" t="s">
        <v>1558</v>
      </c>
      <c r="D868" s="190" t="s">
        <v>166</v>
      </c>
      <c r="E868" s="128">
        <v>0</v>
      </c>
      <c r="F868" s="128">
        <v>10</v>
      </c>
      <c r="G868" s="128">
        <v>10</v>
      </c>
      <c r="H868" s="128">
        <v>78110000</v>
      </c>
      <c r="I868" s="130">
        <v>234504</v>
      </c>
      <c r="J868" s="130">
        <f t="shared" si="12"/>
        <v>2345040</v>
      </c>
      <c r="K868" s="99"/>
    </row>
    <row r="869" spans="1:11" ht="30.75" customHeight="1">
      <c r="A869" s="126">
        <f t="shared" si="14"/>
        <v>449</v>
      </c>
      <c r="B869" s="128">
        <v>64221</v>
      </c>
      <c r="C869" s="137" t="s">
        <v>1559</v>
      </c>
      <c r="D869" s="190" t="s">
        <v>166</v>
      </c>
      <c r="E869" s="128">
        <v>0</v>
      </c>
      <c r="F869" s="128">
        <v>10</v>
      </c>
      <c r="G869" s="128">
        <v>10</v>
      </c>
      <c r="H869" s="128">
        <v>78110000</v>
      </c>
      <c r="I869" s="130">
        <v>234504</v>
      </c>
      <c r="J869" s="130">
        <f t="shared" si="12"/>
        <v>2345040</v>
      </c>
      <c r="K869" s="99"/>
    </row>
    <row r="870" spans="1:11" ht="30.75" customHeight="1">
      <c r="A870" s="126">
        <f t="shared" si="14"/>
        <v>450</v>
      </c>
      <c r="B870" s="128">
        <v>64221</v>
      </c>
      <c r="C870" s="137" t="s">
        <v>1560</v>
      </c>
      <c r="D870" s="190" t="s">
        <v>166</v>
      </c>
      <c r="E870" s="128">
        <v>0</v>
      </c>
      <c r="F870" s="128">
        <v>10</v>
      </c>
      <c r="G870" s="128">
        <v>10</v>
      </c>
      <c r="H870" s="128">
        <v>78110000</v>
      </c>
      <c r="I870" s="130">
        <v>234504</v>
      </c>
      <c r="J870" s="130">
        <f t="shared" si="12"/>
        <v>2345040</v>
      </c>
      <c r="K870" s="99"/>
    </row>
    <row r="871" spans="1:11" ht="30.75" customHeight="1">
      <c r="A871" s="126">
        <f t="shared" si="14"/>
        <v>451</v>
      </c>
      <c r="B871" s="128">
        <v>64221</v>
      </c>
      <c r="C871" s="137" t="s">
        <v>1561</v>
      </c>
      <c r="D871" s="190" t="s">
        <v>166</v>
      </c>
      <c r="E871" s="128">
        <v>0</v>
      </c>
      <c r="F871" s="128">
        <v>10</v>
      </c>
      <c r="G871" s="128">
        <v>10</v>
      </c>
      <c r="H871" s="128">
        <v>78110000</v>
      </c>
      <c r="I871" s="130">
        <v>234504</v>
      </c>
      <c r="J871" s="130">
        <f t="shared" si="12"/>
        <v>2345040</v>
      </c>
      <c r="K871" s="99"/>
    </row>
    <row r="872" spans="1:11" ht="30.75" customHeight="1">
      <c r="A872" s="126">
        <f t="shared" si="14"/>
        <v>452</v>
      </c>
      <c r="B872" s="128">
        <v>64221</v>
      </c>
      <c r="C872" s="137" t="s">
        <v>1562</v>
      </c>
      <c r="D872" s="190" t="s">
        <v>166</v>
      </c>
      <c r="E872" s="128">
        <v>0</v>
      </c>
      <c r="F872" s="128">
        <v>10</v>
      </c>
      <c r="G872" s="128">
        <v>10</v>
      </c>
      <c r="H872" s="128">
        <v>78110000</v>
      </c>
      <c r="I872" s="130">
        <v>234504</v>
      </c>
      <c r="J872" s="130">
        <f t="shared" si="12"/>
        <v>2345040</v>
      </c>
      <c r="K872" s="99"/>
    </row>
    <row r="873" spans="1:11" ht="30.75" customHeight="1">
      <c r="A873" s="126">
        <f t="shared" si="14"/>
        <v>453</v>
      </c>
      <c r="B873" s="128">
        <v>64221</v>
      </c>
      <c r="C873" s="137" t="s">
        <v>1563</v>
      </c>
      <c r="D873" s="190" t="s">
        <v>166</v>
      </c>
      <c r="E873" s="128">
        <v>0</v>
      </c>
      <c r="F873" s="128">
        <v>10</v>
      </c>
      <c r="G873" s="128">
        <v>10</v>
      </c>
      <c r="H873" s="128">
        <v>78110000</v>
      </c>
      <c r="I873" s="130">
        <v>234504</v>
      </c>
      <c r="J873" s="130">
        <f t="shared" si="12"/>
        <v>2345040</v>
      </c>
      <c r="K873" s="99"/>
    </row>
    <row r="874" spans="1:11" ht="30.75" customHeight="1">
      <c r="A874" s="126">
        <f t="shared" si="14"/>
        <v>454</v>
      </c>
      <c r="B874" s="128">
        <v>64221</v>
      </c>
      <c r="C874" s="137" t="s">
        <v>1564</v>
      </c>
      <c r="D874" s="190" t="s">
        <v>166</v>
      </c>
      <c r="E874" s="128">
        <v>0</v>
      </c>
      <c r="F874" s="128">
        <v>10</v>
      </c>
      <c r="G874" s="128">
        <v>10</v>
      </c>
      <c r="H874" s="128">
        <v>78110000</v>
      </c>
      <c r="I874" s="130">
        <v>234504</v>
      </c>
      <c r="J874" s="130">
        <f t="shared" si="12"/>
        <v>2345040</v>
      </c>
      <c r="K874" s="99"/>
    </row>
    <row r="875" spans="1:11" ht="30.75" customHeight="1">
      <c r="A875" s="126">
        <f t="shared" si="14"/>
        <v>455</v>
      </c>
      <c r="B875" s="128">
        <v>64221</v>
      </c>
      <c r="C875" s="137" t="s">
        <v>1565</v>
      </c>
      <c r="D875" s="190" t="s">
        <v>166</v>
      </c>
      <c r="E875" s="128">
        <v>0</v>
      </c>
      <c r="F875" s="128">
        <v>10</v>
      </c>
      <c r="G875" s="128">
        <v>10</v>
      </c>
      <c r="H875" s="128">
        <v>78110000</v>
      </c>
      <c r="I875" s="130">
        <v>234504</v>
      </c>
      <c r="J875" s="130">
        <f t="shared" ref="J875:J881" si="15">I875*F875</f>
        <v>2345040</v>
      </c>
      <c r="K875" s="99"/>
    </row>
    <row r="876" spans="1:11" ht="30.75" customHeight="1">
      <c r="A876" s="126">
        <f t="shared" si="14"/>
        <v>456</v>
      </c>
      <c r="B876" s="128">
        <v>64221</v>
      </c>
      <c r="C876" s="137" t="s">
        <v>1566</v>
      </c>
      <c r="D876" s="190" t="s">
        <v>166</v>
      </c>
      <c r="E876" s="128">
        <v>0</v>
      </c>
      <c r="F876" s="128">
        <v>10</v>
      </c>
      <c r="G876" s="128">
        <v>10</v>
      </c>
      <c r="H876" s="128">
        <v>78110000</v>
      </c>
      <c r="I876" s="130">
        <v>234504</v>
      </c>
      <c r="J876" s="130">
        <f t="shared" si="15"/>
        <v>2345040</v>
      </c>
      <c r="K876" s="99"/>
    </row>
    <row r="877" spans="1:11" ht="30.75" customHeight="1">
      <c r="A877" s="126">
        <f t="shared" si="14"/>
        <v>457</v>
      </c>
      <c r="B877" s="128">
        <v>64221</v>
      </c>
      <c r="C877" s="137" t="s">
        <v>1567</v>
      </c>
      <c r="D877" s="190" t="s">
        <v>166</v>
      </c>
      <c r="E877" s="128">
        <v>0</v>
      </c>
      <c r="F877" s="128">
        <v>10</v>
      </c>
      <c r="G877" s="128">
        <v>10</v>
      </c>
      <c r="H877" s="128">
        <v>78110000</v>
      </c>
      <c r="I877" s="130">
        <v>234504</v>
      </c>
      <c r="J877" s="130">
        <f t="shared" si="15"/>
        <v>2345040</v>
      </c>
      <c r="K877" s="99"/>
    </row>
    <row r="878" spans="1:11" ht="30.75" customHeight="1">
      <c r="A878" s="126">
        <f t="shared" si="14"/>
        <v>458</v>
      </c>
      <c r="B878" s="128">
        <v>64221</v>
      </c>
      <c r="C878" s="137" t="s">
        <v>1568</v>
      </c>
      <c r="D878" s="190" t="s">
        <v>166</v>
      </c>
      <c r="E878" s="128">
        <v>0</v>
      </c>
      <c r="F878" s="128">
        <v>10</v>
      </c>
      <c r="G878" s="128">
        <v>10</v>
      </c>
      <c r="H878" s="128">
        <v>78110000</v>
      </c>
      <c r="I878" s="130">
        <v>234504</v>
      </c>
      <c r="J878" s="130">
        <f t="shared" si="15"/>
        <v>2345040</v>
      </c>
      <c r="K878" s="99"/>
    </row>
    <row r="879" spans="1:11" ht="30.75" customHeight="1">
      <c r="A879" s="126">
        <f t="shared" si="14"/>
        <v>459</v>
      </c>
      <c r="B879" s="128">
        <v>64221</v>
      </c>
      <c r="C879" s="137" t="s">
        <v>1569</v>
      </c>
      <c r="D879" s="190" t="s">
        <v>166</v>
      </c>
      <c r="E879" s="128">
        <v>0</v>
      </c>
      <c r="F879" s="128">
        <v>10</v>
      </c>
      <c r="G879" s="128">
        <v>10</v>
      </c>
      <c r="H879" s="128">
        <v>78110000</v>
      </c>
      <c r="I879" s="130">
        <v>234504</v>
      </c>
      <c r="J879" s="130">
        <f t="shared" si="15"/>
        <v>2345040</v>
      </c>
      <c r="K879" s="99"/>
    </row>
    <row r="880" spans="1:11" ht="30.75" customHeight="1">
      <c r="A880" s="126">
        <f t="shared" si="14"/>
        <v>460</v>
      </c>
      <c r="B880" s="128">
        <v>64221</v>
      </c>
      <c r="C880" s="137" t="s">
        <v>1570</v>
      </c>
      <c r="D880" s="190" t="s">
        <v>166</v>
      </c>
      <c r="E880" s="128">
        <v>0</v>
      </c>
      <c r="F880" s="128">
        <v>10</v>
      </c>
      <c r="G880" s="128">
        <v>10</v>
      </c>
      <c r="H880" s="128">
        <v>78110000</v>
      </c>
      <c r="I880" s="130">
        <v>234504</v>
      </c>
      <c r="J880" s="130">
        <f t="shared" si="15"/>
        <v>2345040</v>
      </c>
      <c r="K880" s="99"/>
    </row>
    <row r="881" spans="1:11" ht="30.75" customHeight="1">
      <c r="A881" s="126">
        <f t="shared" si="14"/>
        <v>461</v>
      </c>
      <c r="B881" s="128">
        <v>64221</v>
      </c>
      <c r="C881" s="137" t="s">
        <v>1571</v>
      </c>
      <c r="D881" s="190" t="s">
        <v>166</v>
      </c>
      <c r="E881" s="128">
        <v>0</v>
      </c>
      <c r="F881" s="128">
        <v>10</v>
      </c>
      <c r="G881" s="128">
        <v>10</v>
      </c>
      <c r="H881" s="128">
        <v>78110000</v>
      </c>
      <c r="I881" s="130">
        <v>234504</v>
      </c>
      <c r="J881" s="130">
        <f t="shared" si="15"/>
        <v>2345040</v>
      </c>
      <c r="K881" s="99"/>
    </row>
    <row r="882" spans="1:11" ht="27" customHeight="1">
      <c r="A882" s="626" t="s">
        <v>67</v>
      </c>
      <c r="B882" s="626"/>
      <c r="C882" s="626"/>
      <c r="D882" s="626"/>
      <c r="E882" s="626"/>
      <c r="F882" s="626"/>
      <c r="G882" s="626"/>
      <c r="H882" s="626"/>
      <c r="I882" s="626"/>
      <c r="J882" s="140">
        <f>+H431</f>
        <v>15000000</v>
      </c>
      <c r="K882" s="141"/>
    </row>
    <row r="883" spans="1:11">
      <c r="A883" s="118"/>
      <c r="B883" s="76"/>
      <c r="C883" s="134"/>
      <c r="D883" s="76"/>
      <c r="E883" s="76"/>
      <c r="F883" s="76"/>
      <c r="G883" s="76"/>
      <c r="H883" s="76"/>
      <c r="I883" s="136"/>
      <c r="J883" s="136"/>
      <c r="K883" s="99"/>
    </row>
    <row r="884" spans="1:11">
      <c r="A884" s="522" t="s">
        <v>1122</v>
      </c>
      <c r="B884" s="522"/>
      <c r="C884" s="522"/>
      <c r="D884" s="522"/>
      <c r="E884" s="522"/>
      <c r="F884" s="522"/>
      <c r="G884" s="522"/>
      <c r="H884" s="522"/>
      <c r="I884" s="522"/>
      <c r="J884" s="522"/>
      <c r="K884" s="99"/>
    </row>
    <row r="885" spans="1:11">
      <c r="A885" s="537" t="s">
        <v>977</v>
      </c>
      <c r="B885" s="537"/>
      <c r="C885" s="537"/>
      <c r="D885" s="537"/>
      <c r="E885" s="537"/>
      <c r="F885" s="537"/>
      <c r="G885" s="537"/>
      <c r="H885" s="537"/>
      <c r="I885" s="537"/>
      <c r="J885" s="537"/>
      <c r="K885" s="99"/>
    </row>
    <row r="886" spans="1:11">
      <c r="A886" s="648" t="s">
        <v>949</v>
      </c>
      <c r="B886" s="648"/>
      <c r="C886" s="648"/>
      <c r="D886" s="648"/>
      <c r="E886" s="648"/>
      <c r="F886" s="648"/>
      <c r="G886" s="648"/>
      <c r="H886" s="648"/>
      <c r="I886" s="648"/>
      <c r="J886" s="648"/>
      <c r="K886" s="99"/>
    </row>
    <row r="887" spans="1:11">
      <c r="A887" s="524" t="s">
        <v>138</v>
      </c>
      <c r="B887" s="524"/>
      <c r="C887" s="524"/>
      <c r="D887" s="524" t="s">
        <v>139</v>
      </c>
      <c r="E887" s="524"/>
      <c r="F887" s="524"/>
      <c r="G887" s="524"/>
      <c r="H887" s="524" t="s">
        <v>140</v>
      </c>
      <c r="I887" s="524"/>
      <c r="J887" s="524"/>
      <c r="K887" s="99"/>
    </row>
    <row r="888" spans="1:11" ht="37.5" customHeight="1">
      <c r="A888" s="676" t="s">
        <v>977</v>
      </c>
      <c r="B888" s="677"/>
      <c r="C888" s="678"/>
      <c r="D888" s="679" t="s">
        <v>978</v>
      </c>
      <c r="E888" s="680"/>
      <c r="F888" s="680"/>
      <c r="G888" s="681"/>
      <c r="H888" s="641">
        <v>7000000</v>
      </c>
      <c r="I888" s="642"/>
      <c r="J888" s="643"/>
      <c r="K888" s="99"/>
    </row>
    <row r="889" spans="1:11" ht="45">
      <c r="A889" s="125" t="s">
        <v>141</v>
      </c>
      <c r="B889" s="123" t="s">
        <v>142</v>
      </c>
      <c r="C889" s="123" t="s">
        <v>143</v>
      </c>
      <c r="D889" s="123" t="s">
        <v>144</v>
      </c>
      <c r="E889" s="123" t="s">
        <v>145</v>
      </c>
      <c r="F889" s="123" t="s">
        <v>146</v>
      </c>
      <c r="G889" s="123" t="s">
        <v>147</v>
      </c>
      <c r="H889" s="123" t="s">
        <v>148</v>
      </c>
      <c r="I889" s="123" t="s">
        <v>149</v>
      </c>
      <c r="J889" s="123" t="s">
        <v>150</v>
      </c>
      <c r="K889" s="99"/>
    </row>
    <row r="890" spans="1:11" ht="30">
      <c r="A890" s="101">
        <f>+A881+1</f>
        <v>462</v>
      </c>
      <c r="B890" s="128">
        <v>64221</v>
      </c>
      <c r="C890" s="191" t="s">
        <v>1572</v>
      </c>
      <c r="D890" s="192" t="s">
        <v>32</v>
      </c>
      <c r="E890" s="128">
        <v>0</v>
      </c>
      <c r="F890" s="128">
        <v>20</v>
      </c>
      <c r="G890" s="128">
        <f>F890</f>
        <v>20</v>
      </c>
      <c r="H890" s="101">
        <v>78111802</v>
      </c>
      <c r="I890" s="130"/>
      <c r="J890" s="130"/>
      <c r="K890" s="99"/>
    </row>
    <row r="891" spans="1:11" ht="30">
      <c r="A891" s="101">
        <f>+A890+1</f>
        <v>463</v>
      </c>
      <c r="B891" s="128">
        <v>64221</v>
      </c>
      <c r="C891" s="191" t="s">
        <v>1573</v>
      </c>
      <c r="D891" s="192" t="s">
        <v>32</v>
      </c>
      <c r="E891" s="128">
        <v>0</v>
      </c>
      <c r="F891" s="128">
        <v>20</v>
      </c>
      <c r="G891" s="128">
        <f t="shared" ref="G891:G901" si="16">F891</f>
        <v>20</v>
      </c>
      <c r="H891" s="101">
        <v>78111802</v>
      </c>
      <c r="I891" s="130"/>
      <c r="J891" s="130"/>
      <c r="K891" s="99"/>
    </row>
    <row r="892" spans="1:11" ht="30">
      <c r="A892" s="101">
        <f t="shared" ref="A892:A901" si="17">+A891+1</f>
        <v>464</v>
      </c>
      <c r="B892" s="128">
        <v>64221</v>
      </c>
      <c r="C892" s="193" t="s">
        <v>1574</v>
      </c>
      <c r="D892" s="192" t="s">
        <v>32</v>
      </c>
      <c r="E892" s="128">
        <v>0</v>
      </c>
      <c r="F892" s="128">
        <v>20</v>
      </c>
      <c r="G892" s="128">
        <f t="shared" si="16"/>
        <v>20</v>
      </c>
      <c r="H892" s="101">
        <v>78111802</v>
      </c>
      <c r="I892" s="130"/>
      <c r="J892" s="130"/>
      <c r="K892" s="99"/>
    </row>
    <row r="893" spans="1:11" ht="30">
      <c r="A893" s="101">
        <f t="shared" si="17"/>
        <v>465</v>
      </c>
      <c r="B893" s="128">
        <v>64221</v>
      </c>
      <c r="C893" s="193" t="s">
        <v>1575</v>
      </c>
      <c r="D893" s="192" t="s">
        <v>32</v>
      </c>
      <c r="E893" s="128">
        <v>0</v>
      </c>
      <c r="F893" s="128">
        <v>20</v>
      </c>
      <c r="G893" s="128">
        <f t="shared" si="16"/>
        <v>20</v>
      </c>
      <c r="H893" s="101">
        <v>78111802</v>
      </c>
      <c r="I893" s="130"/>
      <c r="J893" s="130"/>
      <c r="K893" s="99"/>
    </row>
    <row r="894" spans="1:11" ht="30">
      <c r="A894" s="101">
        <f t="shared" si="17"/>
        <v>466</v>
      </c>
      <c r="B894" s="128">
        <v>64221</v>
      </c>
      <c r="C894" s="193" t="s">
        <v>1576</v>
      </c>
      <c r="D894" s="192" t="s">
        <v>32</v>
      </c>
      <c r="E894" s="128">
        <v>0</v>
      </c>
      <c r="F894" s="128">
        <v>20</v>
      </c>
      <c r="G894" s="128">
        <f t="shared" si="16"/>
        <v>20</v>
      </c>
      <c r="H894" s="101">
        <v>78111802</v>
      </c>
      <c r="I894" s="130"/>
      <c r="J894" s="130"/>
      <c r="K894" s="99"/>
    </row>
    <row r="895" spans="1:11" ht="30">
      <c r="A895" s="101">
        <f t="shared" si="17"/>
        <v>467</v>
      </c>
      <c r="B895" s="128">
        <v>64221</v>
      </c>
      <c r="C895" s="193" t="s">
        <v>1577</v>
      </c>
      <c r="D895" s="192" t="s">
        <v>32</v>
      </c>
      <c r="E895" s="128">
        <v>0</v>
      </c>
      <c r="F895" s="128">
        <v>20</v>
      </c>
      <c r="G895" s="128">
        <f t="shared" si="16"/>
        <v>20</v>
      </c>
      <c r="H895" s="101">
        <v>78111802</v>
      </c>
      <c r="I895" s="130"/>
      <c r="J895" s="130"/>
      <c r="K895" s="99"/>
    </row>
    <row r="896" spans="1:11" ht="30">
      <c r="A896" s="101">
        <f t="shared" si="17"/>
        <v>468</v>
      </c>
      <c r="B896" s="128">
        <v>64221</v>
      </c>
      <c r="C896" s="193" t="s">
        <v>1578</v>
      </c>
      <c r="D896" s="192" t="s">
        <v>32</v>
      </c>
      <c r="E896" s="128">
        <v>0</v>
      </c>
      <c r="F896" s="128">
        <v>20</v>
      </c>
      <c r="G896" s="128">
        <f t="shared" si="16"/>
        <v>20</v>
      </c>
      <c r="H896" s="101">
        <v>78111802</v>
      </c>
      <c r="I896" s="130"/>
      <c r="J896" s="130"/>
      <c r="K896" s="99"/>
    </row>
    <row r="897" spans="1:11" ht="30">
      <c r="A897" s="101">
        <f t="shared" si="17"/>
        <v>469</v>
      </c>
      <c r="B897" s="128">
        <v>64221</v>
      </c>
      <c r="C897" s="193" t="s">
        <v>1579</v>
      </c>
      <c r="D897" s="192" t="s">
        <v>32</v>
      </c>
      <c r="E897" s="128">
        <v>0</v>
      </c>
      <c r="F897" s="128">
        <v>20</v>
      </c>
      <c r="G897" s="128">
        <f t="shared" si="16"/>
        <v>20</v>
      </c>
      <c r="H897" s="101">
        <v>78111802</v>
      </c>
      <c r="I897" s="130"/>
      <c r="J897" s="130"/>
      <c r="K897" s="99"/>
    </row>
    <row r="898" spans="1:11" ht="30">
      <c r="A898" s="101">
        <f t="shared" si="17"/>
        <v>470</v>
      </c>
      <c r="B898" s="128">
        <v>64221</v>
      </c>
      <c r="C898" s="191" t="s">
        <v>1580</v>
      </c>
      <c r="D898" s="192" t="s">
        <v>32</v>
      </c>
      <c r="E898" s="128">
        <v>0</v>
      </c>
      <c r="F898" s="128">
        <v>20</v>
      </c>
      <c r="G898" s="128">
        <f t="shared" si="16"/>
        <v>20</v>
      </c>
      <c r="H898" s="101">
        <v>78111802</v>
      </c>
      <c r="I898" s="130"/>
      <c r="J898" s="130"/>
      <c r="K898" s="99"/>
    </row>
    <row r="899" spans="1:11" ht="30">
      <c r="A899" s="101">
        <f t="shared" si="17"/>
        <v>471</v>
      </c>
      <c r="B899" s="128">
        <v>64221</v>
      </c>
      <c r="C899" s="191" t="s">
        <v>1581</v>
      </c>
      <c r="D899" s="192" t="s">
        <v>32</v>
      </c>
      <c r="E899" s="128">
        <v>0</v>
      </c>
      <c r="F899" s="128">
        <v>20</v>
      </c>
      <c r="G899" s="128">
        <f t="shared" si="16"/>
        <v>20</v>
      </c>
      <c r="H899" s="101">
        <v>78111802</v>
      </c>
      <c r="I899" s="130"/>
      <c r="J899" s="130"/>
      <c r="K899" s="99"/>
    </row>
    <row r="900" spans="1:11" ht="30">
      <c r="A900" s="101">
        <f t="shared" si="17"/>
        <v>472</v>
      </c>
      <c r="B900" s="128">
        <v>64221</v>
      </c>
      <c r="C900" s="191" t="s">
        <v>1582</v>
      </c>
      <c r="D900" s="192" t="s">
        <v>32</v>
      </c>
      <c r="E900" s="128">
        <v>0</v>
      </c>
      <c r="F900" s="128">
        <v>20</v>
      </c>
      <c r="G900" s="128">
        <f t="shared" si="16"/>
        <v>20</v>
      </c>
      <c r="H900" s="101">
        <v>78111802</v>
      </c>
      <c r="I900" s="130"/>
      <c r="J900" s="130"/>
      <c r="K900" s="99"/>
    </row>
    <row r="901" spans="1:11" ht="30">
      <c r="A901" s="101">
        <f t="shared" si="17"/>
        <v>473</v>
      </c>
      <c r="B901" s="128">
        <v>64221</v>
      </c>
      <c r="C901" s="191" t="s">
        <v>1583</v>
      </c>
      <c r="D901" s="192" t="s">
        <v>32</v>
      </c>
      <c r="E901" s="128">
        <v>0</v>
      </c>
      <c r="F901" s="128">
        <v>20</v>
      </c>
      <c r="G901" s="128">
        <f t="shared" si="16"/>
        <v>20</v>
      </c>
      <c r="H901" s="101">
        <v>78111802</v>
      </c>
      <c r="I901" s="130"/>
      <c r="J901" s="130"/>
      <c r="K901" s="99"/>
    </row>
    <row r="902" spans="1:11" ht="27" customHeight="1">
      <c r="A902" s="626" t="s">
        <v>67</v>
      </c>
      <c r="B902" s="626"/>
      <c r="C902" s="626"/>
      <c r="D902" s="626"/>
      <c r="E902" s="626"/>
      <c r="F902" s="626"/>
      <c r="G902" s="626"/>
      <c r="H902" s="626"/>
      <c r="I902" s="626"/>
      <c r="J902" s="158">
        <f>+H888</f>
        <v>7000000</v>
      </c>
      <c r="K902" s="141"/>
    </row>
    <row r="903" spans="1:11">
      <c r="A903" s="45"/>
      <c r="B903" s="45"/>
      <c r="C903" s="45"/>
      <c r="D903" s="45"/>
      <c r="E903" s="45"/>
      <c r="F903" s="45"/>
      <c r="G903" s="45"/>
      <c r="H903" s="45"/>
      <c r="I903" s="45"/>
      <c r="J903" s="45"/>
      <c r="K903" s="99"/>
    </row>
    <row r="904" spans="1:11">
      <c r="A904" s="524" t="s">
        <v>138</v>
      </c>
      <c r="B904" s="524"/>
      <c r="C904" s="524"/>
      <c r="D904" s="676" t="s">
        <v>139</v>
      </c>
      <c r="E904" s="677"/>
      <c r="F904" s="677"/>
      <c r="G904" s="678"/>
      <c r="H904" s="676" t="s">
        <v>140</v>
      </c>
      <c r="I904" s="677"/>
      <c r="J904" s="678"/>
      <c r="K904" s="99"/>
    </row>
    <row r="905" spans="1:11" ht="24.75" customHeight="1">
      <c r="A905" s="676" t="s">
        <v>1584</v>
      </c>
      <c r="B905" s="677"/>
      <c r="C905" s="678"/>
      <c r="D905" s="679" t="s">
        <v>1585</v>
      </c>
      <c r="E905" s="680"/>
      <c r="F905" s="680"/>
      <c r="G905" s="681"/>
      <c r="H905" s="641">
        <v>3000000</v>
      </c>
      <c r="I905" s="642"/>
      <c r="J905" s="643"/>
      <c r="K905" s="99"/>
    </row>
    <row r="906" spans="1:11" ht="45.75" customHeight="1">
      <c r="A906" s="125" t="s">
        <v>141</v>
      </c>
      <c r="B906" s="123" t="s">
        <v>142</v>
      </c>
      <c r="C906" s="123" t="s">
        <v>143</v>
      </c>
      <c r="D906" s="123" t="s">
        <v>144</v>
      </c>
      <c r="E906" s="123" t="s">
        <v>145</v>
      </c>
      <c r="F906" s="123" t="s">
        <v>146</v>
      </c>
      <c r="G906" s="123" t="s">
        <v>147</v>
      </c>
      <c r="H906" s="123" t="s">
        <v>148</v>
      </c>
      <c r="I906" s="123" t="s">
        <v>149</v>
      </c>
      <c r="J906" s="123" t="s">
        <v>150</v>
      </c>
      <c r="K906" s="99"/>
    </row>
    <row r="907" spans="1:11" ht="27.75" customHeight="1">
      <c r="A907" s="194">
        <f>+A901+1</f>
        <v>474</v>
      </c>
      <c r="B907" s="95">
        <v>64242</v>
      </c>
      <c r="C907" s="195" t="s">
        <v>1586</v>
      </c>
      <c r="D907" s="101" t="s">
        <v>166</v>
      </c>
      <c r="E907" s="196">
        <v>0</v>
      </c>
      <c r="F907" s="196">
        <v>15</v>
      </c>
      <c r="G907" s="196">
        <v>15</v>
      </c>
      <c r="H907" s="95">
        <v>78111500</v>
      </c>
      <c r="I907" s="162"/>
      <c r="J907" s="162"/>
      <c r="K907" s="99"/>
    </row>
    <row r="908" spans="1:11" ht="27.75" customHeight="1">
      <c r="A908" s="194">
        <f>+A907+1</f>
        <v>475</v>
      </c>
      <c r="B908" s="95">
        <v>64242</v>
      </c>
      <c r="C908" s="195" t="s">
        <v>1587</v>
      </c>
      <c r="D908" s="101" t="s">
        <v>166</v>
      </c>
      <c r="E908" s="196">
        <v>0</v>
      </c>
      <c r="F908" s="196">
        <v>15</v>
      </c>
      <c r="G908" s="196">
        <v>15</v>
      </c>
      <c r="H908" s="95">
        <v>78111500</v>
      </c>
      <c r="I908" s="162"/>
      <c r="J908" s="162"/>
      <c r="K908" s="99"/>
    </row>
    <row r="909" spans="1:11" ht="27.75" customHeight="1">
      <c r="A909" s="194">
        <f>+A908+1</f>
        <v>476</v>
      </c>
      <c r="B909" s="95">
        <v>64242</v>
      </c>
      <c r="C909" s="195" t="s">
        <v>1588</v>
      </c>
      <c r="D909" s="101" t="s">
        <v>166</v>
      </c>
      <c r="E909" s="196">
        <v>0</v>
      </c>
      <c r="F909" s="196">
        <v>15</v>
      </c>
      <c r="G909" s="196">
        <v>15</v>
      </c>
      <c r="H909" s="95">
        <v>78111500</v>
      </c>
      <c r="I909" s="162"/>
      <c r="J909" s="162"/>
      <c r="K909" s="99"/>
    </row>
    <row r="910" spans="1:11" ht="27.75" customHeight="1">
      <c r="A910" s="194">
        <f>+A909+1</f>
        <v>477</v>
      </c>
      <c r="B910" s="95">
        <v>64242</v>
      </c>
      <c r="C910" s="195" t="s">
        <v>1589</v>
      </c>
      <c r="D910" s="101" t="s">
        <v>166</v>
      </c>
      <c r="E910" s="196">
        <v>0</v>
      </c>
      <c r="F910" s="196">
        <v>15</v>
      </c>
      <c r="G910" s="196">
        <v>15</v>
      </c>
      <c r="H910" s="95">
        <v>78111500</v>
      </c>
      <c r="I910" s="162"/>
      <c r="J910" s="162"/>
      <c r="K910" s="99"/>
    </row>
    <row r="911" spans="1:11" ht="27.75" customHeight="1">
      <c r="A911" s="194">
        <f>+A910+1</f>
        <v>478</v>
      </c>
      <c r="B911" s="95">
        <v>64242</v>
      </c>
      <c r="C911" s="195" t="s">
        <v>1590</v>
      </c>
      <c r="D911" s="101" t="s">
        <v>166</v>
      </c>
      <c r="E911" s="196">
        <v>0</v>
      </c>
      <c r="F911" s="196">
        <v>15</v>
      </c>
      <c r="G911" s="196">
        <v>15</v>
      </c>
      <c r="H911" s="95">
        <v>78111500</v>
      </c>
      <c r="I911" s="162"/>
      <c r="J911" s="162"/>
      <c r="K911" s="99"/>
    </row>
    <row r="912" spans="1:11" ht="27.75" customHeight="1">
      <c r="A912" s="194">
        <f>+A911+1</f>
        <v>479</v>
      </c>
      <c r="B912" s="95">
        <v>64242</v>
      </c>
      <c r="C912" s="195" t="s">
        <v>1591</v>
      </c>
      <c r="D912" s="101" t="s">
        <v>166</v>
      </c>
      <c r="E912" s="196">
        <v>0</v>
      </c>
      <c r="F912" s="196">
        <v>15</v>
      </c>
      <c r="G912" s="196">
        <v>15</v>
      </c>
      <c r="H912" s="95">
        <v>78111500</v>
      </c>
      <c r="I912" s="162"/>
      <c r="J912" s="162"/>
      <c r="K912" s="99"/>
    </row>
    <row r="913" spans="1:11" ht="27" customHeight="1">
      <c r="A913" s="626" t="s">
        <v>67</v>
      </c>
      <c r="B913" s="626"/>
      <c r="C913" s="626"/>
      <c r="D913" s="626"/>
      <c r="E913" s="626"/>
      <c r="F913" s="626"/>
      <c r="G913" s="626"/>
      <c r="H913" s="626"/>
      <c r="I913" s="626"/>
      <c r="J913" s="158">
        <f>+H905</f>
        <v>3000000</v>
      </c>
      <c r="K913" s="141"/>
    </row>
    <row r="914" spans="1:11" ht="17.25" customHeight="1">
      <c r="A914" s="197"/>
      <c r="B914" s="119"/>
      <c r="C914" s="198"/>
      <c r="D914" s="156"/>
      <c r="E914" s="199"/>
      <c r="F914" s="199"/>
      <c r="G914" s="199"/>
      <c r="H914" s="119"/>
      <c r="I914" s="45"/>
      <c r="J914" s="45"/>
      <c r="K914" s="99"/>
    </row>
    <row r="915" spans="1:11" ht="18.75" customHeight="1">
      <c r="A915" s="522" t="s">
        <v>1122</v>
      </c>
      <c r="B915" s="522"/>
      <c r="C915" s="522"/>
      <c r="D915" s="522"/>
      <c r="E915" s="522"/>
      <c r="F915" s="522"/>
      <c r="G915" s="522"/>
      <c r="H915" s="522"/>
      <c r="I915" s="522"/>
      <c r="J915" s="522"/>
      <c r="K915" s="99"/>
    </row>
    <row r="916" spans="1:11" ht="14.25" customHeight="1">
      <c r="A916" s="537" t="s">
        <v>977</v>
      </c>
      <c r="B916" s="537"/>
      <c r="C916" s="537"/>
      <c r="D916" s="537"/>
      <c r="E916" s="537"/>
      <c r="F916" s="537"/>
      <c r="G916" s="537"/>
      <c r="H916" s="537"/>
      <c r="I916" s="537"/>
      <c r="J916" s="537"/>
      <c r="K916" s="99"/>
    </row>
    <row r="917" spans="1:11" ht="18.75" customHeight="1">
      <c r="A917" s="682" t="s">
        <v>948</v>
      </c>
      <c r="B917" s="682"/>
      <c r="C917" s="682"/>
      <c r="D917" s="682"/>
      <c r="E917" s="682"/>
      <c r="F917" s="682"/>
      <c r="G917" s="682"/>
      <c r="H917" s="682"/>
      <c r="I917" s="682"/>
      <c r="J917" s="682"/>
      <c r="K917" s="99"/>
    </row>
    <row r="918" spans="1:11" ht="32.25" customHeight="1">
      <c r="A918" s="683" t="s">
        <v>138</v>
      </c>
      <c r="B918" s="684"/>
      <c r="C918" s="685"/>
      <c r="D918" s="683" t="s">
        <v>139</v>
      </c>
      <c r="E918" s="684"/>
      <c r="F918" s="684"/>
      <c r="G918" s="685"/>
      <c r="H918" s="683" t="s">
        <v>140</v>
      </c>
      <c r="I918" s="684"/>
      <c r="J918" s="685"/>
      <c r="K918" s="99"/>
    </row>
    <row r="919" spans="1:11" ht="32.25" customHeight="1">
      <c r="A919" s="686" t="s">
        <v>93</v>
      </c>
      <c r="B919" s="686"/>
      <c r="C919" s="686"/>
      <c r="D919" s="686" t="s">
        <v>1592</v>
      </c>
      <c r="E919" s="686"/>
      <c r="F919" s="686"/>
      <c r="G919" s="686"/>
      <c r="H919" s="687">
        <v>5000000</v>
      </c>
      <c r="I919" s="687"/>
      <c r="J919" s="687"/>
      <c r="K919" s="99"/>
    </row>
    <row r="920" spans="1:11" ht="40.5" customHeight="1">
      <c r="A920" s="201" t="s">
        <v>141</v>
      </c>
      <c r="B920" s="200" t="s">
        <v>142</v>
      </c>
      <c r="C920" s="200" t="s">
        <v>143</v>
      </c>
      <c r="D920" s="200" t="s">
        <v>144</v>
      </c>
      <c r="E920" s="200" t="s">
        <v>145</v>
      </c>
      <c r="F920" s="200" t="s">
        <v>146</v>
      </c>
      <c r="G920" s="200" t="s">
        <v>147</v>
      </c>
      <c r="H920" s="200" t="s">
        <v>148</v>
      </c>
      <c r="I920" s="200" t="s">
        <v>149</v>
      </c>
      <c r="J920" s="200" t="s">
        <v>150</v>
      </c>
      <c r="K920" s="99"/>
    </row>
    <row r="921" spans="1:11" ht="32.25" customHeight="1">
      <c r="A921" s="126">
        <f>+A912+1</f>
        <v>480</v>
      </c>
      <c r="B921" s="128">
        <v>64221</v>
      </c>
      <c r="C921" s="202" t="s">
        <v>1593</v>
      </c>
      <c r="D921" s="102" t="s">
        <v>166</v>
      </c>
      <c r="E921" s="138">
        <v>0</v>
      </c>
      <c r="F921" s="138">
        <v>5</v>
      </c>
      <c r="G921" s="138">
        <v>5</v>
      </c>
      <c r="H921" s="101">
        <v>78111802</v>
      </c>
      <c r="I921" s="203">
        <v>234504</v>
      </c>
      <c r="J921" s="203">
        <f>I921*F921</f>
        <v>1172520</v>
      </c>
      <c r="K921" s="99"/>
    </row>
    <row r="922" spans="1:11" ht="32.25" customHeight="1">
      <c r="A922" s="126">
        <f>+A921+1</f>
        <v>481</v>
      </c>
      <c r="B922" s="128">
        <v>64221</v>
      </c>
      <c r="C922" s="204" t="s">
        <v>1594</v>
      </c>
      <c r="D922" s="102" t="s">
        <v>166</v>
      </c>
      <c r="E922" s="138">
        <v>0</v>
      </c>
      <c r="F922" s="138">
        <v>5</v>
      </c>
      <c r="G922" s="138">
        <v>5</v>
      </c>
      <c r="H922" s="101">
        <v>78111802</v>
      </c>
      <c r="I922" s="203">
        <v>389657</v>
      </c>
      <c r="J922" s="203">
        <v>14858000</v>
      </c>
      <c r="K922" s="99"/>
    </row>
    <row r="923" spans="1:11" ht="32.25" customHeight="1">
      <c r="A923" s="126">
        <f t="shared" ref="A923:A930" si="18">+A922+1</f>
        <v>482</v>
      </c>
      <c r="B923" s="128">
        <v>64221</v>
      </c>
      <c r="C923" s="195" t="s">
        <v>1595</v>
      </c>
      <c r="D923" s="102" t="s">
        <v>166</v>
      </c>
      <c r="E923" s="138">
        <v>0</v>
      </c>
      <c r="F923" s="102">
        <v>10</v>
      </c>
      <c r="G923" s="102">
        <v>10</v>
      </c>
      <c r="H923" s="101">
        <v>78111802</v>
      </c>
      <c r="I923" s="195"/>
      <c r="J923" s="205"/>
      <c r="K923" s="99"/>
    </row>
    <row r="924" spans="1:11" ht="32.25" customHeight="1">
      <c r="A924" s="126">
        <f t="shared" si="18"/>
        <v>483</v>
      </c>
      <c r="B924" s="128">
        <v>64221</v>
      </c>
      <c r="C924" s="195" t="s">
        <v>1596</v>
      </c>
      <c r="D924" s="102" t="s">
        <v>166</v>
      </c>
      <c r="E924" s="138">
        <v>0</v>
      </c>
      <c r="F924" s="102">
        <v>10</v>
      </c>
      <c r="G924" s="102">
        <v>10</v>
      </c>
      <c r="H924" s="101">
        <v>78111802</v>
      </c>
      <c r="I924" s="203"/>
      <c r="J924" s="203"/>
      <c r="K924" s="99"/>
    </row>
    <row r="925" spans="1:11" ht="32.25" customHeight="1">
      <c r="A925" s="126">
        <f t="shared" si="18"/>
        <v>484</v>
      </c>
      <c r="B925" s="128">
        <v>64221</v>
      </c>
      <c r="C925" s="195" t="s">
        <v>1597</v>
      </c>
      <c r="D925" s="102" t="s">
        <v>166</v>
      </c>
      <c r="E925" s="138">
        <v>0</v>
      </c>
      <c r="F925" s="102">
        <v>10</v>
      </c>
      <c r="G925" s="102">
        <v>10</v>
      </c>
      <c r="H925" s="101">
        <v>78111802</v>
      </c>
      <c r="I925" s="203"/>
      <c r="J925" s="203" t="s">
        <v>1594</v>
      </c>
      <c r="K925" s="99"/>
    </row>
    <row r="926" spans="1:11" ht="43.5" customHeight="1">
      <c r="A926" s="126">
        <f t="shared" si="18"/>
        <v>485</v>
      </c>
      <c r="B926" s="128">
        <v>64221</v>
      </c>
      <c r="C926" s="195" t="s">
        <v>1598</v>
      </c>
      <c r="D926" s="102" t="s">
        <v>166</v>
      </c>
      <c r="E926" s="138">
        <v>0</v>
      </c>
      <c r="F926" s="102">
        <v>10</v>
      </c>
      <c r="G926" s="102">
        <v>10</v>
      </c>
      <c r="H926" s="101">
        <v>78111802</v>
      </c>
      <c r="I926" s="203"/>
      <c r="J926" s="203"/>
      <c r="K926" s="99"/>
    </row>
    <row r="927" spans="1:11" ht="32.25" customHeight="1">
      <c r="A927" s="126">
        <f t="shared" si="18"/>
        <v>486</v>
      </c>
      <c r="B927" s="128">
        <v>64221</v>
      </c>
      <c r="C927" s="195" t="s">
        <v>1599</v>
      </c>
      <c r="D927" s="102" t="s">
        <v>166</v>
      </c>
      <c r="E927" s="138">
        <v>0</v>
      </c>
      <c r="F927" s="102">
        <v>10</v>
      </c>
      <c r="G927" s="102">
        <v>10</v>
      </c>
      <c r="H927" s="101">
        <v>78111802</v>
      </c>
      <c r="I927" s="203"/>
      <c r="J927" s="203"/>
      <c r="K927" s="99"/>
    </row>
    <row r="928" spans="1:11" ht="32.25" customHeight="1">
      <c r="A928" s="126">
        <f t="shared" si="18"/>
        <v>487</v>
      </c>
      <c r="B928" s="128">
        <v>64221</v>
      </c>
      <c r="C928" s="195" t="s">
        <v>1600</v>
      </c>
      <c r="D928" s="102" t="s">
        <v>166</v>
      </c>
      <c r="E928" s="138">
        <v>0</v>
      </c>
      <c r="F928" s="102">
        <v>10</v>
      </c>
      <c r="G928" s="102">
        <v>10</v>
      </c>
      <c r="H928" s="101">
        <v>78111802</v>
      </c>
      <c r="I928" s="203"/>
      <c r="J928" s="203"/>
      <c r="K928" s="99"/>
    </row>
    <row r="929" spans="1:11" ht="32.25" customHeight="1">
      <c r="A929" s="126">
        <f t="shared" si="18"/>
        <v>488</v>
      </c>
      <c r="B929" s="128">
        <v>64221</v>
      </c>
      <c r="C929" s="206" t="s">
        <v>1601</v>
      </c>
      <c r="D929" s="207" t="s">
        <v>166</v>
      </c>
      <c r="E929" s="208">
        <v>0</v>
      </c>
      <c r="F929" s="208">
        <v>5</v>
      </c>
      <c r="G929" s="208">
        <v>5</v>
      </c>
      <c r="H929" s="209">
        <v>78111802</v>
      </c>
      <c r="I929" s="210"/>
      <c r="J929" s="210"/>
      <c r="K929" s="99"/>
    </row>
    <row r="930" spans="1:11" ht="32.25" customHeight="1">
      <c r="A930" s="126">
        <f t="shared" si="18"/>
        <v>489</v>
      </c>
      <c r="B930" s="128">
        <v>64221</v>
      </c>
      <c r="C930" s="195" t="s">
        <v>1602</v>
      </c>
      <c r="D930" s="102" t="s">
        <v>166</v>
      </c>
      <c r="E930" s="138">
        <v>0</v>
      </c>
      <c r="F930" s="138">
        <v>5</v>
      </c>
      <c r="G930" s="138">
        <v>5</v>
      </c>
      <c r="H930" s="101">
        <v>78111802</v>
      </c>
      <c r="I930" s="203"/>
      <c r="J930" s="203"/>
      <c r="K930" s="99"/>
    </row>
    <row r="931" spans="1:11" ht="27" customHeight="1">
      <c r="A931" s="626" t="s">
        <v>67</v>
      </c>
      <c r="B931" s="626"/>
      <c r="C931" s="626"/>
      <c r="D931" s="626"/>
      <c r="E931" s="626"/>
      <c r="F931" s="626"/>
      <c r="G931" s="626"/>
      <c r="H931" s="626"/>
      <c r="I931" s="626"/>
      <c r="J931" s="158">
        <f>+H919</f>
        <v>5000000</v>
      </c>
      <c r="K931" s="141"/>
    </row>
    <row r="932" spans="1:11" ht="18" customHeight="1">
      <c r="A932" s="197"/>
      <c r="B932" s="119"/>
      <c r="C932" s="198"/>
      <c r="D932" s="156"/>
      <c r="E932" s="199"/>
      <c r="F932" s="199"/>
      <c r="G932" s="199"/>
      <c r="H932" s="119"/>
      <c r="I932" s="45"/>
      <c r="J932" s="45"/>
      <c r="K932" s="99"/>
    </row>
    <row r="933" spans="1:11">
      <c r="A933" s="655" t="s">
        <v>113</v>
      </c>
      <c r="B933" s="655"/>
      <c r="C933" s="655"/>
      <c r="D933" s="655"/>
      <c r="E933" s="655"/>
      <c r="F933" s="655"/>
      <c r="G933" s="655"/>
      <c r="H933" s="655"/>
      <c r="I933" s="655"/>
      <c r="J933" s="655"/>
      <c r="K933" s="99"/>
    </row>
    <row r="934" spans="1:11">
      <c r="A934" s="655" t="s">
        <v>112</v>
      </c>
      <c r="B934" s="655"/>
      <c r="C934" s="655"/>
      <c r="D934" s="655"/>
      <c r="E934" s="655"/>
      <c r="F934" s="655"/>
      <c r="G934" s="655"/>
      <c r="H934" s="655"/>
      <c r="I934" s="655"/>
      <c r="J934" s="655"/>
      <c r="K934" s="99"/>
    </row>
    <row r="935" spans="1:11">
      <c r="A935" s="648" t="s">
        <v>949</v>
      </c>
      <c r="B935" s="648"/>
      <c r="C935" s="648"/>
      <c r="D935" s="648"/>
      <c r="E935" s="648"/>
      <c r="F935" s="648"/>
      <c r="G935" s="648"/>
      <c r="H935" s="648"/>
      <c r="I935" s="648"/>
      <c r="J935" s="648"/>
      <c r="K935" s="99"/>
    </row>
    <row r="936" spans="1:11" ht="25.5" customHeight="1">
      <c r="A936" s="524" t="s">
        <v>138</v>
      </c>
      <c r="B936" s="524"/>
      <c r="C936" s="524"/>
      <c r="D936" s="524" t="s">
        <v>139</v>
      </c>
      <c r="E936" s="524"/>
      <c r="F936" s="524"/>
      <c r="G936" s="524"/>
      <c r="H936" s="524" t="s">
        <v>140</v>
      </c>
      <c r="I936" s="524"/>
      <c r="J936" s="524"/>
      <c r="K936" s="99"/>
    </row>
    <row r="937" spans="1:11" ht="26.25" customHeight="1">
      <c r="A937" s="524" t="s">
        <v>980</v>
      </c>
      <c r="B937" s="524"/>
      <c r="C937" s="524"/>
      <c r="D937" s="525" t="s">
        <v>113</v>
      </c>
      <c r="E937" s="525"/>
      <c r="F937" s="525"/>
      <c r="G937" s="525"/>
      <c r="H937" s="527">
        <v>8000000</v>
      </c>
      <c r="I937" s="527"/>
      <c r="J937" s="527"/>
      <c r="K937" s="99"/>
    </row>
    <row r="938" spans="1:11" ht="45">
      <c r="A938" s="125" t="s">
        <v>141</v>
      </c>
      <c r="B938" s="123" t="s">
        <v>142</v>
      </c>
      <c r="C938" s="123" t="s">
        <v>143</v>
      </c>
      <c r="D938" s="123" t="s">
        <v>144</v>
      </c>
      <c r="E938" s="123" t="s">
        <v>145</v>
      </c>
      <c r="F938" s="123" t="s">
        <v>146</v>
      </c>
      <c r="G938" s="123" t="s">
        <v>147</v>
      </c>
      <c r="H938" s="123" t="s">
        <v>148</v>
      </c>
      <c r="I938" s="123" t="s">
        <v>149</v>
      </c>
      <c r="J938" s="123" t="s">
        <v>150</v>
      </c>
      <c r="K938" s="99"/>
    </row>
    <row r="939" spans="1:11" ht="50.25" customHeight="1">
      <c r="A939" s="128">
        <f>+A930+1</f>
        <v>490</v>
      </c>
      <c r="B939" s="128">
        <v>4112198</v>
      </c>
      <c r="C939" s="211" t="s">
        <v>1603</v>
      </c>
      <c r="D939" s="126" t="s">
        <v>32</v>
      </c>
      <c r="E939" s="126">
        <v>1</v>
      </c>
      <c r="F939" s="128">
        <v>1</v>
      </c>
      <c r="G939" s="128">
        <v>1</v>
      </c>
      <c r="H939" s="146">
        <v>30162303</v>
      </c>
      <c r="I939" s="128"/>
      <c r="J939" s="128"/>
      <c r="K939" s="99"/>
    </row>
    <row r="940" spans="1:11" ht="44.25" customHeight="1">
      <c r="A940" s="128">
        <f>+A939+1</f>
        <v>491</v>
      </c>
      <c r="B940" s="128">
        <v>4112198</v>
      </c>
      <c r="C940" s="211" t="s">
        <v>1604</v>
      </c>
      <c r="D940" s="126" t="s">
        <v>32</v>
      </c>
      <c r="E940" s="126">
        <v>1</v>
      </c>
      <c r="F940" s="128">
        <v>1</v>
      </c>
      <c r="G940" s="128">
        <v>1</v>
      </c>
      <c r="H940" s="146">
        <v>30162303</v>
      </c>
      <c r="I940" s="128"/>
      <c r="J940" s="128"/>
      <c r="K940" s="99"/>
    </row>
    <row r="941" spans="1:11" ht="42.75" customHeight="1">
      <c r="A941" s="128">
        <f>+A940+1</f>
        <v>492</v>
      </c>
      <c r="B941" s="128">
        <v>4112198</v>
      </c>
      <c r="C941" s="211" t="s">
        <v>1605</v>
      </c>
      <c r="D941" s="126" t="s">
        <v>32</v>
      </c>
      <c r="E941" s="126">
        <v>1</v>
      </c>
      <c r="F941" s="128">
        <v>1</v>
      </c>
      <c r="G941" s="128">
        <v>1</v>
      </c>
      <c r="H941" s="146">
        <v>30162303</v>
      </c>
      <c r="I941" s="128"/>
      <c r="J941" s="128"/>
      <c r="K941" s="99"/>
    </row>
    <row r="942" spans="1:11" ht="41.25" customHeight="1">
      <c r="A942" s="128">
        <f>+A941+1</f>
        <v>493</v>
      </c>
      <c r="B942" s="128">
        <v>4112198</v>
      </c>
      <c r="C942" s="211" t="s">
        <v>1606</v>
      </c>
      <c r="D942" s="126" t="s">
        <v>32</v>
      </c>
      <c r="E942" s="126">
        <v>1</v>
      </c>
      <c r="F942" s="128">
        <v>1</v>
      </c>
      <c r="G942" s="128">
        <v>1</v>
      </c>
      <c r="H942" s="146">
        <v>30162303</v>
      </c>
      <c r="I942" s="128"/>
      <c r="J942" s="128"/>
      <c r="K942" s="99"/>
    </row>
    <row r="943" spans="1:11" ht="27" customHeight="1">
      <c r="A943" s="626" t="s">
        <v>67</v>
      </c>
      <c r="B943" s="626"/>
      <c r="C943" s="626"/>
      <c r="D943" s="626"/>
      <c r="E943" s="626"/>
      <c r="F943" s="626"/>
      <c r="G943" s="626"/>
      <c r="H943" s="626"/>
      <c r="I943" s="626"/>
      <c r="J943" s="158">
        <f>+H937</f>
        <v>8000000</v>
      </c>
      <c r="K943" s="141"/>
    </row>
    <row r="944" spans="1:11">
      <c r="A944" s="45"/>
      <c r="B944" s="45"/>
      <c r="C944" s="45"/>
      <c r="D944" s="45"/>
      <c r="E944" s="45"/>
      <c r="F944" s="45"/>
      <c r="G944" s="45"/>
      <c r="H944" s="45"/>
      <c r="I944" s="45"/>
      <c r="J944" s="45"/>
      <c r="K944" s="99"/>
    </row>
    <row r="945" spans="1:11">
      <c r="A945" s="655" t="s">
        <v>1607</v>
      </c>
      <c r="B945" s="655"/>
      <c r="C945" s="655"/>
      <c r="D945" s="655"/>
      <c r="E945" s="655"/>
      <c r="F945" s="655"/>
      <c r="G945" s="655"/>
      <c r="H945" s="655"/>
      <c r="I945" s="655"/>
      <c r="J945" s="655"/>
      <c r="K945" s="99"/>
    </row>
    <row r="946" spans="1:11">
      <c r="A946" s="655" t="s">
        <v>1608</v>
      </c>
      <c r="B946" s="655"/>
      <c r="C946" s="655"/>
      <c r="D946" s="655"/>
      <c r="E946" s="655"/>
      <c r="F946" s="655"/>
      <c r="G946" s="655"/>
      <c r="H946" s="655"/>
      <c r="I946" s="655"/>
      <c r="J946" s="655"/>
      <c r="K946" s="99"/>
    </row>
    <row r="947" spans="1:11">
      <c r="A947" s="688" t="s">
        <v>949</v>
      </c>
      <c r="B947" s="688"/>
      <c r="C947" s="688"/>
      <c r="D947" s="688"/>
      <c r="E947" s="688"/>
      <c r="F947" s="688"/>
      <c r="G947" s="688"/>
      <c r="H947" s="688"/>
      <c r="I947" s="688"/>
      <c r="J947" s="688"/>
      <c r="K947" s="99"/>
    </row>
    <row r="948" spans="1:11">
      <c r="A948" s="524" t="s">
        <v>138</v>
      </c>
      <c r="B948" s="524"/>
      <c r="C948" s="524"/>
      <c r="D948" s="676" t="s">
        <v>139</v>
      </c>
      <c r="E948" s="677"/>
      <c r="F948" s="677"/>
      <c r="G948" s="678"/>
      <c r="H948" s="676" t="s">
        <v>140</v>
      </c>
      <c r="I948" s="677"/>
      <c r="J948" s="678"/>
      <c r="K948" s="99"/>
    </row>
    <row r="949" spans="1:11" ht="24.75" customHeight="1">
      <c r="A949" s="676" t="s">
        <v>982</v>
      </c>
      <c r="B949" s="677"/>
      <c r="C949" s="678"/>
      <c r="D949" s="679" t="s">
        <v>1609</v>
      </c>
      <c r="E949" s="680"/>
      <c r="F949" s="680"/>
      <c r="G949" s="681"/>
      <c r="H949" s="641">
        <v>2000000</v>
      </c>
      <c r="I949" s="642"/>
      <c r="J949" s="643"/>
      <c r="K949" s="99"/>
    </row>
    <row r="950" spans="1:11" ht="45">
      <c r="A950" s="125" t="s">
        <v>141</v>
      </c>
      <c r="B950" s="123" t="s">
        <v>142</v>
      </c>
      <c r="C950" s="123" t="s">
        <v>143</v>
      </c>
      <c r="D950" s="123" t="s">
        <v>144</v>
      </c>
      <c r="E950" s="123" t="s">
        <v>145</v>
      </c>
      <c r="F950" s="123" t="s">
        <v>146</v>
      </c>
      <c r="G950" s="123" t="s">
        <v>147</v>
      </c>
      <c r="H950" s="123" t="s">
        <v>148</v>
      </c>
      <c r="I950" s="123" t="s">
        <v>149</v>
      </c>
      <c r="J950" s="123" t="s">
        <v>150</v>
      </c>
      <c r="K950" s="99"/>
    </row>
    <row r="951" spans="1:11" ht="34.5" customHeight="1">
      <c r="A951" s="128">
        <f>+A942+1</f>
        <v>494</v>
      </c>
      <c r="B951" s="128">
        <v>4721401</v>
      </c>
      <c r="C951" s="212" t="s">
        <v>1610</v>
      </c>
      <c r="D951" s="101" t="s">
        <v>832</v>
      </c>
      <c r="E951" s="101">
        <v>0</v>
      </c>
      <c r="F951" s="146">
        <v>4</v>
      </c>
      <c r="G951" s="146">
        <v>4</v>
      </c>
      <c r="H951" s="146">
        <v>30162303</v>
      </c>
      <c r="I951" s="163"/>
      <c r="J951" s="163"/>
      <c r="K951" s="99"/>
    </row>
    <row r="952" spans="1:11" ht="27" customHeight="1">
      <c r="A952" s="626" t="s">
        <v>67</v>
      </c>
      <c r="B952" s="626"/>
      <c r="C952" s="626"/>
      <c r="D952" s="626"/>
      <c r="E952" s="626"/>
      <c r="F952" s="626"/>
      <c r="G952" s="626"/>
      <c r="H952" s="626"/>
      <c r="I952" s="626"/>
      <c r="J952" s="158">
        <f>+H949</f>
        <v>2000000</v>
      </c>
      <c r="K952" s="141"/>
    </row>
    <row r="953" spans="1:11">
      <c r="A953" s="189"/>
      <c r="B953" s="189"/>
      <c r="C953" s="189"/>
      <c r="D953" s="189"/>
      <c r="E953" s="189"/>
      <c r="F953" s="189"/>
      <c r="G953" s="189"/>
      <c r="H953" s="189"/>
      <c r="I953" s="189"/>
      <c r="J953" s="189"/>
      <c r="K953" s="99"/>
    </row>
    <row r="954" spans="1:11" ht="16">
      <c r="A954" s="671" t="s">
        <v>622</v>
      </c>
      <c r="B954" s="672"/>
      <c r="C954" s="672"/>
      <c r="D954" s="672"/>
      <c r="E954" s="672"/>
      <c r="F954" s="672"/>
      <c r="G954" s="672"/>
      <c r="H954" s="672"/>
      <c r="I954" s="673"/>
      <c r="J954" s="183">
        <f>+J425+J882+J902+J913+J931+J943+J952</f>
        <v>51267532</v>
      </c>
    </row>
    <row r="955" spans="1:11" ht="11.25" customHeight="1">
      <c r="A955" s="213"/>
      <c r="B955" s="214"/>
      <c r="C955" s="215"/>
      <c r="D955" s="216"/>
      <c r="E955" s="217"/>
      <c r="F955" s="214"/>
      <c r="G955" s="217"/>
      <c r="H955" s="214"/>
      <c r="I955" s="217"/>
      <c r="J955" s="217"/>
    </row>
    <row r="956" spans="1:11" ht="16">
      <c r="A956" s="689" t="s">
        <v>1611</v>
      </c>
      <c r="B956" s="690"/>
      <c r="C956" s="690"/>
      <c r="D956" s="690"/>
      <c r="E956" s="690"/>
      <c r="F956" s="690"/>
      <c r="G956" s="690"/>
      <c r="H956" s="690"/>
      <c r="I956" s="690"/>
      <c r="J956" s="690"/>
    </row>
    <row r="957" spans="1:11">
      <c r="A957" s="121"/>
      <c r="B957" s="121"/>
      <c r="C957" s="121"/>
      <c r="D957" s="121"/>
      <c r="E957" s="121"/>
      <c r="F957" s="121"/>
      <c r="G957" s="121"/>
      <c r="H957" s="121"/>
      <c r="I957" s="121"/>
      <c r="J957" s="121"/>
    </row>
    <row r="958" spans="1:11">
      <c r="A958" s="522" t="s">
        <v>1612</v>
      </c>
      <c r="B958" s="522"/>
      <c r="C958" s="522"/>
      <c r="D958" s="522"/>
      <c r="E958" s="522"/>
      <c r="F958" s="522"/>
      <c r="G958" s="522"/>
      <c r="H958" s="522"/>
      <c r="I958" s="522"/>
      <c r="J958" s="522"/>
    </row>
    <row r="959" spans="1:11">
      <c r="A959" s="523" t="s">
        <v>1613</v>
      </c>
      <c r="B959" s="523"/>
      <c r="C959" s="523"/>
      <c r="D959" s="523"/>
      <c r="E959" s="523"/>
      <c r="F959" s="523"/>
      <c r="G959" s="523"/>
      <c r="H959" s="523"/>
      <c r="I959" s="523"/>
      <c r="J959" s="523"/>
    </row>
    <row r="960" spans="1:11">
      <c r="A960" s="521" t="s">
        <v>968</v>
      </c>
      <c r="B960" s="521"/>
      <c r="C960" s="521"/>
      <c r="D960" s="521"/>
      <c r="E960" s="521"/>
      <c r="F960" s="521"/>
      <c r="G960" s="521"/>
      <c r="H960" s="521"/>
      <c r="I960" s="521"/>
      <c r="J960" s="521"/>
    </row>
    <row r="961" spans="1:14" ht="16">
      <c r="A961" s="121"/>
      <c r="B961" s="118"/>
      <c r="C961" s="218"/>
      <c r="D961" s="118"/>
      <c r="E961" s="118"/>
      <c r="F961" s="118"/>
      <c r="G961" s="118"/>
      <c r="H961" s="219"/>
      <c r="I961" s="121"/>
      <c r="J961" s="121"/>
    </row>
    <row r="962" spans="1:14" ht="35.25" customHeight="1">
      <c r="A962" s="528" t="s">
        <v>1613</v>
      </c>
      <c r="B962" s="528"/>
      <c r="C962" s="528"/>
      <c r="D962" s="529" t="s">
        <v>1612</v>
      </c>
      <c r="E962" s="529"/>
      <c r="F962" s="529"/>
      <c r="G962" s="529"/>
      <c r="H962" s="530">
        <v>2760558</v>
      </c>
      <c r="I962" s="531"/>
      <c r="J962" s="531"/>
    </row>
    <row r="963" spans="1:14" ht="66" customHeight="1">
      <c r="A963" s="187" t="s">
        <v>141</v>
      </c>
      <c r="B963" s="126" t="s">
        <v>142</v>
      </c>
      <c r="C963" s="126" t="s">
        <v>143</v>
      </c>
      <c r="D963" s="126" t="s">
        <v>144</v>
      </c>
      <c r="E963" s="126" t="s">
        <v>145</v>
      </c>
      <c r="F963" s="126" t="s">
        <v>146</v>
      </c>
      <c r="G963" s="126" t="s">
        <v>147</v>
      </c>
      <c r="H963" s="126" t="s">
        <v>148</v>
      </c>
      <c r="I963" s="126" t="s">
        <v>149</v>
      </c>
      <c r="J963" s="126" t="s">
        <v>150</v>
      </c>
    </row>
    <row r="964" spans="1:14" ht="194.25" customHeight="1">
      <c r="A964" s="101">
        <v>1</v>
      </c>
      <c r="B964" s="220">
        <v>95991</v>
      </c>
      <c r="C964" s="221" t="s">
        <v>1614</v>
      </c>
      <c r="D964" s="102" t="s">
        <v>32</v>
      </c>
      <c r="E964" s="101">
        <v>0</v>
      </c>
      <c r="F964" s="222">
        <v>5</v>
      </c>
      <c r="G964" s="101">
        <v>5</v>
      </c>
      <c r="H964" s="102">
        <v>93131501</v>
      </c>
      <c r="I964" s="101" t="s">
        <v>1099</v>
      </c>
      <c r="J964" s="101" t="s">
        <v>1099</v>
      </c>
    </row>
    <row r="965" spans="1:14" ht="27" customHeight="1">
      <c r="A965" s="626" t="s">
        <v>67</v>
      </c>
      <c r="B965" s="626"/>
      <c r="C965" s="626"/>
      <c r="D965" s="626"/>
      <c r="E965" s="626"/>
      <c r="F965" s="626"/>
      <c r="G965" s="626"/>
      <c r="H965" s="626"/>
      <c r="I965" s="626"/>
      <c r="J965" s="140">
        <f>+H962</f>
        <v>2760558</v>
      </c>
      <c r="K965" s="141"/>
    </row>
    <row r="966" spans="1:14">
      <c r="A966" s="121"/>
      <c r="B966" s="121"/>
      <c r="C966" s="121"/>
      <c r="D966" s="121"/>
      <c r="E966" s="121"/>
      <c r="F966" s="121"/>
      <c r="G966" s="121"/>
      <c r="H966" s="121"/>
      <c r="I966" s="135"/>
      <c r="J966" s="121"/>
    </row>
    <row r="967" spans="1:14" ht="16.5" customHeight="1">
      <c r="A967" s="522" t="s">
        <v>103</v>
      </c>
      <c r="B967" s="522"/>
      <c r="C967" s="522"/>
      <c r="D967" s="522"/>
      <c r="E967" s="522"/>
      <c r="F967" s="522"/>
      <c r="G967" s="522"/>
      <c r="H967" s="522"/>
      <c r="I967" s="522"/>
      <c r="J967" s="522"/>
      <c r="K967" s="109"/>
    </row>
    <row r="968" spans="1:14" ht="16.5" customHeight="1">
      <c r="A968" s="523" t="s">
        <v>102</v>
      </c>
      <c r="B968" s="523"/>
      <c r="C968" s="523"/>
      <c r="D968" s="523"/>
      <c r="E968" s="523"/>
      <c r="F968" s="523"/>
      <c r="G968" s="523"/>
      <c r="H968" s="523"/>
      <c r="I968" s="523"/>
      <c r="J968" s="523"/>
      <c r="K968" s="111"/>
      <c r="L968" s="112"/>
      <c r="M968" s="223"/>
      <c r="N968" s="223"/>
    </row>
    <row r="969" spans="1:14" ht="16.5" customHeight="1">
      <c r="A969" s="691" t="s">
        <v>1123</v>
      </c>
      <c r="B969" s="691"/>
      <c r="C969" s="691"/>
      <c r="D969" s="691"/>
      <c r="E969" s="691"/>
      <c r="F969" s="691"/>
      <c r="G969" s="691"/>
      <c r="H969" s="691"/>
      <c r="I969" s="691"/>
      <c r="J969" s="691"/>
      <c r="K969" s="109"/>
    </row>
    <row r="970" spans="1:14" ht="24" customHeight="1">
      <c r="A970" s="528" t="s">
        <v>138</v>
      </c>
      <c r="B970" s="528"/>
      <c r="C970" s="528"/>
      <c r="D970" s="528" t="s">
        <v>139</v>
      </c>
      <c r="E970" s="528"/>
      <c r="F970" s="528"/>
      <c r="G970" s="528"/>
      <c r="H970" s="528" t="s">
        <v>140</v>
      </c>
      <c r="I970" s="528"/>
      <c r="J970" s="528"/>
      <c r="K970" s="109"/>
    </row>
    <row r="971" spans="1:14" ht="24" customHeight="1">
      <c r="A971" s="510" t="s">
        <v>102</v>
      </c>
      <c r="B971" s="692"/>
      <c r="C971" s="511"/>
      <c r="D971" s="693" t="s">
        <v>103</v>
      </c>
      <c r="E971" s="694"/>
      <c r="F971" s="694"/>
      <c r="G971" s="695"/>
      <c r="H971" s="696">
        <v>1528162</v>
      </c>
      <c r="I971" s="697"/>
      <c r="J971" s="698"/>
      <c r="K971" s="99"/>
    </row>
    <row r="972" spans="1:14" ht="42.75" customHeight="1">
      <c r="A972" s="187" t="s">
        <v>141</v>
      </c>
      <c r="B972" s="126" t="s">
        <v>142</v>
      </c>
      <c r="C972" s="224" t="s">
        <v>143</v>
      </c>
      <c r="D972" s="126" t="s">
        <v>144</v>
      </c>
      <c r="E972" s="126" t="s">
        <v>145</v>
      </c>
      <c r="F972" s="126" t="s">
        <v>146</v>
      </c>
      <c r="G972" s="126" t="s">
        <v>147</v>
      </c>
      <c r="H972" s="126" t="s">
        <v>148</v>
      </c>
      <c r="I972" s="126" t="s">
        <v>149</v>
      </c>
      <c r="J972" s="126" t="s">
        <v>150</v>
      </c>
      <c r="K972" s="99"/>
    </row>
    <row r="973" spans="1:14" ht="24" customHeight="1">
      <c r="A973" s="126">
        <v>1</v>
      </c>
      <c r="B973" s="225">
        <v>3465401</v>
      </c>
      <c r="C973" s="226" t="s">
        <v>1615</v>
      </c>
      <c r="D973" s="190" t="s">
        <v>832</v>
      </c>
      <c r="E973" s="128">
        <v>0</v>
      </c>
      <c r="F973" s="128">
        <v>10</v>
      </c>
      <c r="G973" s="128">
        <v>10</v>
      </c>
      <c r="H973" s="128">
        <v>10171500</v>
      </c>
      <c r="I973" s="130">
        <v>234504</v>
      </c>
      <c r="J973" s="130">
        <f>I973*F973</f>
        <v>2345040</v>
      </c>
      <c r="K973" s="99"/>
    </row>
    <row r="974" spans="1:14" ht="24" customHeight="1">
      <c r="A974" s="126">
        <f>+A973+1</f>
        <v>2</v>
      </c>
      <c r="B974" s="225">
        <v>3461101</v>
      </c>
      <c r="C974" s="226" t="s">
        <v>1616</v>
      </c>
      <c r="D974" s="190" t="s">
        <v>1617</v>
      </c>
      <c r="E974" s="128">
        <v>0</v>
      </c>
      <c r="F974" s="128">
        <v>10</v>
      </c>
      <c r="G974" s="128">
        <v>10</v>
      </c>
      <c r="H974" s="128">
        <v>13101904</v>
      </c>
      <c r="I974" s="130">
        <v>234504</v>
      </c>
      <c r="J974" s="130">
        <f>I974*F974</f>
        <v>2345040</v>
      </c>
      <c r="K974" s="99"/>
    </row>
    <row r="975" spans="1:14" ht="45">
      <c r="A975" s="126">
        <f>+A974+1</f>
        <v>3</v>
      </c>
      <c r="B975" s="225">
        <v>3465</v>
      </c>
      <c r="C975" s="226" t="s">
        <v>1618</v>
      </c>
      <c r="D975" s="190" t="s">
        <v>1617</v>
      </c>
      <c r="E975" s="128">
        <v>0</v>
      </c>
      <c r="F975" s="128">
        <v>10</v>
      </c>
      <c r="G975" s="128">
        <v>10</v>
      </c>
      <c r="H975" s="128">
        <v>10171601</v>
      </c>
      <c r="I975" s="130">
        <v>234504</v>
      </c>
      <c r="J975" s="130">
        <f>I975*F975</f>
        <v>2345040</v>
      </c>
      <c r="K975" s="99"/>
    </row>
    <row r="976" spans="1:14" ht="27" customHeight="1">
      <c r="A976" s="626" t="s">
        <v>67</v>
      </c>
      <c r="B976" s="626"/>
      <c r="C976" s="626"/>
      <c r="D976" s="626"/>
      <c r="E976" s="626"/>
      <c r="F976" s="626"/>
      <c r="G976" s="626"/>
      <c r="H976" s="626"/>
      <c r="I976" s="626"/>
      <c r="J976" s="140">
        <f>+H971</f>
        <v>1528162</v>
      </c>
      <c r="K976" s="141"/>
    </row>
    <row r="977" spans="1:14" ht="15.75" customHeight="1">
      <c r="A977" s="118"/>
      <c r="B977" s="118"/>
      <c r="C977" s="118"/>
      <c r="D977" s="118"/>
      <c r="E977" s="118"/>
      <c r="F977" s="118"/>
      <c r="G977" s="118"/>
      <c r="H977" s="118"/>
      <c r="I977" s="118"/>
      <c r="J977" s="118"/>
      <c r="K977" s="99"/>
    </row>
    <row r="978" spans="1:14" ht="15.75" customHeight="1">
      <c r="A978" s="522" t="s">
        <v>1619</v>
      </c>
      <c r="B978" s="522"/>
      <c r="C978" s="522"/>
      <c r="D978" s="522"/>
      <c r="E978" s="522"/>
      <c r="F978" s="522"/>
      <c r="G978" s="522"/>
      <c r="H978" s="522"/>
      <c r="I978" s="522"/>
      <c r="J978" s="522"/>
      <c r="K978" s="99"/>
    </row>
    <row r="979" spans="1:14" ht="15.75" customHeight="1">
      <c r="A979" s="523" t="s">
        <v>1620</v>
      </c>
      <c r="B979" s="523"/>
      <c r="C979" s="523"/>
      <c r="D979" s="523"/>
      <c r="E979" s="523"/>
      <c r="F979" s="523"/>
      <c r="G979" s="523"/>
      <c r="H979" s="523"/>
      <c r="I979" s="523"/>
      <c r="J979" s="523"/>
      <c r="K979" s="227"/>
      <c r="L979" s="223"/>
      <c r="M979" s="223"/>
      <c r="N979" s="223"/>
    </row>
    <row r="980" spans="1:14" ht="15.75" customHeight="1">
      <c r="A980" s="691" t="s">
        <v>1123</v>
      </c>
      <c r="B980" s="691"/>
      <c r="C980" s="691"/>
      <c r="D980" s="691"/>
      <c r="E980" s="691"/>
      <c r="F980" s="691"/>
      <c r="G980" s="691"/>
      <c r="H980" s="691"/>
      <c r="I980" s="691"/>
      <c r="J980" s="691"/>
      <c r="K980" s="99"/>
    </row>
    <row r="981" spans="1:14" ht="24" customHeight="1">
      <c r="A981" s="528" t="s">
        <v>138</v>
      </c>
      <c r="B981" s="528"/>
      <c r="C981" s="528"/>
      <c r="D981" s="528" t="s">
        <v>139</v>
      </c>
      <c r="E981" s="528"/>
      <c r="F981" s="528"/>
      <c r="G981" s="528"/>
      <c r="H981" s="528" t="s">
        <v>140</v>
      </c>
      <c r="I981" s="528"/>
      <c r="J981" s="528"/>
      <c r="K981" s="99"/>
    </row>
    <row r="982" spans="1:14" ht="24" customHeight="1">
      <c r="A982" s="528" t="s">
        <v>1620</v>
      </c>
      <c r="B982" s="528"/>
      <c r="C982" s="528"/>
      <c r="D982" s="529" t="s">
        <v>1619</v>
      </c>
      <c r="E982" s="529"/>
      <c r="F982" s="529"/>
      <c r="G982" s="529"/>
      <c r="H982" s="530">
        <v>3500000</v>
      </c>
      <c r="I982" s="531"/>
      <c r="J982" s="531"/>
      <c r="K982" s="99"/>
    </row>
    <row r="983" spans="1:14" ht="42" customHeight="1">
      <c r="A983" s="187" t="s">
        <v>141</v>
      </c>
      <c r="B983" s="126" t="s">
        <v>142</v>
      </c>
      <c r="C983" s="224" t="s">
        <v>143</v>
      </c>
      <c r="D983" s="126" t="s">
        <v>144</v>
      </c>
      <c r="E983" s="126" t="s">
        <v>145</v>
      </c>
      <c r="F983" s="126" t="s">
        <v>146</v>
      </c>
      <c r="G983" s="126" t="s">
        <v>147</v>
      </c>
      <c r="H983" s="126" t="s">
        <v>148</v>
      </c>
      <c r="I983" s="126" t="s">
        <v>149</v>
      </c>
      <c r="J983" s="126" t="s">
        <v>150</v>
      </c>
      <c r="K983" s="99"/>
    </row>
    <row r="984" spans="1:14" ht="33.75" customHeight="1">
      <c r="A984" s="126">
        <f>+A975+1</f>
        <v>4</v>
      </c>
      <c r="B984" s="225">
        <v>196105</v>
      </c>
      <c r="C984" s="211" t="s">
        <v>1621</v>
      </c>
      <c r="D984" s="190" t="s">
        <v>832</v>
      </c>
      <c r="E984" s="128">
        <v>0</v>
      </c>
      <c r="F984" s="128">
        <v>50</v>
      </c>
      <c r="G984" s="128">
        <v>50</v>
      </c>
      <c r="H984" s="128">
        <v>50446862</v>
      </c>
      <c r="I984" s="130">
        <v>50446862</v>
      </c>
      <c r="J984" s="130">
        <f>I984*F984</f>
        <v>2522343100</v>
      </c>
      <c r="K984" s="99"/>
    </row>
    <row r="985" spans="1:14" ht="21" customHeight="1">
      <c r="A985" s="126">
        <f>+A984+1</f>
        <v>5</v>
      </c>
      <c r="B985" s="225">
        <v>196106</v>
      </c>
      <c r="C985" s="211" t="s">
        <v>1622</v>
      </c>
      <c r="D985" s="190" t="s">
        <v>32</v>
      </c>
      <c r="E985" s="128">
        <v>0</v>
      </c>
      <c r="F985" s="128">
        <v>50</v>
      </c>
      <c r="G985" s="128">
        <v>50</v>
      </c>
      <c r="H985" s="128">
        <v>50446862</v>
      </c>
      <c r="I985" s="130">
        <v>234504</v>
      </c>
      <c r="J985" s="130">
        <f>I985*F985</f>
        <v>11725200</v>
      </c>
      <c r="K985" s="99"/>
    </row>
    <row r="986" spans="1:14" ht="21" customHeight="1">
      <c r="A986" s="626" t="s">
        <v>67</v>
      </c>
      <c r="B986" s="626"/>
      <c r="C986" s="626"/>
      <c r="D986" s="626"/>
      <c r="E986" s="626"/>
      <c r="F986" s="626"/>
      <c r="G986" s="626"/>
      <c r="H986" s="626"/>
      <c r="I986" s="626"/>
      <c r="J986" s="140">
        <f>+H982</f>
        <v>3500000</v>
      </c>
      <c r="K986" s="141"/>
    </row>
    <row r="987" spans="1:14" ht="14.25" customHeight="1">
      <c r="A987" s="118"/>
      <c r="B987" s="76"/>
      <c r="C987" s="134"/>
      <c r="D987" s="76"/>
      <c r="E987" s="76"/>
      <c r="F987" s="76"/>
      <c r="G987" s="76"/>
      <c r="H987" s="76"/>
      <c r="I987" s="136"/>
      <c r="J987" s="136"/>
      <c r="K987" s="99"/>
    </row>
    <row r="988" spans="1:14" ht="24" customHeight="1">
      <c r="A988" s="655" t="s">
        <v>1623</v>
      </c>
      <c r="B988" s="655"/>
      <c r="C988" s="655"/>
      <c r="D988" s="655"/>
      <c r="E988" s="655"/>
      <c r="F988" s="655"/>
      <c r="G988" s="655"/>
      <c r="H988" s="655"/>
      <c r="I988" s="655"/>
      <c r="J988" s="655"/>
      <c r="K988" s="99"/>
    </row>
    <row r="989" spans="1:14" ht="24" customHeight="1">
      <c r="A989" s="655" t="s">
        <v>1624</v>
      </c>
      <c r="B989" s="655"/>
      <c r="C989" s="655"/>
      <c r="D989" s="655"/>
      <c r="E989" s="655"/>
      <c r="F989" s="655"/>
      <c r="G989" s="655"/>
      <c r="H989" s="655"/>
      <c r="I989" s="655"/>
      <c r="J989" s="655"/>
      <c r="K989" s="99"/>
    </row>
    <row r="990" spans="1:14" ht="24" customHeight="1">
      <c r="A990" s="675" t="s">
        <v>949</v>
      </c>
      <c r="B990" s="675"/>
      <c r="C990" s="675"/>
      <c r="D990" s="675"/>
      <c r="E990" s="675"/>
      <c r="F990" s="675"/>
      <c r="G990" s="675"/>
      <c r="H990" s="675"/>
      <c r="I990" s="675"/>
      <c r="J990" s="675"/>
      <c r="K990" s="99"/>
    </row>
    <row r="991" spans="1:14" ht="24" customHeight="1">
      <c r="A991" s="524" t="s">
        <v>138</v>
      </c>
      <c r="B991" s="524"/>
      <c r="C991" s="524"/>
      <c r="D991" s="524" t="s">
        <v>139</v>
      </c>
      <c r="E991" s="524"/>
      <c r="F991" s="524"/>
      <c r="G991" s="524"/>
      <c r="H991" s="524" t="s">
        <v>140</v>
      </c>
      <c r="I991" s="524"/>
      <c r="J991" s="524"/>
      <c r="K991" s="99"/>
    </row>
    <row r="992" spans="1:14" ht="42" customHeight="1">
      <c r="A992" s="676" t="s">
        <v>1624</v>
      </c>
      <c r="B992" s="677"/>
      <c r="C992" s="678"/>
      <c r="D992" s="699" t="s">
        <v>1623</v>
      </c>
      <c r="E992" s="700"/>
      <c r="F992" s="700"/>
      <c r="G992" s="701"/>
      <c r="H992" s="641">
        <v>5028163</v>
      </c>
      <c r="I992" s="642"/>
      <c r="J992" s="643"/>
      <c r="K992" s="99"/>
    </row>
    <row r="993" spans="1:11" ht="44.25" customHeight="1">
      <c r="A993" s="125" t="s">
        <v>141</v>
      </c>
      <c r="B993" s="123" t="s">
        <v>142</v>
      </c>
      <c r="C993" s="123" t="s">
        <v>143</v>
      </c>
      <c r="D993" s="123" t="s">
        <v>144</v>
      </c>
      <c r="E993" s="123" t="s">
        <v>145</v>
      </c>
      <c r="F993" s="123" t="s">
        <v>146</v>
      </c>
      <c r="G993" s="123" t="s">
        <v>147</v>
      </c>
      <c r="H993" s="123" t="s">
        <v>148</v>
      </c>
      <c r="I993" s="123" t="s">
        <v>149</v>
      </c>
      <c r="J993" s="123" t="s">
        <v>150</v>
      </c>
      <c r="K993" s="99"/>
    </row>
    <row r="994" spans="1:11" ht="109.5" customHeight="1">
      <c r="A994" s="128">
        <f>+A985+1</f>
        <v>6</v>
      </c>
      <c r="B994" s="128">
        <v>94900</v>
      </c>
      <c r="C994" s="228" t="s">
        <v>1625</v>
      </c>
      <c r="D994" s="101" t="s">
        <v>832</v>
      </c>
      <c r="E994" s="101">
        <v>0</v>
      </c>
      <c r="F994" s="146">
        <v>20</v>
      </c>
      <c r="G994" s="146">
        <v>20</v>
      </c>
      <c r="H994" s="146">
        <v>9162303</v>
      </c>
      <c r="I994" s="163"/>
      <c r="J994" s="163"/>
      <c r="K994" s="99"/>
    </row>
    <row r="995" spans="1:11" ht="27" customHeight="1">
      <c r="A995" s="626" t="s">
        <v>67</v>
      </c>
      <c r="B995" s="626"/>
      <c r="C995" s="626"/>
      <c r="D995" s="626"/>
      <c r="E995" s="626"/>
      <c r="F995" s="626"/>
      <c r="G995" s="626"/>
      <c r="H995" s="626"/>
      <c r="I995" s="626"/>
      <c r="J995" s="158">
        <f>+H992</f>
        <v>5028163</v>
      </c>
      <c r="K995" s="141"/>
    </row>
    <row r="996" spans="1:11" ht="24" customHeight="1">
      <c r="A996" s="118"/>
      <c r="B996" s="76"/>
      <c r="C996" s="134"/>
      <c r="D996" s="76"/>
      <c r="E996" s="76"/>
      <c r="F996" s="76"/>
      <c r="G996" s="76"/>
      <c r="H996" s="76"/>
      <c r="I996" s="136"/>
      <c r="J996" s="136"/>
      <c r="K996" s="99"/>
    </row>
    <row r="997" spans="1:11" ht="16">
      <c r="A997" s="671" t="s">
        <v>1626</v>
      </c>
      <c r="B997" s="672"/>
      <c r="C997" s="672"/>
      <c r="D997" s="672"/>
      <c r="E997" s="672"/>
      <c r="F997" s="672"/>
      <c r="G997" s="672"/>
      <c r="H997" s="672"/>
      <c r="I997" s="673"/>
      <c r="J997" s="183">
        <f>+J965+J976+J986+J995</f>
        <v>12816883</v>
      </c>
    </row>
    <row r="998" spans="1:11" ht="24.75" customHeight="1">
      <c r="A998" s="184"/>
      <c r="B998" s="157"/>
      <c r="C998" s="185"/>
      <c r="D998" s="186"/>
      <c r="E998" s="156"/>
      <c r="F998" s="157"/>
      <c r="G998" s="156"/>
      <c r="H998" s="157"/>
      <c r="I998" s="156"/>
      <c r="J998" s="156"/>
    </row>
    <row r="999" spans="1:11" ht="16">
      <c r="A999" s="702" t="s">
        <v>1627</v>
      </c>
      <c r="B999" s="703"/>
      <c r="C999" s="703"/>
      <c r="D999" s="703"/>
      <c r="E999" s="703"/>
      <c r="F999" s="703"/>
      <c r="G999" s="703"/>
      <c r="H999" s="703"/>
      <c r="I999" s="703"/>
      <c r="J999" s="703"/>
    </row>
    <row r="1000" spans="1:11">
      <c r="A1000" s="121"/>
      <c r="B1000" s="121"/>
      <c r="C1000" s="121"/>
      <c r="D1000" s="121"/>
      <c r="E1000" s="121"/>
      <c r="F1000" s="121"/>
      <c r="G1000" s="121"/>
      <c r="H1000" s="121"/>
      <c r="I1000" s="121"/>
      <c r="J1000" s="121"/>
    </row>
    <row r="1001" spans="1:11">
      <c r="A1001" s="522" t="s">
        <v>1628</v>
      </c>
      <c r="B1001" s="522"/>
      <c r="C1001" s="522"/>
      <c r="D1001" s="522"/>
      <c r="E1001" s="522"/>
      <c r="F1001" s="522"/>
      <c r="G1001" s="522"/>
      <c r="H1001" s="522"/>
      <c r="I1001" s="522"/>
      <c r="J1001" s="522"/>
    </row>
    <row r="1002" spans="1:11">
      <c r="A1002" s="523" t="s">
        <v>993</v>
      </c>
      <c r="B1002" s="523"/>
      <c r="C1002" s="523"/>
      <c r="D1002" s="523"/>
      <c r="E1002" s="523"/>
      <c r="F1002" s="523"/>
      <c r="G1002" s="523"/>
      <c r="H1002" s="523"/>
      <c r="I1002" s="523"/>
      <c r="J1002" s="523"/>
    </row>
    <row r="1003" spans="1:11">
      <c r="A1003" s="521" t="s">
        <v>1629</v>
      </c>
      <c r="B1003" s="521"/>
      <c r="C1003" s="521"/>
      <c r="D1003" s="521"/>
      <c r="E1003" s="521"/>
      <c r="F1003" s="521"/>
      <c r="G1003" s="521"/>
      <c r="H1003" s="521"/>
      <c r="I1003" s="521"/>
      <c r="J1003" s="521"/>
    </row>
    <row r="1004" spans="1:11" ht="25.5" customHeight="1">
      <c r="A1004" s="528" t="s">
        <v>138</v>
      </c>
      <c r="B1004" s="528"/>
      <c r="C1004" s="528"/>
      <c r="D1004" s="528" t="s">
        <v>139</v>
      </c>
      <c r="E1004" s="528"/>
      <c r="F1004" s="528"/>
      <c r="G1004" s="528"/>
      <c r="H1004" s="528" t="s">
        <v>140</v>
      </c>
      <c r="I1004" s="528"/>
      <c r="J1004" s="528"/>
    </row>
    <row r="1005" spans="1:11" ht="30.75" customHeight="1">
      <c r="A1005" s="528" t="s">
        <v>993</v>
      </c>
      <c r="B1005" s="528"/>
      <c r="C1005" s="528"/>
      <c r="D1005" s="529" t="s">
        <v>1628</v>
      </c>
      <c r="E1005" s="529"/>
      <c r="F1005" s="529"/>
      <c r="G1005" s="529"/>
      <c r="H1005" s="530">
        <v>10000000</v>
      </c>
      <c r="I1005" s="531"/>
      <c r="J1005" s="531"/>
    </row>
    <row r="1006" spans="1:11" ht="45.75" customHeight="1">
      <c r="A1006" s="187" t="s">
        <v>141</v>
      </c>
      <c r="B1006" s="126" t="s">
        <v>142</v>
      </c>
      <c r="C1006" s="126" t="s">
        <v>143</v>
      </c>
      <c r="D1006" s="126" t="s">
        <v>144</v>
      </c>
      <c r="E1006" s="126" t="s">
        <v>145</v>
      </c>
      <c r="F1006" s="126" t="s">
        <v>146</v>
      </c>
      <c r="G1006" s="126" t="s">
        <v>147</v>
      </c>
      <c r="H1006" s="126" t="s">
        <v>148</v>
      </c>
      <c r="I1006" s="126" t="s">
        <v>149</v>
      </c>
      <c r="J1006" s="126" t="s">
        <v>150</v>
      </c>
    </row>
    <row r="1007" spans="1:11" ht="165.75" customHeight="1">
      <c r="A1007" s="101">
        <v>1</v>
      </c>
      <c r="B1007" s="101">
        <v>3812201</v>
      </c>
      <c r="C1007" s="145" t="s">
        <v>1630</v>
      </c>
      <c r="D1007" s="101" t="s">
        <v>166</v>
      </c>
      <c r="E1007" s="101">
        <v>0</v>
      </c>
      <c r="F1007" s="196">
        <v>10</v>
      </c>
      <c r="G1007" s="196">
        <v>10</v>
      </c>
      <c r="H1007" s="101">
        <v>56101703</v>
      </c>
      <c r="I1007" s="101" t="s">
        <v>1099</v>
      </c>
      <c r="J1007" s="101" t="s">
        <v>1099</v>
      </c>
    </row>
    <row r="1008" spans="1:11" ht="212.25" customHeight="1">
      <c r="A1008" s="101">
        <v>2</v>
      </c>
      <c r="B1008" s="101">
        <v>3814049</v>
      </c>
      <c r="C1008" s="145" t="s">
        <v>1631</v>
      </c>
      <c r="D1008" s="101" t="s">
        <v>166</v>
      </c>
      <c r="E1008" s="101">
        <v>0</v>
      </c>
      <c r="F1008" s="196">
        <v>1</v>
      </c>
      <c r="G1008" s="188">
        <v>1</v>
      </c>
      <c r="H1008" s="101">
        <v>24102004</v>
      </c>
      <c r="I1008" s="101" t="s">
        <v>1099</v>
      </c>
      <c r="J1008" s="101" t="s">
        <v>1099</v>
      </c>
    </row>
    <row r="1009" spans="1:11" ht="27" customHeight="1">
      <c r="A1009" s="626" t="s">
        <v>67</v>
      </c>
      <c r="B1009" s="626"/>
      <c r="C1009" s="626"/>
      <c r="D1009" s="626"/>
      <c r="E1009" s="626"/>
      <c r="F1009" s="626"/>
      <c r="G1009" s="626"/>
      <c r="H1009" s="626"/>
      <c r="I1009" s="626"/>
      <c r="J1009" s="140">
        <f>+H1005</f>
        <v>10000000</v>
      </c>
      <c r="K1009" s="141"/>
    </row>
    <row r="1010" spans="1:11" s="45" customFormat="1" ht="14">
      <c r="A1010" s="522"/>
      <c r="B1010" s="522"/>
      <c r="C1010" s="522"/>
      <c r="D1010" s="522"/>
      <c r="E1010" s="522"/>
      <c r="F1010" s="522"/>
      <c r="G1010" s="522"/>
      <c r="H1010" s="522"/>
      <c r="I1010" s="522"/>
      <c r="J1010" s="522"/>
    </row>
    <row r="1011" spans="1:11">
      <c r="A1011" s="522" t="s">
        <v>1632</v>
      </c>
      <c r="B1011" s="522"/>
      <c r="C1011" s="522"/>
      <c r="D1011" s="522"/>
      <c r="E1011" s="522"/>
      <c r="F1011" s="522"/>
      <c r="G1011" s="522"/>
      <c r="H1011" s="522"/>
      <c r="I1011" s="522"/>
      <c r="J1011" s="522"/>
    </row>
    <row r="1012" spans="1:11">
      <c r="A1012" s="523" t="s">
        <v>1633</v>
      </c>
      <c r="B1012" s="523"/>
      <c r="C1012" s="523"/>
      <c r="D1012" s="523"/>
      <c r="E1012" s="523"/>
      <c r="F1012" s="523"/>
      <c r="G1012" s="523"/>
      <c r="H1012" s="523"/>
      <c r="I1012" s="523"/>
      <c r="J1012" s="523"/>
    </row>
    <row r="1013" spans="1:11">
      <c r="A1013" s="521" t="s">
        <v>1629</v>
      </c>
      <c r="B1013" s="521"/>
      <c r="C1013" s="521"/>
      <c r="D1013" s="521"/>
      <c r="E1013" s="521"/>
      <c r="F1013" s="521"/>
      <c r="G1013" s="521"/>
      <c r="H1013" s="521"/>
      <c r="I1013" s="521"/>
      <c r="J1013" s="521"/>
    </row>
    <row r="1014" spans="1:11" ht="25.5" customHeight="1">
      <c r="A1014" s="528" t="s">
        <v>138</v>
      </c>
      <c r="B1014" s="528"/>
      <c r="C1014" s="528"/>
      <c r="D1014" s="528" t="s">
        <v>139</v>
      </c>
      <c r="E1014" s="528"/>
      <c r="F1014" s="528"/>
      <c r="G1014" s="528"/>
      <c r="H1014" s="528" t="s">
        <v>140</v>
      </c>
      <c r="I1014" s="528"/>
      <c r="J1014" s="528"/>
    </row>
    <row r="1015" spans="1:11" ht="32.25" customHeight="1">
      <c r="A1015" s="528" t="s">
        <v>1633</v>
      </c>
      <c r="B1015" s="528"/>
      <c r="C1015" s="528"/>
      <c r="D1015" s="529" t="s">
        <v>89</v>
      </c>
      <c r="E1015" s="529"/>
      <c r="F1015" s="529"/>
      <c r="G1015" s="529"/>
      <c r="H1015" s="530">
        <v>8000000</v>
      </c>
      <c r="I1015" s="531"/>
      <c r="J1015" s="531"/>
    </row>
    <row r="1016" spans="1:11" ht="45.75" customHeight="1">
      <c r="A1016" s="187" t="s">
        <v>141</v>
      </c>
      <c r="B1016" s="126" t="s">
        <v>142</v>
      </c>
      <c r="C1016" s="126" t="s">
        <v>143</v>
      </c>
      <c r="D1016" s="126" t="s">
        <v>144</v>
      </c>
      <c r="E1016" s="126" t="s">
        <v>145</v>
      </c>
      <c r="F1016" s="126" t="s">
        <v>146</v>
      </c>
      <c r="G1016" s="126" t="s">
        <v>147</v>
      </c>
      <c r="H1016" s="126" t="s">
        <v>148</v>
      </c>
      <c r="I1016" s="126" t="s">
        <v>149</v>
      </c>
      <c r="J1016" s="126" t="s">
        <v>150</v>
      </c>
    </row>
    <row r="1017" spans="1:11" ht="45.75" customHeight="1">
      <c r="A1017" s="101">
        <v>1</v>
      </c>
      <c r="B1017" s="101">
        <v>3611501</v>
      </c>
      <c r="C1017" s="176" t="s">
        <v>1634</v>
      </c>
      <c r="D1017" s="101" t="s">
        <v>166</v>
      </c>
      <c r="E1017" s="101">
        <v>0</v>
      </c>
      <c r="F1017" s="196">
        <v>4</v>
      </c>
      <c r="G1017" s="196">
        <v>4</v>
      </c>
      <c r="H1017" s="101">
        <v>24111509</v>
      </c>
      <c r="I1017" s="101" t="s">
        <v>1099</v>
      </c>
      <c r="J1017" s="101" t="s">
        <v>1099</v>
      </c>
      <c r="K1017" s="131"/>
    </row>
    <row r="1018" spans="1:11" ht="27" customHeight="1">
      <c r="A1018" s="626" t="s">
        <v>67</v>
      </c>
      <c r="B1018" s="626"/>
      <c r="C1018" s="626"/>
      <c r="D1018" s="626"/>
      <c r="E1018" s="626"/>
      <c r="F1018" s="626"/>
      <c r="G1018" s="626"/>
      <c r="H1018" s="626"/>
      <c r="I1018" s="626"/>
      <c r="J1018" s="140">
        <f>+H1015</f>
        <v>8000000</v>
      </c>
      <c r="K1018" s="141"/>
    </row>
    <row r="1019" spans="1:11">
      <c r="A1019" s="121"/>
      <c r="B1019" s="121"/>
      <c r="C1019" s="121"/>
      <c r="D1019" s="121"/>
      <c r="E1019" s="121"/>
      <c r="F1019" s="121"/>
      <c r="G1019" s="121"/>
      <c r="H1019" s="121"/>
      <c r="I1019" s="135"/>
      <c r="J1019" s="121"/>
    </row>
    <row r="1020" spans="1:11" s="45" customFormat="1" ht="14">
      <c r="A1020" s="522" t="s">
        <v>1635</v>
      </c>
      <c r="B1020" s="522"/>
      <c r="C1020" s="522"/>
      <c r="D1020" s="522"/>
      <c r="E1020" s="522"/>
      <c r="F1020" s="522"/>
      <c r="G1020" s="522"/>
      <c r="H1020" s="522"/>
      <c r="I1020" s="522"/>
      <c r="J1020" s="522"/>
    </row>
    <row r="1021" spans="1:11" s="45" customFormat="1" ht="14">
      <c r="A1021" s="523" t="s">
        <v>1636</v>
      </c>
      <c r="B1021" s="523"/>
      <c r="C1021" s="523"/>
      <c r="D1021" s="523"/>
      <c r="E1021" s="523"/>
      <c r="F1021" s="523"/>
      <c r="G1021" s="523"/>
      <c r="H1021" s="523"/>
      <c r="I1021" s="523"/>
      <c r="J1021" s="523"/>
    </row>
    <row r="1022" spans="1:11" s="45" customFormat="1" ht="14">
      <c r="A1022" s="521" t="s">
        <v>1629</v>
      </c>
      <c r="B1022" s="521"/>
      <c r="C1022" s="521"/>
      <c r="D1022" s="521"/>
      <c r="E1022" s="521"/>
      <c r="F1022" s="521"/>
      <c r="G1022" s="521"/>
      <c r="H1022" s="521"/>
      <c r="I1022" s="521"/>
      <c r="J1022" s="521"/>
    </row>
    <row r="1023" spans="1:11" s="45" customFormat="1" ht="25.5" customHeight="1">
      <c r="A1023" s="528" t="s">
        <v>138</v>
      </c>
      <c r="B1023" s="528"/>
      <c r="C1023" s="528"/>
      <c r="D1023" s="528" t="s">
        <v>139</v>
      </c>
      <c r="E1023" s="528"/>
      <c r="F1023" s="528"/>
      <c r="G1023" s="528"/>
      <c r="H1023" s="528" t="s">
        <v>140</v>
      </c>
      <c r="I1023" s="528"/>
      <c r="J1023" s="528"/>
    </row>
    <row r="1024" spans="1:11" s="45" customFormat="1" ht="25.5" customHeight="1">
      <c r="A1024" s="528" t="s">
        <v>1636</v>
      </c>
      <c r="B1024" s="528"/>
      <c r="C1024" s="528"/>
      <c r="D1024" s="529" t="s">
        <v>1635</v>
      </c>
      <c r="E1024" s="529"/>
      <c r="F1024" s="529"/>
      <c r="G1024" s="529"/>
      <c r="H1024" s="530">
        <v>10000000</v>
      </c>
      <c r="I1024" s="531"/>
      <c r="J1024" s="531"/>
    </row>
    <row r="1025" spans="1:11" s="45" customFormat="1" ht="45.75" customHeight="1">
      <c r="A1025" s="187" t="s">
        <v>141</v>
      </c>
      <c r="B1025" s="126" t="s">
        <v>142</v>
      </c>
      <c r="C1025" s="126" t="s">
        <v>143</v>
      </c>
      <c r="D1025" s="126" t="s">
        <v>144</v>
      </c>
      <c r="E1025" s="126" t="s">
        <v>145</v>
      </c>
      <c r="F1025" s="126" t="s">
        <v>146</v>
      </c>
      <c r="G1025" s="126" t="s">
        <v>147</v>
      </c>
      <c r="H1025" s="126" t="s">
        <v>148</v>
      </c>
      <c r="I1025" s="126" t="s">
        <v>149</v>
      </c>
      <c r="J1025" s="126" t="s">
        <v>150</v>
      </c>
    </row>
    <row r="1026" spans="1:11" s="45" customFormat="1" ht="105">
      <c r="A1026" s="101">
        <v>1</v>
      </c>
      <c r="B1026" s="101">
        <v>3811105</v>
      </c>
      <c r="C1026" s="229" t="s">
        <v>1637</v>
      </c>
      <c r="D1026" s="101" t="s">
        <v>166</v>
      </c>
      <c r="E1026" s="101">
        <v>0</v>
      </c>
      <c r="F1026" s="196">
        <v>25</v>
      </c>
      <c r="G1026" s="196">
        <v>25</v>
      </c>
      <c r="H1026" s="101">
        <v>56112104</v>
      </c>
      <c r="I1026" s="101" t="s">
        <v>1099</v>
      </c>
      <c r="J1026" s="101" t="s">
        <v>1099</v>
      </c>
    </row>
    <row r="1027" spans="1:11" s="45" customFormat="1" ht="135">
      <c r="A1027" s="101">
        <v>2</v>
      </c>
      <c r="B1027" s="101">
        <v>3811105</v>
      </c>
      <c r="C1027" s="229" t="s">
        <v>1638</v>
      </c>
      <c r="D1027" s="101" t="s">
        <v>166</v>
      </c>
      <c r="E1027" s="101">
        <v>0</v>
      </c>
      <c r="F1027" s="196">
        <v>16</v>
      </c>
      <c r="G1027" s="188">
        <v>16</v>
      </c>
      <c r="H1027" s="101">
        <v>56112104</v>
      </c>
      <c r="I1027" s="101" t="s">
        <v>1099</v>
      </c>
      <c r="J1027" s="101" t="s">
        <v>1099</v>
      </c>
    </row>
    <row r="1028" spans="1:11" ht="27" customHeight="1">
      <c r="A1028" s="626" t="s">
        <v>67</v>
      </c>
      <c r="B1028" s="626"/>
      <c r="C1028" s="626"/>
      <c r="D1028" s="626"/>
      <c r="E1028" s="626"/>
      <c r="F1028" s="626"/>
      <c r="G1028" s="626"/>
      <c r="H1028" s="626"/>
      <c r="I1028" s="626"/>
      <c r="J1028" s="140">
        <f>+H1024</f>
        <v>10000000</v>
      </c>
      <c r="K1028" s="141"/>
    </row>
    <row r="1029" spans="1:11">
      <c r="A1029" s="121"/>
      <c r="B1029" s="121"/>
      <c r="C1029" s="121"/>
      <c r="D1029" s="121"/>
      <c r="E1029" s="121"/>
      <c r="F1029" s="121"/>
      <c r="G1029" s="121"/>
      <c r="H1029" s="121"/>
      <c r="I1029" s="135"/>
      <c r="J1029" s="121"/>
    </row>
    <row r="1030" spans="1:11" s="45" customFormat="1" ht="14">
      <c r="A1030" s="522" t="s">
        <v>1122</v>
      </c>
      <c r="B1030" s="522"/>
      <c r="C1030" s="522"/>
      <c r="D1030" s="522"/>
      <c r="E1030" s="522"/>
      <c r="F1030" s="522"/>
      <c r="G1030" s="522"/>
      <c r="H1030" s="522"/>
      <c r="I1030" s="522"/>
      <c r="J1030" s="522"/>
    </row>
    <row r="1031" spans="1:11" s="45" customFormat="1" ht="14">
      <c r="A1031" s="523" t="s">
        <v>1639</v>
      </c>
      <c r="B1031" s="523"/>
      <c r="C1031" s="523"/>
      <c r="D1031" s="523"/>
      <c r="E1031" s="523"/>
      <c r="F1031" s="523"/>
      <c r="G1031" s="523"/>
      <c r="H1031" s="523"/>
      <c r="I1031" s="523"/>
      <c r="J1031" s="523"/>
    </row>
    <row r="1032" spans="1:11" s="45" customFormat="1" ht="14">
      <c r="A1032" s="521" t="s">
        <v>1629</v>
      </c>
      <c r="B1032" s="521"/>
      <c r="C1032" s="521"/>
      <c r="D1032" s="521"/>
      <c r="E1032" s="521"/>
      <c r="F1032" s="521"/>
      <c r="G1032" s="521"/>
      <c r="H1032" s="521"/>
      <c r="I1032" s="521"/>
      <c r="J1032" s="521"/>
    </row>
    <row r="1033" spans="1:11" s="45" customFormat="1" ht="25.5" customHeight="1">
      <c r="A1033" s="528" t="s">
        <v>138</v>
      </c>
      <c r="B1033" s="528"/>
      <c r="C1033" s="528"/>
      <c r="D1033" s="528" t="s">
        <v>139</v>
      </c>
      <c r="E1033" s="528"/>
      <c r="F1033" s="528"/>
      <c r="G1033" s="528"/>
      <c r="H1033" s="528" t="s">
        <v>140</v>
      </c>
      <c r="I1033" s="528"/>
      <c r="J1033" s="528"/>
    </row>
    <row r="1034" spans="1:11" s="45" customFormat="1" ht="25.5" customHeight="1">
      <c r="A1034" s="528" t="s">
        <v>1639</v>
      </c>
      <c r="B1034" s="528"/>
      <c r="C1034" s="528"/>
      <c r="D1034" s="529" t="s">
        <v>1122</v>
      </c>
      <c r="E1034" s="529"/>
      <c r="F1034" s="529"/>
      <c r="G1034" s="529"/>
      <c r="H1034" s="530">
        <v>4092207</v>
      </c>
      <c r="I1034" s="531"/>
      <c r="J1034" s="531"/>
    </row>
    <row r="1035" spans="1:11" s="45" customFormat="1" ht="45.75" customHeight="1">
      <c r="A1035" s="187" t="s">
        <v>141</v>
      </c>
      <c r="B1035" s="126" t="s">
        <v>142</v>
      </c>
      <c r="C1035" s="126" t="s">
        <v>143</v>
      </c>
      <c r="D1035" s="126" t="s">
        <v>144</v>
      </c>
      <c r="E1035" s="126" t="s">
        <v>145</v>
      </c>
      <c r="F1035" s="126" t="s">
        <v>146</v>
      </c>
      <c r="G1035" s="126" t="s">
        <v>147</v>
      </c>
      <c r="H1035" s="126" t="s">
        <v>148</v>
      </c>
      <c r="I1035" s="126" t="s">
        <v>149</v>
      </c>
      <c r="J1035" s="126" t="s">
        <v>150</v>
      </c>
    </row>
    <row r="1036" spans="1:11" s="45" customFormat="1" ht="28.5" customHeight="1">
      <c r="A1036" s="101">
        <v>1</v>
      </c>
      <c r="B1036" s="101">
        <v>64241</v>
      </c>
      <c r="C1036" s="204" t="s">
        <v>1640</v>
      </c>
      <c r="D1036" s="101" t="s">
        <v>166</v>
      </c>
      <c r="E1036" s="101">
        <v>0</v>
      </c>
      <c r="F1036" s="188">
        <v>7</v>
      </c>
      <c r="G1036" s="188">
        <v>10</v>
      </c>
      <c r="H1036" s="101">
        <v>78111500</v>
      </c>
      <c r="I1036" s="101" t="s">
        <v>1099</v>
      </c>
      <c r="J1036" s="101" t="s">
        <v>1099</v>
      </c>
    </row>
    <row r="1037" spans="1:11" s="45" customFormat="1" ht="28.5" customHeight="1">
      <c r="A1037" s="101">
        <v>2</v>
      </c>
      <c r="B1037" s="101">
        <v>64241</v>
      </c>
      <c r="C1037" s="204" t="s">
        <v>1641</v>
      </c>
      <c r="D1037" s="101" t="s">
        <v>166</v>
      </c>
      <c r="E1037" s="101">
        <v>0</v>
      </c>
      <c r="F1037" s="101">
        <v>7</v>
      </c>
      <c r="G1037" s="188">
        <v>10</v>
      </c>
      <c r="H1037" s="101">
        <v>78111500</v>
      </c>
      <c r="I1037" s="101" t="s">
        <v>1099</v>
      </c>
      <c r="J1037" s="101" t="s">
        <v>1099</v>
      </c>
    </row>
    <row r="1038" spans="1:11" s="45" customFormat="1" ht="28.5" customHeight="1">
      <c r="A1038" s="142">
        <v>3</v>
      </c>
      <c r="B1038" s="101">
        <v>64241</v>
      </c>
      <c r="C1038" s="204" t="s">
        <v>1642</v>
      </c>
      <c r="D1038" s="101" t="s">
        <v>166</v>
      </c>
      <c r="E1038" s="101">
        <v>0</v>
      </c>
      <c r="F1038" s="101">
        <v>2</v>
      </c>
      <c r="G1038" s="230">
        <v>10</v>
      </c>
      <c r="H1038" s="101">
        <v>78111500</v>
      </c>
      <c r="I1038" s="101" t="s">
        <v>1099</v>
      </c>
      <c r="J1038" s="101" t="s">
        <v>1099</v>
      </c>
    </row>
    <row r="1039" spans="1:11" s="45" customFormat="1" ht="28.5" customHeight="1">
      <c r="A1039" s="142">
        <v>4</v>
      </c>
      <c r="B1039" s="101">
        <v>64241</v>
      </c>
      <c r="C1039" s="204" t="s">
        <v>1643</v>
      </c>
      <c r="D1039" s="101" t="s">
        <v>166</v>
      </c>
      <c r="E1039" s="101">
        <v>0</v>
      </c>
      <c r="F1039" s="101">
        <v>2</v>
      </c>
      <c r="G1039" s="230">
        <v>10</v>
      </c>
      <c r="H1039" s="101">
        <v>78111500</v>
      </c>
      <c r="I1039" s="101" t="s">
        <v>1099</v>
      </c>
      <c r="J1039" s="101" t="s">
        <v>1099</v>
      </c>
    </row>
    <row r="1040" spans="1:11" ht="27" customHeight="1">
      <c r="A1040" s="626" t="s">
        <v>67</v>
      </c>
      <c r="B1040" s="626"/>
      <c r="C1040" s="626"/>
      <c r="D1040" s="626"/>
      <c r="E1040" s="626"/>
      <c r="F1040" s="626"/>
      <c r="G1040" s="626"/>
      <c r="H1040" s="626"/>
      <c r="I1040" s="626"/>
      <c r="J1040" s="140">
        <f>+H1034</f>
        <v>4092207</v>
      </c>
      <c r="K1040" s="141"/>
    </row>
    <row r="1041" spans="1:11" ht="22.5" customHeight="1">
      <c r="A1041" s="121"/>
      <c r="B1041" s="121"/>
      <c r="C1041" s="121"/>
      <c r="D1041" s="121"/>
      <c r="E1041" s="121"/>
      <c r="F1041" s="121"/>
      <c r="G1041" s="121"/>
      <c r="H1041" s="121"/>
      <c r="I1041" s="135"/>
      <c r="J1041" s="121"/>
    </row>
    <row r="1042" spans="1:11">
      <c r="A1042" s="522" t="s">
        <v>1644</v>
      </c>
      <c r="B1042" s="522"/>
      <c r="C1042" s="522"/>
      <c r="D1042" s="522"/>
      <c r="E1042" s="522"/>
      <c r="F1042" s="522"/>
      <c r="G1042" s="522"/>
      <c r="H1042" s="522"/>
      <c r="I1042" s="522"/>
      <c r="J1042" s="522"/>
    </row>
    <row r="1043" spans="1:11">
      <c r="A1043" s="523" t="s">
        <v>1007</v>
      </c>
      <c r="B1043" s="523"/>
      <c r="C1043" s="523"/>
      <c r="D1043" s="523"/>
      <c r="E1043" s="523"/>
      <c r="F1043" s="523"/>
      <c r="G1043" s="523"/>
      <c r="H1043" s="523"/>
      <c r="I1043" s="523"/>
      <c r="J1043" s="523"/>
    </row>
    <row r="1044" spans="1:11">
      <c r="A1044" s="521" t="s">
        <v>968</v>
      </c>
      <c r="B1044" s="521"/>
      <c r="C1044" s="521"/>
      <c r="D1044" s="521"/>
      <c r="E1044" s="521"/>
      <c r="F1044" s="521"/>
      <c r="G1044" s="521"/>
      <c r="H1044" s="521"/>
      <c r="I1044" s="521"/>
      <c r="J1044" s="521"/>
    </row>
    <row r="1045" spans="1:11" ht="22.5" customHeight="1">
      <c r="A1045" s="524" t="s">
        <v>138</v>
      </c>
      <c r="B1045" s="524"/>
      <c r="C1045" s="524"/>
      <c r="D1045" s="524" t="s">
        <v>139</v>
      </c>
      <c r="E1045" s="524"/>
      <c r="F1045" s="524"/>
      <c r="G1045" s="524"/>
      <c r="H1045" s="524" t="s">
        <v>140</v>
      </c>
      <c r="I1045" s="524"/>
      <c r="J1045" s="524"/>
    </row>
    <row r="1046" spans="1:11" ht="33" customHeight="1">
      <c r="A1046" s="524" t="s">
        <v>1007</v>
      </c>
      <c r="B1046" s="524"/>
      <c r="C1046" s="524"/>
      <c r="D1046" s="525" t="s">
        <v>1644</v>
      </c>
      <c r="E1046" s="525"/>
      <c r="F1046" s="525"/>
      <c r="G1046" s="525"/>
      <c r="H1046" s="526">
        <v>71817490</v>
      </c>
      <c r="I1046" s="527"/>
      <c r="J1046" s="527"/>
    </row>
    <row r="1047" spans="1:11" ht="45">
      <c r="A1047" s="125" t="s">
        <v>141</v>
      </c>
      <c r="B1047" s="123" t="s">
        <v>142</v>
      </c>
      <c r="C1047" s="123" t="s">
        <v>143</v>
      </c>
      <c r="D1047" s="123" t="s">
        <v>144</v>
      </c>
      <c r="E1047" s="123" t="s">
        <v>145</v>
      </c>
      <c r="F1047" s="123" t="s">
        <v>146</v>
      </c>
      <c r="G1047" s="123" t="s">
        <v>147</v>
      </c>
      <c r="H1047" s="123" t="s">
        <v>148</v>
      </c>
      <c r="I1047" s="123" t="s">
        <v>149</v>
      </c>
      <c r="J1047" s="123" t="s">
        <v>150</v>
      </c>
    </row>
    <row r="1048" spans="1:11" ht="110.25" customHeight="1">
      <c r="A1048" s="101">
        <v>1</v>
      </c>
      <c r="B1048" s="101">
        <v>27992</v>
      </c>
      <c r="C1048" s="145" t="s">
        <v>1645</v>
      </c>
      <c r="D1048" s="231" t="s">
        <v>32</v>
      </c>
      <c r="E1048" s="232">
        <v>0</v>
      </c>
      <c r="F1048" s="138">
        <v>70</v>
      </c>
      <c r="G1048" s="138">
        <v>70</v>
      </c>
      <c r="H1048" s="101">
        <v>56101515</v>
      </c>
      <c r="I1048" s="101" t="s">
        <v>1099</v>
      </c>
      <c r="J1048" s="101" t="s">
        <v>1099</v>
      </c>
    </row>
    <row r="1049" spans="1:11" ht="145.5" customHeight="1">
      <c r="A1049" s="101">
        <v>2</v>
      </c>
      <c r="B1049" s="101">
        <v>2711004</v>
      </c>
      <c r="C1049" s="145" t="s">
        <v>1646</v>
      </c>
      <c r="D1049" s="231" t="s">
        <v>32</v>
      </c>
      <c r="E1049" s="232">
        <v>0</v>
      </c>
      <c r="F1049" s="138">
        <v>70</v>
      </c>
      <c r="G1049" s="138">
        <v>70</v>
      </c>
      <c r="H1049" s="101">
        <v>11161800</v>
      </c>
      <c r="I1049" s="101" t="s">
        <v>1099</v>
      </c>
      <c r="J1049" s="101" t="s">
        <v>1099</v>
      </c>
    </row>
    <row r="1050" spans="1:11" ht="67.5" customHeight="1">
      <c r="A1050" s="101">
        <v>3</v>
      </c>
      <c r="B1050" s="101">
        <v>2823614</v>
      </c>
      <c r="C1050" s="145" t="s">
        <v>1647</v>
      </c>
      <c r="D1050" s="231" t="s">
        <v>32</v>
      </c>
      <c r="E1050" s="232">
        <v>0</v>
      </c>
      <c r="F1050" s="138">
        <v>50</v>
      </c>
      <c r="G1050" s="138">
        <v>50</v>
      </c>
      <c r="H1050" s="101">
        <v>42143601</v>
      </c>
      <c r="I1050" s="101" t="s">
        <v>1099</v>
      </c>
      <c r="J1050" s="101" t="s">
        <v>1099</v>
      </c>
    </row>
    <row r="1051" spans="1:11" ht="47.25" customHeight="1">
      <c r="A1051" s="101">
        <v>4</v>
      </c>
      <c r="B1051" s="101">
        <v>2825001</v>
      </c>
      <c r="C1051" s="145" t="s">
        <v>1648</v>
      </c>
      <c r="D1051" s="231" t="s">
        <v>32</v>
      </c>
      <c r="E1051" s="232">
        <v>0</v>
      </c>
      <c r="F1051" s="138">
        <v>70</v>
      </c>
      <c r="G1051" s="138">
        <v>70</v>
      </c>
      <c r="H1051" s="101">
        <v>11161800</v>
      </c>
      <c r="I1051" s="101" t="s">
        <v>1099</v>
      </c>
      <c r="J1051" s="101" t="s">
        <v>1099</v>
      </c>
    </row>
    <row r="1052" spans="1:11" ht="97.5" customHeight="1">
      <c r="A1052" s="101">
        <v>5</v>
      </c>
      <c r="B1052" s="101">
        <v>29221</v>
      </c>
      <c r="C1052" s="145" t="s">
        <v>1649</v>
      </c>
      <c r="D1052" s="231" t="s">
        <v>32</v>
      </c>
      <c r="E1052" s="232">
        <v>0</v>
      </c>
      <c r="F1052" s="138">
        <v>60</v>
      </c>
      <c r="G1052" s="138">
        <v>60</v>
      </c>
      <c r="H1052" s="101">
        <v>53121500</v>
      </c>
      <c r="I1052" s="101" t="s">
        <v>1099</v>
      </c>
      <c r="J1052" s="101" t="s">
        <v>1099</v>
      </c>
    </row>
    <row r="1053" spans="1:11" ht="27" customHeight="1">
      <c r="A1053" s="626" t="s">
        <v>67</v>
      </c>
      <c r="B1053" s="626"/>
      <c r="C1053" s="626"/>
      <c r="D1053" s="626"/>
      <c r="E1053" s="626"/>
      <c r="F1053" s="626"/>
      <c r="G1053" s="626"/>
      <c r="H1053" s="626"/>
      <c r="I1053" s="626"/>
      <c r="J1053" s="140">
        <f>+H1046</f>
        <v>71817490</v>
      </c>
      <c r="K1053" s="141"/>
    </row>
    <row r="1054" spans="1:11" ht="23.25" customHeight="1">
      <c r="A1054" s="121"/>
      <c r="B1054" s="121"/>
      <c r="C1054" s="121"/>
      <c r="D1054" s="121"/>
      <c r="E1054" s="121"/>
      <c r="F1054" s="121"/>
      <c r="G1054" s="121"/>
      <c r="H1054" s="121"/>
      <c r="I1054" s="135"/>
      <c r="J1054" s="121"/>
    </row>
    <row r="1055" spans="1:11">
      <c r="A1055" s="522" t="s">
        <v>1635</v>
      </c>
      <c r="B1055" s="522"/>
      <c r="C1055" s="522"/>
      <c r="D1055" s="522"/>
      <c r="E1055" s="522"/>
      <c r="F1055" s="522"/>
      <c r="G1055" s="522"/>
      <c r="H1055" s="522"/>
      <c r="I1055" s="522"/>
      <c r="J1055" s="522"/>
    </row>
    <row r="1056" spans="1:11">
      <c r="A1056" s="523" t="s">
        <v>1636</v>
      </c>
      <c r="B1056" s="523"/>
      <c r="C1056" s="523"/>
      <c r="D1056" s="523"/>
      <c r="E1056" s="523"/>
      <c r="F1056" s="523"/>
      <c r="G1056" s="523"/>
      <c r="H1056" s="523"/>
      <c r="I1056" s="523"/>
      <c r="J1056" s="523"/>
    </row>
    <row r="1057" spans="1:11">
      <c r="A1057" s="521" t="s">
        <v>968</v>
      </c>
      <c r="B1057" s="521"/>
      <c r="C1057" s="521"/>
      <c r="D1057" s="521"/>
      <c r="E1057" s="521"/>
      <c r="F1057" s="521"/>
      <c r="G1057" s="521"/>
      <c r="H1057" s="521"/>
      <c r="I1057" s="521"/>
      <c r="J1057" s="521"/>
    </row>
    <row r="1058" spans="1:11" ht="22.5" customHeight="1">
      <c r="A1058" s="524" t="s">
        <v>138</v>
      </c>
      <c r="B1058" s="524"/>
      <c r="C1058" s="524"/>
      <c r="D1058" s="524" t="s">
        <v>139</v>
      </c>
      <c r="E1058" s="524"/>
      <c r="F1058" s="524"/>
      <c r="G1058" s="524"/>
      <c r="H1058" s="524" t="s">
        <v>140</v>
      </c>
      <c r="I1058" s="524"/>
      <c r="J1058" s="524"/>
    </row>
    <row r="1059" spans="1:11" ht="33" customHeight="1">
      <c r="A1059" s="524" t="s">
        <v>1636</v>
      </c>
      <c r="B1059" s="524"/>
      <c r="C1059" s="524"/>
      <c r="D1059" s="525" t="s">
        <v>1635</v>
      </c>
      <c r="E1059" s="525"/>
      <c r="F1059" s="525"/>
      <c r="G1059" s="525"/>
      <c r="H1059" s="526">
        <v>10000000</v>
      </c>
      <c r="I1059" s="527"/>
      <c r="J1059" s="527"/>
    </row>
    <row r="1060" spans="1:11" ht="45">
      <c r="A1060" s="125" t="s">
        <v>141</v>
      </c>
      <c r="B1060" s="123" t="s">
        <v>142</v>
      </c>
      <c r="C1060" s="123" t="s">
        <v>143</v>
      </c>
      <c r="D1060" s="123" t="s">
        <v>144</v>
      </c>
      <c r="E1060" s="123" t="s">
        <v>145</v>
      </c>
      <c r="F1060" s="123" t="s">
        <v>146</v>
      </c>
      <c r="G1060" s="123" t="s">
        <v>147</v>
      </c>
      <c r="H1060" s="123" t="s">
        <v>148</v>
      </c>
      <c r="I1060" s="123" t="s">
        <v>149</v>
      </c>
      <c r="J1060" s="123" t="s">
        <v>150</v>
      </c>
    </row>
    <row r="1061" spans="1:11" ht="40.5" customHeight="1">
      <c r="A1061" s="101">
        <v>1</v>
      </c>
      <c r="B1061" s="101">
        <v>3815003</v>
      </c>
      <c r="C1061" s="176" t="s">
        <v>1650</v>
      </c>
      <c r="D1061" s="233" t="s">
        <v>32</v>
      </c>
      <c r="E1061" s="194">
        <v>0</v>
      </c>
      <c r="F1061" s="126">
        <v>50</v>
      </c>
      <c r="G1061" s="126">
        <v>50</v>
      </c>
      <c r="H1061" s="102">
        <v>56101508</v>
      </c>
      <c r="I1061" s="101" t="s">
        <v>1099</v>
      </c>
      <c r="J1061" s="101" t="s">
        <v>1099</v>
      </c>
    </row>
    <row r="1062" spans="1:11" ht="40.5" customHeight="1">
      <c r="A1062" s="101">
        <v>2</v>
      </c>
      <c r="B1062" s="101">
        <v>3815006</v>
      </c>
      <c r="C1062" s="176" t="s">
        <v>1651</v>
      </c>
      <c r="D1062" s="233" t="s">
        <v>32</v>
      </c>
      <c r="E1062" s="194">
        <v>0</v>
      </c>
      <c r="F1062" s="126">
        <v>100</v>
      </c>
      <c r="G1062" s="126">
        <v>100</v>
      </c>
      <c r="H1062" s="102">
        <v>3815099</v>
      </c>
      <c r="I1062" s="101" t="s">
        <v>1099</v>
      </c>
      <c r="J1062" s="101" t="s">
        <v>1099</v>
      </c>
    </row>
    <row r="1063" spans="1:11" ht="27" customHeight="1">
      <c r="A1063" s="626" t="s">
        <v>67</v>
      </c>
      <c r="B1063" s="626"/>
      <c r="C1063" s="626"/>
      <c r="D1063" s="626"/>
      <c r="E1063" s="626"/>
      <c r="F1063" s="626"/>
      <c r="G1063" s="626"/>
      <c r="H1063" s="626"/>
      <c r="I1063" s="626"/>
      <c r="J1063" s="140">
        <f>+H1059</f>
        <v>10000000</v>
      </c>
      <c r="K1063" s="141"/>
    </row>
    <row r="1064" spans="1:11" ht="22.5" customHeight="1">
      <c r="A1064" s="121"/>
      <c r="B1064" s="121"/>
      <c r="C1064" s="121"/>
      <c r="D1064" s="121"/>
      <c r="E1064" s="121"/>
      <c r="F1064" s="121"/>
      <c r="G1064" s="121"/>
      <c r="H1064" s="121"/>
      <c r="I1064" s="135"/>
      <c r="J1064" s="121"/>
    </row>
    <row r="1065" spans="1:11">
      <c r="A1065" s="522" t="s">
        <v>83</v>
      </c>
      <c r="B1065" s="522"/>
      <c r="C1065" s="522"/>
      <c r="D1065" s="522"/>
      <c r="E1065" s="522"/>
      <c r="F1065" s="522"/>
      <c r="G1065" s="522"/>
      <c r="H1065" s="522"/>
      <c r="I1065" s="522"/>
      <c r="J1065" s="522"/>
    </row>
    <row r="1066" spans="1:11">
      <c r="A1066" s="523" t="s">
        <v>1003</v>
      </c>
      <c r="B1066" s="523"/>
      <c r="C1066" s="523"/>
      <c r="D1066" s="523"/>
      <c r="E1066" s="523"/>
      <c r="F1066" s="523"/>
      <c r="G1066" s="523"/>
      <c r="H1066" s="523"/>
      <c r="I1066" s="523"/>
      <c r="J1066" s="523"/>
    </row>
    <row r="1067" spans="1:11">
      <c r="A1067" s="521" t="s">
        <v>968</v>
      </c>
      <c r="B1067" s="521"/>
      <c r="C1067" s="521"/>
      <c r="D1067" s="521"/>
      <c r="E1067" s="521"/>
      <c r="F1067" s="521"/>
      <c r="G1067" s="521"/>
      <c r="H1067" s="521"/>
      <c r="I1067" s="521"/>
      <c r="J1067" s="521"/>
    </row>
    <row r="1068" spans="1:11" ht="22.5" customHeight="1">
      <c r="A1068" s="524" t="s">
        <v>138</v>
      </c>
      <c r="B1068" s="524"/>
      <c r="C1068" s="524"/>
      <c r="D1068" s="524" t="s">
        <v>139</v>
      </c>
      <c r="E1068" s="524"/>
      <c r="F1068" s="524"/>
      <c r="G1068" s="524"/>
      <c r="H1068" s="524" t="s">
        <v>140</v>
      </c>
      <c r="I1068" s="524"/>
      <c r="J1068" s="524"/>
    </row>
    <row r="1069" spans="1:11" ht="33" customHeight="1">
      <c r="A1069" s="524" t="s">
        <v>1003</v>
      </c>
      <c r="B1069" s="524"/>
      <c r="C1069" s="524"/>
      <c r="D1069" s="525" t="s">
        <v>83</v>
      </c>
      <c r="E1069" s="525"/>
      <c r="F1069" s="525"/>
      <c r="G1069" s="525"/>
      <c r="H1069" s="526">
        <v>2000000</v>
      </c>
      <c r="I1069" s="527"/>
      <c r="J1069" s="527"/>
    </row>
    <row r="1070" spans="1:11" ht="45">
      <c r="A1070" s="125" t="s">
        <v>141</v>
      </c>
      <c r="B1070" s="123" t="s">
        <v>142</v>
      </c>
      <c r="C1070" s="123" t="s">
        <v>143</v>
      </c>
      <c r="D1070" s="123" t="s">
        <v>144</v>
      </c>
      <c r="E1070" s="123" t="s">
        <v>145</v>
      </c>
      <c r="F1070" s="123" t="s">
        <v>146</v>
      </c>
      <c r="G1070" s="123" t="s">
        <v>147</v>
      </c>
      <c r="H1070" s="123" t="s">
        <v>148</v>
      </c>
      <c r="I1070" s="123" t="s">
        <v>149</v>
      </c>
      <c r="J1070" s="123" t="s">
        <v>150</v>
      </c>
    </row>
    <row r="1071" spans="1:11" ht="55.5" customHeight="1">
      <c r="A1071" s="101">
        <v>1</v>
      </c>
      <c r="B1071" s="101">
        <v>3694003</v>
      </c>
      <c r="C1071" s="176" t="s">
        <v>1652</v>
      </c>
      <c r="D1071" s="101" t="s">
        <v>166</v>
      </c>
      <c r="E1071" s="101">
        <v>0</v>
      </c>
      <c r="F1071" s="196">
        <v>35</v>
      </c>
      <c r="G1071" s="196">
        <v>35</v>
      </c>
      <c r="H1071" s="101">
        <v>42152224</v>
      </c>
      <c r="I1071" s="101" t="s">
        <v>1099</v>
      </c>
      <c r="J1071" s="101" t="s">
        <v>1099</v>
      </c>
    </row>
    <row r="1072" spans="1:11" ht="27" customHeight="1">
      <c r="A1072" s="626" t="s">
        <v>67</v>
      </c>
      <c r="B1072" s="626"/>
      <c r="C1072" s="626"/>
      <c r="D1072" s="626"/>
      <c r="E1072" s="626"/>
      <c r="F1072" s="626"/>
      <c r="G1072" s="626"/>
      <c r="H1072" s="626"/>
      <c r="I1072" s="626"/>
      <c r="J1072" s="140">
        <f>+H1069</f>
        <v>2000000</v>
      </c>
      <c r="K1072" s="141"/>
    </row>
    <row r="1073" spans="1:16" ht="22.5" customHeight="1">
      <c r="A1073" s="121"/>
      <c r="B1073" s="121"/>
      <c r="C1073" s="121"/>
      <c r="D1073" s="121"/>
      <c r="E1073" s="121"/>
      <c r="F1073" s="121"/>
      <c r="G1073" s="121"/>
      <c r="H1073" s="121"/>
      <c r="I1073" s="135"/>
      <c r="J1073" s="121"/>
    </row>
    <row r="1074" spans="1:16">
      <c r="A1074" s="522" t="s">
        <v>1653</v>
      </c>
      <c r="B1074" s="522"/>
      <c r="C1074" s="522"/>
      <c r="D1074" s="522"/>
      <c r="E1074" s="522"/>
      <c r="F1074" s="522"/>
      <c r="G1074" s="522"/>
      <c r="H1074" s="522"/>
      <c r="I1074" s="522"/>
      <c r="J1074" s="522"/>
      <c r="K1074" s="109"/>
    </row>
    <row r="1075" spans="1:16">
      <c r="A1075" s="522" t="s">
        <v>1005</v>
      </c>
      <c r="B1075" s="522"/>
      <c r="C1075" s="522"/>
      <c r="D1075" s="522"/>
      <c r="E1075" s="522"/>
      <c r="F1075" s="522"/>
      <c r="G1075" s="522"/>
      <c r="H1075" s="522"/>
      <c r="I1075" s="522"/>
      <c r="J1075" s="522"/>
      <c r="K1075" s="109"/>
    </row>
    <row r="1076" spans="1:16">
      <c r="A1076" s="691" t="s">
        <v>1123</v>
      </c>
      <c r="B1076" s="691"/>
      <c r="C1076" s="691"/>
      <c r="D1076" s="691"/>
      <c r="E1076" s="691"/>
      <c r="F1076" s="691"/>
      <c r="G1076" s="691"/>
      <c r="H1076" s="691"/>
      <c r="I1076" s="691"/>
      <c r="J1076" s="691"/>
      <c r="K1076" s="109"/>
    </row>
    <row r="1077" spans="1:16" ht="18" customHeight="1">
      <c r="A1077" s="524" t="s">
        <v>138</v>
      </c>
      <c r="B1077" s="524"/>
      <c r="C1077" s="524"/>
      <c r="D1077" s="524" t="s">
        <v>139</v>
      </c>
      <c r="E1077" s="524"/>
      <c r="F1077" s="524"/>
      <c r="G1077" s="524"/>
      <c r="H1077" s="524" t="s">
        <v>140</v>
      </c>
      <c r="I1077" s="524"/>
      <c r="J1077" s="524"/>
      <c r="K1077" s="99"/>
    </row>
    <row r="1078" spans="1:16" ht="28.5" customHeight="1">
      <c r="A1078" s="528" t="s">
        <v>1654</v>
      </c>
      <c r="B1078" s="528"/>
      <c r="C1078" s="528"/>
      <c r="D1078" s="529" t="s">
        <v>1653</v>
      </c>
      <c r="E1078" s="529"/>
      <c r="F1078" s="529"/>
      <c r="G1078" s="529"/>
      <c r="H1078" s="526">
        <v>35014306</v>
      </c>
      <c r="I1078" s="527"/>
      <c r="J1078" s="527"/>
      <c r="K1078" s="99"/>
    </row>
    <row r="1079" spans="1:16" ht="42.75" customHeight="1">
      <c r="A1079" s="125" t="s">
        <v>141</v>
      </c>
      <c r="B1079" s="123" t="s">
        <v>142</v>
      </c>
      <c r="C1079" s="123" t="s">
        <v>143</v>
      </c>
      <c r="D1079" s="123" t="s">
        <v>144</v>
      </c>
      <c r="E1079" s="123" t="s">
        <v>145</v>
      </c>
      <c r="F1079" s="123" t="s">
        <v>146</v>
      </c>
      <c r="G1079" s="123" t="s">
        <v>147</v>
      </c>
      <c r="H1079" s="123" t="s">
        <v>148</v>
      </c>
      <c r="I1079" s="123" t="s">
        <v>149</v>
      </c>
      <c r="J1079" s="123" t="s">
        <v>150</v>
      </c>
      <c r="K1079" s="99"/>
    </row>
    <row r="1080" spans="1:16" ht="231" customHeight="1">
      <c r="A1080" s="126">
        <f>+A513+1</f>
        <v>94</v>
      </c>
      <c r="B1080" s="128">
        <v>28261</v>
      </c>
      <c r="C1080" s="228" t="s">
        <v>1655</v>
      </c>
      <c r="D1080" s="128" t="s">
        <v>1069</v>
      </c>
      <c r="E1080" s="128">
        <v>0</v>
      </c>
      <c r="F1080" s="128">
        <v>20</v>
      </c>
      <c r="G1080" s="128">
        <v>20</v>
      </c>
      <c r="H1080" s="146">
        <v>46181701</v>
      </c>
      <c r="I1080" s="234"/>
      <c r="J1080" s="234"/>
      <c r="K1080" s="99"/>
      <c r="L1080" s="235"/>
    </row>
    <row r="1081" spans="1:16" ht="27" customHeight="1">
      <c r="A1081" s="626" t="s">
        <v>67</v>
      </c>
      <c r="B1081" s="626"/>
      <c r="C1081" s="626"/>
      <c r="D1081" s="626"/>
      <c r="E1081" s="626"/>
      <c r="F1081" s="626"/>
      <c r="G1081" s="626"/>
      <c r="H1081" s="626"/>
      <c r="I1081" s="626"/>
      <c r="J1081" s="140">
        <f>+H1078</f>
        <v>35014306</v>
      </c>
      <c r="K1081" s="141"/>
    </row>
    <row r="1082" spans="1:16">
      <c r="A1082" s="118"/>
      <c r="B1082" s="76"/>
      <c r="C1082" s="134"/>
      <c r="D1082" s="76"/>
      <c r="E1082" s="76"/>
      <c r="F1082" s="76"/>
      <c r="G1082" s="76"/>
      <c r="H1082" s="76"/>
      <c r="I1082" s="136"/>
      <c r="J1082" s="136"/>
      <c r="K1082" s="236"/>
    </row>
    <row r="1083" spans="1:16">
      <c r="A1083" s="704" t="s">
        <v>1123</v>
      </c>
      <c r="B1083" s="704"/>
      <c r="C1083" s="704"/>
      <c r="D1083" s="704"/>
      <c r="E1083" s="704"/>
      <c r="F1083" s="704"/>
      <c r="G1083" s="704"/>
      <c r="H1083" s="704"/>
      <c r="I1083" s="704"/>
      <c r="J1083" s="704"/>
      <c r="K1083" s="238"/>
      <c r="L1083" s="112"/>
      <c r="M1083" s="112"/>
      <c r="N1083" s="112"/>
      <c r="O1083" s="223"/>
      <c r="P1083" s="223"/>
    </row>
    <row r="1084" spans="1:16">
      <c r="A1084" s="705" t="s">
        <v>1656</v>
      </c>
      <c r="B1084" s="705"/>
      <c r="C1084" s="705"/>
      <c r="D1084" s="705"/>
      <c r="E1084" s="705"/>
      <c r="F1084" s="705"/>
      <c r="G1084" s="705"/>
      <c r="H1084" s="705"/>
      <c r="I1084" s="705"/>
      <c r="J1084" s="705"/>
      <c r="K1084" s="238"/>
      <c r="L1084" s="112"/>
      <c r="M1084" s="112"/>
      <c r="N1084" s="112"/>
      <c r="O1084" s="223"/>
      <c r="P1084" s="223"/>
    </row>
    <row r="1085" spans="1:16">
      <c r="A1085" s="705" t="s">
        <v>1657</v>
      </c>
      <c r="B1085" s="705"/>
      <c r="C1085" s="705"/>
      <c r="D1085" s="705"/>
      <c r="E1085" s="705"/>
      <c r="F1085" s="705"/>
      <c r="G1085" s="705"/>
      <c r="H1085" s="705"/>
      <c r="I1085" s="705"/>
      <c r="J1085" s="705"/>
      <c r="K1085" s="238"/>
      <c r="L1085" s="112"/>
      <c r="M1085" s="112"/>
      <c r="N1085" s="112"/>
      <c r="O1085" s="223"/>
      <c r="P1085" s="223"/>
    </row>
    <row r="1086" spans="1:16" ht="21" customHeight="1">
      <c r="A1086" s="630" t="s">
        <v>1658</v>
      </c>
      <c r="B1086" s="631"/>
      <c r="C1086" s="631"/>
      <c r="D1086" s="632"/>
      <c r="E1086" s="630" t="s">
        <v>139</v>
      </c>
      <c r="F1086" s="632"/>
      <c r="G1086" s="630" t="s">
        <v>140</v>
      </c>
      <c r="H1086" s="631"/>
      <c r="I1086" s="631"/>
      <c r="J1086" s="632"/>
      <c r="K1086" s="238"/>
      <c r="L1086" s="112"/>
      <c r="M1086" s="112"/>
      <c r="N1086" s="112"/>
      <c r="O1086" s="223"/>
      <c r="P1086" s="223"/>
    </row>
    <row r="1087" spans="1:16" ht="27.75" customHeight="1">
      <c r="A1087" s="602" t="s">
        <v>1659</v>
      </c>
      <c r="B1087" s="706"/>
      <c r="C1087" s="706"/>
      <c r="D1087" s="603"/>
      <c r="E1087" s="630" t="s">
        <v>1656</v>
      </c>
      <c r="F1087" s="632"/>
      <c r="G1087" s="707">
        <v>45000000</v>
      </c>
      <c r="H1087" s="708"/>
      <c r="I1087" s="708"/>
      <c r="J1087" s="709"/>
      <c r="K1087" s="238"/>
      <c r="L1087" s="112"/>
      <c r="M1087" s="112"/>
      <c r="N1087" s="112"/>
      <c r="O1087" s="223"/>
      <c r="P1087" s="223"/>
    </row>
    <row r="1088" spans="1:16" ht="45">
      <c r="A1088" s="144" t="s">
        <v>141</v>
      </c>
      <c r="B1088" s="101" t="s">
        <v>142</v>
      </c>
      <c r="C1088" s="101" t="s">
        <v>143</v>
      </c>
      <c r="D1088" s="101" t="s">
        <v>144</v>
      </c>
      <c r="E1088" s="126" t="s">
        <v>145</v>
      </c>
      <c r="F1088" s="126" t="s">
        <v>146</v>
      </c>
      <c r="G1088" s="126" t="s">
        <v>147</v>
      </c>
      <c r="H1088" s="126" t="s">
        <v>148</v>
      </c>
      <c r="I1088" s="126" t="s">
        <v>149</v>
      </c>
      <c r="J1088" s="126" t="s">
        <v>150</v>
      </c>
      <c r="K1088" s="238"/>
      <c r="L1088" s="112"/>
      <c r="M1088" s="112"/>
      <c r="N1088" s="112"/>
      <c r="O1088" s="223"/>
      <c r="P1088" s="223"/>
    </row>
    <row r="1089" spans="1:16" ht="192.75" customHeight="1">
      <c r="A1089" s="128">
        <v>1</v>
      </c>
      <c r="B1089" s="128">
        <v>2732006</v>
      </c>
      <c r="C1089" s="212" t="s">
        <v>1660</v>
      </c>
      <c r="D1089" s="95" t="s">
        <v>32</v>
      </c>
      <c r="E1089" s="95">
        <v>0</v>
      </c>
      <c r="F1089" s="95">
        <v>200</v>
      </c>
      <c r="G1089" s="95">
        <v>200</v>
      </c>
      <c r="H1089" s="95">
        <v>49120000</v>
      </c>
      <c r="I1089" s="239"/>
      <c r="J1089" s="240"/>
      <c r="K1089" s="238"/>
      <c r="L1089" s="112"/>
      <c r="M1089" s="112"/>
      <c r="N1089" s="112"/>
      <c r="O1089" s="223"/>
      <c r="P1089" s="223"/>
    </row>
    <row r="1090" spans="1:16" ht="27" customHeight="1">
      <c r="A1090" s="626" t="s">
        <v>67</v>
      </c>
      <c r="B1090" s="626"/>
      <c r="C1090" s="626"/>
      <c r="D1090" s="626"/>
      <c r="E1090" s="626"/>
      <c r="F1090" s="626"/>
      <c r="G1090" s="626"/>
      <c r="H1090" s="626"/>
      <c r="I1090" s="626"/>
      <c r="J1090" s="140">
        <f>+G1087</f>
        <v>45000000</v>
      </c>
      <c r="K1090" s="141"/>
    </row>
    <row r="1091" spans="1:16">
      <c r="A1091" s="237"/>
      <c r="B1091" s="237"/>
      <c r="C1091" s="237"/>
      <c r="D1091" s="237"/>
      <c r="E1091" s="237"/>
      <c r="F1091" s="237"/>
      <c r="G1091" s="237"/>
      <c r="H1091" s="237"/>
      <c r="I1091" s="237"/>
      <c r="J1091" s="237"/>
      <c r="K1091" s="238"/>
      <c r="L1091" s="112"/>
      <c r="M1091" s="112"/>
      <c r="N1091" s="112"/>
      <c r="O1091" s="223"/>
      <c r="P1091" s="223"/>
    </row>
    <row r="1092" spans="1:16" s="44" customFormat="1" ht="21.75" customHeight="1">
      <c r="A1092" s="710" t="s">
        <v>1123</v>
      </c>
      <c r="B1092" s="710"/>
      <c r="C1092" s="710"/>
      <c r="D1092" s="710"/>
      <c r="E1092" s="710"/>
      <c r="F1092" s="710"/>
      <c r="G1092" s="710"/>
      <c r="H1092" s="710"/>
      <c r="I1092" s="710"/>
      <c r="J1092" s="710"/>
      <c r="K1092" s="67"/>
    </row>
    <row r="1093" spans="1:16" s="47" customFormat="1" ht="21.75" customHeight="1">
      <c r="A1093" s="630" t="s">
        <v>138</v>
      </c>
      <c r="B1093" s="631"/>
      <c r="C1093" s="631"/>
      <c r="D1093" s="632"/>
      <c r="E1093" s="711" t="s">
        <v>139</v>
      </c>
      <c r="F1093" s="712"/>
      <c r="G1093" s="630" t="s">
        <v>140</v>
      </c>
      <c r="H1093" s="631"/>
      <c r="I1093" s="631"/>
      <c r="J1093" s="632"/>
      <c r="K1093" s="241"/>
    </row>
    <row r="1094" spans="1:16" s="47" customFormat="1" ht="45.75" customHeight="1">
      <c r="A1094" s="609" t="s">
        <v>1659</v>
      </c>
      <c r="B1094" s="609"/>
      <c r="C1094" s="609"/>
      <c r="D1094" s="609"/>
      <c r="E1094" s="630" t="s">
        <v>1656</v>
      </c>
      <c r="F1094" s="632"/>
      <c r="G1094" s="707">
        <v>30000000</v>
      </c>
      <c r="H1094" s="708"/>
      <c r="I1094" s="708"/>
      <c r="J1094" s="709"/>
      <c r="K1094" s="241"/>
    </row>
    <row r="1095" spans="1:16" s="44" customFormat="1" ht="39.75" customHeight="1">
      <c r="A1095" s="144" t="s">
        <v>141</v>
      </c>
      <c r="B1095" s="101" t="s">
        <v>142</v>
      </c>
      <c r="C1095" s="101" t="s">
        <v>143</v>
      </c>
      <c r="D1095" s="101" t="s">
        <v>144</v>
      </c>
      <c r="E1095" s="126" t="s">
        <v>145</v>
      </c>
      <c r="F1095" s="126" t="s">
        <v>146</v>
      </c>
      <c r="G1095" s="126" t="s">
        <v>147</v>
      </c>
      <c r="H1095" s="126" t="s">
        <v>148</v>
      </c>
      <c r="I1095" s="126" t="s">
        <v>149</v>
      </c>
      <c r="J1095" s="126" t="s">
        <v>150</v>
      </c>
      <c r="K1095" s="67"/>
    </row>
    <row r="1096" spans="1:16" s="44" customFormat="1" ht="46.5" customHeight="1">
      <c r="A1096" s="101">
        <f>+A1089+1</f>
        <v>2</v>
      </c>
      <c r="B1096" s="175" t="s">
        <v>1661</v>
      </c>
      <c r="C1096" s="242" t="s">
        <v>1662</v>
      </c>
      <c r="D1096" s="102" t="s">
        <v>32</v>
      </c>
      <c r="E1096" s="102">
        <v>0</v>
      </c>
      <c r="F1096" s="101">
        <v>100</v>
      </c>
      <c r="G1096" s="222">
        <v>100</v>
      </c>
      <c r="H1096" s="102">
        <v>52121509</v>
      </c>
      <c r="I1096" s="239"/>
      <c r="J1096" s="240"/>
      <c r="K1096" s="67"/>
    </row>
    <row r="1097" spans="1:16" ht="27" customHeight="1">
      <c r="A1097" s="626" t="s">
        <v>67</v>
      </c>
      <c r="B1097" s="626"/>
      <c r="C1097" s="626"/>
      <c r="D1097" s="626"/>
      <c r="E1097" s="626"/>
      <c r="F1097" s="626"/>
      <c r="G1097" s="626"/>
      <c r="H1097" s="626"/>
      <c r="I1097" s="626"/>
      <c r="J1097" s="140">
        <f>+G1094</f>
        <v>30000000</v>
      </c>
      <c r="K1097" s="141"/>
    </row>
    <row r="1098" spans="1:16" s="44" customFormat="1" ht="16">
      <c r="A1098" s="156"/>
      <c r="B1098" s="243"/>
      <c r="C1098" s="244"/>
      <c r="D1098" s="244"/>
      <c r="E1098" s="172"/>
      <c r="F1098" s="156"/>
      <c r="G1098" s="245"/>
      <c r="H1098" s="156"/>
      <c r="I1098" s="172"/>
      <c r="J1098" s="156"/>
      <c r="K1098" s="67"/>
    </row>
    <row r="1099" spans="1:16" s="44" customFormat="1" ht="36.75" customHeight="1">
      <c r="A1099" s="713" t="s">
        <v>1663</v>
      </c>
      <c r="B1099" s="713"/>
      <c r="C1099" s="713"/>
      <c r="D1099" s="713"/>
      <c r="E1099" s="713"/>
      <c r="F1099" s="713"/>
      <c r="G1099" s="713"/>
      <c r="H1099" s="713"/>
      <c r="I1099" s="713"/>
      <c r="J1099" s="713"/>
      <c r="K1099" s="246"/>
    </row>
    <row r="1100" spans="1:16" s="44" customFormat="1" ht="21.75" customHeight="1">
      <c r="A1100" s="710" t="s">
        <v>1123</v>
      </c>
      <c r="B1100" s="710"/>
      <c r="C1100" s="710"/>
      <c r="D1100" s="710"/>
      <c r="E1100" s="710"/>
      <c r="F1100" s="710"/>
      <c r="G1100" s="710"/>
      <c r="H1100" s="710"/>
      <c r="I1100" s="710"/>
      <c r="J1100" s="710"/>
      <c r="K1100" s="246"/>
    </row>
    <row r="1101" spans="1:16" s="44" customFormat="1" ht="30.75" customHeight="1">
      <c r="A1101" s="714" t="s">
        <v>1658</v>
      </c>
      <c r="B1101" s="715"/>
      <c r="C1101" s="715"/>
      <c r="D1101" s="716"/>
      <c r="E1101" s="717" t="s">
        <v>1664</v>
      </c>
      <c r="F1101" s="718"/>
      <c r="G1101" s="714" t="s">
        <v>140</v>
      </c>
      <c r="H1101" s="715"/>
      <c r="I1101" s="715"/>
      <c r="J1101" s="716"/>
      <c r="K1101" s="67"/>
    </row>
    <row r="1102" spans="1:16" s="44" customFormat="1" ht="32.25" customHeight="1">
      <c r="A1102" s="719" t="s">
        <v>1659</v>
      </c>
      <c r="B1102" s="720"/>
      <c r="C1102" s="720"/>
      <c r="D1102" s="721"/>
      <c r="E1102" s="722" t="s">
        <v>1656</v>
      </c>
      <c r="F1102" s="716"/>
      <c r="G1102" s="723">
        <v>62715500</v>
      </c>
      <c r="H1102" s="724"/>
      <c r="I1102" s="724"/>
      <c r="J1102" s="725"/>
      <c r="K1102" s="67"/>
    </row>
    <row r="1103" spans="1:16" s="44" customFormat="1" ht="54.75" customHeight="1">
      <c r="A1103" s="247" t="s">
        <v>141</v>
      </c>
      <c r="B1103" s="248" t="s">
        <v>142</v>
      </c>
      <c r="C1103" s="248" t="s">
        <v>143</v>
      </c>
      <c r="D1103" s="248" t="s">
        <v>144</v>
      </c>
      <c r="E1103" s="249" t="s">
        <v>145</v>
      </c>
      <c r="F1103" s="249" t="s">
        <v>146</v>
      </c>
      <c r="G1103" s="249" t="s">
        <v>147</v>
      </c>
      <c r="H1103" s="249" t="s">
        <v>148</v>
      </c>
      <c r="I1103" s="249" t="s">
        <v>149</v>
      </c>
      <c r="J1103" s="249" t="s">
        <v>150</v>
      </c>
      <c r="K1103" s="67"/>
    </row>
    <row r="1104" spans="1:16" s="44" customFormat="1" ht="51.75" customHeight="1">
      <c r="A1104" s="248">
        <f>+A1098+1</f>
        <v>1</v>
      </c>
      <c r="B1104" s="250" t="s">
        <v>1665</v>
      </c>
      <c r="C1104" s="251" t="s">
        <v>1666</v>
      </c>
      <c r="D1104" s="252" t="s">
        <v>32</v>
      </c>
      <c r="E1104" s="252">
        <v>0</v>
      </c>
      <c r="F1104" s="253">
        <v>300</v>
      </c>
      <c r="G1104" s="254">
        <v>300</v>
      </c>
      <c r="H1104" s="252">
        <v>53103100</v>
      </c>
      <c r="I1104" s="255"/>
      <c r="J1104" s="256"/>
      <c r="K1104" s="67" t="s">
        <v>1667</v>
      </c>
    </row>
    <row r="1105" spans="1:11" ht="27" customHeight="1">
      <c r="A1105" s="626" t="s">
        <v>67</v>
      </c>
      <c r="B1105" s="626"/>
      <c r="C1105" s="626"/>
      <c r="D1105" s="626"/>
      <c r="E1105" s="626"/>
      <c r="F1105" s="626"/>
      <c r="G1105" s="626"/>
      <c r="H1105" s="626"/>
      <c r="I1105" s="626"/>
      <c r="J1105" s="140">
        <f>+G1102</f>
        <v>62715500</v>
      </c>
      <c r="K1105" s="141"/>
    </row>
    <row r="1106" spans="1:11">
      <c r="A1106" s="257"/>
      <c r="B1106" s="257"/>
      <c r="C1106" s="257"/>
      <c r="D1106" s="258"/>
      <c r="E1106" s="258"/>
      <c r="F1106" s="257"/>
      <c r="G1106" s="45"/>
      <c r="H1106" s="258"/>
      <c r="I1106" s="45"/>
      <c r="J1106" s="45"/>
      <c r="K1106" s="99"/>
    </row>
    <row r="1107" spans="1:11" s="44" customFormat="1" ht="15" customHeight="1">
      <c r="A1107" s="704" t="s">
        <v>949</v>
      </c>
      <c r="B1107" s="704"/>
      <c r="C1107" s="704"/>
      <c r="D1107" s="704"/>
      <c r="E1107" s="704"/>
      <c r="F1107" s="704"/>
      <c r="G1107" s="704"/>
      <c r="H1107" s="704"/>
      <c r="I1107" s="704"/>
      <c r="J1107" s="704"/>
      <c r="K1107" s="67"/>
    </row>
    <row r="1108" spans="1:11" s="44" customFormat="1" ht="26.25" customHeight="1">
      <c r="A1108" s="524" t="s">
        <v>138</v>
      </c>
      <c r="B1108" s="524"/>
      <c r="C1108" s="524"/>
      <c r="D1108" s="676" t="s">
        <v>139</v>
      </c>
      <c r="E1108" s="677"/>
      <c r="F1108" s="677"/>
      <c r="G1108" s="678"/>
      <c r="H1108" s="676" t="s">
        <v>140</v>
      </c>
      <c r="I1108" s="677"/>
      <c r="J1108" s="678"/>
      <c r="K1108" s="67"/>
    </row>
    <row r="1109" spans="1:11" s="44" customFormat="1" ht="26.25" customHeight="1">
      <c r="A1109" s="630" t="s">
        <v>1659</v>
      </c>
      <c r="B1109" s="631"/>
      <c r="C1109" s="631"/>
      <c r="D1109" s="609" t="s">
        <v>1656</v>
      </c>
      <c r="E1109" s="609"/>
      <c r="F1109" s="609"/>
      <c r="G1109" s="609"/>
      <c r="H1109" s="726">
        <v>24715500</v>
      </c>
      <c r="I1109" s="727"/>
      <c r="J1109" s="728"/>
      <c r="K1109" s="67"/>
    </row>
    <row r="1110" spans="1:11" s="44" customFormat="1" ht="54.75" customHeight="1">
      <c r="A1110" s="125" t="s">
        <v>141</v>
      </c>
      <c r="B1110" s="123" t="s">
        <v>142</v>
      </c>
      <c r="C1110" s="123" t="s">
        <v>143</v>
      </c>
      <c r="D1110" s="123" t="s">
        <v>144</v>
      </c>
      <c r="E1110" s="123" t="s">
        <v>145</v>
      </c>
      <c r="F1110" s="123" t="s">
        <v>146</v>
      </c>
      <c r="G1110" s="123" t="s">
        <v>147</v>
      </c>
      <c r="H1110" s="123" t="s">
        <v>148</v>
      </c>
      <c r="I1110" s="123" t="s">
        <v>149</v>
      </c>
      <c r="J1110" s="123" t="s">
        <v>150</v>
      </c>
      <c r="K1110" s="67"/>
    </row>
    <row r="1111" spans="1:11" s="44" customFormat="1" ht="193.5" customHeight="1">
      <c r="A1111" s="101">
        <f>+A1096+1</f>
        <v>3</v>
      </c>
      <c r="B1111" s="101">
        <v>2732006</v>
      </c>
      <c r="C1111" s="221" t="s">
        <v>1660</v>
      </c>
      <c r="D1111" s="102" t="s">
        <v>32</v>
      </c>
      <c r="E1111" s="101">
        <v>0</v>
      </c>
      <c r="F1111" s="222">
        <v>170</v>
      </c>
      <c r="G1111" s="101">
        <f>+E1111+F1111</f>
        <v>170</v>
      </c>
      <c r="H1111" s="102">
        <v>49120000</v>
      </c>
      <c r="I1111" s="101"/>
      <c r="J1111" s="101"/>
      <c r="K1111" s="67"/>
    </row>
    <row r="1112" spans="1:11" ht="27" customHeight="1">
      <c r="A1112" s="626" t="s">
        <v>67</v>
      </c>
      <c r="B1112" s="626"/>
      <c r="C1112" s="626"/>
      <c r="D1112" s="626"/>
      <c r="E1112" s="626"/>
      <c r="F1112" s="626"/>
      <c r="G1112" s="626"/>
      <c r="H1112" s="626"/>
      <c r="I1112" s="626"/>
      <c r="J1112" s="140">
        <f>+H1109</f>
        <v>24715500</v>
      </c>
      <c r="K1112" s="141"/>
    </row>
    <row r="1113" spans="1:11" s="44" customFormat="1" ht="18" customHeight="1">
      <c r="A1113" s="259"/>
      <c r="B1113" s="259"/>
      <c r="C1113" s="259"/>
      <c r="D1113" s="259"/>
      <c r="E1113" s="259"/>
      <c r="F1113" s="259"/>
      <c r="G1113" s="259"/>
      <c r="H1113" s="259"/>
      <c r="I1113" s="259"/>
      <c r="J1113" s="260"/>
      <c r="K1113" s="67"/>
    </row>
    <row r="1114" spans="1:11" s="44" customFormat="1" ht="18" customHeight="1">
      <c r="A1114" s="156"/>
      <c r="B1114" s="156"/>
      <c r="C1114" s="244"/>
      <c r="D1114" s="172"/>
      <c r="E1114" s="156"/>
      <c r="F1114" s="245"/>
      <c r="G1114" s="156"/>
      <c r="H1114" s="172"/>
      <c r="I1114" s="261"/>
      <c r="J1114" s="262"/>
      <c r="K1114" s="67"/>
    </row>
    <row r="1115" spans="1:11" s="44" customFormat="1" ht="14.25" customHeight="1">
      <c r="A1115" s="655" t="s">
        <v>1668</v>
      </c>
      <c r="B1115" s="655"/>
      <c r="C1115" s="655"/>
      <c r="D1115" s="655"/>
      <c r="E1115" s="655"/>
      <c r="F1115" s="655"/>
      <c r="G1115" s="655"/>
      <c r="H1115" s="655"/>
      <c r="I1115" s="655"/>
      <c r="J1115" s="655"/>
      <c r="K1115" s="67"/>
    </row>
    <row r="1116" spans="1:11" s="44" customFormat="1" ht="14.25" customHeight="1">
      <c r="A1116" s="537" t="s">
        <v>1012</v>
      </c>
      <c r="B1116" s="537"/>
      <c r="C1116" s="537"/>
      <c r="D1116" s="537"/>
      <c r="E1116" s="537"/>
      <c r="F1116" s="537"/>
      <c r="G1116" s="537"/>
      <c r="H1116" s="537"/>
      <c r="I1116" s="537"/>
      <c r="J1116" s="537"/>
      <c r="K1116" s="67"/>
    </row>
    <row r="1117" spans="1:11" s="44" customFormat="1" ht="14.25" customHeight="1">
      <c r="A1117" s="648" t="s">
        <v>949</v>
      </c>
      <c r="B1117" s="648"/>
      <c r="C1117" s="648"/>
      <c r="D1117" s="648"/>
      <c r="E1117" s="648"/>
      <c r="F1117" s="648"/>
      <c r="G1117" s="648"/>
      <c r="H1117" s="648"/>
      <c r="I1117" s="648"/>
      <c r="J1117" s="648"/>
      <c r="K1117" s="67"/>
    </row>
    <row r="1118" spans="1:11" s="44" customFormat="1" ht="24.75" customHeight="1">
      <c r="A1118" s="524" t="s">
        <v>138</v>
      </c>
      <c r="B1118" s="524"/>
      <c r="C1118" s="524"/>
      <c r="D1118" s="524" t="s">
        <v>139</v>
      </c>
      <c r="E1118" s="524"/>
      <c r="F1118" s="524"/>
      <c r="G1118" s="524"/>
      <c r="H1118" s="524" t="s">
        <v>140</v>
      </c>
      <c r="I1118" s="524"/>
      <c r="J1118" s="524"/>
      <c r="K1118" s="67"/>
    </row>
    <row r="1119" spans="1:11" s="44" customFormat="1" ht="25.5" customHeight="1">
      <c r="A1119" s="524" t="s">
        <v>1669</v>
      </c>
      <c r="B1119" s="524"/>
      <c r="C1119" s="524"/>
      <c r="D1119" s="679" t="s">
        <v>1668</v>
      </c>
      <c r="E1119" s="680"/>
      <c r="F1119" s="680"/>
      <c r="G1119" s="681"/>
      <c r="H1119" s="729">
        <v>70000000</v>
      </c>
      <c r="I1119" s="730"/>
      <c r="J1119" s="731"/>
      <c r="K1119" s="67"/>
    </row>
    <row r="1120" spans="1:11" s="44" customFormat="1" ht="69" customHeight="1">
      <c r="A1120" s="125" t="s">
        <v>141</v>
      </c>
      <c r="B1120" s="123" t="s">
        <v>142</v>
      </c>
      <c r="C1120" s="123" t="s">
        <v>143</v>
      </c>
      <c r="D1120" s="123" t="s">
        <v>144</v>
      </c>
      <c r="E1120" s="123" t="s">
        <v>145</v>
      </c>
      <c r="F1120" s="123" t="s">
        <v>146</v>
      </c>
      <c r="G1120" s="123" t="s">
        <v>147</v>
      </c>
      <c r="H1120" s="123" t="s">
        <v>148</v>
      </c>
      <c r="I1120" s="123" t="s">
        <v>149</v>
      </c>
      <c r="J1120" s="123" t="s">
        <v>150</v>
      </c>
      <c r="K1120" s="67"/>
    </row>
    <row r="1121" spans="1:11" s="44" customFormat="1" ht="25.5" customHeight="1">
      <c r="A1121" s="123">
        <f>+A1111+1</f>
        <v>4</v>
      </c>
      <c r="B1121" s="142">
        <v>28238</v>
      </c>
      <c r="C1121" s="228" t="s">
        <v>1670</v>
      </c>
      <c r="D1121" s="102" t="s">
        <v>32</v>
      </c>
      <c r="E1121" s="101">
        <v>0</v>
      </c>
      <c r="F1121" s="222">
        <v>50</v>
      </c>
      <c r="G1121" s="101">
        <f t="shared" ref="G1121:G1127" si="19">F1121</f>
        <v>50</v>
      </c>
      <c r="H1121" s="102">
        <v>46181612</v>
      </c>
      <c r="I1121" s="263">
        <v>234504</v>
      </c>
      <c r="J1121" s="263">
        <f>I1121*F1121</f>
        <v>11725200</v>
      </c>
      <c r="K1121" s="67"/>
    </row>
    <row r="1122" spans="1:11" s="44" customFormat="1" ht="31.5" customHeight="1">
      <c r="A1122" s="264">
        <f t="shared" ref="A1122:A1127" si="20">+A1121+1</f>
        <v>5</v>
      </c>
      <c r="B1122" s="142">
        <v>28238</v>
      </c>
      <c r="C1122" s="228" t="s">
        <v>1671</v>
      </c>
      <c r="D1122" s="102" t="s">
        <v>1672</v>
      </c>
      <c r="E1122" s="101">
        <v>0</v>
      </c>
      <c r="F1122" s="222">
        <v>50</v>
      </c>
      <c r="G1122" s="101">
        <f t="shared" si="19"/>
        <v>50</v>
      </c>
      <c r="H1122" s="102">
        <v>46181612</v>
      </c>
      <c r="I1122" s="162"/>
      <c r="J1122" s="162"/>
      <c r="K1122" s="67"/>
    </row>
    <row r="1123" spans="1:11" s="44" customFormat="1" ht="25.5" customHeight="1">
      <c r="A1123" s="264">
        <f t="shared" si="20"/>
        <v>6</v>
      </c>
      <c r="B1123" s="101">
        <v>28241</v>
      </c>
      <c r="C1123" s="211" t="s">
        <v>1673</v>
      </c>
      <c r="D1123" s="102" t="s">
        <v>32</v>
      </c>
      <c r="E1123" s="101">
        <v>0</v>
      </c>
      <c r="F1123" s="222">
        <v>50</v>
      </c>
      <c r="G1123" s="101">
        <f t="shared" si="19"/>
        <v>50</v>
      </c>
      <c r="H1123" s="102">
        <v>46181613</v>
      </c>
      <c r="I1123" s="162"/>
      <c r="J1123" s="162"/>
      <c r="K1123" s="67"/>
    </row>
    <row r="1124" spans="1:11" s="44" customFormat="1" ht="27.75" customHeight="1">
      <c r="A1124" s="264">
        <f t="shared" si="20"/>
        <v>7</v>
      </c>
      <c r="B1124" s="101">
        <v>28241</v>
      </c>
      <c r="C1124" s="211" t="s">
        <v>1674</v>
      </c>
      <c r="D1124" s="102" t="s">
        <v>32</v>
      </c>
      <c r="E1124" s="101">
        <v>0</v>
      </c>
      <c r="F1124" s="222">
        <v>50</v>
      </c>
      <c r="G1124" s="101">
        <f t="shared" si="19"/>
        <v>50</v>
      </c>
      <c r="H1124" s="102">
        <v>46181614</v>
      </c>
      <c r="I1124" s="162"/>
      <c r="J1124" s="162"/>
      <c r="K1124" s="67"/>
    </row>
    <row r="1125" spans="1:11" s="44" customFormat="1" ht="23.25" customHeight="1">
      <c r="A1125" s="264">
        <f t="shared" si="20"/>
        <v>8</v>
      </c>
      <c r="B1125" s="142">
        <v>28600</v>
      </c>
      <c r="C1125" s="228" t="s">
        <v>1675</v>
      </c>
      <c r="D1125" s="102" t="s">
        <v>32</v>
      </c>
      <c r="E1125" s="101">
        <v>3</v>
      </c>
      <c r="F1125" s="222">
        <v>50</v>
      </c>
      <c r="G1125" s="101">
        <f t="shared" si="19"/>
        <v>50</v>
      </c>
      <c r="H1125" s="102">
        <v>46181615</v>
      </c>
      <c r="I1125" s="162"/>
      <c r="J1125" s="162"/>
      <c r="K1125" s="67"/>
    </row>
    <row r="1126" spans="1:11" s="44" customFormat="1" ht="31.5" customHeight="1">
      <c r="A1126" s="264">
        <f t="shared" si="20"/>
        <v>9</v>
      </c>
      <c r="B1126" s="142">
        <v>28922</v>
      </c>
      <c r="C1126" s="228" t="s">
        <v>1676</v>
      </c>
      <c r="D1126" s="102" t="s">
        <v>32</v>
      </c>
      <c r="E1126" s="101">
        <v>0</v>
      </c>
      <c r="F1126" s="222">
        <v>50</v>
      </c>
      <c r="G1126" s="101">
        <f t="shared" si="19"/>
        <v>50</v>
      </c>
      <c r="H1126" s="102">
        <v>46181612</v>
      </c>
      <c r="I1126" s="162"/>
      <c r="J1126" s="162"/>
      <c r="K1126" s="67"/>
    </row>
    <row r="1127" spans="1:11" s="44" customFormat="1" ht="36.75" customHeight="1">
      <c r="A1127" s="264">
        <f t="shared" si="20"/>
        <v>10</v>
      </c>
      <c r="B1127" s="101">
        <v>28922</v>
      </c>
      <c r="C1127" s="228" t="s">
        <v>1677</v>
      </c>
      <c r="D1127" s="102" t="s">
        <v>32</v>
      </c>
      <c r="E1127" s="101">
        <v>0</v>
      </c>
      <c r="F1127" s="222">
        <v>50</v>
      </c>
      <c r="G1127" s="101">
        <f t="shared" si="19"/>
        <v>50</v>
      </c>
      <c r="H1127" s="102">
        <v>46181612</v>
      </c>
      <c r="I1127" s="162"/>
      <c r="J1127" s="162"/>
      <c r="K1127" s="67"/>
    </row>
    <row r="1128" spans="1:11" ht="27" customHeight="1">
      <c r="A1128" s="626" t="s">
        <v>67</v>
      </c>
      <c r="B1128" s="626"/>
      <c r="C1128" s="626"/>
      <c r="D1128" s="626"/>
      <c r="E1128" s="626"/>
      <c r="F1128" s="626"/>
      <c r="G1128" s="626"/>
      <c r="H1128" s="626"/>
      <c r="I1128" s="626"/>
      <c r="J1128" s="265">
        <f>+H1119</f>
        <v>70000000</v>
      </c>
      <c r="K1128" s="141"/>
    </row>
    <row r="1129" spans="1:11" s="44" customFormat="1" ht="19.5" customHeight="1">
      <c r="A1129" s="732"/>
      <c r="B1129" s="732"/>
      <c r="C1129" s="732"/>
      <c r="D1129" s="732"/>
      <c r="E1129" s="732"/>
      <c r="F1129" s="732"/>
      <c r="G1129" s="732"/>
      <c r="H1129" s="732"/>
      <c r="I1129" s="732"/>
      <c r="J1129" s="732"/>
      <c r="K1129" s="67"/>
    </row>
    <row r="1130" spans="1:11" s="44" customFormat="1" ht="18" customHeight="1">
      <c r="A1130" s="437" t="s">
        <v>949</v>
      </c>
      <c r="B1130" s="437"/>
      <c r="C1130" s="437"/>
      <c r="D1130" s="437"/>
      <c r="E1130" s="437"/>
      <c r="F1130" s="437"/>
      <c r="G1130" s="437"/>
      <c r="H1130" s="437"/>
      <c r="I1130" s="437"/>
      <c r="J1130" s="437"/>
      <c r="K1130" s="67"/>
    </row>
    <row r="1131" spans="1:11" s="44" customFormat="1" ht="18" customHeight="1">
      <c r="A1131" s="524" t="s">
        <v>138</v>
      </c>
      <c r="B1131" s="524"/>
      <c r="C1131" s="524"/>
      <c r="D1131" s="676" t="s">
        <v>139</v>
      </c>
      <c r="E1131" s="677"/>
      <c r="F1131" s="677"/>
      <c r="G1131" s="678"/>
      <c r="H1131" s="676" t="s">
        <v>140</v>
      </c>
      <c r="I1131" s="677"/>
      <c r="J1131" s="678"/>
      <c r="K1131" s="67"/>
    </row>
    <row r="1132" spans="1:11" s="44" customFormat="1" ht="29.25" customHeight="1">
      <c r="A1132" s="528" t="s">
        <v>1678</v>
      </c>
      <c r="B1132" s="528"/>
      <c r="C1132" s="528"/>
      <c r="D1132" s="686" t="s">
        <v>1679</v>
      </c>
      <c r="E1132" s="686"/>
      <c r="F1132" s="686"/>
      <c r="G1132" s="686"/>
      <c r="H1132" s="733">
        <v>24000000</v>
      </c>
      <c r="I1132" s="733"/>
      <c r="J1132" s="733"/>
      <c r="K1132" s="67"/>
    </row>
    <row r="1133" spans="1:11" s="44" customFormat="1" ht="54.75" customHeight="1">
      <c r="A1133" s="266" t="s">
        <v>141</v>
      </c>
      <c r="B1133" s="249" t="s">
        <v>142</v>
      </c>
      <c r="C1133" s="249" t="s">
        <v>143</v>
      </c>
      <c r="D1133" s="249" t="s">
        <v>144</v>
      </c>
      <c r="E1133" s="249" t="s">
        <v>145</v>
      </c>
      <c r="F1133" s="249" t="s">
        <v>146</v>
      </c>
      <c r="G1133" s="249" t="s">
        <v>147</v>
      </c>
      <c r="H1133" s="249" t="s">
        <v>148</v>
      </c>
      <c r="I1133" s="249" t="s">
        <v>149</v>
      </c>
      <c r="J1133" s="249" t="s">
        <v>150</v>
      </c>
      <c r="K1133" s="67"/>
    </row>
    <row r="1134" spans="1:11" s="44" customFormat="1" ht="36.75" customHeight="1">
      <c r="A1134" s="249">
        <f>+A1127+1</f>
        <v>11</v>
      </c>
      <c r="B1134" s="249">
        <v>28226</v>
      </c>
      <c r="C1134" s="267" t="s">
        <v>1680</v>
      </c>
      <c r="D1134" s="268" t="s">
        <v>832</v>
      </c>
      <c r="E1134" s="268">
        <v>0</v>
      </c>
      <c r="F1134" s="268">
        <v>200</v>
      </c>
      <c r="G1134" s="268">
        <v>200</v>
      </c>
      <c r="H1134" s="268">
        <v>461815</v>
      </c>
      <c r="I1134" s="269">
        <v>53103101</v>
      </c>
      <c r="J1134" s="270">
        <v>220660</v>
      </c>
      <c r="K1134" s="67" t="s">
        <v>1681</v>
      </c>
    </row>
    <row r="1135" spans="1:11" ht="27" customHeight="1">
      <c r="A1135" s="626" t="s">
        <v>67</v>
      </c>
      <c r="B1135" s="626"/>
      <c r="C1135" s="626"/>
      <c r="D1135" s="626"/>
      <c r="E1135" s="626"/>
      <c r="F1135" s="626"/>
      <c r="G1135" s="626"/>
      <c r="H1135" s="626"/>
      <c r="I1135" s="626"/>
      <c r="J1135" s="265">
        <f>+H1132</f>
        <v>24000000</v>
      </c>
      <c r="K1135" s="141"/>
    </row>
    <row r="1136" spans="1:11" s="44" customFormat="1" ht="19.5" customHeight="1">
      <c r="A1136" s="732"/>
      <c r="B1136" s="732"/>
      <c r="C1136" s="732"/>
      <c r="D1136" s="732"/>
      <c r="E1136" s="732"/>
      <c r="F1136" s="732"/>
      <c r="G1136" s="732"/>
      <c r="H1136" s="732"/>
      <c r="I1136" s="732"/>
      <c r="J1136" s="732"/>
      <c r="K1136" s="67"/>
    </row>
    <row r="1137" spans="1:11" s="44" customFormat="1" ht="17.25" customHeight="1">
      <c r="A1137" s="734" t="s">
        <v>83</v>
      </c>
      <c r="B1137" s="734"/>
      <c r="C1137" s="734"/>
      <c r="D1137" s="734"/>
      <c r="E1137" s="734"/>
      <c r="F1137" s="734"/>
      <c r="G1137" s="734"/>
      <c r="H1137" s="734"/>
      <c r="I1137" s="734"/>
      <c r="J1137" s="734"/>
      <c r="K1137" s="67"/>
    </row>
    <row r="1138" spans="1:11" s="44" customFormat="1" ht="17.25" customHeight="1">
      <c r="A1138" s="732" t="s">
        <v>956</v>
      </c>
      <c r="B1138" s="732"/>
      <c r="C1138" s="732"/>
      <c r="D1138" s="732"/>
      <c r="E1138" s="732"/>
      <c r="F1138" s="732"/>
      <c r="G1138" s="732"/>
      <c r="H1138" s="732"/>
      <c r="I1138" s="732"/>
      <c r="J1138" s="732"/>
      <c r="K1138" s="67"/>
    </row>
    <row r="1139" spans="1:11" s="44" customFormat="1" ht="17.25" customHeight="1">
      <c r="A1139" s="437" t="s">
        <v>949</v>
      </c>
      <c r="B1139" s="437"/>
      <c r="C1139" s="437"/>
      <c r="D1139" s="437"/>
      <c r="E1139" s="437"/>
      <c r="F1139" s="437"/>
      <c r="G1139" s="437"/>
      <c r="H1139" s="437"/>
      <c r="I1139" s="437"/>
      <c r="J1139" s="437"/>
      <c r="K1139" s="67"/>
    </row>
    <row r="1140" spans="1:11" s="44" customFormat="1" ht="21" customHeight="1">
      <c r="A1140" s="524" t="s">
        <v>138</v>
      </c>
      <c r="B1140" s="524"/>
      <c r="C1140" s="524"/>
      <c r="D1140" s="676" t="s">
        <v>139</v>
      </c>
      <c r="E1140" s="677"/>
      <c r="F1140" s="677"/>
      <c r="G1140" s="678"/>
      <c r="H1140" s="676" t="s">
        <v>140</v>
      </c>
      <c r="I1140" s="677"/>
      <c r="J1140" s="678"/>
      <c r="K1140" s="67"/>
    </row>
    <row r="1141" spans="1:11" s="44" customFormat="1" ht="36.75" customHeight="1">
      <c r="A1141" s="524" t="s">
        <v>82</v>
      </c>
      <c r="B1141" s="524"/>
      <c r="C1141" s="524"/>
      <c r="D1141" s="525" t="s">
        <v>83</v>
      </c>
      <c r="E1141" s="525"/>
      <c r="F1141" s="525"/>
      <c r="G1141" s="525"/>
      <c r="H1141" s="733">
        <v>19000000</v>
      </c>
      <c r="I1141" s="733"/>
      <c r="J1141" s="733"/>
      <c r="K1141" s="67"/>
    </row>
    <row r="1142" spans="1:11" s="44" customFormat="1" ht="49.5" customHeight="1">
      <c r="A1142" s="271" t="s">
        <v>141</v>
      </c>
      <c r="B1142" s="272" t="s">
        <v>142</v>
      </c>
      <c r="C1142" s="272" t="s">
        <v>143</v>
      </c>
      <c r="D1142" s="272" t="s">
        <v>144</v>
      </c>
      <c r="E1142" s="272" t="s">
        <v>145</v>
      </c>
      <c r="F1142" s="272" t="s">
        <v>146</v>
      </c>
      <c r="G1142" s="272" t="s">
        <v>147</v>
      </c>
      <c r="H1142" s="272" t="s">
        <v>148</v>
      </c>
      <c r="I1142" s="272" t="s">
        <v>149</v>
      </c>
      <c r="J1142" s="272" t="s">
        <v>150</v>
      </c>
      <c r="K1142" s="67"/>
    </row>
    <row r="1143" spans="1:11" s="44" customFormat="1" ht="26.25" customHeight="1">
      <c r="A1143" s="126">
        <f>+A1134+1</f>
        <v>12</v>
      </c>
      <c r="B1143" s="126">
        <v>3697102</v>
      </c>
      <c r="C1143" s="211" t="s">
        <v>1682</v>
      </c>
      <c r="D1143" s="138" t="s">
        <v>832</v>
      </c>
      <c r="E1143" s="138">
        <v>0</v>
      </c>
      <c r="F1143" s="138">
        <v>127</v>
      </c>
      <c r="G1143" s="138">
        <v>127</v>
      </c>
      <c r="H1143" s="138">
        <v>46181704</v>
      </c>
      <c r="I1143" s="273">
        <v>53103101</v>
      </c>
      <c r="J1143" s="130">
        <v>220660</v>
      </c>
      <c r="K1143" s="67"/>
    </row>
    <row r="1144" spans="1:11" ht="27" customHeight="1">
      <c r="A1144" s="626" t="s">
        <v>67</v>
      </c>
      <c r="B1144" s="626"/>
      <c r="C1144" s="626"/>
      <c r="D1144" s="626"/>
      <c r="E1144" s="626"/>
      <c r="F1144" s="626"/>
      <c r="G1144" s="626"/>
      <c r="H1144" s="626"/>
      <c r="I1144" s="626"/>
      <c r="J1144" s="265">
        <f>+H1141</f>
        <v>19000000</v>
      </c>
      <c r="K1144" s="141"/>
    </row>
    <row r="1145" spans="1:11" s="44" customFormat="1" ht="20.25" customHeight="1">
      <c r="A1145" s="156"/>
      <c r="B1145" s="156"/>
      <c r="C1145" s="244"/>
      <c r="D1145" s="172"/>
      <c r="E1145" s="156"/>
      <c r="F1145" s="245"/>
      <c r="G1145" s="156"/>
      <c r="H1145" s="172"/>
      <c r="I1145" s="261"/>
      <c r="J1145" s="262"/>
      <c r="K1145" s="67"/>
    </row>
    <row r="1146" spans="1:11" s="44" customFormat="1" ht="14.25" customHeight="1">
      <c r="A1146" s="655" t="s">
        <v>118</v>
      </c>
      <c r="B1146" s="655"/>
      <c r="C1146" s="655"/>
      <c r="D1146" s="655"/>
      <c r="E1146" s="655"/>
      <c r="F1146" s="655"/>
      <c r="G1146" s="655"/>
      <c r="H1146" s="655"/>
      <c r="I1146" s="655"/>
      <c r="J1146" s="655"/>
      <c r="K1146" s="67"/>
    </row>
    <row r="1147" spans="1:11" s="44" customFormat="1" ht="14.25" customHeight="1">
      <c r="A1147" s="655" t="s">
        <v>1683</v>
      </c>
      <c r="B1147" s="655"/>
      <c r="C1147" s="655"/>
      <c r="D1147" s="655"/>
      <c r="E1147" s="655"/>
      <c r="F1147" s="655"/>
      <c r="G1147" s="655"/>
      <c r="H1147" s="655"/>
      <c r="I1147" s="655"/>
      <c r="J1147" s="655"/>
      <c r="K1147" s="67"/>
    </row>
    <row r="1148" spans="1:11" s="44" customFormat="1" ht="14.25" customHeight="1">
      <c r="A1148" s="648" t="s">
        <v>949</v>
      </c>
      <c r="B1148" s="648"/>
      <c r="C1148" s="648"/>
      <c r="D1148" s="648"/>
      <c r="E1148" s="648"/>
      <c r="F1148" s="648"/>
      <c r="G1148" s="648"/>
      <c r="H1148" s="648"/>
      <c r="I1148" s="648"/>
      <c r="J1148" s="648"/>
      <c r="K1148" s="67"/>
    </row>
    <row r="1149" spans="1:11" s="44" customFormat="1" ht="48" customHeight="1">
      <c r="A1149" s="524" t="s">
        <v>138</v>
      </c>
      <c r="B1149" s="524"/>
      <c r="C1149" s="524"/>
      <c r="D1149" s="524" t="s">
        <v>139</v>
      </c>
      <c r="E1149" s="524"/>
      <c r="F1149" s="524"/>
      <c r="G1149" s="524"/>
      <c r="H1149" s="524" t="s">
        <v>140</v>
      </c>
      <c r="I1149" s="524"/>
      <c r="J1149" s="524"/>
      <c r="K1149" s="67"/>
    </row>
    <row r="1150" spans="1:11" s="44" customFormat="1" ht="20.25" customHeight="1">
      <c r="A1150" s="676" t="s">
        <v>1683</v>
      </c>
      <c r="B1150" s="677"/>
      <c r="C1150" s="678"/>
      <c r="D1150" s="679" t="s">
        <v>118</v>
      </c>
      <c r="E1150" s="680"/>
      <c r="F1150" s="680"/>
      <c r="G1150" s="681"/>
      <c r="H1150" s="641">
        <v>4000000</v>
      </c>
      <c r="I1150" s="642"/>
      <c r="J1150" s="643"/>
      <c r="K1150" s="67"/>
    </row>
    <row r="1151" spans="1:11" s="44" customFormat="1" ht="41.25" customHeight="1">
      <c r="A1151" s="125" t="s">
        <v>141</v>
      </c>
      <c r="B1151" s="123" t="s">
        <v>142</v>
      </c>
      <c r="C1151" s="123" t="s">
        <v>143</v>
      </c>
      <c r="D1151" s="123" t="s">
        <v>144</v>
      </c>
      <c r="E1151" s="123" t="s">
        <v>145</v>
      </c>
      <c r="F1151" s="123" t="s">
        <v>146</v>
      </c>
      <c r="G1151" s="123" t="s">
        <v>147</v>
      </c>
      <c r="H1151" s="123" t="s">
        <v>148</v>
      </c>
      <c r="I1151" s="123" t="s">
        <v>149</v>
      </c>
      <c r="J1151" s="123" t="s">
        <v>150</v>
      </c>
      <c r="K1151" s="67"/>
    </row>
    <row r="1152" spans="1:11" s="44" customFormat="1" ht="39.75" customHeight="1">
      <c r="A1152" s="264">
        <f>+A1143+1</f>
        <v>13</v>
      </c>
      <c r="B1152" s="95">
        <v>4462999</v>
      </c>
      <c r="C1152" s="211" t="s">
        <v>1684</v>
      </c>
      <c r="D1152" s="95" t="s">
        <v>32</v>
      </c>
      <c r="E1152" s="264">
        <v>0</v>
      </c>
      <c r="F1152" s="264">
        <v>2</v>
      </c>
      <c r="G1152" s="264">
        <v>2</v>
      </c>
      <c r="H1152" s="95">
        <v>43211500</v>
      </c>
      <c r="I1152" s="162"/>
      <c r="J1152" s="162"/>
      <c r="K1152" s="67"/>
    </row>
    <row r="1153" spans="1:11" ht="27" customHeight="1">
      <c r="A1153" s="626" t="s">
        <v>67</v>
      </c>
      <c r="B1153" s="626"/>
      <c r="C1153" s="626"/>
      <c r="D1153" s="626"/>
      <c r="E1153" s="626"/>
      <c r="F1153" s="626"/>
      <c r="G1153" s="626"/>
      <c r="H1153" s="626"/>
      <c r="I1153" s="626"/>
      <c r="J1153" s="265">
        <f>+H1150</f>
        <v>4000000</v>
      </c>
      <c r="K1153" s="141"/>
    </row>
    <row r="1154" spans="1:11" s="44" customFormat="1" ht="20.25" customHeight="1">
      <c r="A1154" s="156"/>
      <c r="B1154" s="156"/>
      <c r="C1154" s="274"/>
      <c r="D1154" s="172"/>
      <c r="E1154" s="156"/>
      <c r="F1154" s="245"/>
      <c r="G1154" s="156"/>
      <c r="H1154" s="172"/>
      <c r="I1154" s="45"/>
      <c r="J1154" s="156"/>
      <c r="K1154" s="67"/>
    </row>
    <row r="1155" spans="1:11" s="44" customFormat="1" ht="15.75" customHeight="1">
      <c r="A1155" s="713" t="s">
        <v>1685</v>
      </c>
      <c r="B1155" s="713"/>
      <c r="C1155" s="713"/>
      <c r="D1155" s="713"/>
      <c r="E1155" s="713"/>
      <c r="F1155" s="713"/>
      <c r="G1155" s="713"/>
      <c r="H1155" s="713"/>
      <c r="I1155" s="713"/>
      <c r="J1155" s="713"/>
      <c r="K1155" s="67"/>
    </row>
    <row r="1156" spans="1:11" s="44" customFormat="1" ht="15.75" customHeight="1">
      <c r="A1156" s="749" t="s">
        <v>1678</v>
      </c>
      <c r="B1156" s="749"/>
      <c r="C1156" s="749"/>
      <c r="D1156" s="749"/>
      <c r="E1156" s="749"/>
      <c r="F1156" s="749"/>
      <c r="G1156" s="749"/>
      <c r="H1156" s="749"/>
      <c r="I1156" s="749"/>
      <c r="J1156" s="749"/>
      <c r="K1156" s="67"/>
    </row>
    <row r="1157" spans="1:11" s="44" customFormat="1" ht="15.75" customHeight="1">
      <c r="A1157" s="750" t="s">
        <v>948</v>
      </c>
      <c r="B1157" s="750"/>
      <c r="C1157" s="750"/>
      <c r="D1157" s="750"/>
      <c r="E1157" s="750"/>
      <c r="F1157" s="750"/>
      <c r="G1157" s="750"/>
      <c r="H1157" s="750"/>
      <c r="I1157" s="750"/>
      <c r="J1157" s="750"/>
      <c r="K1157" s="67"/>
    </row>
    <row r="1158" spans="1:11" s="44" customFormat="1" ht="22.5" customHeight="1">
      <c r="A1158" s="683" t="s">
        <v>138</v>
      </c>
      <c r="B1158" s="684"/>
      <c r="C1158" s="685"/>
      <c r="D1158" s="683" t="s">
        <v>139</v>
      </c>
      <c r="E1158" s="684"/>
      <c r="F1158" s="684"/>
      <c r="G1158" s="685"/>
      <c r="H1158" s="683" t="s">
        <v>140</v>
      </c>
      <c r="I1158" s="684"/>
      <c r="J1158" s="685"/>
      <c r="K1158" s="67"/>
    </row>
    <row r="1159" spans="1:11" s="44" customFormat="1" ht="32.25" customHeight="1">
      <c r="A1159" s="686" t="s">
        <v>1678</v>
      </c>
      <c r="B1159" s="686"/>
      <c r="C1159" s="686"/>
      <c r="D1159" s="683" t="s">
        <v>1679</v>
      </c>
      <c r="E1159" s="684"/>
      <c r="F1159" s="684"/>
      <c r="G1159" s="685"/>
      <c r="H1159" s="737">
        <v>23600000</v>
      </c>
      <c r="I1159" s="738"/>
      <c r="J1159" s="739"/>
      <c r="K1159" s="67"/>
    </row>
    <row r="1160" spans="1:11" s="44" customFormat="1" ht="69" customHeight="1">
      <c r="A1160" s="201" t="s">
        <v>141</v>
      </c>
      <c r="B1160" s="200" t="s">
        <v>142</v>
      </c>
      <c r="C1160" s="200" t="s">
        <v>143</v>
      </c>
      <c r="D1160" s="200" t="s">
        <v>144</v>
      </c>
      <c r="E1160" s="200" t="s">
        <v>145</v>
      </c>
      <c r="F1160" s="200" t="s">
        <v>146</v>
      </c>
      <c r="G1160" s="200" t="s">
        <v>147</v>
      </c>
      <c r="H1160" s="200" t="s">
        <v>148</v>
      </c>
      <c r="I1160" s="200" t="s">
        <v>149</v>
      </c>
      <c r="J1160" s="200" t="s">
        <v>150</v>
      </c>
      <c r="K1160" s="67"/>
    </row>
    <row r="1161" spans="1:11" s="44" customFormat="1" ht="36" customHeight="1">
      <c r="A1161" s="126">
        <f>+A1143+1</f>
        <v>13</v>
      </c>
      <c r="B1161" s="138">
        <v>2732006</v>
      </c>
      <c r="C1161" s="126" t="s">
        <v>1686</v>
      </c>
      <c r="D1161" s="138" t="s">
        <v>32</v>
      </c>
      <c r="E1161" s="138">
        <v>0</v>
      </c>
      <c r="F1161" s="138">
        <v>40</v>
      </c>
      <c r="G1161" s="138">
        <v>40</v>
      </c>
      <c r="H1161" s="138">
        <v>491215</v>
      </c>
      <c r="I1161" s="203">
        <v>234504</v>
      </c>
      <c r="J1161" s="203">
        <f>I1161*F1161</f>
        <v>9380160</v>
      </c>
      <c r="K1161" s="67"/>
    </row>
    <row r="1162" spans="1:11" s="44" customFormat="1" ht="30" customHeight="1">
      <c r="A1162" s="126">
        <f>+A1161+1</f>
        <v>14</v>
      </c>
      <c r="B1162" s="138">
        <v>2825001</v>
      </c>
      <c r="C1162" s="137" t="s">
        <v>1687</v>
      </c>
      <c r="D1162" s="138" t="s">
        <v>32</v>
      </c>
      <c r="E1162" s="138">
        <v>0</v>
      </c>
      <c r="F1162" s="138">
        <v>40</v>
      </c>
      <c r="G1162" s="138">
        <v>40</v>
      </c>
      <c r="H1162" s="138">
        <v>491215</v>
      </c>
      <c r="I1162" s="203">
        <v>389657</v>
      </c>
      <c r="J1162" s="162"/>
      <c r="K1162" s="67"/>
    </row>
    <row r="1163" spans="1:11" s="44" customFormat="1" ht="36" customHeight="1">
      <c r="A1163" s="126">
        <f>+A1162+1</f>
        <v>15</v>
      </c>
      <c r="B1163" s="126">
        <v>28226</v>
      </c>
      <c r="C1163" s="137" t="s">
        <v>1688</v>
      </c>
      <c r="D1163" s="138" t="s">
        <v>832</v>
      </c>
      <c r="E1163" s="138">
        <v>0</v>
      </c>
      <c r="F1163" s="138">
        <v>40</v>
      </c>
      <c r="G1163" s="138">
        <v>40</v>
      </c>
      <c r="H1163" s="138">
        <v>461815</v>
      </c>
      <c r="I1163" s="275">
        <v>53103101</v>
      </c>
      <c r="J1163" s="276"/>
      <c r="K1163" s="67"/>
    </row>
    <row r="1164" spans="1:11" ht="27" customHeight="1">
      <c r="A1164" s="626" t="s">
        <v>67</v>
      </c>
      <c r="B1164" s="626"/>
      <c r="C1164" s="626"/>
      <c r="D1164" s="626"/>
      <c r="E1164" s="626"/>
      <c r="F1164" s="626"/>
      <c r="G1164" s="626"/>
      <c r="H1164" s="626"/>
      <c r="I1164" s="626"/>
      <c r="J1164" s="265">
        <f>+H1159</f>
        <v>23600000</v>
      </c>
      <c r="K1164" s="141"/>
    </row>
    <row r="1165" spans="1:11" s="44" customFormat="1" ht="21" customHeight="1">
      <c r="A1165" s="118"/>
      <c r="B1165" s="118"/>
      <c r="C1165" s="118"/>
      <c r="D1165" s="277"/>
      <c r="E1165" s="277"/>
      <c r="F1165" s="277"/>
      <c r="G1165" s="277"/>
      <c r="H1165" s="277"/>
      <c r="I1165" s="278"/>
      <c r="J1165" s="279"/>
      <c r="K1165" s="67"/>
    </row>
    <row r="1166" spans="1:11" s="44" customFormat="1" ht="17.25" customHeight="1">
      <c r="A1166" s="522" t="s">
        <v>136</v>
      </c>
      <c r="B1166" s="522"/>
      <c r="C1166" s="522"/>
      <c r="D1166" s="522"/>
      <c r="E1166" s="522"/>
      <c r="F1166" s="522"/>
      <c r="G1166" s="522"/>
      <c r="H1166" s="522"/>
      <c r="I1166" s="522"/>
      <c r="J1166" s="522"/>
      <c r="K1166" s="67"/>
    </row>
    <row r="1167" spans="1:11" ht="15" customHeight="1">
      <c r="A1167" s="523" t="s">
        <v>1689</v>
      </c>
      <c r="B1167" s="523"/>
      <c r="C1167" s="523"/>
      <c r="D1167" s="523"/>
      <c r="E1167" s="523"/>
      <c r="F1167" s="523"/>
      <c r="G1167" s="523"/>
      <c r="H1167" s="523"/>
      <c r="I1167" s="523"/>
      <c r="J1167" s="523"/>
      <c r="K1167" s="99"/>
    </row>
    <row r="1168" spans="1:11" ht="15" customHeight="1">
      <c r="A1168" s="736" t="s">
        <v>948</v>
      </c>
      <c r="B1168" s="736"/>
      <c r="C1168" s="736"/>
      <c r="D1168" s="736"/>
      <c r="E1168" s="736"/>
      <c r="F1168" s="736"/>
      <c r="G1168" s="736"/>
      <c r="H1168" s="736"/>
      <c r="I1168" s="736"/>
      <c r="J1168" s="736"/>
      <c r="K1168" s="99"/>
    </row>
    <row r="1169" spans="1:14">
      <c r="A1169" s="683" t="s">
        <v>138</v>
      </c>
      <c r="B1169" s="684"/>
      <c r="C1169" s="685"/>
      <c r="D1169" s="683" t="s">
        <v>139</v>
      </c>
      <c r="E1169" s="684"/>
      <c r="F1169" s="684"/>
      <c r="G1169" s="685"/>
      <c r="H1169" s="683" t="s">
        <v>140</v>
      </c>
      <c r="I1169" s="684"/>
      <c r="J1169" s="685"/>
      <c r="K1169" s="99"/>
    </row>
    <row r="1170" spans="1:14">
      <c r="A1170" s="686" t="s">
        <v>82</v>
      </c>
      <c r="B1170" s="686"/>
      <c r="C1170" s="686"/>
      <c r="D1170" s="683" t="s">
        <v>1690</v>
      </c>
      <c r="E1170" s="684"/>
      <c r="F1170" s="684"/>
      <c r="G1170" s="685"/>
      <c r="H1170" s="737">
        <v>1658000</v>
      </c>
      <c r="I1170" s="738"/>
      <c r="J1170" s="739"/>
      <c r="K1170" s="99"/>
    </row>
    <row r="1171" spans="1:14" ht="45">
      <c r="A1171" s="201" t="s">
        <v>141</v>
      </c>
      <c r="B1171" s="200" t="s">
        <v>142</v>
      </c>
      <c r="C1171" s="200" t="s">
        <v>143</v>
      </c>
      <c r="D1171" s="200" t="s">
        <v>144</v>
      </c>
      <c r="E1171" s="200" t="s">
        <v>145</v>
      </c>
      <c r="F1171" s="200" t="s">
        <v>146</v>
      </c>
      <c r="G1171" s="200" t="s">
        <v>147</v>
      </c>
      <c r="H1171" s="200" t="s">
        <v>148</v>
      </c>
      <c r="I1171" s="200" t="s">
        <v>149</v>
      </c>
      <c r="J1171" s="200" t="s">
        <v>150</v>
      </c>
      <c r="K1171" s="99"/>
    </row>
    <row r="1172" spans="1:14" ht="21" customHeight="1">
      <c r="A1172" s="126">
        <f>+A1163+1</f>
        <v>16</v>
      </c>
      <c r="B1172" s="138">
        <v>3815006</v>
      </c>
      <c r="C1172" s="137" t="s">
        <v>1691</v>
      </c>
      <c r="D1172" s="138" t="s">
        <v>1069</v>
      </c>
      <c r="E1172" s="138">
        <v>0</v>
      </c>
      <c r="F1172" s="138">
        <v>40</v>
      </c>
      <c r="G1172" s="138">
        <v>40</v>
      </c>
      <c r="H1172" s="138">
        <v>491215</v>
      </c>
      <c r="I1172" s="126"/>
      <c r="J1172" s="203">
        <f>_xleta.SUMA</f>
        <v>0</v>
      </c>
      <c r="K1172" s="99"/>
    </row>
    <row r="1173" spans="1:14" ht="27" customHeight="1">
      <c r="A1173" s="626" t="s">
        <v>67</v>
      </c>
      <c r="B1173" s="626"/>
      <c r="C1173" s="626"/>
      <c r="D1173" s="626"/>
      <c r="E1173" s="626"/>
      <c r="F1173" s="626"/>
      <c r="G1173" s="626"/>
      <c r="H1173" s="626"/>
      <c r="I1173" s="626"/>
      <c r="J1173" s="265">
        <f>+H1170</f>
        <v>1658000</v>
      </c>
      <c r="K1173" s="141"/>
    </row>
    <row r="1174" spans="1:14">
      <c r="A1174" s="118"/>
      <c r="B1174" s="277"/>
      <c r="C1174" s="118"/>
      <c r="D1174" s="277"/>
      <c r="E1174" s="277"/>
      <c r="F1174" s="277"/>
      <c r="G1174" s="277"/>
      <c r="H1174" s="277"/>
      <c r="I1174" s="118"/>
      <c r="J1174" s="280"/>
      <c r="K1174" s="99"/>
    </row>
    <row r="1175" spans="1:14" ht="22.5" customHeight="1">
      <c r="A1175" s="741" t="s">
        <v>1692</v>
      </c>
      <c r="B1175" s="742"/>
      <c r="C1175" s="742"/>
      <c r="D1175" s="742"/>
      <c r="E1175" s="742"/>
      <c r="F1175" s="742"/>
      <c r="G1175" s="742"/>
      <c r="H1175" s="742"/>
      <c r="I1175" s="743"/>
      <c r="J1175" s="281">
        <f>+J1009+J1018+J1028+J1040+J1053+J1063+J1072+J1081+J1090+J1097+J1105+J1112+J1128+J1135+J1144+J1153+J1164+J1173</f>
        <v>455613003</v>
      </c>
    </row>
    <row r="1176" spans="1:14">
      <c r="A1176" s="282"/>
      <c r="B1176" s="283"/>
      <c r="C1176" s="284"/>
      <c r="D1176" s="283"/>
      <c r="E1176" s="283"/>
      <c r="F1176" s="283"/>
      <c r="G1176" s="283"/>
      <c r="H1176" s="283"/>
      <c r="I1176" s="285"/>
      <c r="J1176" s="285"/>
    </row>
    <row r="1177" spans="1:14" ht="21.75" customHeight="1">
      <c r="A1177" s="744" t="s">
        <v>1693</v>
      </c>
      <c r="B1177" s="745"/>
      <c r="C1177" s="745"/>
      <c r="D1177" s="745"/>
      <c r="E1177" s="745"/>
      <c r="F1177" s="745"/>
      <c r="G1177" s="745"/>
      <c r="H1177" s="745"/>
      <c r="I1177" s="746"/>
      <c r="J1177" s="286">
        <f>+J403+J954+J997+J1175</f>
        <v>640844149</v>
      </c>
    </row>
    <row r="1178" spans="1:14">
      <c r="A1178" s="282"/>
      <c r="B1178" s="283"/>
      <c r="C1178" s="284"/>
      <c r="D1178" s="283"/>
      <c r="E1178" s="283"/>
      <c r="F1178" s="283"/>
      <c r="G1178" s="283"/>
      <c r="H1178" s="283"/>
      <c r="I1178" s="285"/>
      <c r="J1178" s="285"/>
    </row>
    <row r="1179" spans="1:14">
      <c r="A1179" s="287" t="s">
        <v>894</v>
      </c>
      <c r="B1179" s="287"/>
      <c r="C1179" s="287"/>
      <c r="D1179" s="288"/>
      <c r="E1179" s="288"/>
      <c r="F1179" s="289"/>
      <c r="G1179" s="289"/>
      <c r="H1179" s="290"/>
      <c r="I1179" s="290"/>
      <c r="J1179" s="291"/>
      <c r="K1179" s="292"/>
      <c r="L1179" s="112"/>
      <c r="M1179" s="112"/>
      <c r="N1179" s="112"/>
    </row>
    <row r="1180" spans="1:14">
      <c r="A1180" s="287" t="s">
        <v>895</v>
      </c>
      <c r="B1180" s="293"/>
      <c r="C1180" s="293"/>
      <c r="D1180" s="294"/>
      <c r="E1180" s="294"/>
      <c r="F1180" s="295"/>
      <c r="G1180" s="295"/>
      <c r="H1180" s="290"/>
      <c r="I1180" s="290"/>
      <c r="J1180" s="296"/>
    </row>
    <row r="1181" spans="1:14">
      <c r="A1181" s="297"/>
      <c r="B1181" s="297"/>
      <c r="C1181" s="297"/>
      <c r="D1181" s="298"/>
      <c r="E1181" s="298"/>
      <c r="F1181" s="290"/>
      <c r="G1181" s="290"/>
      <c r="H1181" s="290"/>
      <c r="I1181" s="290"/>
      <c r="J1181" s="296"/>
    </row>
    <row r="1182" spans="1:14" s="42" customFormat="1" ht="16">
      <c r="A1182" s="299" t="s">
        <v>1694</v>
      </c>
      <c r="B1182" s="300"/>
      <c r="C1182" s="300"/>
      <c r="D1182" s="300"/>
      <c r="E1182" s="300"/>
      <c r="F1182" s="300"/>
      <c r="G1182" s="300"/>
      <c r="H1182" s="300"/>
      <c r="I1182" s="301"/>
      <c r="J1182" s="301"/>
      <c r="K1182" s="301"/>
    </row>
    <row r="1183" spans="1:14" s="42" customFormat="1" ht="16">
      <c r="A1183" s="301"/>
      <c r="B1183" s="301"/>
      <c r="C1183" s="301"/>
      <c r="D1183" s="301" t="s">
        <v>1695</v>
      </c>
      <c r="E1183" s="301"/>
      <c r="F1183" s="301"/>
      <c r="G1183" s="301"/>
      <c r="H1183" s="301"/>
      <c r="I1183" s="301"/>
      <c r="J1183" s="301"/>
      <c r="K1183" s="301"/>
    </row>
    <row r="1184" spans="1:14" s="42" customFormat="1" ht="15.75" customHeight="1">
      <c r="A1184" s="301"/>
      <c r="B1184" s="301"/>
      <c r="C1184" s="301"/>
      <c r="D1184" s="301"/>
      <c r="E1184" s="301"/>
      <c r="F1184" s="301"/>
      <c r="G1184" s="301"/>
      <c r="H1184" s="302"/>
      <c r="I1184" s="301"/>
      <c r="J1184" s="301"/>
      <c r="K1184" s="301"/>
    </row>
    <row r="1185" spans="1:11" s="42" customFormat="1" ht="15" customHeight="1">
      <c r="A1185" s="747" t="s">
        <v>1696</v>
      </c>
      <c r="B1185" s="747"/>
      <c r="C1185" s="747"/>
      <c r="D1185" s="747"/>
      <c r="E1185" s="747"/>
      <c r="F1185" s="747"/>
      <c r="G1185" s="747"/>
      <c r="H1185" s="747"/>
      <c r="I1185" s="747"/>
      <c r="J1185" s="747"/>
      <c r="K1185" s="300"/>
    </row>
    <row r="1186" spans="1:11" s="42" customFormat="1" ht="16">
      <c r="A1186" s="748" t="s">
        <v>1697</v>
      </c>
      <c r="B1186" s="748"/>
      <c r="C1186" s="748"/>
      <c r="D1186" s="748"/>
      <c r="E1186" s="748"/>
      <c r="F1186" s="748"/>
      <c r="G1186" s="748"/>
      <c r="H1186" s="748"/>
      <c r="I1186" s="748"/>
      <c r="J1186" s="748"/>
      <c r="K1186" s="304"/>
    </row>
    <row r="1187" spans="1:11" s="48" customFormat="1" ht="16">
      <c r="A1187" s="301"/>
      <c r="B1187" s="301"/>
      <c r="C1187" s="301"/>
      <c r="D1187" s="301"/>
      <c r="E1187" s="301"/>
      <c r="F1187" s="301"/>
      <c r="G1187" s="301"/>
      <c r="H1187" s="303"/>
      <c r="I1187" s="301"/>
      <c r="J1187" s="301"/>
      <c r="K1187" s="301"/>
    </row>
    <row r="1188" spans="1:11" s="48" customFormat="1" ht="30" customHeight="1">
      <c r="A1188" s="301"/>
      <c r="B1188" s="301"/>
      <c r="C1188" s="301"/>
      <c r="D1188" s="301"/>
      <c r="E1188" s="301"/>
      <c r="F1188" s="301"/>
      <c r="G1188" s="301"/>
      <c r="H1188" s="303"/>
      <c r="I1188" s="301"/>
      <c r="J1188" s="301"/>
      <c r="K1188" s="301"/>
    </row>
    <row r="1189" spans="1:11" s="48" customFormat="1" ht="16">
      <c r="A1189" s="735" t="s">
        <v>1698</v>
      </c>
      <c r="B1189" s="735"/>
      <c r="C1189" s="305"/>
      <c r="D1189" s="305"/>
      <c r="E1189" s="305"/>
      <c r="F1189" s="305"/>
      <c r="G1189" s="305"/>
      <c r="H1189" s="301"/>
      <c r="I1189" s="301"/>
      <c r="J1189" s="301"/>
      <c r="K1189" s="301"/>
    </row>
    <row r="1190" spans="1:11" s="48" customFormat="1" ht="15.75" customHeight="1">
      <c r="A1190" s="301"/>
      <c r="B1190" s="301"/>
      <c r="C1190" s="301"/>
      <c r="D1190" s="301"/>
      <c r="E1190" s="301"/>
      <c r="F1190" s="301"/>
      <c r="G1190" s="301"/>
      <c r="H1190" s="301"/>
      <c r="I1190" s="301"/>
      <c r="J1190" s="301"/>
      <c r="K1190" s="301"/>
    </row>
    <row r="1191" spans="1:11" s="48" customFormat="1" ht="15.75" customHeight="1">
      <c r="A1191" s="747" t="s">
        <v>1699</v>
      </c>
      <c r="B1191" s="747"/>
      <c r="C1191" s="747"/>
      <c r="D1191" s="747"/>
      <c r="E1191" s="747"/>
      <c r="F1191" s="747"/>
      <c r="G1191" s="747"/>
      <c r="H1191" s="747"/>
      <c r="I1191" s="747"/>
      <c r="J1191" s="747"/>
      <c r="K1191" s="300"/>
    </row>
    <row r="1192" spans="1:11" s="48" customFormat="1" ht="15" customHeight="1">
      <c r="A1192" s="748" t="s">
        <v>1700</v>
      </c>
      <c r="B1192" s="748"/>
      <c r="C1192" s="748"/>
      <c r="D1192" s="748"/>
      <c r="E1192" s="748"/>
      <c r="F1192" s="748"/>
      <c r="G1192" s="748"/>
      <c r="H1192" s="748"/>
      <c r="I1192" s="748"/>
      <c r="J1192" s="748"/>
      <c r="K1192" s="300"/>
    </row>
    <row r="1193" spans="1:11" s="48" customFormat="1" ht="16">
      <c r="A1193" s="735"/>
      <c r="B1193" s="735"/>
      <c r="C1193" s="305"/>
      <c r="D1193" s="305"/>
      <c r="E1193" s="305"/>
      <c r="F1193" s="305"/>
      <c r="G1193" s="305"/>
      <c r="H1193" s="301"/>
      <c r="I1193" s="301"/>
      <c r="J1193" s="301"/>
      <c r="K1193" s="301"/>
    </row>
    <row r="1194" spans="1:11" s="48" customFormat="1" ht="15.75" customHeight="1">
      <c r="A1194" s="301"/>
      <c r="B1194" s="301"/>
      <c r="C1194" s="301"/>
      <c r="D1194" s="301"/>
      <c r="E1194" s="301"/>
      <c r="F1194" s="301"/>
      <c r="G1194" s="301"/>
      <c r="H1194" s="301"/>
      <c r="I1194" s="301"/>
      <c r="J1194" s="301"/>
      <c r="K1194" s="301"/>
    </row>
    <row r="1195" spans="1:11" s="48" customFormat="1" ht="15.75" customHeight="1">
      <c r="A1195" s="306" t="s">
        <v>1701</v>
      </c>
      <c r="B1195" s="307"/>
      <c r="C1195" s="42"/>
      <c r="D1195" s="42"/>
      <c r="E1195" s="42"/>
      <c r="F1195" s="42"/>
      <c r="G1195" s="42"/>
      <c r="H1195" s="42"/>
      <c r="I1195" s="42"/>
      <c r="J1195" s="42"/>
      <c r="K1195" s="42"/>
    </row>
    <row r="1196" spans="1:11" s="48" customFormat="1" ht="15" customHeight="1">
      <c r="A1196" s="306" t="s">
        <v>1702</v>
      </c>
      <c r="B1196" s="307"/>
      <c r="C1196" s="42"/>
      <c r="D1196" s="42"/>
      <c r="E1196" s="42"/>
      <c r="F1196" s="42"/>
      <c r="G1196" s="42"/>
      <c r="H1196" s="42"/>
      <c r="I1196" s="42"/>
      <c r="J1196" s="42"/>
      <c r="K1196" s="42"/>
    </row>
  </sheetData>
  <mergeCells count="761">
    <mergeCell ref="A70:J72"/>
    <mergeCell ref="A1173:I1173"/>
    <mergeCell ref="A1175:I1175"/>
    <mergeCell ref="A1177:I1177"/>
    <mergeCell ref="A1185:J1185"/>
    <mergeCell ref="A1186:J1186"/>
    <mergeCell ref="A1189:B1189"/>
    <mergeCell ref="A1191:J1191"/>
    <mergeCell ref="A1192:J1192"/>
    <mergeCell ref="A1153:I1153"/>
    <mergeCell ref="A1155:J1155"/>
    <mergeCell ref="A1156:J1156"/>
    <mergeCell ref="A1157:J1157"/>
    <mergeCell ref="A1158:C1158"/>
    <mergeCell ref="D1158:G1158"/>
    <mergeCell ref="H1158:J1158"/>
    <mergeCell ref="A1159:C1159"/>
    <mergeCell ref="D1159:G1159"/>
    <mergeCell ref="H1159:J1159"/>
    <mergeCell ref="A1144:I1144"/>
    <mergeCell ref="A1146:J1146"/>
    <mergeCell ref="A1147:J1147"/>
    <mergeCell ref="A1148:J1148"/>
    <mergeCell ref="A1149:C1149"/>
    <mergeCell ref="A1193:B1193"/>
    <mergeCell ref="A1164:I1164"/>
    <mergeCell ref="A1166:J1166"/>
    <mergeCell ref="A1167:J1167"/>
    <mergeCell ref="A1168:J1168"/>
    <mergeCell ref="A1169:C1169"/>
    <mergeCell ref="D1169:G1169"/>
    <mergeCell ref="H1169:J1169"/>
    <mergeCell ref="A1170:C1170"/>
    <mergeCell ref="D1170:G1170"/>
    <mergeCell ref="H1170:J1170"/>
    <mergeCell ref="D1149:G1149"/>
    <mergeCell ref="H1149:J1149"/>
    <mergeCell ref="A1150:C1150"/>
    <mergeCell ref="D1150:G1150"/>
    <mergeCell ref="H1150:J1150"/>
    <mergeCell ref="A1135:I1135"/>
    <mergeCell ref="A1136:J1136"/>
    <mergeCell ref="A1137:J1137"/>
    <mergeCell ref="A1138:J1138"/>
    <mergeCell ref="A1139:J1139"/>
    <mergeCell ref="A1140:C1140"/>
    <mergeCell ref="D1140:G1140"/>
    <mergeCell ref="H1140:J1140"/>
    <mergeCell ref="A1141:C1141"/>
    <mergeCell ref="D1141:G1141"/>
    <mergeCell ref="H1141:J1141"/>
    <mergeCell ref="A1128:I1128"/>
    <mergeCell ref="A1129:J1129"/>
    <mergeCell ref="A1130:J1130"/>
    <mergeCell ref="A1131:C1131"/>
    <mergeCell ref="D1131:G1131"/>
    <mergeCell ref="H1131:J1131"/>
    <mergeCell ref="A1132:C1132"/>
    <mergeCell ref="D1132:G1132"/>
    <mergeCell ref="H1132:J1132"/>
    <mergeCell ref="A1115:J1115"/>
    <mergeCell ref="A1116:J1116"/>
    <mergeCell ref="A1117:J1117"/>
    <mergeCell ref="A1118:C1118"/>
    <mergeCell ref="D1118:G1118"/>
    <mergeCell ref="H1118:J1118"/>
    <mergeCell ref="A1119:C1119"/>
    <mergeCell ref="D1119:G1119"/>
    <mergeCell ref="H1119:J1119"/>
    <mergeCell ref="A1105:I1105"/>
    <mergeCell ref="A1107:J1107"/>
    <mergeCell ref="A1108:C1108"/>
    <mergeCell ref="D1108:G1108"/>
    <mergeCell ref="H1108:J1108"/>
    <mergeCell ref="A1109:C1109"/>
    <mergeCell ref="D1109:G1109"/>
    <mergeCell ref="H1109:J1109"/>
    <mergeCell ref="A1112:I1112"/>
    <mergeCell ref="A1097:I1097"/>
    <mergeCell ref="A1099:J1099"/>
    <mergeCell ref="A1100:J1100"/>
    <mergeCell ref="A1101:D1101"/>
    <mergeCell ref="E1101:F1101"/>
    <mergeCell ref="G1101:J1101"/>
    <mergeCell ref="A1102:D1102"/>
    <mergeCell ref="E1102:F1102"/>
    <mergeCell ref="G1102:J1102"/>
    <mergeCell ref="A1087:D1087"/>
    <mergeCell ref="E1087:F1087"/>
    <mergeCell ref="G1087:J1087"/>
    <mergeCell ref="A1090:I1090"/>
    <mergeCell ref="A1092:J1092"/>
    <mergeCell ref="A1093:D1093"/>
    <mergeCell ref="E1093:F1093"/>
    <mergeCell ref="G1093:J1093"/>
    <mergeCell ref="A1094:D1094"/>
    <mergeCell ref="E1094:F1094"/>
    <mergeCell ref="G1094:J1094"/>
    <mergeCell ref="A1078:C1078"/>
    <mergeCell ref="D1078:G1078"/>
    <mergeCell ref="H1078:J1078"/>
    <mergeCell ref="A1081:I1081"/>
    <mergeCell ref="A1083:J1083"/>
    <mergeCell ref="A1084:J1084"/>
    <mergeCell ref="A1085:J1085"/>
    <mergeCell ref="A1086:D1086"/>
    <mergeCell ref="E1086:F1086"/>
    <mergeCell ref="G1086:J1086"/>
    <mergeCell ref="A1069:C1069"/>
    <mergeCell ref="D1069:G1069"/>
    <mergeCell ref="H1069:J1069"/>
    <mergeCell ref="A1072:I1072"/>
    <mergeCell ref="A1074:J1074"/>
    <mergeCell ref="A1075:J1075"/>
    <mergeCell ref="A1076:J1076"/>
    <mergeCell ref="A1077:C1077"/>
    <mergeCell ref="D1077:G1077"/>
    <mergeCell ref="H1077:J1077"/>
    <mergeCell ref="A1059:C1059"/>
    <mergeCell ref="D1059:G1059"/>
    <mergeCell ref="H1059:J1059"/>
    <mergeCell ref="A1063:I1063"/>
    <mergeCell ref="A1065:J1065"/>
    <mergeCell ref="A1066:J1066"/>
    <mergeCell ref="A1067:J1067"/>
    <mergeCell ref="A1068:C1068"/>
    <mergeCell ref="D1068:G1068"/>
    <mergeCell ref="H1068:J1068"/>
    <mergeCell ref="A1046:C1046"/>
    <mergeCell ref="D1046:G1046"/>
    <mergeCell ref="H1046:J1046"/>
    <mergeCell ref="A1053:I1053"/>
    <mergeCell ref="A1055:J1055"/>
    <mergeCell ref="A1056:J1056"/>
    <mergeCell ref="A1057:J1057"/>
    <mergeCell ref="A1058:C1058"/>
    <mergeCell ref="D1058:G1058"/>
    <mergeCell ref="H1058:J1058"/>
    <mergeCell ref="A1034:C1034"/>
    <mergeCell ref="D1034:G1034"/>
    <mergeCell ref="H1034:J1034"/>
    <mergeCell ref="A1040:I1040"/>
    <mergeCell ref="A1042:J1042"/>
    <mergeCell ref="A1043:J1043"/>
    <mergeCell ref="A1044:J1044"/>
    <mergeCell ref="A1045:C1045"/>
    <mergeCell ref="D1045:G1045"/>
    <mergeCell ref="H1045:J1045"/>
    <mergeCell ref="A1024:C1024"/>
    <mergeCell ref="D1024:G1024"/>
    <mergeCell ref="H1024:J1024"/>
    <mergeCell ref="A1028:I1028"/>
    <mergeCell ref="A1030:J1030"/>
    <mergeCell ref="A1031:J1031"/>
    <mergeCell ref="A1032:J1032"/>
    <mergeCell ref="A1033:C1033"/>
    <mergeCell ref="D1033:G1033"/>
    <mergeCell ref="H1033:J1033"/>
    <mergeCell ref="A1015:C1015"/>
    <mergeCell ref="D1015:G1015"/>
    <mergeCell ref="H1015:J1015"/>
    <mergeCell ref="A1018:I1018"/>
    <mergeCell ref="A1020:J1020"/>
    <mergeCell ref="A1021:J1021"/>
    <mergeCell ref="A1022:J1022"/>
    <mergeCell ref="A1023:C1023"/>
    <mergeCell ref="D1023:G1023"/>
    <mergeCell ref="H1023:J1023"/>
    <mergeCell ref="A1005:C1005"/>
    <mergeCell ref="D1005:G1005"/>
    <mergeCell ref="H1005:J1005"/>
    <mergeCell ref="A1009:I1009"/>
    <mergeCell ref="A1010:J1010"/>
    <mergeCell ref="A1011:J1011"/>
    <mergeCell ref="A1012:J1012"/>
    <mergeCell ref="A1013:J1013"/>
    <mergeCell ref="A1014:C1014"/>
    <mergeCell ref="D1014:G1014"/>
    <mergeCell ref="H1014:J1014"/>
    <mergeCell ref="A995:I995"/>
    <mergeCell ref="A997:I997"/>
    <mergeCell ref="A999:J999"/>
    <mergeCell ref="A1001:J1001"/>
    <mergeCell ref="A1002:J1002"/>
    <mergeCell ref="A1003:J1003"/>
    <mergeCell ref="A1004:C1004"/>
    <mergeCell ref="D1004:G1004"/>
    <mergeCell ref="H1004:J1004"/>
    <mergeCell ref="A986:I986"/>
    <mergeCell ref="A988:J988"/>
    <mergeCell ref="A989:J989"/>
    <mergeCell ref="A990:J990"/>
    <mergeCell ref="A991:C991"/>
    <mergeCell ref="D991:G991"/>
    <mergeCell ref="H991:J991"/>
    <mergeCell ref="A992:C992"/>
    <mergeCell ref="D992:G992"/>
    <mergeCell ref="H992:J992"/>
    <mergeCell ref="A976:I976"/>
    <mergeCell ref="A978:J978"/>
    <mergeCell ref="A979:J979"/>
    <mergeCell ref="A980:J980"/>
    <mergeCell ref="A981:C981"/>
    <mergeCell ref="D981:G981"/>
    <mergeCell ref="H981:J981"/>
    <mergeCell ref="A982:C982"/>
    <mergeCell ref="D982:G982"/>
    <mergeCell ref="H982:J982"/>
    <mergeCell ref="A965:I965"/>
    <mergeCell ref="A967:J967"/>
    <mergeCell ref="A968:J968"/>
    <mergeCell ref="A969:J969"/>
    <mergeCell ref="A970:C970"/>
    <mergeCell ref="D970:G970"/>
    <mergeCell ref="H970:J970"/>
    <mergeCell ref="A971:C971"/>
    <mergeCell ref="D971:G971"/>
    <mergeCell ref="H971:J971"/>
    <mergeCell ref="A952:I952"/>
    <mergeCell ref="A954:I954"/>
    <mergeCell ref="A956:J956"/>
    <mergeCell ref="A958:J958"/>
    <mergeCell ref="A959:J959"/>
    <mergeCell ref="A960:J960"/>
    <mergeCell ref="A962:C962"/>
    <mergeCell ref="D962:G962"/>
    <mergeCell ref="H962:J962"/>
    <mergeCell ref="A943:I943"/>
    <mergeCell ref="A945:J945"/>
    <mergeCell ref="A946:J946"/>
    <mergeCell ref="A947:J947"/>
    <mergeCell ref="A948:C948"/>
    <mergeCell ref="D948:G948"/>
    <mergeCell ref="H948:J948"/>
    <mergeCell ref="A949:C949"/>
    <mergeCell ref="D949:G949"/>
    <mergeCell ref="H949:J949"/>
    <mergeCell ref="A933:J933"/>
    <mergeCell ref="A934:J934"/>
    <mergeCell ref="A935:J935"/>
    <mergeCell ref="A936:C936"/>
    <mergeCell ref="D936:G936"/>
    <mergeCell ref="H936:J936"/>
    <mergeCell ref="A937:C937"/>
    <mergeCell ref="D937:G937"/>
    <mergeCell ref="H937:J937"/>
    <mergeCell ref="A916:J916"/>
    <mergeCell ref="A917:J917"/>
    <mergeCell ref="A918:C918"/>
    <mergeCell ref="D918:G918"/>
    <mergeCell ref="H918:J918"/>
    <mergeCell ref="A919:C919"/>
    <mergeCell ref="D919:G919"/>
    <mergeCell ref="H919:J919"/>
    <mergeCell ref="A931:I931"/>
    <mergeCell ref="A902:I902"/>
    <mergeCell ref="A904:C904"/>
    <mergeCell ref="D904:G904"/>
    <mergeCell ref="H904:J904"/>
    <mergeCell ref="A905:C905"/>
    <mergeCell ref="D905:G905"/>
    <mergeCell ref="H905:J905"/>
    <mergeCell ref="A913:I913"/>
    <mergeCell ref="A915:J915"/>
    <mergeCell ref="A882:I882"/>
    <mergeCell ref="A884:J884"/>
    <mergeCell ref="A885:J885"/>
    <mergeCell ref="A886:J886"/>
    <mergeCell ref="A887:C887"/>
    <mergeCell ref="D887:G887"/>
    <mergeCell ref="H887:J887"/>
    <mergeCell ref="A888:C888"/>
    <mergeCell ref="D888:G888"/>
    <mergeCell ref="H888:J888"/>
    <mergeCell ref="A425:I425"/>
    <mergeCell ref="A427:J427"/>
    <mergeCell ref="A428:J428"/>
    <mergeCell ref="K428:L428"/>
    <mergeCell ref="A429:J429"/>
    <mergeCell ref="A430:C430"/>
    <mergeCell ref="D430:G430"/>
    <mergeCell ref="H430:J430"/>
    <mergeCell ref="A431:C431"/>
    <mergeCell ref="D431:G431"/>
    <mergeCell ref="H431:J431"/>
    <mergeCell ref="A403:I403"/>
    <mergeCell ref="A405:J405"/>
    <mergeCell ref="A407:J407"/>
    <mergeCell ref="A408:J408"/>
    <mergeCell ref="A409:J409"/>
    <mergeCell ref="A410:C410"/>
    <mergeCell ref="D410:G410"/>
    <mergeCell ref="H410:J410"/>
    <mergeCell ref="A411:C411"/>
    <mergeCell ref="D411:G411"/>
    <mergeCell ref="H411:J411"/>
    <mergeCell ref="A394:J394"/>
    <mergeCell ref="A395:J395"/>
    <mergeCell ref="A396:C396"/>
    <mergeCell ref="D396:G396"/>
    <mergeCell ref="H396:J396"/>
    <mergeCell ref="A397:C397"/>
    <mergeCell ref="D397:G397"/>
    <mergeCell ref="H397:J397"/>
    <mergeCell ref="A401:I401"/>
    <mergeCell ref="A359:J359"/>
    <mergeCell ref="A383:C383"/>
    <mergeCell ref="D383:G383"/>
    <mergeCell ref="H383:J383"/>
    <mergeCell ref="A384:C384"/>
    <mergeCell ref="D384:G384"/>
    <mergeCell ref="H384:J384"/>
    <mergeCell ref="A391:I391"/>
    <mergeCell ref="A393:J393"/>
    <mergeCell ref="A350:J350"/>
    <mergeCell ref="A351:J351"/>
    <mergeCell ref="A352:J352"/>
    <mergeCell ref="A353:J353"/>
    <mergeCell ref="A354:J354"/>
    <mergeCell ref="A355:J355"/>
    <mergeCell ref="A356:J356"/>
    <mergeCell ref="A357:J357"/>
    <mergeCell ref="A358:J358"/>
    <mergeCell ref="A340:I340"/>
    <mergeCell ref="A342:J342"/>
    <mergeCell ref="A343:J343"/>
    <mergeCell ref="A344:J344"/>
    <mergeCell ref="A345:J345"/>
    <mergeCell ref="A346:J346"/>
    <mergeCell ref="A347:J347"/>
    <mergeCell ref="A348:J348"/>
    <mergeCell ref="A349:J349"/>
    <mergeCell ref="A329:I329"/>
    <mergeCell ref="A331:J331"/>
    <mergeCell ref="A332:J332"/>
    <mergeCell ref="A333:C333"/>
    <mergeCell ref="D333:G333"/>
    <mergeCell ref="H333:J333"/>
    <mergeCell ref="A334:C334"/>
    <mergeCell ref="D334:G334"/>
    <mergeCell ref="H334:J334"/>
    <mergeCell ref="A321:I321"/>
    <mergeCell ref="A323:J323"/>
    <mergeCell ref="A324:J324"/>
    <mergeCell ref="A325:C325"/>
    <mergeCell ref="D325:G325"/>
    <mergeCell ref="H325:J325"/>
    <mergeCell ref="A326:C326"/>
    <mergeCell ref="D326:G326"/>
    <mergeCell ref="H326:J326"/>
    <mergeCell ref="A307:I307"/>
    <mergeCell ref="A309:J309"/>
    <mergeCell ref="A310:J310"/>
    <mergeCell ref="A311:C311"/>
    <mergeCell ref="D311:G311"/>
    <mergeCell ref="H311:J311"/>
    <mergeCell ref="A312:C312"/>
    <mergeCell ref="D312:G312"/>
    <mergeCell ref="H312:J312"/>
    <mergeCell ref="A299:I299"/>
    <mergeCell ref="A301:J301"/>
    <mergeCell ref="A302:J302"/>
    <mergeCell ref="A303:C303"/>
    <mergeCell ref="D303:G303"/>
    <mergeCell ref="H303:J303"/>
    <mergeCell ref="A304:C304"/>
    <mergeCell ref="D304:G304"/>
    <mergeCell ref="H304:J304"/>
    <mergeCell ref="A290:I290"/>
    <mergeCell ref="A292:J292"/>
    <mergeCell ref="A293:J293"/>
    <mergeCell ref="A294:C294"/>
    <mergeCell ref="D294:G294"/>
    <mergeCell ref="H294:J294"/>
    <mergeCell ref="A295:C295"/>
    <mergeCell ref="D295:G295"/>
    <mergeCell ref="H295:J295"/>
    <mergeCell ref="A279:I279"/>
    <mergeCell ref="A281:J281"/>
    <mergeCell ref="A282:J282"/>
    <mergeCell ref="A283:C283"/>
    <mergeCell ref="D283:G283"/>
    <mergeCell ref="H283:J283"/>
    <mergeCell ref="A284:C284"/>
    <mergeCell ref="D284:G284"/>
    <mergeCell ref="H284:J284"/>
    <mergeCell ref="A269:I269"/>
    <mergeCell ref="A271:J271"/>
    <mergeCell ref="A272:J272"/>
    <mergeCell ref="A273:C273"/>
    <mergeCell ref="D273:G273"/>
    <mergeCell ref="H273:J273"/>
    <mergeCell ref="A274:C274"/>
    <mergeCell ref="D274:G274"/>
    <mergeCell ref="H274:J274"/>
    <mergeCell ref="A261:J261"/>
    <mergeCell ref="A263:J263"/>
    <mergeCell ref="A264:J264"/>
    <mergeCell ref="A265:C265"/>
    <mergeCell ref="D265:G265"/>
    <mergeCell ref="H265:J265"/>
    <mergeCell ref="A266:C266"/>
    <mergeCell ref="D266:G266"/>
    <mergeCell ref="H266:J266"/>
    <mergeCell ref="A249:C249"/>
    <mergeCell ref="D249:G249"/>
    <mergeCell ref="H249:J249"/>
    <mergeCell ref="A250:C250"/>
    <mergeCell ref="D250:G250"/>
    <mergeCell ref="H250:J250"/>
    <mergeCell ref="A257:I257"/>
    <mergeCell ref="A259:J259"/>
    <mergeCell ref="A260:J260"/>
    <mergeCell ref="A242:J242"/>
    <mergeCell ref="A243:C243"/>
    <mergeCell ref="D243:G243"/>
    <mergeCell ref="H243:J243"/>
    <mergeCell ref="A244:C244"/>
    <mergeCell ref="D244:G244"/>
    <mergeCell ref="H244:J244"/>
    <mergeCell ref="A247:J247"/>
    <mergeCell ref="A248:J248"/>
    <mergeCell ref="A234:J234"/>
    <mergeCell ref="A235:J235"/>
    <mergeCell ref="A236:C236"/>
    <mergeCell ref="D236:G236"/>
    <mergeCell ref="H236:J236"/>
    <mergeCell ref="A237:C237"/>
    <mergeCell ref="D237:G237"/>
    <mergeCell ref="H237:J237"/>
    <mergeCell ref="A241:J241"/>
    <mergeCell ref="A226:C226"/>
    <mergeCell ref="D226:G226"/>
    <mergeCell ref="H226:J226"/>
    <mergeCell ref="A227:C227"/>
    <mergeCell ref="D227:G227"/>
    <mergeCell ref="H227:J227"/>
    <mergeCell ref="A230:I230"/>
    <mergeCell ref="A232:J232"/>
    <mergeCell ref="A233:J233"/>
    <mergeCell ref="A216:I216"/>
    <mergeCell ref="A218:J218"/>
    <mergeCell ref="A219:J219"/>
    <mergeCell ref="A220:J220"/>
    <mergeCell ref="A221:C221"/>
    <mergeCell ref="D221:G221"/>
    <mergeCell ref="H221:J221"/>
    <mergeCell ref="A222:C222"/>
    <mergeCell ref="D222:G222"/>
    <mergeCell ref="H222:J222"/>
    <mergeCell ref="A207:I207"/>
    <mergeCell ref="A209:J209"/>
    <mergeCell ref="A210:J210"/>
    <mergeCell ref="A211:J211"/>
    <mergeCell ref="A212:C212"/>
    <mergeCell ref="D212:G212"/>
    <mergeCell ref="H212:J212"/>
    <mergeCell ref="A213:C213"/>
    <mergeCell ref="D213:G213"/>
    <mergeCell ref="H213:J213"/>
    <mergeCell ref="A197:I197"/>
    <mergeCell ref="A199:J199"/>
    <mergeCell ref="A200:J200"/>
    <mergeCell ref="A201:J201"/>
    <mergeCell ref="A202:J202"/>
    <mergeCell ref="A203:C203"/>
    <mergeCell ref="D203:G203"/>
    <mergeCell ref="H203:J203"/>
    <mergeCell ref="A204:C204"/>
    <mergeCell ref="D204:G204"/>
    <mergeCell ref="H204:J204"/>
    <mergeCell ref="A189:C189"/>
    <mergeCell ref="D189:G189"/>
    <mergeCell ref="H189:J189"/>
    <mergeCell ref="A192:J192"/>
    <mergeCell ref="A193:C193"/>
    <mergeCell ref="D193:G193"/>
    <mergeCell ref="H193:J193"/>
    <mergeCell ref="A194:C194"/>
    <mergeCell ref="D194:G194"/>
    <mergeCell ref="H194:J194"/>
    <mergeCell ref="A179:C179"/>
    <mergeCell ref="D179:G179"/>
    <mergeCell ref="H179:J179"/>
    <mergeCell ref="A182:I182"/>
    <mergeCell ref="A184:J184"/>
    <mergeCell ref="A185:J185"/>
    <mergeCell ref="A186:J186"/>
    <mergeCell ref="A187:J187"/>
    <mergeCell ref="A188:C188"/>
    <mergeCell ref="D188:G188"/>
    <mergeCell ref="H188:J188"/>
    <mergeCell ref="A171:C171"/>
    <mergeCell ref="D171:G171"/>
    <mergeCell ref="H171:J171"/>
    <mergeCell ref="A172:C172"/>
    <mergeCell ref="D172:G172"/>
    <mergeCell ref="H172:J172"/>
    <mergeCell ref="A177:J177"/>
    <mergeCell ref="A178:C178"/>
    <mergeCell ref="D178:G178"/>
    <mergeCell ref="H178:J178"/>
    <mergeCell ref="A161:I161"/>
    <mergeCell ref="C162:E162"/>
    <mergeCell ref="F162:I162"/>
    <mergeCell ref="A163:J163"/>
    <mergeCell ref="A164:J164"/>
    <mergeCell ref="A167:J167"/>
    <mergeCell ref="A168:J168"/>
    <mergeCell ref="A169:J169"/>
    <mergeCell ref="A170:J170"/>
    <mergeCell ref="A157:B157"/>
    <mergeCell ref="C157:D157"/>
    <mergeCell ref="E157:G157"/>
    <mergeCell ref="I157:J157"/>
    <mergeCell ref="A158:B158"/>
    <mergeCell ref="C158:D158"/>
    <mergeCell ref="E158:G158"/>
    <mergeCell ref="I158:J158"/>
    <mergeCell ref="A159:G159"/>
    <mergeCell ref="I159:J159"/>
    <mergeCell ref="A154:B154"/>
    <mergeCell ref="C154:D154"/>
    <mergeCell ref="E154:G154"/>
    <mergeCell ref="I154:J154"/>
    <mergeCell ref="A155:B155"/>
    <mergeCell ref="C155:D155"/>
    <mergeCell ref="E155:G155"/>
    <mergeCell ref="I155:J155"/>
    <mergeCell ref="A156:B156"/>
    <mergeCell ref="C156:D156"/>
    <mergeCell ref="E156:G156"/>
    <mergeCell ref="I156:J156"/>
    <mergeCell ref="A151:B151"/>
    <mergeCell ref="C151:D151"/>
    <mergeCell ref="E151:G151"/>
    <mergeCell ref="I151:J151"/>
    <mergeCell ref="A152:B152"/>
    <mergeCell ref="C152:D152"/>
    <mergeCell ref="E152:G152"/>
    <mergeCell ref="I152:J152"/>
    <mergeCell ref="A153:B153"/>
    <mergeCell ref="C153:D153"/>
    <mergeCell ref="E153:G153"/>
    <mergeCell ref="I153:J153"/>
    <mergeCell ref="A148:B148"/>
    <mergeCell ref="C148:D148"/>
    <mergeCell ref="E148:G148"/>
    <mergeCell ref="I148:J148"/>
    <mergeCell ref="A149:B149"/>
    <mergeCell ref="C149:D149"/>
    <mergeCell ref="E149:G149"/>
    <mergeCell ref="I149:J149"/>
    <mergeCell ref="A150:B150"/>
    <mergeCell ref="C150:D150"/>
    <mergeCell ref="E150:G150"/>
    <mergeCell ref="I150:J150"/>
    <mergeCell ref="A145:B145"/>
    <mergeCell ref="C145:D145"/>
    <mergeCell ref="E145:G145"/>
    <mergeCell ref="I145:J145"/>
    <mergeCell ref="A146:B146"/>
    <mergeCell ref="C146:D146"/>
    <mergeCell ref="E146:G146"/>
    <mergeCell ref="I146:J146"/>
    <mergeCell ref="A147:B147"/>
    <mergeCell ref="C147:D147"/>
    <mergeCell ref="E147:G147"/>
    <mergeCell ref="I147:J147"/>
    <mergeCell ref="A142:B142"/>
    <mergeCell ref="C142:D142"/>
    <mergeCell ref="E142:G142"/>
    <mergeCell ref="I142:J142"/>
    <mergeCell ref="A143:B143"/>
    <mergeCell ref="C143:D143"/>
    <mergeCell ref="E143:G143"/>
    <mergeCell ref="I143:J143"/>
    <mergeCell ref="A144:B144"/>
    <mergeCell ref="C144:D144"/>
    <mergeCell ref="E144:G144"/>
    <mergeCell ref="I144:J144"/>
    <mergeCell ref="A139:B139"/>
    <mergeCell ref="C139:D139"/>
    <mergeCell ref="E139:G139"/>
    <mergeCell ref="I139:J139"/>
    <mergeCell ref="A140:B140"/>
    <mergeCell ref="C140:D140"/>
    <mergeCell ref="E140:G140"/>
    <mergeCell ref="I140:J140"/>
    <mergeCell ref="A141:B141"/>
    <mergeCell ref="C141:D141"/>
    <mergeCell ref="E141:G141"/>
    <mergeCell ref="I141:J141"/>
    <mergeCell ref="A136:B136"/>
    <mergeCell ref="C136:D136"/>
    <mergeCell ref="E136:G136"/>
    <mergeCell ref="I136:J136"/>
    <mergeCell ref="A137:B137"/>
    <mergeCell ref="C137:D137"/>
    <mergeCell ref="E137:G137"/>
    <mergeCell ref="I137:J137"/>
    <mergeCell ref="A138:B138"/>
    <mergeCell ref="C138:D138"/>
    <mergeCell ref="E138:G138"/>
    <mergeCell ref="I138:J138"/>
    <mergeCell ref="A133:B133"/>
    <mergeCell ref="C133:D133"/>
    <mergeCell ref="E133:G133"/>
    <mergeCell ref="I133:J133"/>
    <mergeCell ref="A134:B134"/>
    <mergeCell ref="C134:D134"/>
    <mergeCell ref="E134:G134"/>
    <mergeCell ref="I134:J134"/>
    <mergeCell ref="A135:B135"/>
    <mergeCell ref="C135:D135"/>
    <mergeCell ref="E135:G135"/>
    <mergeCell ref="I135:J135"/>
    <mergeCell ref="A130:B130"/>
    <mergeCell ref="C130:D130"/>
    <mergeCell ref="E130:G130"/>
    <mergeCell ref="I130:J130"/>
    <mergeCell ref="A131:B131"/>
    <mergeCell ref="C131:D131"/>
    <mergeCell ref="E131:G131"/>
    <mergeCell ref="I131:J131"/>
    <mergeCell ref="A132:B132"/>
    <mergeCell ref="C132:D132"/>
    <mergeCell ref="E132:G132"/>
    <mergeCell ref="I132:J132"/>
    <mergeCell ref="A127:B127"/>
    <mergeCell ref="C127:D127"/>
    <mergeCell ref="E127:G127"/>
    <mergeCell ref="I127:J127"/>
    <mergeCell ref="A128:B128"/>
    <mergeCell ref="C128:D128"/>
    <mergeCell ref="E128:G128"/>
    <mergeCell ref="I128:J128"/>
    <mergeCell ref="A129:B129"/>
    <mergeCell ref="C129:D129"/>
    <mergeCell ref="E129:G129"/>
    <mergeCell ref="I129:J129"/>
    <mergeCell ref="A124:B124"/>
    <mergeCell ref="C124:D124"/>
    <mergeCell ref="E124:G124"/>
    <mergeCell ref="I124:J124"/>
    <mergeCell ref="A125:B125"/>
    <mergeCell ref="C125:D125"/>
    <mergeCell ref="E125:G125"/>
    <mergeCell ref="I125:J125"/>
    <mergeCell ref="A126:B126"/>
    <mergeCell ref="C126:D126"/>
    <mergeCell ref="E126:G126"/>
    <mergeCell ref="I126:J126"/>
    <mergeCell ref="A121:B121"/>
    <mergeCell ref="C121:D121"/>
    <mergeCell ref="E121:G121"/>
    <mergeCell ref="I121:J121"/>
    <mergeCell ref="A122:B122"/>
    <mergeCell ref="C122:D122"/>
    <mergeCell ref="E122:G122"/>
    <mergeCell ref="I122:J122"/>
    <mergeCell ref="A123:B123"/>
    <mergeCell ref="C123:D123"/>
    <mergeCell ref="E123:G123"/>
    <mergeCell ref="I123:J123"/>
    <mergeCell ref="A118:B118"/>
    <mergeCell ref="C118:D118"/>
    <mergeCell ref="E118:G118"/>
    <mergeCell ref="I118:J118"/>
    <mergeCell ref="A119:B119"/>
    <mergeCell ref="C119:D119"/>
    <mergeCell ref="E119:G119"/>
    <mergeCell ref="I119:J119"/>
    <mergeCell ref="A120:B120"/>
    <mergeCell ref="C120:D120"/>
    <mergeCell ref="E120:G120"/>
    <mergeCell ref="I120:J120"/>
    <mergeCell ref="A115:B115"/>
    <mergeCell ref="C115:D115"/>
    <mergeCell ref="E115:G115"/>
    <mergeCell ref="I115:J115"/>
    <mergeCell ref="A116:B116"/>
    <mergeCell ref="C116:D116"/>
    <mergeCell ref="E116:G116"/>
    <mergeCell ref="I116:J116"/>
    <mergeCell ref="A117:B117"/>
    <mergeCell ref="C117:D117"/>
    <mergeCell ref="E117:G117"/>
    <mergeCell ref="I117:J117"/>
    <mergeCell ref="A112:J112"/>
    <mergeCell ref="A113:B113"/>
    <mergeCell ref="C113:D113"/>
    <mergeCell ref="E113:G113"/>
    <mergeCell ref="I113:J113"/>
    <mergeCell ref="A114:B114"/>
    <mergeCell ref="C114:D114"/>
    <mergeCell ref="E114:G114"/>
    <mergeCell ref="I114:J114"/>
    <mergeCell ref="A102:G102"/>
    <mergeCell ref="A103:G103"/>
    <mergeCell ref="A104:G104"/>
    <mergeCell ref="A105:G105"/>
    <mergeCell ref="A106:G106"/>
    <mergeCell ref="A107:G107"/>
    <mergeCell ref="A108:G108"/>
    <mergeCell ref="A109:G109"/>
    <mergeCell ref="A111:J111"/>
    <mergeCell ref="A92:H92"/>
    <mergeCell ref="A94:J94"/>
    <mergeCell ref="A96:H96"/>
    <mergeCell ref="A98:F98"/>
    <mergeCell ref="G98:I98"/>
    <mergeCell ref="A99:F99"/>
    <mergeCell ref="G99:I99"/>
    <mergeCell ref="A100:F100"/>
    <mergeCell ref="G100:I100"/>
    <mergeCell ref="A52:J52"/>
    <mergeCell ref="A53:J53"/>
    <mergeCell ref="A55:H55"/>
    <mergeCell ref="A57:J57"/>
    <mergeCell ref="A59:H59"/>
    <mergeCell ref="B61:J61"/>
    <mergeCell ref="B62:J62"/>
    <mergeCell ref="B63:J63"/>
    <mergeCell ref="B64:J64"/>
    <mergeCell ref="A43:J43"/>
    <mergeCell ref="A44:J44"/>
    <mergeCell ref="A45:J45"/>
    <mergeCell ref="A46:J46"/>
    <mergeCell ref="A47:J47"/>
    <mergeCell ref="A48:J48"/>
    <mergeCell ref="A49:J49"/>
    <mergeCell ref="A50:J50"/>
    <mergeCell ref="A51:J51"/>
    <mergeCell ref="A34:J34"/>
    <mergeCell ref="A35:J35"/>
    <mergeCell ref="A36:J36"/>
    <mergeCell ref="A37:J37"/>
    <mergeCell ref="A38:J38"/>
    <mergeCell ref="A39:J39"/>
    <mergeCell ref="A40:J40"/>
    <mergeCell ref="A41:J41"/>
    <mergeCell ref="A42:J42"/>
    <mergeCell ref="A21:J21"/>
    <mergeCell ref="A23:H23"/>
    <mergeCell ref="A25:H25"/>
    <mergeCell ref="A27:J27"/>
    <mergeCell ref="A29:H29"/>
    <mergeCell ref="A30:J30"/>
    <mergeCell ref="A31:J31"/>
    <mergeCell ref="A32:J32"/>
    <mergeCell ref="A33:J33"/>
    <mergeCell ref="A1:J1"/>
    <mergeCell ref="A2:J2"/>
    <mergeCell ref="A3:H3"/>
    <mergeCell ref="A6:J6"/>
    <mergeCell ref="A7:J7"/>
    <mergeCell ref="A13:J13"/>
    <mergeCell ref="A15:J15"/>
    <mergeCell ref="A17:J17"/>
    <mergeCell ref="A19:H19"/>
  </mergeCells>
  <printOptions horizontalCentered="1"/>
  <pageMargins left="0.55118110236220497" right="0.27559055118110198" top="0.82677165354330695" bottom="0.66929133858267698" header="0.55118110236220497" footer="0.31496062992126"/>
  <pageSetup scale="47" fitToHeight="0" orientation="portrait" r:id="rId1"/>
  <headerFooter differentFirst="1">
    <oddHeader>&amp;CPLAN DE NECESIDADES No. ______________________    QUE EMITE EL COMANDO DE LA PRIMERA DIVISIÓN, PARA LA EJECUCIÓN DE LOS APORTES DEL CONVENIO A SUSCRIBIRSE ENTRE EL MDN - EJÉRCITO NACIONAL Y PROMIGAS S. A. E.S.P., EN LA VIGENCIA 2021.</oddHeader>
    <oddFooter>&amp;CPágina &amp;P</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638"/>
  <sheetViews>
    <sheetView tabSelected="1" zoomScale="93" zoomScaleNormal="93" zoomScaleSheetLayoutView="85" zoomScalePageLayoutView="85" workbookViewId="0">
      <selection activeCell="AG10" sqref="AG10"/>
    </sheetView>
  </sheetViews>
  <sheetFormatPr baseColWidth="10" defaultColWidth="11.5" defaultRowHeight="15"/>
  <cols>
    <col min="1" max="1" width="5.83203125" style="2" customWidth="1"/>
    <col min="2" max="2" width="17" style="2" customWidth="1"/>
    <col min="3" max="3" width="34.6640625" style="2" customWidth="1"/>
    <col min="4" max="4" width="20.83203125" style="2" customWidth="1"/>
    <col min="5" max="5" width="12.33203125" style="2" customWidth="1"/>
    <col min="6" max="6" width="10.83203125" style="2" customWidth="1"/>
    <col min="7" max="7" width="14.33203125" style="2" hidden="1" customWidth="1"/>
    <col min="8" max="8" width="13.33203125" style="2" hidden="1" customWidth="1"/>
    <col min="9" max="9" width="14.83203125" style="430" hidden="1" customWidth="1"/>
    <col min="10" max="10" width="14.5" hidden="1" customWidth="1"/>
    <col min="11" max="11" width="0" style="430" hidden="1" customWidth="1"/>
    <col min="12" max="12" width="18.6640625" style="3" hidden="1" customWidth="1"/>
    <col min="13" max="13" width="13.33203125" style="419" hidden="1" customWidth="1"/>
    <col min="14" max="14" width="0" hidden="1" customWidth="1"/>
    <col min="15" max="15" width="11.83203125" hidden="1" customWidth="1"/>
    <col min="16" max="16" width="18.6640625" hidden="1" customWidth="1"/>
    <col min="17" max="17" width="11.83203125" style="419" hidden="1" customWidth="1"/>
    <col min="18" max="18" width="11.1640625" hidden="1" customWidth="1"/>
    <col min="19" max="19" width="11.83203125" hidden="1" customWidth="1"/>
    <col min="20" max="20" width="16.83203125" hidden="1" customWidth="1"/>
    <col min="21" max="21" width="11.83203125" style="423" hidden="1" customWidth="1"/>
    <col min="22" max="22" width="12.83203125" style="423" hidden="1" customWidth="1"/>
    <col min="23" max="23" width="11.83203125" style="423" hidden="1" customWidth="1"/>
    <col min="24" max="25" width="13.33203125" style="423" hidden="1" customWidth="1"/>
    <col min="26" max="26" width="12.1640625" style="427" hidden="1" customWidth="1"/>
    <col min="27" max="27" width="0" style="419" hidden="1" customWidth="1"/>
    <col min="28" max="28" width="11.83203125" style="423" bestFit="1" customWidth="1"/>
    <col min="29" max="29" width="11.5" style="421"/>
  </cols>
  <sheetData>
    <row r="1" spans="1:30" s="1" customFormat="1" ht="16">
      <c r="A1" s="4"/>
      <c r="B1" s="4"/>
      <c r="C1" s="4"/>
      <c r="D1" s="4"/>
      <c r="E1" s="4"/>
      <c r="F1" s="4"/>
      <c r="G1" s="4"/>
      <c r="H1" s="4"/>
      <c r="I1" s="429"/>
      <c r="K1" s="429"/>
      <c r="L1" s="5"/>
      <c r="M1" s="420"/>
      <c r="Q1" s="420"/>
      <c r="U1" s="422"/>
      <c r="V1" s="422"/>
      <c r="W1" s="422"/>
      <c r="X1" s="422"/>
      <c r="Y1" s="422"/>
      <c r="Z1" s="426"/>
      <c r="AA1" s="420"/>
      <c r="AB1" s="422"/>
      <c r="AC1" s="420"/>
    </row>
    <row r="2" spans="1:30" s="1" customFormat="1" ht="16" customHeight="1">
      <c r="A2" s="752" t="s">
        <v>1955</v>
      </c>
      <c r="B2" s="752"/>
      <c r="C2" s="752"/>
      <c r="D2" s="752"/>
      <c r="E2" s="752"/>
      <c r="F2" s="752"/>
      <c r="G2" s="752"/>
      <c r="H2" s="752"/>
      <c r="I2" s="752"/>
      <c r="J2" s="752"/>
      <c r="K2" s="752"/>
      <c r="L2" s="752"/>
      <c r="M2" s="752"/>
      <c r="N2" s="752"/>
      <c r="O2" s="752"/>
      <c r="P2" s="752"/>
      <c r="Q2" s="752"/>
      <c r="R2" s="752"/>
      <c r="S2" s="752"/>
      <c r="T2" s="752"/>
      <c r="U2" s="752"/>
      <c r="V2" s="752"/>
      <c r="W2" s="752"/>
      <c r="X2" s="752"/>
      <c r="Y2" s="752"/>
      <c r="Z2" s="752"/>
      <c r="AA2" s="752"/>
      <c r="AB2" s="752"/>
      <c r="AC2" s="752"/>
    </row>
    <row r="3" spans="1:30" s="1" customFormat="1" ht="16">
      <c r="A3" s="4"/>
      <c r="B3" s="4"/>
      <c r="C3" s="4"/>
      <c r="D3" s="4"/>
      <c r="E3" s="4"/>
      <c r="F3" s="4"/>
      <c r="G3" s="4"/>
      <c r="H3" s="4"/>
      <c r="I3" s="429"/>
      <c r="K3" s="429"/>
      <c r="L3" s="5"/>
      <c r="M3" s="420"/>
      <c r="Q3" s="420"/>
      <c r="U3" s="422"/>
      <c r="V3" s="422"/>
      <c r="W3" s="422"/>
      <c r="X3" s="422"/>
      <c r="Y3" s="422"/>
      <c r="Z3" s="426"/>
      <c r="AA3" s="420"/>
      <c r="AB3" s="422"/>
      <c r="AC3" s="420"/>
    </row>
    <row r="4" spans="1:30" ht="16">
      <c r="A4" s="756" t="s">
        <v>1703</v>
      </c>
      <c r="B4" s="756"/>
      <c r="C4" s="756"/>
      <c r="D4" s="756"/>
      <c r="E4" s="756"/>
      <c r="F4" s="753" t="s">
        <v>1706</v>
      </c>
      <c r="G4" s="6"/>
      <c r="H4" s="6"/>
      <c r="I4" s="755" t="s">
        <v>1925</v>
      </c>
      <c r="J4" s="755"/>
      <c r="K4" s="755"/>
      <c r="L4" s="755"/>
      <c r="M4" s="755" t="s">
        <v>1927</v>
      </c>
      <c r="N4" s="755"/>
      <c r="O4" s="755"/>
      <c r="P4" s="755"/>
      <c r="Q4" s="755" t="s">
        <v>1926</v>
      </c>
      <c r="R4" s="755"/>
      <c r="S4" s="755"/>
      <c r="T4" s="755"/>
      <c r="U4" s="751" t="s">
        <v>1928</v>
      </c>
      <c r="V4" s="751" t="s">
        <v>1929</v>
      </c>
      <c r="W4" s="751" t="s">
        <v>1930</v>
      </c>
      <c r="X4" s="751" t="s">
        <v>1931</v>
      </c>
      <c r="Y4" s="751" t="s">
        <v>1932</v>
      </c>
      <c r="Z4" s="754" t="s">
        <v>1933</v>
      </c>
      <c r="AA4" s="751" t="s">
        <v>1934</v>
      </c>
      <c r="AB4" s="751" t="s">
        <v>1935</v>
      </c>
      <c r="AC4" s="751" t="s">
        <v>1936</v>
      </c>
    </row>
    <row r="5" spans="1:30" s="419" customFormat="1" ht="42">
      <c r="A5" s="7" t="s">
        <v>141</v>
      </c>
      <c r="B5" s="8" t="s">
        <v>148</v>
      </c>
      <c r="C5" s="757" t="s">
        <v>1704</v>
      </c>
      <c r="D5" s="758"/>
      <c r="E5" s="9" t="s">
        <v>1705</v>
      </c>
      <c r="F5" s="753"/>
      <c r="G5" s="435" t="s">
        <v>1937</v>
      </c>
      <c r="H5" s="10"/>
      <c r="I5" s="11" t="s">
        <v>1707</v>
      </c>
      <c r="J5" s="10" t="s">
        <v>1708</v>
      </c>
      <c r="K5" s="11" t="s">
        <v>1709</v>
      </c>
      <c r="L5" s="11" t="s">
        <v>60</v>
      </c>
      <c r="M5" s="11" t="s">
        <v>1707</v>
      </c>
      <c r="N5" s="10" t="s">
        <v>1708</v>
      </c>
      <c r="O5" s="11" t="s">
        <v>1709</v>
      </c>
      <c r="P5" s="11" t="s">
        <v>60</v>
      </c>
      <c r="Q5" s="11" t="s">
        <v>1707</v>
      </c>
      <c r="R5" s="10" t="s">
        <v>1708</v>
      </c>
      <c r="S5" s="11" t="s">
        <v>1709</v>
      </c>
      <c r="T5" s="11" t="s">
        <v>60</v>
      </c>
      <c r="U5" s="751"/>
      <c r="V5" s="751"/>
      <c r="W5" s="751"/>
      <c r="X5" s="751"/>
      <c r="Y5" s="751"/>
      <c r="Z5" s="754"/>
      <c r="AA5" s="751"/>
      <c r="AB5" s="751"/>
      <c r="AC5" s="751"/>
    </row>
    <row r="6" spans="1:30" ht="32">
      <c r="A6" s="12">
        <v>1</v>
      </c>
      <c r="B6" s="13">
        <v>78181508</v>
      </c>
      <c r="C6" s="431" t="s">
        <v>1766</v>
      </c>
      <c r="D6" s="432"/>
      <c r="E6" s="14" t="s">
        <v>1710</v>
      </c>
      <c r="F6" s="12">
        <v>1</v>
      </c>
      <c r="G6" s="16">
        <f>VLOOKUP(C6,[1]SERVICIOS!$C$70:$I$131,7,FALSE)</f>
        <v>315350</v>
      </c>
      <c r="H6" s="16">
        <f>+G6*1.051</f>
        <v>331432.84999999998</v>
      </c>
      <c r="I6" s="16">
        <v>315000</v>
      </c>
      <c r="J6" s="15">
        <v>0.19</v>
      </c>
      <c r="K6" s="16">
        <f>+I6*J6</f>
        <v>59850</v>
      </c>
      <c r="L6" s="16">
        <f>(K6+I6)*F6</f>
        <v>374850</v>
      </c>
      <c r="M6" s="16">
        <v>410000</v>
      </c>
      <c r="N6" s="15">
        <v>0.19</v>
      </c>
      <c r="O6" s="16">
        <f t="shared" ref="O6:O69" si="0">+M6*N6</f>
        <v>77900</v>
      </c>
      <c r="P6" s="16">
        <f>(O6+M6)*F6</f>
        <v>487900</v>
      </c>
      <c r="Q6" s="16">
        <v>370000</v>
      </c>
      <c r="R6" s="15">
        <v>0.19</v>
      </c>
      <c r="S6" s="16">
        <f t="shared" ref="S6:S69" si="1">+Q6*R6</f>
        <v>70300</v>
      </c>
      <c r="T6" s="16">
        <f>(S6+Q6)*F6</f>
        <v>440300</v>
      </c>
      <c r="U6" s="424">
        <f>MIN(H6,L6,P6,T6)</f>
        <v>331432.84999999998</v>
      </c>
      <c r="V6" s="424">
        <f>HARMEAN(H6,L6,P6,T6)</f>
        <v>399771.52023564017</v>
      </c>
      <c r="W6" s="424">
        <f>GEOMEAN(H6,L6,P6,T6)</f>
        <v>404187.74591884465</v>
      </c>
      <c r="X6" s="424">
        <f>MEDIAN(H6,L6,P6,T6)</f>
        <v>407575</v>
      </c>
      <c r="Y6" s="424">
        <f>AVERAGE(H6,L6,P6,T6)</f>
        <v>408620.71250000002</v>
      </c>
      <c r="Z6" s="427">
        <f>_xlfn.STDEV.P(H6,L6,P6,T6)</f>
        <v>59973.347878644803</v>
      </c>
      <c r="AA6" s="425">
        <f>+Z6/Y6</f>
        <v>0.14677021023168227</v>
      </c>
      <c r="AB6" s="424">
        <f>IF(AA6&lt;=0.15,U6,V6)</f>
        <v>331432.84999999998</v>
      </c>
      <c r="AC6" s="421" t="str">
        <f t="shared" ref="AC6:AC37" si="2">IF(AB6=U6,$U$4,IF(AB6=V6,$V$4,IF(AB6=W6,$W$4,IF(AB6=X6,$X$4,IF(AB6=Y6,$Y$4,"ERROR")))))</f>
        <v>MENOR VALOR</v>
      </c>
      <c r="AD6" s="434"/>
    </row>
    <row r="7" spans="1:30" ht="32">
      <c r="A7" s="12">
        <f t="shared" ref="A7:A70" si="3">+A6+1</f>
        <v>2</v>
      </c>
      <c r="B7" s="13">
        <v>78181508</v>
      </c>
      <c r="C7" s="431" t="s">
        <v>1767</v>
      </c>
      <c r="D7" s="432"/>
      <c r="E7" s="14" t="s">
        <v>1710</v>
      </c>
      <c r="F7" s="12">
        <v>1</v>
      </c>
      <c r="G7" s="16">
        <f>VLOOKUP(C7,[1]SERVICIOS!$C$70:$I$131,7,FALSE)</f>
        <v>326060</v>
      </c>
      <c r="H7" s="16">
        <f t="shared" ref="H7:H65" si="4">+G7*1.051</f>
        <v>342689.06</v>
      </c>
      <c r="I7" s="16">
        <v>505000</v>
      </c>
      <c r="J7" s="15">
        <v>0.19</v>
      </c>
      <c r="K7" s="16">
        <f t="shared" ref="K7:K70" si="5">(I7*J7)/100</f>
        <v>959.5</v>
      </c>
      <c r="L7" s="16">
        <f t="shared" ref="L7:L70" si="6">(K7+I7)*F7</f>
        <v>505959.5</v>
      </c>
      <c r="M7" s="16">
        <v>670000</v>
      </c>
      <c r="N7" s="15">
        <v>0.19</v>
      </c>
      <c r="O7" s="16">
        <f t="shared" si="0"/>
        <v>127300</v>
      </c>
      <c r="P7" s="16">
        <f t="shared" ref="P7:P70" si="7">(O7+M7)*F7</f>
        <v>797300</v>
      </c>
      <c r="Q7" s="16">
        <v>599000</v>
      </c>
      <c r="R7" s="15">
        <v>0.19</v>
      </c>
      <c r="S7" s="16">
        <f t="shared" si="1"/>
        <v>113810</v>
      </c>
      <c r="T7" s="16">
        <f t="shared" ref="T7:T70" si="8">(S7+Q7)*F7</f>
        <v>712810</v>
      </c>
      <c r="U7" s="424">
        <f t="shared" ref="U7:U70" si="9">MIN(H7,L7,P7,T7)</f>
        <v>342689.06</v>
      </c>
      <c r="V7" s="424">
        <f t="shared" ref="V7:V70" si="10">HARMEAN(H7,L7,P7,T7)</f>
        <v>529684.061389287</v>
      </c>
      <c r="W7" s="424">
        <f t="shared" ref="W7:W70" si="11">GEOMEAN(H7,L7,P7,T7)</f>
        <v>560277.11759494862</v>
      </c>
      <c r="X7" s="424">
        <f t="shared" ref="X7:X70" si="12">MEDIAN(H7,L7,P7,T7)</f>
        <v>609384.75</v>
      </c>
      <c r="Y7" s="424">
        <f t="shared" ref="Y7:Y70" si="13">AVERAGE(H7,L7,P7,T7)</f>
        <v>589689.64</v>
      </c>
      <c r="Z7" s="427">
        <f t="shared" ref="Z7:Z70" si="14">_xlfn.STDEV.P(H7,L7,P7,T7)</f>
        <v>177679.98444578334</v>
      </c>
      <c r="AA7" s="425">
        <f t="shared" ref="AA7:AA70" si="15">+Z7/Y7</f>
        <v>0.30131101581805531</v>
      </c>
      <c r="AB7" s="424">
        <f>IF(AA7&lt;=0.15,U7,V7)</f>
        <v>529684.061389287</v>
      </c>
      <c r="AC7" s="421" t="str">
        <f t="shared" si="2"/>
        <v>MEDIA ARMONICA</v>
      </c>
      <c r="AD7" s="434"/>
    </row>
    <row r="8" spans="1:30" ht="32">
      <c r="A8" s="12">
        <f t="shared" si="3"/>
        <v>3</v>
      </c>
      <c r="B8" s="13">
        <v>78181508</v>
      </c>
      <c r="C8" s="431" t="s">
        <v>1938</v>
      </c>
      <c r="D8" s="432"/>
      <c r="E8" s="14" t="s">
        <v>1710</v>
      </c>
      <c r="F8" s="12">
        <v>1</v>
      </c>
      <c r="G8" s="16">
        <f>VLOOKUP(C8,[1]SERVICIOS!$C$70:$I$131,7,FALSE)</f>
        <v>255850</v>
      </c>
      <c r="H8" s="16">
        <f t="shared" si="4"/>
        <v>268898.34999999998</v>
      </c>
      <c r="I8" s="16">
        <v>521000</v>
      </c>
      <c r="J8" s="15">
        <v>0.19</v>
      </c>
      <c r="K8" s="16">
        <f t="shared" si="5"/>
        <v>989.9</v>
      </c>
      <c r="L8" s="16">
        <f t="shared" si="6"/>
        <v>521989.9</v>
      </c>
      <c r="M8" s="16">
        <v>685000</v>
      </c>
      <c r="N8" s="15">
        <v>0.19</v>
      </c>
      <c r="O8" s="16">
        <f t="shared" si="0"/>
        <v>130150</v>
      </c>
      <c r="P8" s="16">
        <f t="shared" si="7"/>
        <v>815150</v>
      </c>
      <c r="Q8" s="16">
        <v>612000</v>
      </c>
      <c r="R8" s="15">
        <v>0.19</v>
      </c>
      <c r="S8" s="16">
        <f t="shared" si="1"/>
        <v>116280</v>
      </c>
      <c r="T8" s="16">
        <f t="shared" si="8"/>
        <v>728280</v>
      </c>
      <c r="U8" s="424">
        <f t="shared" si="9"/>
        <v>268898.34999999998</v>
      </c>
      <c r="V8" s="424">
        <f t="shared" si="10"/>
        <v>485761.73870251939</v>
      </c>
      <c r="W8" s="424">
        <f t="shared" si="11"/>
        <v>537274.88319088181</v>
      </c>
      <c r="X8" s="424">
        <f t="shared" si="12"/>
        <v>625134.94999999995</v>
      </c>
      <c r="Y8" s="424">
        <f t="shared" si="13"/>
        <v>583579.5625</v>
      </c>
      <c r="Z8" s="427">
        <f t="shared" si="14"/>
        <v>210582.90301207194</v>
      </c>
      <c r="AA8" s="425">
        <f t="shared" si="15"/>
        <v>0.36084694623292596</v>
      </c>
      <c r="AB8" s="424">
        <f t="shared" ref="AB8:AB71" si="16">IF(AA8&lt;=0.15,U8,V8)</f>
        <v>485761.73870251939</v>
      </c>
      <c r="AC8" s="421" t="str">
        <f t="shared" si="2"/>
        <v>MEDIA ARMONICA</v>
      </c>
      <c r="AD8" s="434"/>
    </row>
    <row r="9" spans="1:30" ht="32">
      <c r="A9" s="12">
        <f t="shared" si="3"/>
        <v>4</v>
      </c>
      <c r="B9" s="13">
        <v>78181508</v>
      </c>
      <c r="C9" s="431" t="s">
        <v>1770</v>
      </c>
      <c r="D9" s="432"/>
      <c r="E9" s="14" t="s">
        <v>1710</v>
      </c>
      <c r="F9" s="12">
        <v>1</v>
      </c>
      <c r="G9" s="16">
        <f>VLOOKUP(C9,[1]SERVICIOS!$C$70:$I$131,7,FALSE)</f>
        <v>257040</v>
      </c>
      <c r="H9" s="16">
        <f t="shared" si="4"/>
        <v>270149.03999999998</v>
      </c>
      <c r="I9" s="16">
        <v>747000</v>
      </c>
      <c r="J9" s="15">
        <v>0.19</v>
      </c>
      <c r="K9" s="16">
        <f t="shared" si="5"/>
        <v>1419.3</v>
      </c>
      <c r="L9" s="16">
        <f t="shared" si="6"/>
        <v>748419.3</v>
      </c>
      <c r="M9" s="16">
        <v>1011000</v>
      </c>
      <c r="N9" s="15">
        <v>0.19</v>
      </c>
      <c r="O9" s="16">
        <f t="shared" si="0"/>
        <v>192090</v>
      </c>
      <c r="P9" s="16">
        <f t="shared" si="7"/>
        <v>1203090</v>
      </c>
      <c r="Q9" s="16">
        <v>903000</v>
      </c>
      <c r="R9" s="15">
        <v>0.19</v>
      </c>
      <c r="S9" s="16">
        <f t="shared" si="1"/>
        <v>171570</v>
      </c>
      <c r="T9" s="16">
        <f t="shared" si="8"/>
        <v>1074570</v>
      </c>
      <c r="U9" s="424">
        <f t="shared" si="9"/>
        <v>270149.03999999998</v>
      </c>
      <c r="V9" s="424">
        <f t="shared" si="10"/>
        <v>588269.24068112054</v>
      </c>
      <c r="W9" s="424">
        <f t="shared" si="11"/>
        <v>715023.48903432779</v>
      </c>
      <c r="X9" s="424">
        <f t="shared" si="12"/>
        <v>911494.65</v>
      </c>
      <c r="Y9" s="424">
        <f t="shared" si="13"/>
        <v>824057.08499999996</v>
      </c>
      <c r="Z9" s="427">
        <f t="shared" si="14"/>
        <v>360193.65210627433</v>
      </c>
      <c r="AA9" s="425">
        <f t="shared" si="15"/>
        <v>0.43709793734286545</v>
      </c>
      <c r="AB9" s="424">
        <f t="shared" si="16"/>
        <v>588269.24068112054</v>
      </c>
      <c r="AC9" s="421" t="str">
        <f t="shared" si="2"/>
        <v>MEDIA ARMONICA</v>
      </c>
      <c r="AD9" s="434"/>
    </row>
    <row r="10" spans="1:30" ht="32">
      <c r="A10" s="12">
        <f t="shared" si="3"/>
        <v>5</v>
      </c>
      <c r="B10" s="13">
        <v>78181508</v>
      </c>
      <c r="C10" s="431" t="s">
        <v>1771</v>
      </c>
      <c r="D10" s="432"/>
      <c r="E10" s="14" t="s">
        <v>1710</v>
      </c>
      <c r="F10" s="12">
        <v>1</v>
      </c>
      <c r="G10" s="16">
        <f>VLOOKUP(C10,[1]SERVICIOS!$C$70:$I$131,7,FALSE)</f>
        <v>261800</v>
      </c>
      <c r="H10" s="16">
        <f t="shared" si="4"/>
        <v>275151.8</v>
      </c>
      <c r="I10" s="16">
        <v>538000</v>
      </c>
      <c r="J10" s="15">
        <v>0.19</v>
      </c>
      <c r="K10" s="16">
        <f t="shared" si="5"/>
        <v>1022.2</v>
      </c>
      <c r="L10" s="16">
        <f t="shared" si="6"/>
        <v>539022.19999999995</v>
      </c>
      <c r="M10" s="16">
        <v>714000</v>
      </c>
      <c r="N10" s="15">
        <v>0.19</v>
      </c>
      <c r="O10" s="16">
        <f t="shared" si="0"/>
        <v>135660</v>
      </c>
      <c r="P10" s="16">
        <f t="shared" si="7"/>
        <v>849660</v>
      </c>
      <c r="Q10" s="16">
        <v>644000</v>
      </c>
      <c r="R10" s="15">
        <v>0.19</v>
      </c>
      <c r="S10" s="16">
        <f t="shared" si="1"/>
        <v>122360</v>
      </c>
      <c r="T10" s="16">
        <f t="shared" si="8"/>
        <v>766360</v>
      </c>
      <c r="U10" s="424">
        <f t="shared" si="9"/>
        <v>275151.8</v>
      </c>
      <c r="V10" s="424">
        <f t="shared" si="10"/>
        <v>501795.18682689901</v>
      </c>
      <c r="W10" s="424">
        <f t="shared" si="11"/>
        <v>557460.69654408342</v>
      </c>
      <c r="X10" s="424">
        <f t="shared" si="12"/>
        <v>652691.1</v>
      </c>
      <c r="Y10" s="424">
        <f t="shared" si="13"/>
        <v>607548.5</v>
      </c>
      <c r="Z10" s="427">
        <f t="shared" si="14"/>
        <v>223059.68423668589</v>
      </c>
      <c r="AA10" s="425">
        <f t="shared" si="15"/>
        <v>0.36714712362335827</v>
      </c>
      <c r="AB10" s="424">
        <f t="shared" si="16"/>
        <v>501795.18682689901</v>
      </c>
      <c r="AC10" s="421" t="str">
        <f t="shared" si="2"/>
        <v>MEDIA ARMONICA</v>
      </c>
      <c r="AD10" s="434"/>
    </row>
    <row r="11" spans="1:30" ht="32">
      <c r="A11" s="12">
        <f t="shared" si="3"/>
        <v>6</v>
      </c>
      <c r="B11" s="13">
        <v>78181508</v>
      </c>
      <c r="C11" s="431" t="s">
        <v>1772</v>
      </c>
      <c r="D11" s="432"/>
      <c r="E11" s="14" t="s">
        <v>1710</v>
      </c>
      <c r="F11" s="12">
        <v>1</v>
      </c>
      <c r="G11" s="16">
        <f>VLOOKUP(C11,[1]SERVICIOS!$C$70:$I$131,7,FALSE)</f>
        <v>1316140</v>
      </c>
      <c r="H11" s="16">
        <f t="shared" si="4"/>
        <v>1383263.14</v>
      </c>
      <c r="I11" s="16">
        <v>451000</v>
      </c>
      <c r="J11" s="15">
        <v>0.19</v>
      </c>
      <c r="K11" s="16">
        <f t="shared" si="5"/>
        <v>856.9</v>
      </c>
      <c r="L11" s="16">
        <f t="shared" si="6"/>
        <v>451856.9</v>
      </c>
      <c r="M11" s="16">
        <v>583000</v>
      </c>
      <c r="N11" s="15">
        <v>0.19</v>
      </c>
      <c r="O11" s="16">
        <f t="shared" si="0"/>
        <v>110770</v>
      </c>
      <c r="P11" s="16">
        <f t="shared" si="7"/>
        <v>693770</v>
      </c>
      <c r="Q11" s="16">
        <v>530000</v>
      </c>
      <c r="R11" s="15">
        <v>0.19</v>
      </c>
      <c r="S11" s="16">
        <f t="shared" si="1"/>
        <v>100700</v>
      </c>
      <c r="T11" s="16">
        <f t="shared" si="8"/>
        <v>630700</v>
      </c>
      <c r="U11" s="424">
        <f t="shared" si="9"/>
        <v>451856.9</v>
      </c>
      <c r="V11" s="424">
        <f t="shared" si="10"/>
        <v>670808.00697239407</v>
      </c>
      <c r="W11" s="424">
        <f t="shared" si="11"/>
        <v>723162.69988214481</v>
      </c>
      <c r="X11" s="424">
        <f t="shared" si="12"/>
        <v>662235</v>
      </c>
      <c r="Y11" s="424">
        <f t="shared" si="13"/>
        <v>789897.51</v>
      </c>
      <c r="Z11" s="427">
        <f t="shared" si="14"/>
        <v>353885.06970606616</v>
      </c>
      <c r="AA11" s="425">
        <f t="shared" si="15"/>
        <v>0.448013907153684</v>
      </c>
      <c r="AB11" s="424">
        <f t="shared" si="16"/>
        <v>670808.00697239407</v>
      </c>
      <c r="AC11" s="421" t="str">
        <f t="shared" si="2"/>
        <v>MEDIA ARMONICA</v>
      </c>
      <c r="AD11" s="434"/>
    </row>
    <row r="12" spans="1:30" ht="32">
      <c r="A12" s="12">
        <f t="shared" si="3"/>
        <v>7</v>
      </c>
      <c r="B12" s="13">
        <v>78181508</v>
      </c>
      <c r="C12" s="431" t="s">
        <v>1711</v>
      </c>
      <c r="D12" s="432"/>
      <c r="E12" s="14" t="s">
        <v>1710</v>
      </c>
      <c r="F12" s="12">
        <v>1</v>
      </c>
      <c r="G12" s="764" t="s">
        <v>1954</v>
      </c>
      <c r="H12" s="765"/>
      <c r="I12" s="16">
        <v>542000</v>
      </c>
      <c r="J12" s="15">
        <v>0.19</v>
      </c>
      <c r="K12" s="16">
        <f t="shared" si="5"/>
        <v>1029.8</v>
      </c>
      <c r="L12" s="16">
        <f t="shared" si="6"/>
        <v>543029.80000000005</v>
      </c>
      <c r="M12" s="16">
        <v>726000</v>
      </c>
      <c r="N12" s="15">
        <v>0.19</v>
      </c>
      <c r="O12" s="16">
        <f t="shared" si="0"/>
        <v>137940</v>
      </c>
      <c r="P12" s="16">
        <f t="shared" si="7"/>
        <v>863940</v>
      </c>
      <c r="Q12" s="16">
        <v>649000</v>
      </c>
      <c r="R12" s="15">
        <v>0.19</v>
      </c>
      <c r="S12" s="16">
        <f t="shared" si="1"/>
        <v>123310</v>
      </c>
      <c r="T12" s="16">
        <f t="shared" si="8"/>
        <v>772310</v>
      </c>
      <c r="U12" s="424">
        <f t="shared" si="9"/>
        <v>543029.80000000005</v>
      </c>
      <c r="V12" s="424">
        <f t="shared" si="10"/>
        <v>698677.88258000126</v>
      </c>
      <c r="W12" s="424">
        <f t="shared" si="11"/>
        <v>712907.1457005007</v>
      </c>
      <c r="X12" s="424">
        <f t="shared" si="12"/>
        <v>772310</v>
      </c>
      <c r="Y12" s="424">
        <f t="shared" si="13"/>
        <v>726426.6</v>
      </c>
      <c r="Z12" s="427">
        <f t="shared" si="14"/>
        <v>134968.64799569856</v>
      </c>
      <c r="AA12" s="425">
        <f t="shared" si="15"/>
        <v>0.1857980530940064</v>
      </c>
      <c r="AB12" s="424">
        <f t="shared" si="16"/>
        <v>698677.88258000126</v>
      </c>
      <c r="AC12" s="421" t="str">
        <f t="shared" si="2"/>
        <v>MEDIA ARMONICA</v>
      </c>
      <c r="AD12" s="434"/>
    </row>
    <row r="13" spans="1:30" ht="32">
      <c r="A13" s="12">
        <f t="shared" si="3"/>
        <v>8</v>
      </c>
      <c r="B13" s="13">
        <v>78181508</v>
      </c>
      <c r="C13" s="431" t="s">
        <v>1712</v>
      </c>
      <c r="D13" s="432"/>
      <c r="E13" s="14" t="s">
        <v>1710</v>
      </c>
      <c r="F13" s="12">
        <v>1</v>
      </c>
      <c r="G13" s="764" t="s">
        <v>1954</v>
      </c>
      <c r="H13" s="765"/>
      <c r="I13" s="16">
        <v>588000</v>
      </c>
      <c r="J13" s="15">
        <v>0.19</v>
      </c>
      <c r="K13" s="16">
        <f t="shared" si="5"/>
        <v>1117.2</v>
      </c>
      <c r="L13" s="16">
        <f t="shared" si="6"/>
        <v>589117.19999999995</v>
      </c>
      <c r="M13" s="16">
        <v>753000</v>
      </c>
      <c r="N13" s="15">
        <v>0.19</v>
      </c>
      <c r="O13" s="16">
        <f t="shared" si="0"/>
        <v>143070</v>
      </c>
      <c r="P13" s="16">
        <f t="shared" si="7"/>
        <v>896070</v>
      </c>
      <c r="Q13" s="16">
        <v>685000</v>
      </c>
      <c r="R13" s="15">
        <v>0.19</v>
      </c>
      <c r="S13" s="16">
        <f t="shared" si="1"/>
        <v>130150</v>
      </c>
      <c r="T13" s="16">
        <f t="shared" si="8"/>
        <v>815150</v>
      </c>
      <c r="U13" s="424">
        <f t="shared" si="9"/>
        <v>589117.19999999995</v>
      </c>
      <c r="V13" s="424">
        <f t="shared" si="10"/>
        <v>742536.13275312923</v>
      </c>
      <c r="W13" s="424">
        <f t="shared" si="11"/>
        <v>754965.41619091656</v>
      </c>
      <c r="X13" s="424">
        <f t="shared" si="12"/>
        <v>815150</v>
      </c>
      <c r="Y13" s="424">
        <f t="shared" si="13"/>
        <v>766779.06666666677</v>
      </c>
      <c r="Z13" s="427">
        <f t="shared" si="14"/>
        <v>129896.92259791509</v>
      </c>
      <c r="AA13" s="425">
        <f t="shared" si="15"/>
        <v>0.1694059322232172</v>
      </c>
      <c r="AB13" s="424">
        <f t="shared" si="16"/>
        <v>742536.13275312923</v>
      </c>
      <c r="AC13" s="421" t="str">
        <f t="shared" si="2"/>
        <v>MEDIA ARMONICA</v>
      </c>
      <c r="AD13" s="434"/>
    </row>
    <row r="14" spans="1:30" ht="32">
      <c r="A14" s="12">
        <f t="shared" si="3"/>
        <v>9</v>
      </c>
      <c r="B14" s="13">
        <v>78181508</v>
      </c>
      <c r="C14" s="431" t="s">
        <v>1947</v>
      </c>
      <c r="D14" s="432"/>
      <c r="E14" s="14" t="s">
        <v>1710</v>
      </c>
      <c r="F14" s="12">
        <v>1</v>
      </c>
      <c r="G14" s="16">
        <f>VLOOKUP(C14,[1]SERVICIOS!$C$70:$I$131,7,FALSE)</f>
        <v>1439900</v>
      </c>
      <c r="H14" s="16">
        <f t="shared" si="4"/>
        <v>1513334.9</v>
      </c>
      <c r="I14" s="16">
        <v>191000</v>
      </c>
      <c r="J14" s="15">
        <v>0.19</v>
      </c>
      <c r="K14" s="16">
        <f t="shared" si="5"/>
        <v>362.9</v>
      </c>
      <c r="L14" s="16">
        <f t="shared" si="6"/>
        <v>191362.9</v>
      </c>
      <c r="M14" s="16">
        <v>253000</v>
      </c>
      <c r="N14" s="15">
        <v>0.19</v>
      </c>
      <c r="O14" s="16">
        <f t="shared" si="0"/>
        <v>48070</v>
      </c>
      <c r="P14" s="16">
        <f t="shared" si="7"/>
        <v>301070</v>
      </c>
      <c r="Q14" s="16">
        <v>226000</v>
      </c>
      <c r="R14" s="15">
        <v>0.19</v>
      </c>
      <c r="S14" s="16">
        <f t="shared" si="1"/>
        <v>42940</v>
      </c>
      <c r="T14" s="16">
        <f t="shared" si="8"/>
        <v>268940</v>
      </c>
      <c r="U14" s="424">
        <f t="shared" si="9"/>
        <v>191362.9</v>
      </c>
      <c r="V14" s="424">
        <f t="shared" si="10"/>
        <v>309447.73902398808</v>
      </c>
      <c r="W14" s="424">
        <f t="shared" si="11"/>
        <v>391317.18317417218</v>
      </c>
      <c r="X14" s="424">
        <f t="shared" si="12"/>
        <v>285005</v>
      </c>
      <c r="Y14" s="424">
        <f t="shared" si="13"/>
        <v>568676.94999999995</v>
      </c>
      <c r="Z14" s="427">
        <f t="shared" si="14"/>
        <v>546854.70047106897</v>
      </c>
      <c r="AA14" s="425">
        <f t="shared" si="15"/>
        <v>0.96162628091585045</v>
      </c>
      <c r="AB14" s="424">
        <f t="shared" si="16"/>
        <v>309447.73902398808</v>
      </c>
      <c r="AC14" s="421" t="str">
        <f t="shared" si="2"/>
        <v>MEDIA ARMONICA</v>
      </c>
      <c r="AD14" s="434"/>
    </row>
    <row r="15" spans="1:30" ht="32">
      <c r="A15" s="12">
        <f t="shared" si="3"/>
        <v>10</v>
      </c>
      <c r="B15" s="13">
        <v>78181508</v>
      </c>
      <c r="C15" s="431" t="s">
        <v>1939</v>
      </c>
      <c r="D15" s="432"/>
      <c r="E15" s="14" t="s">
        <v>1710</v>
      </c>
      <c r="F15" s="12">
        <v>1</v>
      </c>
      <c r="G15" s="16">
        <f>VLOOKUP(C15,[1]SERVICIOS!$C$70:$I$131,7,FALSE)</f>
        <v>1304240</v>
      </c>
      <c r="H15" s="16">
        <f t="shared" si="4"/>
        <v>1370756.24</v>
      </c>
      <c r="I15" s="16">
        <v>122000</v>
      </c>
      <c r="J15" s="15">
        <v>0.19</v>
      </c>
      <c r="K15" s="16">
        <f t="shared" si="5"/>
        <v>231.8</v>
      </c>
      <c r="L15" s="16">
        <f t="shared" si="6"/>
        <v>122231.8</v>
      </c>
      <c r="M15" s="16">
        <v>159000</v>
      </c>
      <c r="N15" s="15">
        <v>0.19</v>
      </c>
      <c r="O15" s="16">
        <f t="shared" si="0"/>
        <v>30210</v>
      </c>
      <c r="P15" s="16">
        <f t="shared" si="7"/>
        <v>189210</v>
      </c>
      <c r="Q15" s="16">
        <v>142000</v>
      </c>
      <c r="R15" s="15">
        <v>0.19</v>
      </c>
      <c r="S15" s="16">
        <f t="shared" si="1"/>
        <v>26980</v>
      </c>
      <c r="T15" s="16">
        <f t="shared" si="8"/>
        <v>168980</v>
      </c>
      <c r="U15" s="424">
        <f t="shared" si="9"/>
        <v>122231.8</v>
      </c>
      <c r="V15" s="424">
        <f t="shared" si="10"/>
        <v>198869.4825973972</v>
      </c>
      <c r="W15" s="424">
        <f t="shared" si="11"/>
        <v>270539.67102130956</v>
      </c>
      <c r="X15" s="424">
        <f t="shared" si="12"/>
        <v>179095</v>
      </c>
      <c r="Y15" s="424">
        <f t="shared" si="13"/>
        <v>462794.51</v>
      </c>
      <c r="Z15" s="427">
        <f t="shared" si="14"/>
        <v>524774.45464352041</v>
      </c>
      <c r="AA15" s="425">
        <f t="shared" si="15"/>
        <v>1.1339254103155207</v>
      </c>
      <c r="AB15" s="424">
        <f t="shared" si="16"/>
        <v>198869.4825973972</v>
      </c>
      <c r="AC15" s="421" t="str">
        <f t="shared" si="2"/>
        <v>MEDIA ARMONICA</v>
      </c>
      <c r="AD15" s="434"/>
    </row>
    <row r="16" spans="1:30" ht="32">
      <c r="A16" s="12">
        <f t="shared" si="3"/>
        <v>11</v>
      </c>
      <c r="B16" s="13">
        <v>78181508</v>
      </c>
      <c r="C16" s="431" t="s">
        <v>1713</v>
      </c>
      <c r="D16" s="432"/>
      <c r="E16" s="14" t="s">
        <v>1710</v>
      </c>
      <c r="F16" s="12">
        <v>1</v>
      </c>
      <c r="G16" s="764" t="s">
        <v>1954</v>
      </c>
      <c r="H16" s="765"/>
      <c r="I16" s="16">
        <v>247000</v>
      </c>
      <c r="J16" s="15">
        <v>0.19</v>
      </c>
      <c r="K16" s="16">
        <f t="shared" si="5"/>
        <v>469.3</v>
      </c>
      <c r="L16" s="16">
        <f t="shared" si="6"/>
        <v>247469.3</v>
      </c>
      <c r="M16" s="16">
        <v>321000</v>
      </c>
      <c r="N16" s="15">
        <v>0.19</v>
      </c>
      <c r="O16" s="16">
        <f t="shared" si="0"/>
        <v>60990</v>
      </c>
      <c r="P16" s="16">
        <f t="shared" si="7"/>
        <v>381990</v>
      </c>
      <c r="Q16" s="16">
        <v>287000</v>
      </c>
      <c r="R16" s="15">
        <v>0.19</v>
      </c>
      <c r="S16" s="16">
        <f t="shared" si="1"/>
        <v>54530</v>
      </c>
      <c r="T16" s="16">
        <f t="shared" si="8"/>
        <v>341530</v>
      </c>
      <c r="U16" s="424">
        <f t="shared" si="9"/>
        <v>247469.3</v>
      </c>
      <c r="V16" s="424">
        <f t="shared" si="10"/>
        <v>312931.08466516185</v>
      </c>
      <c r="W16" s="424">
        <f t="shared" si="11"/>
        <v>318420.28539402952</v>
      </c>
      <c r="X16" s="424">
        <f t="shared" si="12"/>
        <v>341530</v>
      </c>
      <c r="Y16" s="424">
        <f t="shared" si="13"/>
        <v>323663.10000000003</v>
      </c>
      <c r="Z16" s="427">
        <f t="shared" si="14"/>
        <v>56352.310031503155</v>
      </c>
      <c r="AA16" s="425">
        <f t="shared" si="15"/>
        <v>0.17410792281079662</v>
      </c>
      <c r="AB16" s="424">
        <f t="shared" si="16"/>
        <v>312931.08466516185</v>
      </c>
      <c r="AC16" s="421" t="str">
        <f t="shared" si="2"/>
        <v>MEDIA ARMONICA</v>
      </c>
      <c r="AD16" s="434"/>
    </row>
    <row r="17" spans="1:30" ht="32">
      <c r="A17" s="12">
        <f t="shared" si="3"/>
        <v>12</v>
      </c>
      <c r="B17" s="13">
        <v>78181508</v>
      </c>
      <c r="C17" s="431" t="s">
        <v>1714</v>
      </c>
      <c r="D17" s="432"/>
      <c r="E17" s="14" t="s">
        <v>1710</v>
      </c>
      <c r="F17" s="12">
        <v>1</v>
      </c>
      <c r="G17" s="764" t="s">
        <v>1954</v>
      </c>
      <c r="H17" s="765"/>
      <c r="I17" s="16">
        <v>327000</v>
      </c>
      <c r="J17" s="15">
        <v>0.19</v>
      </c>
      <c r="K17" s="16">
        <f t="shared" si="5"/>
        <v>621.29999999999995</v>
      </c>
      <c r="L17" s="16">
        <f t="shared" si="6"/>
        <v>327621.3</v>
      </c>
      <c r="M17" s="16">
        <v>430000</v>
      </c>
      <c r="N17" s="15">
        <v>0.19</v>
      </c>
      <c r="O17" s="16">
        <f t="shared" si="0"/>
        <v>81700</v>
      </c>
      <c r="P17" s="16">
        <f t="shared" si="7"/>
        <v>511700</v>
      </c>
      <c r="Q17" s="16">
        <v>391000</v>
      </c>
      <c r="R17" s="15">
        <v>0.19</v>
      </c>
      <c r="S17" s="16">
        <f t="shared" si="1"/>
        <v>74290</v>
      </c>
      <c r="T17" s="16">
        <f t="shared" si="8"/>
        <v>465290</v>
      </c>
      <c r="U17" s="424">
        <f t="shared" si="9"/>
        <v>327621.3</v>
      </c>
      <c r="V17" s="424">
        <f t="shared" si="10"/>
        <v>419241.97979349649</v>
      </c>
      <c r="W17" s="424">
        <f t="shared" si="11"/>
        <v>427271.3324290638</v>
      </c>
      <c r="X17" s="424">
        <f t="shared" si="12"/>
        <v>465290</v>
      </c>
      <c r="Y17" s="424">
        <f t="shared" si="13"/>
        <v>434870.43333333335</v>
      </c>
      <c r="Z17" s="427">
        <f t="shared" si="14"/>
        <v>78167.574162023957</v>
      </c>
      <c r="AA17" s="425">
        <f t="shared" si="15"/>
        <v>0.17974911185122486</v>
      </c>
      <c r="AB17" s="424">
        <f t="shared" si="16"/>
        <v>419241.97979349649</v>
      </c>
      <c r="AC17" s="421" t="str">
        <f t="shared" si="2"/>
        <v>MEDIA ARMONICA</v>
      </c>
      <c r="AD17" s="434"/>
    </row>
    <row r="18" spans="1:30" ht="32">
      <c r="A18" s="12">
        <f t="shared" si="3"/>
        <v>13</v>
      </c>
      <c r="B18" s="13">
        <v>78181508</v>
      </c>
      <c r="C18" s="431" t="s">
        <v>1774</v>
      </c>
      <c r="D18" s="432"/>
      <c r="E18" s="14" t="s">
        <v>1710</v>
      </c>
      <c r="F18" s="12">
        <v>1</v>
      </c>
      <c r="G18" s="16">
        <f>VLOOKUP(C18,[1]SERVICIOS!$C$70:$I$131,7,FALSE)</f>
        <v>500990</v>
      </c>
      <c r="H18" s="16">
        <f t="shared" si="4"/>
        <v>526540.49</v>
      </c>
      <c r="I18" s="16">
        <v>721000</v>
      </c>
      <c r="J18" s="15">
        <v>0.19</v>
      </c>
      <c r="K18" s="16">
        <f t="shared" si="5"/>
        <v>1369.9</v>
      </c>
      <c r="L18" s="16">
        <f t="shared" si="6"/>
        <v>722369.9</v>
      </c>
      <c r="M18" s="16">
        <v>948000</v>
      </c>
      <c r="N18" s="15">
        <v>0.19</v>
      </c>
      <c r="O18" s="16">
        <f t="shared" si="0"/>
        <v>180120</v>
      </c>
      <c r="P18" s="16">
        <f t="shared" si="7"/>
        <v>1128120</v>
      </c>
      <c r="Q18" s="16">
        <v>847000</v>
      </c>
      <c r="R18" s="15">
        <v>0.19</v>
      </c>
      <c r="S18" s="16">
        <f t="shared" si="1"/>
        <v>160930</v>
      </c>
      <c r="T18" s="16">
        <f t="shared" si="8"/>
        <v>1007930</v>
      </c>
      <c r="U18" s="424">
        <f t="shared" si="9"/>
        <v>526540.49</v>
      </c>
      <c r="V18" s="424">
        <f t="shared" si="10"/>
        <v>774880.78121495538</v>
      </c>
      <c r="W18" s="424">
        <f t="shared" si="11"/>
        <v>810950.36060680228</v>
      </c>
      <c r="X18" s="424">
        <f t="shared" si="12"/>
        <v>865149.95</v>
      </c>
      <c r="Y18" s="424">
        <f t="shared" si="13"/>
        <v>846240.09750000003</v>
      </c>
      <c r="Z18" s="427">
        <f t="shared" si="14"/>
        <v>236194.6066637699</v>
      </c>
      <c r="AA18" s="425">
        <f t="shared" si="15"/>
        <v>0.27911062990461744</v>
      </c>
      <c r="AB18" s="424">
        <f t="shared" si="16"/>
        <v>774880.78121495538</v>
      </c>
      <c r="AC18" s="421" t="str">
        <f t="shared" si="2"/>
        <v>MEDIA ARMONICA</v>
      </c>
      <c r="AD18" s="434"/>
    </row>
    <row r="19" spans="1:30" ht="32">
      <c r="A19" s="12">
        <f t="shared" si="3"/>
        <v>14</v>
      </c>
      <c r="B19" s="13">
        <v>78181508</v>
      </c>
      <c r="C19" s="431" t="s">
        <v>1715</v>
      </c>
      <c r="D19" s="432"/>
      <c r="E19" s="14" t="s">
        <v>1710</v>
      </c>
      <c r="F19" s="12">
        <v>1</v>
      </c>
      <c r="G19" s="764" t="s">
        <v>1954</v>
      </c>
      <c r="H19" s="765"/>
      <c r="I19" s="16">
        <v>92000</v>
      </c>
      <c r="J19" s="15">
        <v>0.19</v>
      </c>
      <c r="K19" s="16">
        <f t="shared" si="5"/>
        <v>174.8</v>
      </c>
      <c r="L19" s="16">
        <f t="shared" si="6"/>
        <v>92174.8</v>
      </c>
      <c r="M19" s="16">
        <v>119000</v>
      </c>
      <c r="N19" s="15">
        <v>0.19</v>
      </c>
      <c r="O19" s="16">
        <f t="shared" si="0"/>
        <v>22610</v>
      </c>
      <c r="P19" s="16">
        <f t="shared" si="7"/>
        <v>141610</v>
      </c>
      <c r="Q19" s="16">
        <v>108000</v>
      </c>
      <c r="R19" s="15">
        <v>0.19</v>
      </c>
      <c r="S19" s="16">
        <f t="shared" si="1"/>
        <v>20520</v>
      </c>
      <c r="T19" s="16">
        <f t="shared" si="8"/>
        <v>128520</v>
      </c>
      <c r="U19" s="424">
        <f t="shared" si="9"/>
        <v>92174.8</v>
      </c>
      <c r="V19" s="424">
        <f t="shared" si="10"/>
        <v>116770.18102213602</v>
      </c>
      <c r="W19" s="424">
        <f t="shared" si="11"/>
        <v>118820.74777748548</v>
      </c>
      <c r="X19" s="424">
        <f t="shared" si="12"/>
        <v>128520</v>
      </c>
      <c r="Y19" s="424">
        <f t="shared" si="13"/>
        <v>120768.26666666666</v>
      </c>
      <c r="Z19" s="427">
        <f t="shared" si="14"/>
        <v>20912.942994125809</v>
      </c>
      <c r="AA19" s="425">
        <f t="shared" si="15"/>
        <v>0.17316587851548593</v>
      </c>
      <c r="AB19" s="424">
        <f t="shared" si="16"/>
        <v>116770.18102213602</v>
      </c>
      <c r="AC19" s="421" t="str">
        <f t="shared" si="2"/>
        <v>MEDIA ARMONICA</v>
      </c>
      <c r="AD19" s="434"/>
    </row>
    <row r="20" spans="1:30" ht="32">
      <c r="A20" s="12">
        <f t="shared" si="3"/>
        <v>15</v>
      </c>
      <c r="B20" s="13">
        <v>78181508</v>
      </c>
      <c r="C20" s="431" t="s">
        <v>1786</v>
      </c>
      <c r="D20" s="432"/>
      <c r="E20" s="14" t="s">
        <v>1710</v>
      </c>
      <c r="F20" s="12">
        <v>1</v>
      </c>
      <c r="G20" s="16">
        <f>VLOOKUP(C20,[1]SERVICIOS!$C$70:$I$131,7,FALSE)</f>
        <v>608090</v>
      </c>
      <c r="H20" s="16">
        <f t="shared" si="4"/>
        <v>639102.59</v>
      </c>
      <c r="I20" s="16">
        <v>745000</v>
      </c>
      <c r="J20" s="15">
        <v>0.19</v>
      </c>
      <c r="K20" s="16">
        <f t="shared" si="5"/>
        <v>1415.5</v>
      </c>
      <c r="L20" s="16">
        <f t="shared" si="6"/>
        <v>746415.5</v>
      </c>
      <c r="M20" s="16">
        <v>972000</v>
      </c>
      <c r="N20" s="15">
        <v>0.19</v>
      </c>
      <c r="O20" s="16">
        <f t="shared" si="0"/>
        <v>184680</v>
      </c>
      <c r="P20" s="16">
        <f t="shared" si="7"/>
        <v>1156680</v>
      </c>
      <c r="Q20" s="16">
        <v>868000</v>
      </c>
      <c r="R20" s="15">
        <v>0.19</v>
      </c>
      <c r="S20" s="16">
        <f t="shared" si="1"/>
        <v>164920</v>
      </c>
      <c r="T20" s="16">
        <f t="shared" si="8"/>
        <v>1032920</v>
      </c>
      <c r="U20" s="424">
        <f t="shared" si="9"/>
        <v>639102.59</v>
      </c>
      <c r="V20" s="424">
        <f t="shared" si="10"/>
        <v>844397.94859766867</v>
      </c>
      <c r="W20" s="424">
        <f t="shared" si="11"/>
        <v>868875.96718215453</v>
      </c>
      <c r="X20" s="424">
        <f t="shared" si="12"/>
        <v>889667.75</v>
      </c>
      <c r="Y20" s="424">
        <f t="shared" si="13"/>
        <v>893779.52249999996</v>
      </c>
      <c r="Z20" s="427">
        <f t="shared" si="14"/>
        <v>209196.81440192062</v>
      </c>
      <c r="AA20" s="425">
        <f t="shared" si="15"/>
        <v>0.23405863430029594</v>
      </c>
      <c r="AB20" s="424">
        <f t="shared" si="16"/>
        <v>844397.94859766867</v>
      </c>
      <c r="AC20" s="421" t="str">
        <f t="shared" si="2"/>
        <v>MEDIA ARMONICA</v>
      </c>
      <c r="AD20" s="434"/>
    </row>
    <row r="21" spans="1:30" ht="32">
      <c r="A21" s="12">
        <f t="shared" si="3"/>
        <v>16</v>
      </c>
      <c r="B21" s="13">
        <v>78181508</v>
      </c>
      <c r="C21" s="431" t="s">
        <v>1716</v>
      </c>
      <c r="D21" s="432"/>
      <c r="E21" s="14" t="s">
        <v>1710</v>
      </c>
      <c r="F21" s="12">
        <v>1</v>
      </c>
      <c r="G21" s="16">
        <f>VLOOKUP(C21,[1]SERVICIOS!$C$70:$I$131,7,FALSE)</f>
        <v>600950</v>
      </c>
      <c r="H21" s="16">
        <f t="shared" si="4"/>
        <v>631598.44999999995</v>
      </c>
      <c r="I21" s="16">
        <v>314000</v>
      </c>
      <c r="J21" s="15">
        <v>0.19</v>
      </c>
      <c r="K21" s="16">
        <f t="shared" si="5"/>
        <v>596.6</v>
      </c>
      <c r="L21" s="16">
        <f t="shared" si="6"/>
        <v>314596.59999999998</v>
      </c>
      <c r="M21" s="16">
        <v>409000</v>
      </c>
      <c r="N21" s="15">
        <v>0.19</v>
      </c>
      <c r="O21" s="16">
        <f t="shared" si="0"/>
        <v>77710</v>
      </c>
      <c r="P21" s="16">
        <f t="shared" si="7"/>
        <v>486710</v>
      </c>
      <c r="Q21" s="16">
        <v>372000</v>
      </c>
      <c r="R21" s="15">
        <v>0.19</v>
      </c>
      <c r="S21" s="16">
        <f t="shared" si="1"/>
        <v>70680</v>
      </c>
      <c r="T21" s="16">
        <f t="shared" si="8"/>
        <v>442680</v>
      </c>
      <c r="U21" s="424">
        <f t="shared" si="9"/>
        <v>314596.59999999998</v>
      </c>
      <c r="V21" s="424">
        <f t="shared" si="10"/>
        <v>440745.21999529452</v>
      </c>
      <c r="W21" s="424">
        <f t="shared" si="11"/>
        <v>454871.58985112433</v>
      </c>
      <c r="X21" s="424">
        <f t="shared" si="12"/>
        <v>464695</v>
      </c>
      <c r="Y21" s="424">
        <f t="shared" si="13"/>
        <v>468896.26249999995</v>
      </c>
      <c r="Z21" s="427">
        <f t="shared" si="14"/>
        <v>113230.9689617718</v>
      </c>
      <c r="AA21" s="425">
        <f t="shared" si="15"/>
        <v>0.24148405098829681</v>
      </c>
      <c r="AB21" s="424">
        <f t="shared" si="16"/>
        <v>440745.21999529452</v>
      </c>
      <c r="AC21" s="421" t="str">
        <f t="shared" si="2"/>
        <v>MEDIA ARMONICA</v>
      </c>
      <c r="AD21" s="434"/>
    </row>
    <row r="22" spans="1:30" ht="32">
      <c r="A22" s="12">
        <f t="shared" si="3"/>
        <v>17</v>
      </c>
      <c r="B22" s="13">
        <v>78181508</v>
      </c>
      <c r="C22" s="431" t="s">
        <v>1717</v>
      </c>
      <c r="D22" s="432"/>
      <c r="E22" s="14" t="s">
        <v>1710</v>
      </c>
      <c r="F22" s="12">
        <v>1</v>
      </c>
      <c r="G22" s="16">
        <f>VLOOKUP(C22,[1]SERVICIOS!$C$70:$I$131,7,FALSE)</f>
        <v>679490</v>
      </c>
      <c r="H22" s="16">
        <f t="shared" si="4"/>
        <v>714143.99</v>
      </c>
      <c r="I22" s="16">
        <v>443000</v>
      </c>
      <c r="J22" s="15">
        <v>0.19</v>
      </c>
      <c r="K22" s="16">
        <f t="shared" si="5"/>
        <v>841.7</v>
      </c>
      <c r="L22" s="16">
        <f t="shared" si="6"/>
        <v>443841.7</v>
      </c>
      <c r="M22" s="16">
        <v>583000</v>
      </c>
      <c r="N22" s="15">
        <v>0.19</v>
      </c>
      <c r="O22" s="16">
        <f t="shared" si="0"/>
        <v>110770</v>
      </c>
      <c r="P22" s="16">
        <f t="shared" si="7"/>
        <v>693770</v>
      </c>
      <c r="Q22" s="16">
        <v>530000</v>
      </c>
      <c r="R22" s="15">
        <v>0.19</v>
      </c>
      <c r="S22" s="16">
        <f t="shared" si="1"/>
        <v>100700</v>
      </c>
      <c r="T22" s="16">
        <f t="shared" si="8"/>
        <v>630700</v>
      </c>
      <c r="U22" s="424">
        <f t="shared" si="9"/>
        <v>443841.7</v>
      </c>
      <c r="V22" s="424">
        <f t="shared" si="10"/>
        <v>598777.91198582086</v>
      </c>
      <c r="W22" s="424">
        <f t="shared" si="11"/>
        <v>610257.40635226667</v>
      </c>
      <c r="X22" s="424">
        <f t="shared" si="12"/>
        <v>662235</v>
      </c>
      <c r="Y22" s="424">
        <f t="shared" si="13"/>
        <v>620613.92249999999</v>
      </c>
      <c r="Z22" s="427">
        <f t="shared" si="14"/>
        <v>106594.83196743905</v>
      </c>
      <c r="AA22" s="425">
        <f t="shared" si="15"/>
        <v>0.17175707489455982</v>
      </c>
      <c r="AB22" s="424">
        <f t="shared" si="16"/>
        <v>598777.91198582086</v>
      </c>
      <c r="AC22" s="421" t="str">
        <f t="shared" si="2"/>
        <v>MEDIA ARMONICA</v>
      </c>
      <c r="AD22" s="434"/>
    </row>
    <row r="23" spans="1:30" ht="32">
      <c r="A23" s="12">
        <f t="shared" si="3"/>
        <v>18</v>
      </c>
      <c r="B23" s="13">
        <v>78181508</v>
      </c>
      <c r="C23" s="431" t="s">
        <v>1787</v>
      </c>
      <c r="D23" s="432"/>
      <c r="E23" s="14" t="s">
        <v>1710</v>
      </c>
      <c r="F23" s="12">
        <v>1</v>
      </c>
      <c r="G23" s="16">
        <f>VLOOKUP(C23,[1]SERVICIOS!$C$70:$I$131,7,FALSE)</f>
        <v>608090</v>
      </c>
      <c r="H23" s="16">
        <f t="shared" si="4"/>
        <v>639102.59</v>
      </c>
      <c r="I23" s="16">
        <v>326000</v>
      </c>
      <c r="J23" s="15">
        <v>0.19</v>
      </c>
      <c r="K23" s="16">
        <f t="shared" si="5"/>
        <v>619.4</v>
      </c>
      <c r="L23" s="16">
        <f t="shared" si="6"/>
        <v>326619.40000000002</v>
      </c>
      <c r="M23" s="16">
        <v>421000</v>
      </c>
      <c r="N23" s="15">
        <v>0.19</v>
      </c>
      <c r="O23" s="16">
        <f t="shared" si="0"/>
        <v>79990</v>
      </c>
      <c r="P23" s="16">
        <f t="shared" si="7"/>
        <v>500990</v>
      </c>
      <c r="Q23" s="16">
        <v>380000</v>
      </c>
      <c r="R23" s="15">
        <v>0.19</v>
      </c>
      <c r="S23" s="16">
        <f t="shared" si="1"/>
        <v>72200</v>
      </c>
      <c r="T23" s="16">
        <f t="shared" si="8"/>
        <v>452200</v>
      </c>
      <c r="U23" s="424">
        <f t="shared" si="9"/>
        <v>326619.40000000002</v>
      </c>
      <c r="V23" s="424">
        <f t="shared" si="10"/>
        <v>452805.23046702408</v>
      </c>
      <c r="W23" s="424">
        <f t="shared" si="11"/>
        <v>466329.66383278696</v>
      </c>
      <c r="X23" s="424">
        <f t="shared" si="12"/>
        <v>476595</v>
      </c>
      <c r="Y23" s="424">
        <f t="shared" si="13"/>
        <v>479727.9975</v>
      </c>
      <c r="Z23" s="427">
        <f t="shared" si="14"/>
        <v>111861.93137035947</v>
      </c>
      <c r="AA23" s="425">
        <f t="shared" si="15"/>
        <v>0.23317782567059675</v>
      </c>
      <c r="AB23" s="424">
        <f t="shared" si="16"/>
        <v>452805.23046702408</v>
      </c>
      <c r="AC23" s="421" t="str">
        <f t="shared" si="2"/>
        <v>MEDIA ARMONICA</v>
      </c>
      <c r="AD23" s="434"/>
    </row>
    <row r="24" spans="1:30" ht="32">
      <c r="A24" s="12">
        <f t="shared" si="3"/>
        <v>19</v>
      </c>
      <c r="B24" s="13">
        <v>78181508</v>
      </c>
      <c r="C24" s="431" t="s">
        <v>1775</v>
      </c>
      <c r="D24" s="432"/>
      <c r="E24" s="14" t="s">
        <v>1710</v>
      </c>
      <c r="F24" s="12">
        <v>1</v>
      </c>
      <c r="G24" s="16">
        <f>VLOOKUP(C24,[1]SERVICIOS!$C$70:$I$131,7,FALSE)</f>
        <v>260610</v>
      </c>
      <c r="H24" s="16">
        <f t="shared" si="4"/>
        <v>273901.11</v>
      </c>
      <c r="I24" s="16">
        <v>349000</v>
      </c>
      <c r="J24" s="15">
        <v>0.19</v>
      </c>
      <c r="K24" s="16">
        <f t="shared" si="5"/>
        <v>663.1</v>
      </c>
      <c r="L24" s="16">
        <f t="shared" si="6"/>
        <v>349663.1</v>
      </c>
      <c r="M24" s="16">
        <v>449000</v>
      </c>
      <c r="N24" s="15">
        <v>0.19</v>
      </c>
      <c r="O24" s="16">
        <f t="shared" si="0"/>
        <v>85310</v>
      </c>
      <c r="P24" s="16">
        <f t="shared" si="7"/>
        <v>534310</v>
      </c>
      <c r="Q24" s="16">
        <v>409000</v>
      </c>
      <c r="R24" s="15">
        <v>0.19</v>
      </c>
      <c r="S24" s="16">
        <f t="shared" si="1"/>
        <v>77710</v>
      </c>
      <c r="T24" s="16">
        <f t="shared" si="8"/>
        <v>486710</v>
      </c>
      <c r="U24" s="424">
        <f t="shared" si="9"/>
        <v>273901.11</v>
      </c>
      <c r="V24" s="424">
        <f t="shared" si="10"/>
        <v>383250.69228822045</v>
      </c>
      <c r="W24" s="424">
        <f t="shared" si="11"/>
        <v>397261.78704763512</v>
      </c>
      <c r="X24" s="424">
        <f t="shared" si="12"/>
        <v>418186.55</v>
      </c>
      <c r="Y24" s="424">
        <f t="shared" si="13"/>
        <v>411146.05249999999</v>
      </c>
      <c r="Z24" s="427">
        <f t="shared" si="14"/>
        <v>104277.98882735391</v>
      </c>
      <c r="AA24" s="425">
        <f t="shared" si="15"/>
        <v>0.25362760555108071</v>
      </c>
      <c r="AB24" s="424">
        <f t="shared" si="16"/>
        <v>383250.69228822045</v>
      </c>
      <c r="AC24" s="421" t="str">
        <f t="shared" si="2"/>
        <v>MEDIA ARMONICA</v>
      </c>
      <c r="AD24" s="434"/>
    </row>
    <row r="25" spans="1:30" ht="32">
      <c r="A25" s="12">
        <f t="shared" si="3"/>
        <v>20</v>
      </c>
      <c r="B25" s="13">
        <v>78181508</v>
      </c>
      <c r="C25" s="431" t="s">
        <v>1948</v>
      </c>
      <c r="D25" s="432"/>
      <c r="E25" s="14" t="s">
        <v>1710</v>
      </c>
      <c r="F25" s="12">
        <v>1</v>
      </c>
      <c r="G25" s="16">
        <f>VLOOKUP(C25,[1]SERVICIOS!$C$70:$I$131,7,FALSE)</f>
        <v>258230</v>
      </c>
      <c r="H25" s="16">
        <f t="shared" si="4"/>
        <v>271399.73</v>
      </c>
      <c r="I25" s="16">
        <v>552000</v>
      </c>
      <c r="J25" s="15">
        <v>0.19</v>
      </c>
      <c r="K25" s="16">
        <f t="shared" si="5"/>
        <v>1048.8</v>
      </c>
      <c r="L25" s="16">
        <f t="shared" si="6"/>
        <v>553048.80000000005</v>
      </c>
      <c r="M25" s="16">
        <v>726000</v>
      </c>
      <c r="N25" s="15">
        <v>0.19</v>
      </c>
      <c r="O25" s="16">
        <f t="shared" si="0"/>
        <v>137940</v>
      </c>
      <c r="P25" s="16">
        <f t="shared" si="7"/>
        <v>863940</v>
      </c>
      <c r="Q25" s="16">
        <v>649000</v>
      </c>
      <c r="R25" s="15">
        <v>0.19</v>
      </c>
      <c r="S25" s="16">
        <f t="shared" si="1"/>
        <v>123310</v>
      </c>
      <c r="T25" s="16">
        <f t="shared" si="8"/>
        <v>772310</v>
      </c>
      <c r="U25" s="424">
        <f t="shared" si="9"/>
        <v>271399.73</v>
      </c>
      <c r="V25" s="424">
        <f t="shared" si="10"/>
        <v>503457.15327422722</v>
      </c>
      <c r="W25" s="424">
        <f t="shared" si="11"/>
        <v>562551.16248635098</v>
      </c>
      <c r="X25" s="424">
        <f t="shared" si="12"/>
        <v>662679.4</v>
      </c>
      <c r="Y25" s="424">
        <f t="shared" si="13"/>
        <v>615174.63250000007</v>
      </c>
      <c r="Z25" s="427">
        <f t="shared" si="14"/>
        <v>228372.79524905785</v>
      </c>
      <c r="AA25" s="425">
        <f t="shared" si="15"/>
        <v>0.37123246503350871</v>
      </c>
      <c r="AB25" s="424">
        <f t="shared" si="16"/>
        <v>503457.15327422722</v>
      </c>
      <c r="AC25" s="421" t="str">
        <f t="shared" si="2"/>
        <v>MEDIA ARMONICA</v>
      </c>
      <c r="AD25" s="434"/>
    </row>
    <row r="26" spans="1:30" ht="32">
      <c r="A26" s="12">
        <f t="shared" si="3"/>
        <v>21</v>
      </c>
      <c r="B26" s="13">
        <v>78181508</v>
      </c>
      <c r="C26" s="431" t="s">
        <v>1719</v>
      </c>
      <c r="D26" s="432"/>
      <c r="E26" s="14" t="s">
        <v>1710</v>
      </c>
      <c r="F26" s="12">
        <v>1</v>
      </c>
      <c r="G26" s="16">
        <f>VLOOKUP(C26,[1]SERVICIOS!$C$70:$I$131,7,FALSE)</f>
        <v>262990</v>
      </c>
      <c r="H26" s="16">
        <f t="shared" si="4"/>
        <v>276402.49</v>
      </c>
      <c r="I26" s="16">
        <v>252000</v>
      </c>
      <c r="J26" s="15">
        <v>0.19</v>
      </c>
      <c r="K26" s="16">
        <f t="shared" si="5"/>
        <v>478.8</v>
      </c>
      <c r="L26" s="16">
        <f t="shared" si="6"/>
        <v>252478.8</v>
      </c>
      <c r="M26" s="16">
        <v>337000</v>
      </c>
      <c r="N26" s="15">
        <v>0.19</v>
      </c>
      <c r="O26" s="16">
        <f t="shared" si="0"/>
        <v>64030</v>
      </c>
      <c r="P26" s="16">
        <f t="shared" si="7"/>
        <v>401030</v>
      </c>
      <c r="Q26" s="16">
        <v>304000</v>
      </c>
      <c r="R26" s="15">
        <v>0.19</v>
      </c>
      <c r="S26" s="16">
        <f t="shared" si="1"/>
        <v>57760</v>
      </c>
      <c r="T26" s="16">
        <f t="shared" si="8"/>
        <v>361760</v>
      </c>
      <c r="U26" s="424">
        <f t="shared" si="9"/>
        <v>252478.8</v>
      </c>
      <c r="V26" s="424">
        <f t="shared" si="10"/>
        <v>311611.81788169348</v>
      </c>
      <c r="W26" s="424">
        <f t="shared" si="11"/>
        <v>317205.76296520128</v>
      </c>
      <c r="X26" s="424">
        <f t="shared" si="12"/>
        <v>319081.245</v>
      </c>
      <c r="Y26" s="424">
        <f t="shared" si="13"/>
        <v>322917.82250000001</v>
      </c>
      <c r="Z26" s="427">
        <f t="shared" si="14"/>
        <v>60695.055554538449</v>
      </c>
      <c r="AA26" s="425">
        <f t="shared" si="15"/>
        <v>0.18795820894815568</v>
      </c>
      <c r="AB26" s="424">
        <f t="shared" si="16"/>
        <v>311611.81788169348</v>
      </c>
      <c r="AC26" s="421" t="str">
        <f t="shared" si="2"/>
        <v>MEDIA ARMONICA</v>
      </c>
      <c r="AD26" s="434"/>
    </row>
    <row r="27" spans="1:30" ht="32">
      <c r="A27" s="12">
        <f t="shared" si="3"/>
        <v>22</v>
      </c>
      <c r="B27" s="13">
        <v>78181508</v>
      </c>
      <c r="C27" s="431" t="s">
        <v>1940</v>
      </c>
      <c r="D27" s="432"/>
      <c r="E27" s="14" t="s">
        <v>1710</v>
      </c>
      <c r="F27" s="12">
        <v>1</v>
      </c>
      <c r="G27" s="16">
        <f>VLOOKUP(C27,[1]SERVICIOS!$C$70:$I$131,7,FALSE)</f>
        <v>266560</v>
      </c>
      <c r="H27" s="16">
        <f t="shared" si="4"/>
        <v>280154.56</v>
      </c>
      <c r="I27" s="16">
        <v>700000</v>
      </c>
      <c r="J27" s="15">
        <v>0.19</v>
      </c>
      <c r="K27" s="16">
        <f t="shared" si="5"/>
        <v>1330</v>
      </c>
      <c r="L27" s="16">
        <f t="shared" si="6"/>
        <v>701330</v>
      </c>
      <c r="M27" s="16">
        <v>931000</v>
      </c>
      <c r="N27" s="15">
        <v>0.19</v>
      </c>
      <c r="O27" s="16">
        <f t="shared" si="0"/>
        <v>176890</v>
      </c>
      <c r="P27" s="16">
        <f t="shared" si="7"/>
        <v>1107890</v>
      </c>
      <c r="Q27" s="16">
        <v>839000</v>
      </c>
      <c r="R27" s="15">
        <v>0.19</v>
      </c>
      <c r="S27" s="16">
        <f t="shared" si="1"/>
        <v>159410</v>
      </c>
      <c r="T27" s="16">
        <f t="shared" si="8"/>
        <v>998410</v>
      </c>
      <c r="U27" s="424">
        <f t="shared" si="9"/>
        <v>280154.56</v>
      </c>
      <c r="V27" s="424">
        <f t="shared" si="10"/>
        <v>579749.65708454605</v>
      </c>
      <c r="W27" s="424">
        <f t="shared" si="11"/>
        <v>682780.98727363197</v>
      </c>
      <c r="X27" s="424">
        <f t="shared" si="12"/>
        <v>849870</v>
      </c>
      <c r="Y27" s="424">
        <f t="shared" si="13"/>
        <v>771946.14</v>
      </c>
      <c r="Z27" s="427">
        <f t="shared" si="14"/>
        <v>320542.41308491252</v>
      </c>
      <c r="AA27" s="425">
        <f t="shared" si="15"/>
        <v>0.41523934958067477</v>
      </c>
      <c r="AB27" s="424">
        <f t="shared" si="16"/>
        <v>579749.65708454605</v>
      </c>
      <c r="AC27" s="421" t="str">
        <f t="shared" si="2"/>
        <v>MEDIA ARMONICA</v>
      </c>
      <c r="AD27" s="434"/>
    </row>
    <row r="28" spans="1:30" ht="32">
      <c r="A28" s="12">
        <f t="shared" si="3"/>
        <v>23</v>
      </c>
      <c r="B28" s="13">
        <v>78181508</v>
      </c>
      <c r="C28" s="431" t="s">
        <v>1941</v>
      </c>
      <c r="D28" s="432"/>
      <c r="E28" s="14" t="s">
        <v>1710</v>
      </c>
      <c r="F28" s="12">
        <v>1</v>
      </c>
      <c r="G28" s="16">
        <f>VLOOKUP(C28,[1]SERVICIOS!$C$70:$I$131,7,FALSE)</f>
        <v>258230</v>
      </c>
      <c r="H28" s="16">
        <f t="shared" si="4"/>
        <v>271399.73</v>
      </c>
      <c r="I28" s="16">
        <v>520000</v>
      </c>
      <c r="J28" s="15">
        <v>0.19</v>
      </c>
      <c r="K28" s="16">
        <f t="shared" si="5"/>
        <v>988</v>
      </c>
      <c r="L28" s="16">
        <f t="shared" si="6"/>
        <v>520988</v>
      </c>
      <c r="M28" s="16">
        <v>690000</v>
      </c>
      <c r="N28" s="15">
        <v>0.19</v>
      </c>
      <c r="O28" s="16">
        <f t="shared" si="0"/>
        <v>131100</v>
      </c>
      <c r="P28" s="16">
        <f t="shared" si="7"/>
        <v>821100</v>
      </c>
      <c r="Q28" s="16">
        <v>622000</v>
      </c>
      <c r="R28" s="15">
        <v>0.19</v>
      </c>
      <c r="S28" s="16">
        <f t="shared" si="1"/>
        <v>118180</v>
      </c>
      <c r="T28" s="16">
        <f t="shared" si="8"/>
        <v>740180</v>
      </c>
      <c r="U28" s="424">
        <f t="shared" si="9"/>
        <v>271399.73</v>
      </c>
      <c r="V28" s="424">
        <f t="shared" si="10"/>
        <v>489420.36931568797</v>
      </c>
      <c r="W28" s="424">
        <f t="shared" si="11"/>
        <v>541430.3946801722</v>
      </c>
      <c r="X28" s="424">
        <f t="shared" si="12"/>
        <v>630584</v>
      </c>
      <c r="Y28" s="424">
        <f t="shared" si="13"/>
        <v>588416.9325</v>
      </c>
      <c r="Z28" s="427">
        <f t="shared" si="14"/>
        <v>213436.17674684076</v>
      </c>
      <c r="AA28" s="425">
        <f t="shared" si="15"/>
        <v>0.3627294949518482</v>
      </c>
      <c r="AB28" s="424">
        <f t="shared" si="16"/>
        <v>489420.36931568797</v>
      </c>
      <c r="AC28" s="421" t="str">
        <f t="shared" si="2"/>
        <v>MEDIA ARMONICA</v>
      </c>
      <c r="AD28" s="434"/>
    </row>
    <row r="29" spans="1:30" ht="32">
      <c r="A29" s="12">
        <f t="shared" si="3"/>
        <v>24</v>
      </c>
      <c r="B29" s="13">
        <v>78181508</v>
      </c>
      <c r="C29" s="431" t="s">
        <v>1721</v>
      </c>
      <c r="D29" s="432"/>
      <c r="E29" s="14" t="s">
        <v>1710</v>
      </c>
      <c r="F29" s="12">
        <v>1</v>
      </c>
      <c r="G29" s="16">
        <f>VLOOKUP(C29,[1]SERVICIOS!$C$70:$I$131,7,FALSE)</f>
        <v>260610</v>
      </c>
      <c r="H29" s="16">
        <f t="shared" si="4"/>
        <v>273901.11</v>
      </c>
      <c r="I29" s="16">
        <v>574000</v>
      </c>
      <c r="J29" s="15">
        <v>0.19</v>
      </c>
      <c r="K29" s="16">
        <f t="shared" si="5"/>
        <v>1090.5999999999999</v>
      </c>
      <c r="L29" s="16">
        <f t="shared" si="6"/>
        <v>575090.6</v>
      </c>
      <c r="M29" s="16">
        <v>769000</v>
      </c>
      <c r="N29" s="15">
        <v>0.19</v>
      </c>
      <c r="O29" s="16">
        <f t="shared" si="0"/>
        <v>146110</v>
      </c>
      <c r="P29" s="16">
        <f t="shared" si="7"/>
        <v>915110</v>
      </c>
      <c r="Q29" s="16">
        <v>687000</v>
      </c>
      <c r="R29" s="15">
        <v>0.19</v>
      </c>
      <c r="S29" s="16">
        <f t="shared" si="1"/>
        <v>130530</v>
      </c>
      <c r="T29" s="16">
        <f t="shared" si="8"/>
        <v>817530</v>
      </c>
      <c r="U29" s="424">
        <f t="shared" si="9"/>
        <v>273901.11</v>
      </c>
      <c r="V29" s="424">
        <f t="shared" si="10"/>
        <v>519091.49285900127</v>
      </c>
      <c r="W29" s="424">
        <f t="shared" si="11"/>
        <v>585904.40777293674</v>
      </c>
      <c r="X29" s="424">
        <f t="shared" si="12"/>
        <v>696310.3</v>
      </c>
      <c r="Y29" s="424">
        <f t="shared" si="13"/>
        <v>645407.92749999999</v>
      </c>
      <c r="Z29" s="427">
        <f t="shared" si="14"/>
        <v>247652.50743138618</v>
      </c>
      <c r="AA29" s="425">
        <f t="shared" si="15"/>
        <v>0.38371469713840195</v>
      </c>
      <c r="AB29" s="424">
        <f t="shared" si="16"/>
        <v>519091.49285900127</v>
      </c>
      <c r="AC29" s="421" t="str">
        <f t="shared" si="2"/>
        <v>MEDIA ARMONICA</v>
      </c>
      <c r="AD29" s="434"/>
    </row>
    <row r="30" spans="1:30" ht="32">
      <c r="A30" s="12">
        <f t="shared" si="3"/>
        <v>25</v>
      </c>
      <c r="B30" s="13">
        <v>78181508</v>
      </c>
      <c r="C30" s="431" t="s">
        <v>1722</v>
      </c>
      <c r="D30" s="432"/>
      <c r="E30" s="14" t="s">
        <v>1710</v>
      </c>
      <c r="F30" s="12">
        <v>1</v>
      </c>
      <c r="G30" s="16">
        <f>VLOOKUP(C30,[1]SERVICIOS!$C$70:$I$131,7,FALSE)</f>
        <v>1304240</v>
      </c>
      <c r="H30" s="16">
        <f t="shared" si="4"/>
        <v>1370756.24</v>
      </c>
      <c r="I30" s="16">
        <v>310000</v>
      </c>
      <c r="J30" s="15">
        <v>0.19</v>
      </c>
      <c r="K30" s="16">
        <f t="shared" si="5"/>
        <v>589</v>
      </c>
      <c r="L30" s="16">
        <f t="shared" si="6"/>
        <v>310589</v>
      </c>
      <c r="M30" s="16">
        <v>411000</v>
      </c>
      <c r="N30" s="15">
        <v>0.19</v>
      </c>
      <c r="O30" s="16">
        <f t="shared" si="0"/>
        <v>78090</v>
      </c>
      <c r="P30" s="16">
        <f t="shared" si="7"/>
        <v>489090</v>
      </c>
      <c r="Q30" s="16">
        <v>371000</v>
      </c>
      <c r="R30" s="15">
        <v>0.19</v>
      </c>
      <c r="S30" s="16">
        <f t="shared" si="1"/>
        <v>70490</v>
      </c>
      <c r="T30" s="16">
        <f t="shared" si="8"/>
        <v>441490</v>
      </c>
      <c r="U30" s="424">
        <f t="shared" si="9"/>
        <v>310589</v>
      </c>
      <c r="V30" s="424">
        <f t="shared" si="10"/>
        <v>484326.95076718437</v>
      </c>
      <c r="W30" s="424">
        <f t="shared" si="11"/>
        <v>550635.22325707052</v>
      </c>
      <c r="X30" s="424">
        <f t="shared" si="12"/>
        <v>465290</v>
      </c>
      <c r="Y30" s="424">
        <f t="shared" si="13"/>
        <v>652981.31000000006</v>
      </c>
      <c r="Z30" s="427">
        <f t="shared" si="14"/>
        <v>419530.17763406271</v>
      </c>
      <c r="AA30" s="425">
        <f t="shared" si="15"/>
        <v>0.64248420469195766</v>
      </c>
      <c r="AB30" s="424">
        <f t="shared" si="16"/>
        <v>484326.95076718437</v>
      </c>
      <c r="AC30" s="421" t="str">
        <f t="shared" si="2"/>
        <v>MEDIA ARMONICA</v>
      </c>
      <c r="AD30" s="434"/>
    </row>
    <row r="31" spans="1:30" ht="32">
      <c r="A31" s="12">
        <f t="shared" si="3"/>
        <v>26</v>
      </c>
      <c r="B31" s="13">
        <v>78181508</v>
      </c>
      <c r="C31" s="431" t="s">
        <v>1942</v>
      </c>
      <c r="D31" s="432"/>
      <c r="E31" s="14" t="s">
        <v>1710</v>
      </c>
      <c r="F31" s="12">
        <v>1</v>
      </c>
      <c r="G31" s="16">
        <f>VLOOKUP(C31,[1]SERVICIOS!$C$70:$I$131,7,FALSE)</f>
        <v>1861160</v>
      </c>
      <c r="H31" s="16">
        <f t="shared" si="4"/>
        <v>1956079.16</v>
      </c>
      <c r="I31" s="16">
        <v>348000</v>
      </c>
      <c r="J31" s="15">
        <v>0.19</v>
      </c>
      <c r="K31" s="16">
        <f t="shared" si="5"/>
        <v>661.2</v>
      </c>
      <c r="L31" s="16">
        <f t="shared" si="6"/>
        <v>348661.2</v>
      </c>
      <c r="M31" s="16">
        <v>453000</v>
      </c>
      <c r="N31" s="15">
        <v>0.19</v>
      </c>
      <c r="O31" s="16">
        <f t="shared" si="0"/>
        <v>86070</v>
      </c>
      <c r="P31" s="16">
        <f t="shared" si="7"/>
        <v>539070</v>
      </c>
      <c r="Q31" s="16">
        <v>409000</v>
      </c>
      <c r="R31" s="15">
        <v>0.19</v>
      </c>
      <c r="S31" s="16">
        <f t="shared" si="1"/>
        <v>77710</v>
      </c>
      <c r="T31" s="16">
        <f t="shared" si="8"/>
        <v>486710</v>
      </c>
      <c r="U31" s="424">
        <f t="shared" si="9"/>
        <v>348661.2</v>
      </c>
      <c r="V31" s="424">
        <f t="shared" si="10"/>
        <v>548772.2137370843</v>
      </c>
      <c r="W31" s="424">
        <f t="shared" si="11"/>
        <v>650393.76594902657</v>
      </c>
      <c r="X31" s="424">
        <f t="shared" si="12"/>
        <v>512890</v>
      </c>
      <c r="Y31" s="424">
        <f t="shared" si="13"/>
        <v>832630.09</v>
      </c>
      <c r="Z31" s="427">
        <f t="shared" si="14"/>
        <v>652342.30555708113</v>
      </c>
      <c r="AA31" s="425">
        <f t="shared" si="15"/>
        <v>0.78347193236444423</v>
      </c>
      <c r="AB31" s="424">
        <f t="shared" si="16"/>
        <v>548772.2137370843</v>
      </c>
      <c r="AC31" s="421" t="str">
        <f t="shared" si="2"/>
        <v>MEDIA ARMONICA</v>
      </c>
      <c r="AD31" s="434"/>
    </row>
    <row r="32" spans="1:30" ht="32">
      <c r="A32" s="12">
        <f t="shared" si="3"/>
        <v>27</v>
      </c>
      <c r="B32" s="13">
        <v>78181508</v>
      </c>
      <c r="C32" s="431" t="s">
        <v>1788</v>
      </c>
      <c r="D32" s="432"/>
      <c r="E32" s="14" t="s">
        <v>1710</v>
      </c>
      <c r="F32" s="12">
        <v>1</v>
      </c>
      <c r="G32" s="16">
        <f>VLOOKUP(C32,[1]SERVICIOS!$C$70:$I$131,7,FALSE)</f>
        <v>1229270</v>
      </c>
      <c r="H32" s="16">
        <f t="shared" si="4"/>
        <v>1291962.77</v>
      </c>
      <c r="I32" s="16">
        <v>274000</v>
      </c>
      <c r="J32" s="15">
        <v>0.19</v>
      </c>
      <c r="K32" s="16">
        <f t="shared" si="5"/>
        <v>520.6</v>
      </c>
      <c r="L32" s="16">
        <f t="shared" si="6"/>
        <v>274520.59999999998</v>
      </c>
      <c r="M32" s="16">
        <v>352000</v>
      </c>
      <c r="N32" s="15">
        <v>0.19</v>
      </c>
      <c r="O32" s="16">
        <f t="shared" si="0"/>
        <v>66880</v>
      </c>
      <c r="P32" s="16">
        <f t="shared" si="7"/>
        <v>418880</v>
      </c>
      <c r="Q32" s="16">
        <v>318000</v>
      </c>
      <c r="R32" s="15">
        <v>0.19</v>
      </c>
      <c r="S32" s="16">
        <f t="shared" si="1"/>
        <v>60420</v>
      </c>
      <c r="T32" s="16">
        <f t="shared" si="8"/>
        <v>378420</v>
      </c>
      <c r="U32" s="424">
        <f t="shared" si="9"/>
        <v>274520.59999999998</v>
      </c>
      <c r="V32" s="424">
        <f t="shared" si="10"/>
        <v>423432.09637081565</v>
      </c>
      <c r="W32" s="424">
        <f t="shared" si="11"/>
        <v>486936.3109085841</v>
      </c>
      <c r="X32" s="424">
        <f t="shared" si="12"/>
        <v>398650</v>
      </c>
      <c r="Y32" s="424">
        <f t="shared" si="13"/>
        <v>590945.84250000003</v>
      </c>
      <c r="Z32" s="427">
        <f t="shared" si="14"/>
        <v>408143.2207627286</v>
      </c>
      <c r="AA32" s="425">
        <f t="shared" si="15"/>
        <v>0.69066095640181879</v>
      </c>
      <c r="AB32" s="424">
        <f t="shared" si="16"/>
        <v>423432.09637081565</v>
      </c>
      <c r="AC32" s="421" t="str">
        <f t="shared" si="2"/>
        <v>MEDIA ARMONICA</v>
      </c>
      <c r="AD32" s="434"/>
    </row>
    <row r="33" spans="1:30" ht="32">
      <c r="A33" s="12">
        <f t="shared" si="3"/>
        <v>28</v>
      </c>
      <c r="B33" s="13">
        <v>78181508</v>
      </c>
      <c r="C33" s="431" t="s">
        <v>1872</v>
      </c>
      <c r="D33" s="432"/>
      <c r="E33" s="14" t="s">
        <v>1710</v>
      </c>
      <c r="F33" s="12">
        <v>1</v>
      </c>
      <c r="G33" s="16">
        <f>VLOOKUP(C33,[1]SERVICIOS!$C$70:$I$131,7,FALSE)</f>
        <v>127330</v>
      </c>
      <c r="H33" s="16">
        <f t="shared" si="4"/>
        <v>133823.82999999999</v>
      </c>
      <c r="I33" s="16">
        <v>409000</v>
      </c>
      <c r="J33" s="15">
        <v>0.19</v>
      </c>
      <c r="K33" s="16">
        <f t="shared" si="5"/>
        <v>777.1</v>
      </c>
      <c r="L33" s="16">
        <f t="shared" si="6"/>
        <v>409777.1</v>
      </c>
      <c r="M33" s="16">
        <v>547000</v>
      </c>
      <c r="N33" s="15">
        <v>0.19</v>
      </c>
      <c r="O33" s="16">
        <f t="shared" si="0"/>
        <v>103930</v>
      </c>
      <c r="P33" s="16">
        <f t="shared" si="7"/>
        <v>650930</v>
      </c>
      <c r="Q33" s="16">
        <v>489000</v>
      </c>
      <c r="R33" s="15">
        <v>0.19</v>
      </c>
      <c r="S33" s="16">
        <f t="shared" si="1"/>
        <v>92910</v>
      </c>
      <c r="T33" s="16">
        <f t="shared" si="8"/>
        <v>581910</v>
      </c>
      <c r="U33" s="424">
        <f t="shared" si="9"/>
        <v>133823.82999999999</v>
      </c>
      <c r="V33" s="424">
        <f t="shared" si="10"/>
        <v>303775.84031700634</v>
      </c>
      <c r="W33" s="424">
        <f t="shared" si="11"/>
        <v>379636.36989024188</v>
      </c>
      <c r="X33" s="424">
        <f t="shared" si="12"/>
        <v>495843.55</v>
      </c>
      <c r="Y33" s="424">
        <f t="shared" si="13"/>
        <v>444110.23249999998</v>
      </c>
      <c r="Z33" s="427">
        <f t="shared" si="14"/>
        <v>199511.6586289274</v>
      </c>
      <c r="AA33" s="425">
        <f t="shared" si="15"/>
        <v>0.44923904929150088</v>
      </c>
      <c r="AB33" s="424">
        <f t="shared" si="16"/>
        <v>303775.84031700634</v>
      </c>
      <c r="AC33" s="421" t="str">
        <f t="shared" si="2"/>
        <v>MEDIA ARMONICA</v>
      </c>
      <c r="AD33" s="434"/>
    </row>
    <row r="34" spans="1:30" ht="32">
      <c r="A34" s="12">
        <f t="shared" si="3"/>
        <v>29</v>
      </c>
      <c r="B34" s="13">
        <v>78181508</v>
      </c>
      <c r="C34" s="431" t="s">
        <v>1776</v>
      </c>
      <c r="D34" s="432"/>
      <c r="E34" s="14" t="s">
        <v>1710</v>
      </c>
      <c r="F34" s="12">
        <v>1</v>
      </c>
      <c r="G34" s="16">
        <f>VLOOKUP(C34,[1]SERVICIOS!$C$70:$I$131,7,FALSE)</f>
        <v>232050</v>
      </c>
      <c r="H34" s="16">
        <f t="shared" si="4"/>
        <v>243884.55</v>
      </c>
      <c r="I34" s="16">
        <v>298000</v>
      </c>
      <c r="J34" s="15">
        <v>0.19</v>
      </c>
      <c r="K34" s="16">
        <f t="shared" si="5"/>
        <v>566.20000000000005</v>
      </c>
      <c r="L34" s="16">
        <f t="shared" si="6"/>
        <v>298566.2</v>
      </c>
      <c r="M34" s="16">
        <v>398000</v>
      </c>
      <c r="N34" s="15">
        <v>0.19</v>
      </c>
      <c r="O34" s="16">
        <f t="shared" si="0"/>
        <v>75620</v>
      </c>
      <c r="P34" s="16">
        <f t="shared" si="7"/>
        <v>473620</v>
      </c>
      <c r="Q34" s="16">
        <v>359000</v>
      </c>
      <c r="R34" s="15">
        <v>0.19</v>
      </c>
      <c r="S34" s="16">
        <f t="shared" si="1"/>
        <v>68210</v>
      </c>
      <c r="T34" s="16">
        <f t="shared" si="8"/>
        <v>427210</v>
      </c>
      <c r="U34" s="424">
        <f t="shared" si="9"/>
        <v>243884.55</v>
      </c>
      <c r="V34" s="424">
        <f t="shared" si="10"/>
        <v>336083.38644081278</v>
      </c>
      <c r="W34" s="424">
        <f t="shared" si="11"/>
        <v>348396.74852659169</v>
      </c>
      <c r="X34" s="424">
        <f t="shared" si="12"/>
        <v>362888.1</v>
      </c>
      <c r="Y34" s="424">
        <f t="shared" si="13"/>
        <v>360820.1875</v>
      </c>
      <c r="Z34" s="427">
        <f t="shared" si="14"/>
        <v>93114.052619625887</v>
      </c>
      <c r="AA34" s="425">
        <f t="shared" si="15"/>
        <v>0.25806220340602726</v>
      </c>
      <c r="AB34" s="424">
        <f t="shared" si="16"/>
        <v>336083.38644081278</v>
      </c>
      <c r="AC34" s="421" t="str">
        <f t="shared" si="2"/>
        <v>MEDIA ARMONICA</v>
      </c>
      <c r="AD34" s="434"/>
    </row>
    <row r="35" spans="1:30" ht="32">
      <c r="A35" s="12">
        <f t="shared" si="3"/>
        <v>30</v>
      </c>
      <c r="B35" s="13">
        <v>78181508</v>
      </c>
      <c r="C35" s="431" t="s">
        <v>1789</v>
      </c>
      <c r="D35" s="432"/>
      <c r="E35" s="14" t="s">
        <v>1710</v>
      </c>
      <c r="F35" s="12">
        <v>1</v>
      </c>
      <c r="G35" s="16">
        <f>VLOOKUP(C35,[1]SERVICIOS!$C$70:$I$131,7,FALSE)</f>
        <v>236810</v>
      </c>
      <c r="H35" s="16">
        <f t="shared" si="4"/>
        <v>248887.31</v>
      </c>
      <c r="I35" s="16">
        <v>231000</v>
      </c>
      <c r="J35" s="15">
        <v>0.19</v>
      </c>
      <c r="K35" s="16">
        <f t="shared" si="5"/>
        <v>438.9</v>
      </c>
      <c r="L35" s="16">
        <f t="shared" si="6"/>
        <v>231438.9</v>
      </c>
      <c r="M35" s="16">
        <v>303000</v>
      </c>
      <c r="N35" s="15">
        <v>0.19</v>
      </c>
      <c r="O35" s="16">
        <f t="shared" si="0"/>
        <v>57570</v>
      </c>
      <c r="P35" s="16">
        <f t="shared" si="7"/>
        <v>360570</v>
      </c>
      <c r="Q35" s="16">
        <v>276000</v>
      </c>
      <c r="R35" s="15">
        <v>0.19</v>
      </c>
      <c r="S35" s="16">
        <f t="shared" si="1"/>
        <v>52440</v>
      </c>
      <c r="T35" s="16">
        <f t="shared" si="8"/>
        <v>328440</v>
      </c>
      <c r="U35" s="424">
        <f t="shared" si="9"/>
        <v>231438.9</v>
      </c>
      <c r="V35" s="424">
        <f t="shared" si="10"/>
        <v>282550.52366851264</v>
      </c>
      <c r="W35" s="424">
        <f t="shared" si="11"/>
        <v>287389.69132229261</v>
      </c>
      <c r="X35" s="424">
        <f t="shared" si="12"/>
        <v>288663.65500000003</v>
      </c>
      <c r="Y35" s="424">
        <f t="shared" si="13"/>
        <v>292334.05249999999</v>
      </c>
      <c r="Z35" s="427">
        <f t="shared" si="14"/>
        <v>53748.541859186931</v>
      </c>
      <c r="AA35" s="425">
        <f t="shared" si="15"/>
        <v>0.18386001014776385</v>
      </c>
      <c r="AB35" s="424">
        <f t="shared" si="16"/>
        <v>282550.52366851264</v>
      </c>
      <c r="AC35" s="421" t="str">
        <f t="shared" si="2"/>
        <v>MEDIA ARMONICA</v>
      </c>
      <c r="AD35" s="434"/>
    </row>
    <row r="36" spans="1:30" ht="32">
      <c r="A36" s="12">
        <f t="shared" si="3"/>
        <v>31</v>
      </c>
      <c r="B36" s="13">
        <v>78181508</v>
      </c>
      <c r="C36" s="431" t="s">
        <v>1817</v>
      </c>
      <c r="D36" s="432"/>
      <c r="E36" s="14" t="s">
        <v>1710</v>
      </c>
      <c r="F36" s="12">
        <v>1</v>
      </c>
      <c r="G36" s="16">
        <f>VLOOKUP(C36,[1]SERVICIOS!$C$70:$I$131,7,FALSE)</f>
        <v>232050</v>
      </c>
      <c r="H36" s="16">
        <f t="shared" si="4"/>
        <v>243884.55</v>
      </c>
      <c r="I36" s="16">
        <v>450000</v>
      </c>
      <c r="J36" s="15">
        <v>0.19</v>
      </c>
      <c r="K36" s="16">
        <f t="shared" si="5"/>
        <v>855</v>
      </c>
      <c r="L36" s="16">
        <f t="shared" si="6"/>
        <v>450855</v>
      </c>
      <c r="M36" s="16">
        <v>592000</v>
      </c>
      <c r="N36" s="15">
        <v>0.19</v>
      </c>
      <c r="O36" s="16">
        <f t="shared" si="0"/>
        <v>112480</v>
      </c>
      <c r="P36" s="16">
        <f t="shared" si="7"/>
        <v>704480</v>
      </c>
      <c r="Q36" s="16">
        <v>539000</v>
      </c>
      <c r="R36" s="15">
        <v>0.19</v>
      </c>
      <c r="S36" s="16">
        <f t="shared" si="1"/>
        <v>102410</v>
      </c>
      <c r="T36" s="16">
        <f t="shared" si="8"/>
        <v>641410</v>
      </c>
      <c r="U36" s="424">
        <f t="shared" si="9"/>
        <v>243884.55</v>
      </c>
      <c r="V36" s="424">
        <f t="shared" si="10"/>
        <v>430252.76533289283</v>
      </c>
      <c r="W36" s="424">
        <f t="shared" si="11"/>
        <v>472124.34298408835</v>
      </c>
      <c r="X36" s="424">
        <f t="shared" si="12"/>
        <v>546132.5</v>
      </c>
      <c r="Y36" s="424">
        <f t="shared" si="13"/>
        <v>510157.38750000001</v>
      </c>
      <c r="Z36" s="427">
        <f t="shared" si="14"/>
        <v>179865.59090776782</v>
      </c>
      <c r="AA36" s="425">
        <f t="shared" si="15"/>
        <v>0.35256882545441492</v>
      </c>
      <c r="AB36" s="424">
        <f t="shared" si="16"/>
        <v>430252.76533289283</v>
      </c>
      <c r="AC36" s="421" t="str">
        <f t="shared" si="2"/>
        <v>MEDIA ARMONICA</v>
      </c>
      <c r="AD36" s="434"/>
    </row>
    <row r="37" spans="1:30" ht="32">
      <c r="A37" s="12">
        <f t="shared" si="3"/>
        <v>32</v>
      </c>
      <c r="B37" s="13">
        <v>78181508</v>
      </c>
      <c r="C37" s="431" t="s">
        <v>1856</v>
      </c>
      <c r="D37" s="432"/>
      <c r="E37" s="14" t="s">
        <v>1710</v>
      </c>
      <c r="F37" s="12">
        <v>1</v>
      </c>
      <c r="G37" s="16">
        <f>VLOOKUP(C37,[1]SERVICIOS!$C$70:$I$131,7,FALSE)</f>
        <v>167790</v>
      </c>
      <c r="H37" s="16">
        <f t="shared" si="4"/>
        <v>176347.28999999998</v>
      </c>
      <c r="I37" s="16">
        <v>178000</v>
      </c>
      <c r="J37" s="15">
        <v>0.19</v>
      </c>
      <c r="K37" s="16">
        <f t="shared" si="5"/>
        <v>338.2</v>
      </c>
      <c r="L37" s="16">
        <f t="shared" si="6"/>
        <v>178338.2</v>
      </c>
      <c r="M37" s="16">
        <v>229000</v>
      </c>
      <c r="N37" s="15">
        <v>0.19</v>
      </c>
      <c r="O37" s="16">
        <f t="shared" si="0"/>
        <v>43510</v>
      </c>
      <c r="P37" s="16">
        <f t="shared" si="7"/>
        <v>272510</v>
      </c>
      <c r="Q37" s="16">
        <v>207000</v>
      </c>
      <c r="R37" s="15">
        <v>0.19</v>
      </c>
      <c r="S37" s="16">
        <f t="shared" si="1"/>
        <v>39330</v>
      </c>
      <c r="T37" s="16">
        <f t="shared" si="8"/>
        <v>246330</v>
      </c>
      <c r="U37" s="424">
        <f t="shared" si="9"/>
        <v>176347.28999999998</v>
      </c>
      <c r="V37" s="424">
        <f t="shared" si="10"/>
        <v>210447.26237565355</v>
      </c>
      <c r="W37" s="424">
        <f t="shared" si="11"/>
        <v>214352.34049303955</v>
      </c>
      <c r="X37" s="424">
        <f t="shared" si="12"/>
        <v>212334.1</v>
      </c>
      <c r="Y37" s="424">
        <f t="shared" si="13"/>
        <v>218381.3725</v>
      </c>
      <c r="Z37" s="427">
        <f t="shared" si="14"/>
        <v>42075.390222935181</v>
      </c>
      <c r="AA37" s="425">
        <f t="shared" si="15"/>
        <v>0.19266931854700739</v>
      </c>
      <c r="AB37" s="424">
        <f t="shared" si="16"/>
        <v>210447.26237565355</v>
      </c>
      <c r="AC37" s="421" t="str">
        <f t="shared" si="2"/>
        <v>MEDIA ARMONICA</v>
      </c>
      <c r="AD37" s="434"/>
    </row>
    <row r="38" spans="1:30" ht="32">
      <c r="A38" s="12">
        <f t="shared" si="3"/>
        <v>33</v>
      </c>
      <c r="B38" s="13">
        <v>78181508</v>
      </c>
      <c r="C38" s="431" t="s">
        <v>1818</v>
      </c>
      <c r="D38" s="432"/>
      <c r="E38" s="14" t="s">
        <v>1710</v>
      </c>
      <c r="F38" s="12">
        <v>1</v>
      </c>
      <c r="G38" s="16">
        <f>VLOOKUP(C38,[1]SERVICIOS!$C$70:$I$131,7,FALSE)</f>
        <v>161840</v>
      </c>
      <c r="H38" s="16">
        <f t="shared" si="4"/>
        <v>170093.84</v>
      </c>
      <c r="I38" s="16">
        <v>679000</v>
      </c>
      <c r="J38" s="15">
        <v>0.19</v>
      </c>
      <c r="K38" s="16">
        <f t="shared" si="5"/>
        <v>1290.0999999999999</v>
      </c>
      <c r="L38" s="16">
        <f t="shared" si="6"/>
        <v>680290.1</v>
      </c>
      <c r="M38" s="16">
        <v>886000</v>
      </c>
      <c r="N38" s="15">
        <v>0.19</v>
      </c>
      <c r="O38" s="16">
        <f t="shared" si="0"/>
        <v>168340</v>
      </c>
      <c r="P38" s="16">
        <f t="shared" si="7"/>
        <v>1054340</v>
      </c>
      <c r="Q38" s="16">
        <v>806000</v>
      </c>
      <c r="R38" s="15">
        <v>0.19</v>
      </c>
      <c r="S38" s="16">
        <f t="shared" si="1"/>
        <v>153140</v>
      </c>
      <c r="T38" s="16">
        <f t="shared" si="8"/>
        <v>959140</v>
      </c>
      <c r="U38" s="424">
        <f t="shared" si="9"/>
        <v>170093.84</v>
      </c>
      <c r="V38" s="424">
        <f t="shared" si="10"/>
        <v>428259.55883478746</v>
      </c>
      <c r="W38" s="424">
        <f t="shared" si="11"/>
        <v>584872.70732507436</v>
      </c>
      <c r="X38" s="424">
        <f t="shared" si="12"/>
        <v>819715.05</v>
      </c>
      <c r="Y38" s="424">
        <f t="shared" si="13"/>
        <v>715965.98499999999</v>
      </c>
      <c r="Z38" s="427">
        <f t="shared" si="14"/>
        <v>343831.26059735857</v>
      </c>
      <c r="AA38" s="425">
        <f t="shared" si="15"/>
        <v>0.48023407228956355</v>
      </c>
      <c r="AB38" s="424">
        <f t="shared" si="16"/>
        <v>428259.55883478746</v>
      </c>
      <c r="AC38" s="421" t="str">
        <f t="shared" ref="AC38:AC69" si="17">IF(AB38=U38,$U$4,IF(AB38=V38,$V$4,IF(AB38=W38,$W$4,IF(AB38=X38,$X$4,IF(AB38=Y38,$Y$4,"ERROR")))))</f>
        <v>MEDIA ARMONICA</v>
      </c>
      <c r="AD38" s="434"/>
    </row>
    <row r="39" spans="1:30" ht="32">
      <c r="A39" s="12">
        <f t="shared" si="3"/>
        <v>34</v>
      </c>
      <c r="B39" s="13">
        <v>78181508</v>
      </c>
      <c r="C39" s="431" t="s">
        <v>1790</v>
      </c>
      <c r="D39" s="432"/>
      <c r="E39" s="14" t="s">
        <v>1710</v>
      </c>
      <c r="F39" s="12">
        <v>1</v>
      </c>
      <c r="G39" s="16">
        <f>VLOOKUP(C39,[1]SERVICIOS!$C$70:$I$131,7,FALSE)</f>
        <v>165410</v>
      </c>
      <c r="H39" s="16">
        <f t="shared" si="4"/>
        <v>173845.91</v>
      </c>
      <c r="I39" s="16">
        <v>265000</v>
      </c>
      <c r="J39" s="15">
        <v>0.19</v>
      </c>
      <c r="K39" s="16">
        <f t="shared" si="5"/>
        <v>503.5</v>
      </c>
      <c r="L39" s="16">
        <f t="shared" si="6"/>
        <v>265503.5</v>
      </c>
      <c r="M39" s="16">
        <v>350000</v>
      </c>
      <c r="N39" s="15">
        <v>0.19</v>
      </c>
      <c r="O39" s="16">
        <f t="shared" si="0"/>
        <v>66500</v>
      </c>
      <c r="P39" s="16">
        <f t="shared" si="7"/>
        <v>416500</v>
      </c>
      <c r="Q39" s="16">
        <v>316000</v>
      </c>
      <c r="R39" s="15">
        <v>0.19</v>
      </c>
      <c r="S39" s="16">
        <f t="shared" si="1"/>
        <v>60040</v>
      </c>
      <c r="T39" s="16">
        <f t="shared" si="8"/>
        <v>376040</v>
      </c>
      <c r="U39" s="424">
        <f t="shared" si="9"/>
        <v>173845.91</v>
      </c>
      <c r="V39" s="424">
        <f t="shared" si="10"/>
        <v>274369.10183900956</v>
      </c>
      <c r="W39" s="424">
        <f t="shared" si="11"/>
        <v>291588.87109406898</v>
      </c>
      <c r="X39" s="424">
        <f t="shared" si="12"/>
        <v>320771.75</v>
      </c>
      <c r="Y39" s="424">
        <f t="shared" si="13"/>
        <v>307972.35250000004</v>
      </c>
      <c r="Z39" s="427">
        <f t="shared" si="14"/>
        <v>95138.006231002364</v>
      </c>
      <c r="AA39" s="425">
        <f t="shared" si="15"/>
        <v>0.30891736046664237</v>
      </c>
      <c r="AB39" s="424">
        <f t="shared" si="16"/>
        <v>274369.10183900956</v>
      </c>
      <c r="AC39" s="421" t="str">
        <f t="shared" si="17"/>
        <v>MEDIA ARMONICA</v>
      </c>
      <c r="AD39" s="434"/>
    </row>
    <row r="40" spans="1:30" ht="32">
      <c r="A40" s="12">
        <f t="shared" si="3"/>
        <v>35</v>
      </c>
      <c r="B40" s="13">
        <v>78181508</v>
      </c>
      <c r="C40" s="431" t="s">
        <v>1943</v>
      </c>
      <c r="D40" s="432"/>
      <c r="E40" s="14" t="s">
        <v>1710</v>
      </c>
      <c r="F40" s="12">
        <v>1</v>
      </c>
      <c r="G40" s="16">
        <f>VLOOKUP(C40,[1]SERVICIOS!$C$70:$I$131,7,FALSE)</f>
        <v>207060</v>
      </c>
      <c r="H40" s="16">
        <f t="shared" si="4"/>
        <v>217620.06</v>
      </c>
      <c r="I40" s="16">
        <v>550000</v>
      </c>
      <c r="J40" s="15">
        <v>0.19</v>
      </c>
      <c r="K40" s="16">
        <f t="shared" si="5"/>
        <v>1045</v>
      </c>
      <c r="L40" s="16">
        <f t="shared" si="6"/>
        <v>551045</v>
      </c>
      <c r="M40" s="16">
        <v>717000</v>
      </c>
      <c r="N40" s="15">
        <v>0.19</v>
      </c>
      <c r="O40" s="16">
        <f t="shared" si="0"/>
        <v>136230</v>
      </c>
      <c r="P40" s="16">
        <f t="shared" si="7"/>
        <v>853230</v>
      </c>
      <c r="Q40" s="16">
        <v>641000</v>
      </c>
      <c r="R40" s="15">
        <v>0.19</v>
      </c>
      <c r="S40" s="16">
        <f t="shared" si="1"/>
        <v>121790</v>
      </c>
      <c r="T40" s="16">
        <f t="shared" si="8"/>
        <v>762790</v>
      </c>
      <c r="U40" s="424">
        <f t="shared" si="9"/>
        <v>217620.06</v>
      </c>
      <c r="V40" s="424">
        <f t="shared" si="10"/>
        <v>449797.42486335256</v>
      </c>
      <c r="W40" s="424">
        <f t="shared" si="11"/>
        <v>528553.89181398053</v>
      </c>
      <c r="X40" s="424">
        <f t="shared" si="12"/>
        <v>656917.5</v>
      </c>
      <c r="Y40" s="424">
        <f t="shared" si="13"/>
        <v>596171.26500000001</v>
      </c>
      <c r="Z40" s="427">
        <f t="shared" si="14"/>
        <v>244529.33908459867</v>
      </c>
      <c r="AA40" s="425">
        <f t="shared" si="15"/>
        <v>0.41016626167750414</v>
      </c>
      <c r="AB40" s="424">
        <f t="shared" si="16"/>
        <v>449797.42486335256</v>
      </c>
      <c r="AC40" s="421" t="str">
        <f t="shared" si="17"/>
        <v>MEDIA ARMONICA</v>
      </c>
      <c r="AD40" s="434"/>
    </row>
    <row r="41" spans="1:30" ht="32">
      <c r="A41" s="12">
        <f t="shared" si="3"/>
        <v>36</v>
      </c>
      <c r="B41" s="13">
        <v>78181508</v>
      </c>
      <c r="C41" s="431" t="s">
        <v>1729</v>
      </c>
      <c r="D41" s="432"/>
      <c r="E41" s="14" t="s">
        <v>1710</v>
      </c>
      <c r="F41" s="12">
        <v>1</v>
      </c>
      <c r="G41" s="16">
        <f>VLOOKUP(C41,[1]SERVICIOS!$C$70:$I$131,7,FALSE)</f>
        <v>201110</v>
      </c>
      <c r="H41" s="16">
        <f t="shared" si="4"/>
        <v>211366.61</v>
      </c>
      <c r="I41" s="16">
        <v>414000</v>
      </c>
      <c r="J41" s="15">
        <v>0.19</v>
      </c>
      <c r="K41" s="16">
        <f t="shared" si="5"/>
        <v>786.6</v>
      </c>
      <c r="L41" s="16">
        <f t="shared" si="6"/>
        <v>414786.6</v>
      </c>
      <c r="M41" s="16">
        <v>550000</v>
      </c>
      <c r="N41" s="15">
        <v>0.19</v>
      </c>
      <c r="O41" s="16">
        <f t="shared" si="0"/>
        <v>104500</v>
      </c>
      <c r="P41" s="16">
        <f t="shared" si="7"/>
        <v>654500</v>
      </c>
      <c r="Q41" s="16">
        <v>496000</v>
      </c>
      <c r="R41" s="15">
        <v>0.19</v>
      </c>
      <c r="S41" s="16">
        <f t="shared" si="1"/>
        <v>94240</v>
      </c>
      <c r="T41" s="16">
        <f t="shared" si="8"/>
        <v>590240</v>
      </c>
      <c r="U41" s="424">
        <f t="shared" si="9"/>
        <v>211366.61</v>
      </c>
      <c r="V41" s="424">
        <f t="shared" si="10"/>
        <v>385947.48006684991</v>
      </c>
      <c r="W41" s="424">
        <f t="shared" si="11"/>
        <v>428992.64577351947</v>
      </c>
      <c r="X41" s="424">
        <f t="shared" si="12"/>
        <v>502513.3</v>
      </c>
      <c r="Y41" s="424">
        <f t="shared" si="13"/>
        <v>467723.30249999999</v>
      </c>
      <c r="Z41" s="427">
        <f t="shared" si="14"/>
        <v>172058.8011091165</v>
      </c>
      <c r="AA41" s="425">
        <f t="shared" si="15"/>
        <v>0.36786450491017925</v>
      </c>
      <c r="AB41" s="424">
        <f t="shared" si="16"/>
        <v>385947.48006684991</v>
      </c>
      <c r="AC41" s="421" t="str">
        <f t="shared" si="17"/>
        <v>MEDIA ARMONICA</v>
      </c>
      <c r="AD41" s="434"/>
    </row>
    <row r="42" spans="1:30" ht="32">
      <c r="A42" s="12">
        <f t="shared" si="3"/>
        <v>37</v>
      </c>
      <c r="B42" s="13">
        <v>78181508</v>
      </c>
      <c r="C42" s="431" t="s">
        <v>1792</v>
      </c>
      <c r="D42" s="432"/>
      <c r="E42" s="14" t="s">
        <v>1710</v>
      </c>
      <c r="F42" s="12">
        <v>1</v>
      </c>
      <c r="G42" s="16">
        <f>VLOOKUP(C42,[1]SERVICIOS!$C$70:$I$131,7,FALSE)</f>
        <v>182070</v>
      </c>
      <c r="H42" s="16">
        <f t="shared" si="4"/>
        <v>191355.56999999998</v>
      </c>
      <c r="I42" s="16">
        <v>356000</v>
      </c>
      <c r="J42" s="15">
        <v>0.19</v>
      </c>
      <c r="K42" s="16">
        <f t="shared" si="5"/>
        <v>676.4</v>
      </c>
      <c r="L42" s="16">
        <f t="shared" si="6"/>
        <v>356676.4</v>
      </c>
      <c r="M42" s="16">
        <v>468000</v>
      </c>
      <c r="N42" s="15">
        <v>0.19</v>
      </c>
      <c r="O42" s="16">
        <f t="shared" si="0"/>
        <v>88920</v>
      </c>
      <c r="P42" s="16">
        <f t="shared" si="7"/>
        <v>556920</v>
      </c>
      <c r="Q42" s="16">
        <v>422000</v>
      </c>
      <c r="R42" s="15">
        <v>0.19</v>
      </c>
      <c r="S42" s="16">
        <f t="shared" si="1"/>
        <v>80180</v>
      </c>
      <c r="T42" s="16">
        <f t="shared" si="8"/>
        <v>502180</v>
      </c>
      <c r="U42" s="424">
        <f t="shared" si="9"/>
        <v>191355.56999999998</v>
      </c>
      <c r="V42" s="424">
        <f t="shared" si="10"/>
        <v>338511.33875597641</v>
      </c>
      <c r="W42" s="424">
        <f t="shared" si="11"/>
        <v>371699.45764674683</v>
      </c>
      <c r="X42" s="424">
        <f t="shared" si="12"/>
        <v>429428.2</v>
      </c>
      <c r="Y42" s="424">
        <f t="shared" si="13"/>
        <v>401782.99249999999</v>
      </c>
      <c r="Z42" s="427">
        <f t="shared" si="14"/>
        <v>141828.55410491634</v>
      </c>
      <c r="AA42" s="425">
        <f t="shared" si="15"/>
        <v>0.35299790372514672</v>
      </c>
      <c r="AB42" s="424">
        <f t="shared" si="16"/>
        <v>338511.33875597641</v>
      </c>
      <c r="AC42" s="421" t="str">
        <f t="shared" si="17"/>
        <v>MEDIA ARMONICA</v>
      </c>
      <c r="AD42" s="434"/>
    </row>
    <row r="43" spans="1:30" ht="32">
      <c r="A43" s="12">
        <f t="shared" si="3"/>
        <v>38</v>
      </c>
      <c r="B43" s="13">
        <v>78181508</v>
      </c>
      <c r="C43" s="431" t="s">
        <v>1793</v>
      </c>
      <c r="D43" s="432"/>
      <c r="E43" s="14" t="s">
        <v>1710</v>
      </c>
      <c r="F43" s="12">
        <v>1</v>
      </c>
      <c r="G43" s="16">
        <f>VLOOKUP(C43,[1]SERVICIOS!$C$70:$I$131,7,FALSE)</f>
        <v>185640</v>
      </c>
      <c r="H43" s="16">
        <f t="shared" si="4"/>
        <v>195107.63999999998</v>
      </c>
      <c r="I43" s="16">
        <v>723000</v>
      </c>
      <c r="J43" s="15">
        <v>0.19</v>
      </c>
      <c r="K43" s="16">
        <f t="shared" si="5"/>
        <v>1373.7</v>
      </c>
      <c r="L43" s="16">
        <f t="shared" si="6"/>
        <v>724373.7</v>
      </c>
      <c r="M43" s="16">
        <v>943000</v>
      </c>
      <c r="N43" s="15">
        <v>0.19</v>
      </c>
      <c r="O43" s="16">
        <f t="shared" si="0"/>
        <v>179170</v>
      </c>
      <c r="P43" s="16">
        <f t="shared" si="7"/>
        <v>1122170</v>
      </c>
      <c r="Q43" s="16">
        <v>858000</v>
      </c>
      <c r="R43" s="15">
        <v>0.19</v>
      </c>
      <c r="S43" s="16">
        <f t="shared" si="1"/>
        <v>163020</v>
      </c>
      <c r="T43" s="16">
        <f t="shared" si="8"/>
        <v>1021020</v>
      </c>
      <c r="U43" s="424">
        <f t="shared" si="9"/>
        <v>195107.63999999998</v>
      </c>
      <c r="V43" s="424">
        <f t="shared" si="10"/>
        <v>477530.85122052697</v>
      </c>
      <c r="W43" s="424">
        <f t="shared" si="11"/>
        <v>634355.14011629438</v>
      </c>
      <c r="X43" s="424">
        <f t="shared" si="12"/>
        <v>872696.85</v>
      </c>
      <c r="Y43" s="424">
        <f t="shared" si="13"/>
        <v>765667.83499999996</v>
      </c>
      <c r="Z43" s="427">
        <f t="shared" si="14"/>
        <v>360396.53977379936</v>
      </c>
      <c r="AA43" s="425">
        <f t="shared" si="15"/>
        <v>0.4706956767666744</v>
      </c>
      <c r="AB43" s="424">
        <f t="shared" si="16"/>
        <v>477530.85122052697</v>
      </c>
      <c r="AC43" s="421" t="str">
        <f t="shared" si="17"/>
        <v>MEDIA ARMONICA</v>
      </c>
      <c r="AD43" s="434"/>
    </row>
    <row r="44" spans="1:30" ht="32">
      <c r="A44" s="12">
        <f t="shared" si="3"/>
        <v>39</v>
      </c>
      <c r="B44" s="13">
        <v>78181508</v>
      </c>
      <c r="C44" s="431" t="s">
        <v>1731</v>
      </c>
      <c r="D44" s="432"/>
      <c r="E44" s="14" t="s">
        <v>1710</v>
      </c>
      <c r="F44" s="12">
        <v>1</v>
      </c>
      <c r="G44" s="16">
        <f>VLOOKUP(C44,[1]SERVICIOS!$C$70:$I$131,7,FALSE)</f>
        <v>299880</v>
      </c>
      <c r="H44" s="16">
        <f t="shared" si="4"/>
        <v>315173.88</v>
      </c>
      <c r="I44" s="16">
        <v>546000</v>
      </c>
      <c r="J44" s="15">
        <v>0.19</v>
      </c>
      <c r="K44" s="16">
        <f t="shared" si="5"/>
        <v>1037.4000000000001</v>
      </c>
      <c r="L44" s="16">
        <f t="shared" si="6"/>
        <v>547037.4</v>
      </c>
      <c r="M44" s="16">
        <v>719000</v>
      </c>
      <c r="N44" s="15">
        <v>0.19</v>
      </c>
      <c r="O44" s="16">
        <f t="shared" si="0"/>
        <v>136610</v>
      </c>
      <c r="P44" s="16">
        <f t="shared" si="7"/>
        <v>855610</v>
      </c>
      <c r="Q44" s="16">
        <v>654000</v>
      </c>
      <c r="R44" s="15">
        <v>0.19</v>
      </c>
      <c r="S44" s="16">
        <f t="shared" si="1"/>
        <v>124260</v>
      </c>
      <c r="T44" s="16">
        <f t="shared" si="8"/>
        <v>778260</v>
      </c>
      <c r="U44" s="424">
        <f t="shared" si="9"/>
        <v>315173.88</v>
      </c>
      <c r="V44" s="424">
        <f t="shared" si="10"/>
        <v>536584.69547638588</v>
      </c>
      <c r="W44" s="424">
        <f t="shared" si="11"/>
        <v>582092.42778277793</v>
      </c>
      <c r="X44" s="424">
        <f t="shared" si="12"/>
        <v>662648.69999999995</v>
      </c>
      <c r="Y44" s="424">
        <f t="shared" si="13"/>
        <v>624020.32000000007</v>
      </c>
      <c r="Z44" s="427">
        <f t="shared" si="14"/>
        <v>211385.99305618889</v>
      </c>
      <c r="AA44" s="425">
        <f t="shared" si="15"/>
        <v>0.33874857321343138</v>
      </c>
      <c r="AB44" s="424">
        <f t="shared" si="16"/>
        <v>536584.69547638588</v>
      </c>
      <c r="AC44" s="421" t="str">
        <f t="shared" si="17"/>
        <v>MEDIA ARMONICA</v>
      </c>
      <c r="AD44" s="434"/>
    </row>
    <row r="45" spans="1:30" ht="32">
      <c r="A45" s="12">
        <f t="shared" si="3"/>
        <v>40</v>
      </c>
      <c r="B45" s="13">
        <v>78181508</v>
      </c>
      <c r="C45" s="431" t="s">
        <v>1732</v>
      </c>
      <c r="D45" s="432"/>
      <c r="E45" s="14" t="s">
        <v>1710</v>
      </c>
      <c r="F45" s="12">
        <v>1</v>
      </c>
      <c r="G45" s="16">
        <f>VLOOKUP(C45,[1]SERVICIOS!$C$70:$I$131,7,FALSE)</f>
        <v>182070</v>
      </c>
      <c r="H45" s="16">
        <f t="shared" si="4"/>
        <v>191355.56999999998</v>
      </c>
      <c r="I45" s="16">
        <v>606000</v>
      </c>
      <c r="J45" s="15">
        <v>0.19</v>
      </c>
      <c r="K45" s="16">
        <f t="shared" si="5"/>
        <v>1151.4000000000001</v>
      </c>
      <c r="L45" s="16">
        <f t="shared" si="6"/>
        <v>607151.4</v>
      </c>
      <c r="M45" s="16">
        <v>790000</v>
      </c>
      <c r="N45" s="15">
        <v>0.19</v>
      </c>
      <c r="O45" s="16">
        <f t="shared" si="0"/>
        <v>150100</v>
      </c>
      <c r="P45" s="16">
        <f t="shared" si="7"/>
        <v>940100</v>
      </c>
      <c r="Q45" s="16">
        <v>719000</v>
      </c>
      <c r="R45" s="15">
        <v>0.19</v>
      </c>
      <c r="S45" s="16">
        <f t="shared" si="1"/>
        <v>136610</v>
      </c>
      <c r="T45" s="16">
        <f t="shared" si="8"/>
        <v>855610</v>
      </c>
      <c r="U45" s="424">
        <f t="shared" si="9"/>
        <v>191355.56999999998</v>
      </c>
      <c r="V45" s="424">
        <f t="shared" si="10"/>
        <v>439300.59780296765</v>
      </c>
      <c r="W45" s="424">
        <f t="shared" si="11"/>
        <v>552900.52633568936</v>
      </c>
      <c r="X45" s="424">
        <f t="shared" si="12"/>
        <v>731380.7</v>
      </c>
      <c r="Y45" s="424">
        <f t="shared" si="13"/>
        <v>648554.24249999993</v>
      </c>
      <c r="Z45" s="427">
        <f t="shared" si="14"/>
        <v>290953.53449175955</v>
      </c>
      <c r="AA45" s="425">
        <f t="shared" si="15"/>
        <v>0.44861865889615177</v>
      </c>
      <c r="AB45" s="424">
        <f t="shared" si="16"/>
        <v>439300.59780296765</v>
      </c>
      <c r="AC45" s="421" t="str">
        <f t="shared" si="17"/>
        <v>MEDIA ARMONICA</v>
      </c>
      <c r="AD45" s="434"/>
    </row>
    <row r="46" spans="1:30" ht="32">
      <c r="A46" s="12">
        <f t="shared" si="3"/>
        <v>41</v>
      </c>
      <c r="B46" s="13">
        <v>78181508</v>
      </c>
      <c r="C46" s="431" t="s">
        <v>1733</v>
      </c>
      <c r="D46" s="432"/>
      <c r="E46" s="14" t="s">
        <v>1710</v>
      </c>
      <c r="F46" s="12">
        <v>1</v>
      </c>
      <c r="G46" s="16">
        <f>VLOOKUP(C46,[1]SERVICIOS!$C$70:$I$131,7,FALSE)</f>
        <v>222530</v>
      </c>
      <c r="H46" s="16">
        <f t="shared" si="4"/>
        <v>233879.03</v>
      </c>
      <c r="I46" s="16">
        <v>483000</v>
      </c>
      <c r="J46" s="15">
        <v>0.19</v>
      </c>
      <c r="K46" s="16">
        <f t="shared" si="5"/>
        <v>917.7</v>
      </c>
      <c r="L46" s="16">
        <f t="shared" si="6"/>
        <v>483917.7</v>
      </c>
      <c r="M46" s="16">
        <v>630000</v>
      </c>
      <c r="N46" s="15">
        <v>0.19</v>
      </c>
      <c r="O46" s="16">
        <f t="shared" si="0"/>
        <v>119700</v>
      </c>
      <c r="P46" s="16">
        <f t="shared" si="7"/>
        <v>749700</v>
      </c>
      <c r="Q46" s="16">
        <v>573000</v>
      </c>
      <c r="R46" s="15">
        <v>0.19</v>
      </c>
      <c r="S46" s="16">
        <f t="shared" si="1"/>
        <v>108870</v>
      </c>
      <c r="T46" s="16">
        <f t="shared" si="8"/>
        <v>681870</v>
      </c>
      <c r="U46" s="424">
        <f t="shared" si="9"/>
        <v>233879.03</v>
      </c>
      <c r="V46" s="424">
        <f t="shared" si="10"/>
        <v>437512.12090757547</v>
      </c>
      <c r="W46" s="424">
        <f t="shared" si="11"/>
        <v>490442.35751383333</v>
      </c>
      <c r="X46" s="424">
        <f t="shared" si="12"/>
        <v>582893.85</v>
      </c>
      <c r="Y46" s="424">
        <f t="shared" si="13"/>
        <v>537341.6825</v>
      </c>
      <c r="Z46" s="427">
        <f t="shared" si="14"/>
        <v>200579.28166893736</v>
      </c>
      <c r="AA46" s="425">
        <f t="shared" si="15"/>
        <v>0.37328070425457338</v>
      </c>
      <c r="AB46" s="424">
        <f t="shared" si="16"/>
        <v>437512.12090757547</v>
      </c>
      <c r="AC46" s="421" t="str">
        <f t="shared" si="17"/>
        <v>MEDIA ARMONICA</v>
      </c>
      <c r="AD46" s="434"/>
    </row>
    <row r="47" spans="1:30" ht="32">
      <c r="A47" s="12">
        <f t="shared" si="3"/>
        <v>42</v>
      </c>
      <c r="B47" s="13">
        <v>78181508</v>
      </c>
      <c r="C47" s="431" t="s">
        <v>1873</v>
      </c>
      <c r="D47" s="432"/>
      <c r="E47" s="14" t="s">
        <v>1710</v>
      </c>
      <c r="F47" s="12">
        <v>1</v>
      </c>
      <c r="G47" s="16">
        <f>VLOOKUP(C47,[1]SERVICIOS!$C$70:$I$131,7,FALSE)</f>
        <v>189210</v>
      </c>
      <c r="H47" s="16">
        <f t="shared" si="4"/>
        <v>198859.71</v>
      </c>
      <c r="I47" s="16">
        <v>324000</v>
      </c>
      <c r="J47" s="15">
        <v>0.19</v>
      </c>
      <c r="K47" s="16">
        <f t="shared" si="5"/>
        <v>615.6</v>
      </c>
      <c r="L47" s="16">
        <f t="shared" si="6"/>
        <v>324615.59999999998</v>
      </c>
      <c r="M47" s="16">
        <v>422000</v>
      </c>
      <c r="N47" s="15">
        <v>0.19</v>
      </c>
      <c r="O47" s="16">
        <f t="shared" si="0"/>
        <v>80180</v>
      </c>
      <c r="P47" s="16">
        <f t="shared" si="7"/>
        <v>502180</v>
      </c>
      <c r="Q47" s="16">
        <v>384000</v>
      </c>
      <c r="R47" s="15">
        <v>0.19</v>
      </c>
      <c r="S47" s="16">
        <f t="shared" si="1"/>
        <v>72960</v>
      </c>
      <c r="T47" s="16">
        <f t="shared" si="8"/>
        <v>456960</v>
      </c>
      <c r="U47" s="424">
        <f t="shared" si="9"/>
        <v>198859.71</v>
      </c>
      <c r="V47" s="424">
        <f t="shared" si="10"/>
        <v>325496.18284244905</v>
      </c>
      <c r="W47" s="424">
        <f t="shared" si="11"/>
        <v>348869.85655273229</v>
      </c>
      <c r="X47" s="424">
        <f t="shared" si="12"/>
        <v>390787.8</v>
      </c>
      <c r="Y47" s="424">
        <f t="shared" si="13"/>
        <v>370653.82750000001</v>
      </c>
      <c r="Z47" s="427">
        <f t="shared" si="14"/>
        <v>118723.02500257162</v>
      </c>
      <c r="AA47" s="425">
        <f t="shared" si="15"/>
        <v>0.32030702556975921</v>
      </c>
      <c r="AB47" s="424">
        <f t="shared" si="16"/>
        <v>325496.18284244905</v>
      </c>
      <c r="AC47" s="421" t="str">
        <f t="shared" si="17"/>
        <v>MEDIA ARMONICA</v>
      </c>
      <c r="AD47" s="434"/>
    </row>
    <row r="48" spans="1:30" ht="32">
      <c r="A48" s="12">
        <f t="shared" si="3"/>
        <v>43</v>
      </c>
      <c r="B48" s="13">
        <v>78181508</v>
      </c>
      <c r="C48" s="431" t="s">
        <v>1804</v>
      </c>
      <c r="D48" s="432"/>
      <c r="E48" s="14" t="s">
        <v>1710</v>
      </c>
      <c r="F48" s="12">
        <v>1</v>
      </c>
      <c r="G48" s="16">
        <f>VLOOKUP(C48,[1]SERVICIOS!$C$70:$I$131,7,FALSE)</f>
        <v>67830</v>
      </c>
      <c r="H48" s="16">
        <f t="shared" si="4"/>
        <v>71289.33</v>
      </c>
      <c r="I48" s="16">
        <v>311000</v>
      </c>
      <c r="J48" s="15">
        <v>0.19</v>
      </c>
      <c r="K48" s="16">
        <f t="shared" si="5"/>
        <v>590.9</v>
      </c>
      <c r="L48" s="16">
        <f t="shared" si="6"/>
        <v>311590.90000000002</v>
      </c>
      <c r="M48" s="16">
        <v>411000</v>
      </c>
      <c r="N48" s="15">
        <v>0.19</v>
      </c>
      <c r="O48" s="16">
        <f t="shared" si="0"/>
        <v>78090</v>
      </c>
      <c r="P48" s="16">
        <f t="shared" si="7"/>
        <v>489090</v>
      </c>
      <c r="Q48" s="16">
        <v>371000</v>
      </c>
      <c r="R48" s="15">
        <v>0.19</v>
      </c>
      <c r="S48" s="16">
        <f t="shared" si="1"/>
        <v>70490</v>
      </c>
      <c r="T48" s="16">
        <f t="shared" si="8"/>
        <v>441490</v>
      </c>
      <c r="U48" s="424">
        <f t="shared" si="9"/>
        <v>71289.33</v>
      </c>
      <c r="V48" s="424">
        <f t="shared" si="10"/>
        <v>185646.28068302403</v>
      </c>
      <c r="W48" s="424">
        <f t="shared" si="11"/>
        <v>263165.97503631888</v>
      </c>
      <c r="X48" s="424">
        <f t="shared" si="12"/>
        <v>376540.45</v>
      </c>
      <c r="Y48" s="424">
        <f t="shared" si="13"/>
        <v>328365.0575</v>
      </c>
      <c r="Z48" s="427">
        <f t="shared" si="14"/>
        <v>162017.79361133897</v>
      </c>
      <c r="AA48" s="425">
        <f t="shared" si="15"/>
        <v>0.493407535030852</v>
      </c>
      <c r="AB48" s="424">
        <f t="shared" si="16"/>
        <v>185646.28068302403</v>
      </c>
      <c r="AC48" s="421" t="str">
        <f t="shared" si="17"/>
        <v>MEDIA ARMONICA</v>
      </c>
      <c r="AD48" s="434"/>
    </row>
    <row r="49" spans="1:30" ht="32">
      <c r="A49" s="12">
        <f t="shared" si="3"/>
        <v>44</v>
      </c>
      <c r="B49" s="13">
        <v>78181508</v>
      </c>
      <c r="C49" s="431" t="s">
        <v>1736</v>
      </c>
      <c r="D49" s="432"/>
      <c r="E49" s="14" t="s">
        <v>1710</v>
      </c>
      <c r="F49" s="12">
        <v>1</v>
      </c>
      <c r="G49" s="16">
        <f>VLOOKUP(C49,[1]SERVICIOS!$C$70:$I$131,7,FALSE)</f>
        <v>63070</v>
      </c>
      <c r="H49" s="16">
        <f t="shared" si="4"/>
        <v>66286.569999999992</v>
      </c>
      <c r="I49" s="16">
        <v>711000</v>
      </c>
      <c r="J49" s="15">
        <v>0.19</v>
      </c>
      <c r="K49" s="16">
        <f t="shared" si="5"/>
        <v>1350.9</v>
      </c>
      <c r="L49" s="16">
        <f t="shared" si="6"/>
        <v>712350.9</v>
      </c>
      <c r="M49" s="16">
        <v>936000</v>
      </c>
      <c r="N49" s="15">
        <v>0.19</v>
      </c>
      <c r="O49" s="16">
        <f t="shared" si="0"/>
        <v>177840</v>
      </c>
      <c r="P49" s="16">
        <f t="shared" si="7"/>
        <v>1113840</v>
      </c>
      <c r="Q49" s="16">
        <v>836000</v>
      </c>
      <c r="R49" s="15">
        <v>0.19</v>
      </c>
      <c r="S49" s="16">
        <f t="shared" si="1"/>
        <v>158840</v>
      </c>
      <c r="T49" s="16">
        <f t="shared" si="8"/>
        <v>994840</v>
      </c>
      <c r="U49" s="424">
        <f t="shared" si="9"/>
        <v>66286.569999999992</v>
      </c>
      <c r="V49" s="424">
        <f t="shared" si="10"/>
        <v>217476.44567704608</v>
      </c>
      <c r="W49" s="424">
        <f t="shared" si="11"/>
        <v>478270.82945875888</v>
      </c>
      <c r="X49" s="424">
        <f t="shared" si="12"/>
        <v>853595.45</v>
      </c>
      <c r="Y49" s="424">
        <f t="shared" si="13"/>
        <v>721829.36749999993</v>
      </c>
      <c r="Z49" s="427">
        <f t="shared" si="14"/>
        <v>405596.27160249359</v>
      </c>
      <c r="AA49" s="425">
        <f t="shared" si="15"/>
        <v>0.56190048488501487</v>
      </c>
      <c r="AB49" s="424">
        <f t="shared" si="16"/>
        <v>217476.44567704608</v>
      </c>
      <c r="AC49" s="421" t="str">
        <f t="shared" si="17"/>
        <v>MEDIA ARMONICA</v>
      </c>
      <c r="AD49" s="434"/>
    </row>
    <row r="50" spans="1:30" ht="32">
      <c r="A50" s="12">
        <f t="shared" si="3"/>
        <v>45</v>
      </c>
      <c r="B50" s="13">
        <v>78181508</v>
      </c>
      <c r="C50" s="431" t="s">
        <v>1737</v>
      </c>
      <c r="D50" s="432"/>
      <c r="E50" s="14" t="s">
        <v>1710</v>
      </c>
      <c r="F50" s="12">
        <v>1</v>
      </c>
      <c r="G50" s="16">
        <f>VLOOKUP(C50,[1]SERVICIOS!$C$70:$I$131,7,FALSE)</f>
        <v>434350</v>
      </c>
      <c r="H50" s="16">
        <f t="shared" si="4"/>
        <v>456501.85</v>
      </c>
      <c r="I50" s="16">
        <v>119000</v>
      </c>
      <c r="J50" s="15">
        <v>0.19</v>
      </c>
      <c r="K50" s="16">
        <f t="shared" si="5"/>
        <v>226.1</v>
      </c>
      <c r="L50" s="16">
        <f t="shared" si="6"/>
        <v>119226.1</v>
      </c>
      <c r="M50" s="16">
        <v>160000</v>
      </c>
      <c r="N50" s="15">
        <v>0.19</v>
      </c>
      <c r="O50" s="16">
        <f t="shared" si="0"/>
        <v>30400</v>
      </c>
      <c r="P50" s="16">
        <f t="shared" si="7"/>
        <v>190400</v>
      </c>
      <c r="Q50" s="16">
        <v>143000</v>
      </c>
      <c r="R50" s="15">
        <v>0.19</v>
      </c>
      <c r="S50" s="16">
        <f t="shared" si="1"/>
        <v>27170</v>
      </c>
      <c r="T50" s="16">
        <f t="shared" si="8"/>
        <v>170170</v>
      </c>
      <c r="U50" s="424">
        <f t="shared" si="9"/>
        <v>119226.1</v>
      </c>
      <c r="V50" s="424">
        <f t="shared" si="10"/>
        <v>184275.96953064288</v>
      </c>
      <c r="W50" s="424">
        <f t="shared" si="11"/>
        <v>204923.11821205803</v>
      </c>
      <c r="X50" s="424">
        <f t="shared" si="12"/>
        <v>180285</v>
      </c>
      <c r="Y50" s="424">
        <f t="shared" si="13"/>
        <v>234074.48749999999</v>
      </c>
      <c r="Z50" s="427">
        <f t="shared" si="14"/>
        <v>131010.80879175756</v>
      </c>
      <c r="AA50" s="425">
        <f t="shared" si="15"/>
        <v>0.55969708698713938</v>
      </c>
      <c r="AB50" s="424">
        <f t="shared" si="16"/>
        <v>184275.96953064288</v>
      </c>
      <c r="AC50" s="421" t="str">
        <f t="shared" si="17"/>
        <v>MEDIA ARMONICA</v>
      </c>
      <c r="AD50" s="434"/>
    </row>
    <row r="51" spans="1:30" ht="32">
      <c r="A51" s="12">
        <f t="shared" si="3"/>
        <v>46</v>
      </c>
      <c r="B51" s="13">
        <v>78181508</v>
      </c>
      <c r="C51" s="431" t="s">
        <v>1738</v>
      </c>
      <c r="D51" s="432"/>
      <c r="E51" s="14" t="s">
        <v>1710</v>
      </c>
      <c r="F51" s="12">
        <v>1</v>
      </c>
      <c r="G51" s="16">
        <f>VLOOKUP(C51,[1]SERVICIOS!$C$70:$I$131,7,FALSE)</f>
        <v>443870</v>
      </c>
      <c r="H51" s="16">
        <f t="shared" si="4"/>
        <v>466507.37</v>
      </c>
      <c r="I51" s="16">
        <v>95000</v>
      </c>
      <c r="J51" s="15">
        <v>0.19</v>
      </c>
      <c r="K51" s="16">
        <f t="shared" si="5"/>
        <v>180.5</v>
      </c>
      <c r="L51" s="16">
        <f t="shared" si="6"/>
        <v>95180.5</v>
      </c>
      <c r="M51" s="16">
        <v>123000</v>
      </c>
      <c r="N51" s="15">
        <v>0.19</v>
      </c>
      <c r="O51" s="16">
        <f t="shared" si="0"/>
        <v>23370</v>
      </c>
      <c r="P51" s="16">
        <f t="shared" si="7"/>
        <v>146370</v>
      </c>
      <c r="Q51" s="16">
        <v>110000</v>
      </c>
      <c r="R51" s="15">
        <v>0.19</v>
      </c>
      <c r="S51" s="16">
        <f t="shared" si="1"/>
        <v>20900</v>
      </c>
      <c r="T51" s="16">
        <f t="shared" si="8"/>
        <v>130900</v>
      </c>
      <c r="U51" s="424">
        <f t="shared" si="9"/>
        <v>95180.5</v>
      </c>
      <c r="V51" s="424">
        <f t="shared" si="10"/>
        <v>147485.21265116928</v>
      </c>
      <c r="W51" s="424">
        <f t="shared" si="11"/>
        <v>170784.93258357566</v>
      </c>
      <c r="X51" s="424">
        <f t="shared" si="12"/>
        <v>138635</v>
      </c>
      <c r="Y51" s="424">
        <f t="shared" si="13"/>
        <v>209739.4675</v>
      </c>
      <c r="Z51" s="427">
        <f t="shared" si="14"/>
        <v>149402.86462768432</v>
      </c>
      <c r="AA51" s="425">
        <f t="shared" si="15"/>
        <v>0.7123259461297351</v>
      </c>
      <c r="AB51" s="424">
        <f t="shared" si="16"/>
        <v>147485.21265116928</v>
      </c>
      <c r="AC51" s="421" t="str">
        <f t="shared" si="17"/>
        <v>MEDIA ARMONICA</v>
      </c>
      <c r="AD51" s="434"/>
    </row>
    <row r="52" spans="1:30" ht="32">
      <c r="A52" s="12">
        <f t="shared" si="3"/>
        <v>47</v>
      </c>
      <c r="B52" s="13">
        <v>78181508</v>
      </c>
      <c r="C52" s="431" t="s">
        <v>1739</v>
      </c>
      <c r="D52" s="432"/>
      <c r="E52" s="14" t="s">
        <v>1710</v>
      </c>
      <c r="F52" s="12">
        <v>1</v>
      </c>
      <c r="G52" s="16">
        <f>VLOOKUP(C52,[1]SERVICIOS!$C$70:$I$131,7,FALSE)</f>
        <v>66640</v>
      </c>
      <c r="H52" s="16">
        <f t="shared" si="4"/>
        <v>70038.64</v>
      </c>
      <c r="I52" s="16">
        <v>548000</v>
      </c>
      <c r="J52" s="15">
        <v>0.19</v>
      </c>
      <c r="K52" s="16">
        <f t="shared" si="5"/>
        <v>1041.2</v>
      </c>
      <c r="L52" s="16">
        <f t="shared" si="6"/>
        <v>549041.19999999995</v>
      </c>
      <c r="M52" s="16">
        <v>708000</v>
      </c>
      <c r="N52" s="15">
        <v>0.19</v>
      </c>
      <c r="O52" s="16">
        <f t="shared" si="0"/>
        <v>134520</v>
      </c>
      <c r="P52" s="16">
        <f t="shared" si="7"/>
        <v>842520</v>
      </c>
      <c r="Q52" s="16">
        <v>644000</v>
      </c>
      <c r="R52" s="15">
        <v>0.19</v>
      </c>
      <c r="S52" s="16">
        <f t="shared" si="1"/>
        <v>122360</v>
      </c>
      <c r="T52" s="16">
        <f t="shared" si="8"/>
        <v>766360</v>
      </c>
      <c r="U52" s="424">
        <f t="shared" si="9"/>
        <v>70038.64</v>
      </c>
      <c r="V52" s="424">
        <f t="shared" si="10"/>
        <v>215158.16049219682</v>
      </c>
      <c r="W52" s="424">
        <f t="shared" si="11"/>
        <v>396952.84766450949</v>
      </c>
      <c r="X52" s="424">
        <f t="shared" si="12"/>
        <v>657700.6</v>
      </c>
      <c r="Y52" s="424">
        <f t="shared" si="13"/>
        <v>556989.96</v>
      </c>
      <c r="Z52" s="427">
        <f t="shared" si="14"/>
        <v>301059.78983720293</v>
      </c>
      <c r="AA52" s="425">
        <f t="shared" si="15"/>
        <v>0.54051205848881545</v>
      </c>
      <c r="AB52" s="424">
        <f t="shared" si="16"/>
        <v>215158.16049219682</v>
      </c>
      <c r="AC52" s="421" t="str">
        <f t="shared" si="17"/>
        <v>MEDIA ARMONICA</v>
      </c>
      <c r="AD52" s="434"/>
    </row>
    <row r="53" spans="1:30" ht="32">
      <c r="A53" s="12">
        <f t="shared" si="3"/>
        <v>48</v>
      </c>
      <c r="B53" s="13">
        <v>78181508</v>
      </c>
      <c r="C53" s="431" t="s">
        <v>1740</v>
      </c>
      <c r="D53" s="432"/>
      <c r="E53" s="14" t="s">
        <v>1710</v>
      </c>
      <c r="F53" s="12">
        <v>1</v>
      </c>
      <c r="G53" s="764" t="s">
        <v>1954</v>
      </c>
      <c r="H53" s="765"/>
      <c r="I53" s="16">
        <v>673000</v>
      </c>
      <c r="J53" s="15">
        <v>0.19</v>
      </c>
      <c r="K53" s="16">
        <f t="shared" si="5"/>
        <v>1278.7</v>
      </c>
      <c r="L53" s="16">
        <f t="shared" si="6"/>
        <v>674278.7</v>
      </c>
      <c r="M53" s="16">
        <v>885000</v>
      </c>
      <c r="N53" s="15">
        <v>0.19</v>
      </c>
      <c r="O53" s="16">
        <f t="shared" si="0"/>
        <v>168150</v>
      </c>
      <c r="P53" s="16">
        <f t="shared" si="7"/>
        <v>1053150</v>
      </c>
      <c r="Q53" s="16">
        <v>791000</v>
      </c>
      <c r="R53" s="15">
        <v>0.19</v>
      </c>
      <c r="S53" s="16">
        <f t="shared" si="1"/>
        <v>150290</v>
      </c>
      <c r="T53" s="16">
        <f t="shared" si="8"/>
        <v>941290</v>
      </c>
      <c r="U53" s="424">
        <f t="shared" si="9"/>
        <v>674278.7</v>
      </c>
      <c r="V53" s="424">
        <f t="shared" si="10"/>
        <v>858376.3484122575</v>
      </c>
      <c r="W53" s="424">
        <f t="shared" si="11"/>
        <v>874348.10396570503</v>
      </c>
      <c r="X53" s="424">
        <f t="shared" si="12"/>
        <v>941290</v>
      </c>
      <c r="Y53" s="424">
        <f t="shared" si="13"/>
        <v>889572.9</v>
      </c>
      <c r="Z53" s="427">
        <f t="shared" si="14"/>
        <v>158937.84805227024</v>
      </c>
      <c r="AA53" s="425">
        <f t="shared" si="15"/>
        <v>0.17866759211332792</v>
      </c>
      <c r="AB53" s="424">
        <f t="shared" si="16"/>
        <v>858376.3484122575</v>
      </c>
      <c r="AC53" s="421" t="str">
        <f t="shared" si="17"/>
        <v>MEDIA ARMONICA</v>
      </c>
      <c r="AD53" s="434"/>
    </row>
    <row r="54" spans="1:30" ht="32">
      <c r="A54" s="12">
        <f t="shared" si="3"/>
        <v>49</v>
      </c>
      <c r="B54" s="13">
        <v>78181508</v>
      </c>
      <c r="C54" s="431" t="s">
        <v>1741</v>
      </c>
      <c r="D54" s="432"/>
      <c r="E54" s="14" t="s">
        <v>1710</v>
      </c>
      <c r="F54" s="12">
        <v>1</v>
      </c>
      <c r="G54" s="16">
        <f>VLOOKUP(C54,[1]SERVICIOS!$C$70:$I$131,7,FALSE)</f>
        <v>161840</v>
      </c>
      <c r="H54" s="16">
        <f t="shared" si="4"/>
        <v>170093.84</v>
      </c>
      <c r="I54" s="16">
        <v>458000</v>
      </c>
      <c r="J54" s="15">
        <v>0.19</v>
      </c>
      <c r="K54" s="16">
        <f t="shared" si="5"/>
        <v>870.2</v>
      </c>
      <c r="L54" s="16">
        <f t="shared" si="6"/>
        <v>458870.2</v>
      </c>
      <c r="M54" s="16">
        <v>597000</v>
      </c>
      <c r="N54" s="15">
        <v>0.19</v>
      </c>
      <c r="O54" s="16">
        <f t="shared" si="0"/>
        <v>113430</v>
      </c>
      <c r="P54" s="16">
        <f t="shared" si="7"/>
        <v>710430</v>
      </c>
      <c r="Q54" s="16">
        <v>538000</v>
      </c>
      <c r="R54" s="15">
        <v>0.19</v>
      </c>
      <c r="S54" s="16">
        <f t="shared" si="1"/>
        <v>102220</v>
      </c>
      <c r="T54" s="16">
        <f t="shared" si="8"/>
        <v>640220</v>
      </c>
      <c r="U54" s="424">
        <f t="shared" si="9"/>
        <v>170093.84</v>
      </c>
      <c r="V54" s="424">
        <f t="shared" si="10"/>
        <v>362715.24914589216</v>
      </c>
      <c r="W54" s="424">
        <f t="shared" si="11"/>
        <v>434067.47244861478</v>
      </c>
      <c r="X54" s="424">
        <f t="shared" si="12"/>
        <v>549545.1</v>
      </c>
      <c r="Y54" s="424">
        <f t="shared" si="13"/>
        <v>494903.51</v>
      </c>
      <c r="Z54" s="427">
        <f t="shared" si="14"/>
        <v>208787.13520755127</v>
      </c>
      <c r="AA54" s="425">
        <f t="shared" si="15"/>
        <v>0.42187442802244679</v>
      </c>
      <c r="AB54" s="424">
        <f t="shared" si="16"/>
        <v>362715.24914589216</v>
      </c>
      <c r="AC54" s="421" t="str">
        <f t="shared" si="17"/>
        <v>MEDIA ARMONICA</v>
      </c>
      <c r="AD54" s="434"/>
    </row>
    <row r="55" spans="1:30" ht="32">
      <c r="A55" s="12">
        <f t="shared" si="3"/>
        <v>50</v>
      </c>
      <c r="B55" s="13">
        <v>78181508</v>
      </c>
      <c r="C55" s="431" t="s">
        <v>1742</v>
      </c>
      <c r="D55" s="432"/>
      <c r="E55" s="14" t="s">
        <v>1710</v>
      </c>
      <c r="F55" s="12">
        <v>1</v>
      </c>
      <c r="G55" s="16">
        <f>VLOOKUP(C55,[1]SERVICIOS!$C$70:$I$131,7,FALSE)</f>
        <v>276080</v>
      </c>
      <c r="H55" s="16">
        <f t="shared" si="4"/>
        <v>290160.07999999996</v>
      </c>
      <c r="I55" s="16">
        <v>100000</v>
      </c>
      <c r="J55" s="15">
        <v>0.19</v>
      </c>
      <c r="K55" s="16">
        <f t="shared" si="5"/>
        <v>190</v>
      </c>
      <c r="L55" s="16">
        <f t="shared" si="6"/>
        <v>100190</v>
      </c>
      <c r="M55" s="16">
        <v>129000</v>
      </c>
      <c r="N55" s="15">
        <v>0.19</v>
      </c>
      <c r="O55" s="16">
        <f t="shared" si="0"/>
        <v>24510</v>
      </c>
      <c r="P55" s="16">
        <f t="shared" si="7"/>
        <v>153510</v>
      </c>
      <c r="Q55" s="16">
        <v>118000</v>
      </c>
      <c r="R55" s="15">
        <v>0.19</v>
      </c>
      <c r="S55" s="16">
        <f t="shared" si="1"/>
        <v>22420</v>
      </c>
      <c r="T55" s="16">
        <f t="shared" si="8"/>
        <v>140420</v>
      </c>
      <c r="U55" s="424">
        <f t="shared" si="9"/>
        <v>100190</v>
      </c>
      <c r="V55" s="424">
        <f t="shared" si="10"/>
        <v>147802.53239549781</v>
      </c>
      <c r="W55" s="424">
        <f t="shared" si="11"/>
        <v>158218.37503581995</v>
      </c>
      <c r="X55" s="424">
        <f t="shared" si="12"/>
        <v>146965</v>
      </c>
      <c r="Y55" s="424">
        <f t="shared" si="13"/>
        <v>171070.02</v>
      </c>
      <c r="Z55" s="427">
        <f t="shared" si="14"/>
        <v>71509.086231060181</v>
      </c>
      <c r="AA55" s="425">
        <f t="shared" si="15"/>
        <v>0.41801062647365206</v>
      </c>
      <c r="AB55" s="424">
        <f t="shared" si="16"/>
        <v>147802.53239549781</v>
      </c>
      <c r="AC55" s="421" t="str">
        <f t="shared" si="17"/>
        <v>MEDIA ARMONICA</v>
      </c>
      <c r="AD55" s="434"/>
    </row>
    <row r="56" spans="1:30" ht="32">
      <c r="A56" s="12">
        <f t="shared" si="3"/>
        <v>51</v>
      </c>
      <c r="B56" s="13">
        <v>78181508</v>
      </c>
      <c r="C56" s="431" t="s">
        <v>1743</v>
      </c>
      <c r="D56" s="432"/>
      <c r="E56" s="14" t="s">
        <v>1710</v>
      </c>
      <c r="F56" s="12">
        <v>1</v>
      </c>
      <c r="G56" s="764" t="s">
        <v>1954</v>
      </c>
      <c r="H56" s="765"/>
      <c r="I56" s="16">
        <v>484000</v>
      </c>
      <c r="J56" s="15">
        <v>0.19</v>
      </c>
      <c r="K56" s="16">
        <f t="shared" si="5"/>
        <v>919.6</v>
      </c>
      <c r="L56" s="16">
        <f t="shared" si="6"/>
        <v>484919.6</v>
      </c>
      <c r="M56" s="16">
        <v>655000</v>
      </c>
      <c r="N56" s="15">
        <v>0.19</v>
      </c>
      <c r="O56" s="16">
        <f t="shared" si="0"/>
        <v>124450</v>
      </c>
      <c r="P56" s="16">
        <f t="shared" si="7"/>
        <v>779450</v>
      </c>
      <c r="Q56" s="16">
        <v>585000</v>
      </c>
      <c r="R56" s="15">
        <v>0.19</v>
      </c>
      <c r="S56" s="16">
        <f t="shared" si="1"/>
        <v>111150</v>
      </c>
      <c r="T56" s="16">
        <f t="shared" si="8"/>
        <v>696150</v>
      </c>
      <c r="U56" s="424">
        <f t="shared" si="9"/>
        <v>484919.6</v>
      </c>
      <c r="V56" s="424">
        <f t="shared" si="10"/>
        <v>627401.70912054658</v>
      </c>
      <c r="W56" s="424">
        <f t="shared" si="11"/>
        <v>640796.71352705429</v>
      </c>
      <c r="X56" s="424">
        <f t="shared" si="12"/>
        <v>696150</v>
      </c>
      <c r="Y56" s="424">
        <f t="shared" si="13"/>
        <v>653506.53333333333</v>
      </c>
      <c r="Z56" s="427">
        <f t="shared" si="14"/>
        <v>123964.74786016984</v>
      </c>
      <c r="AA56" s="425">
        <f t="shared" si="15"/>
        <v>0.18969167336073026</v>
      </c>
      <c r="AB56" s="424">
        <f t="shared" si="16"/>
        <v>627401.70912054658</v>
      </c>
      <c r="AC56" s="421" t="str">
        <f t="shared" si="17"/>
        <v>MEDIA ARMONICA</v>
      </c>
      <c r="AD56" s="434"/>
    </row>
    <row r="57" spans="1:30" ht="32">
      <c r="A57" s="12">
        <f t="shared" si="3"/>
        <v>52</v>
      </c>
      <c r="B57" s="13">
        <v>78181508</v>
      </c>
      <c r="C57" s="431" t="s">
        <v>1744</v>
      </c>
      <c r="D57" s="432"/>
      <c r="E57" s="14" t="s">
        <v>1710</v>
      </c>
      <c r="F57" s="12">
        <v>1</v>
      </c>
      <c r="G57" s="16">
        <f>VLOOKUP(C57,[1]SERVICIOS!$C$70:$I$131,7,FALSE)</f>
        <v>466480</v>
      </c>
      <c r="H57" s="16">
        <f t="shared" si="4"/>
        <v>490270.48</v>
      </c>
      <c r="I57" s="16">
        <v>652000</v>
      </c>
      <c r="J57" s="15">
        <v>0.19</v>
      </c>
      <c r="K57" s="16">
        <f t="shared" si="5"/>
        <v>1238.8</v>
      </c>
      <c r="L57" s="16">
        <f t="shared" si="6"/>
        <v>653238.80000000005</v>
      </c>
      <c r="M57" s="16">
        <v>850000</v>
      </c>
      <c r="N57" s="15">
        <v>0.19</v>
      </c>
      <c r="O57" s="16">
        <f t="shared" si="0"/>
        <v>161500</v>
      </c>
      <c r="P57" s="16">
        <f t="shared" si="7"/>
        <v>1011500</v>
      </c>
      <c r="Q57" s="16">
        <v>773000</v>
      </c>
      <c r="R57" s="15">
        <v>0.19</v>
      </c>
      <c r="S57" s="16">
        <f t="shared" si="1"/>
        <v>146870</v>
      </c>
      <c r="T57" s="16">
        <f t="shared" si="8"/>
        <v>919870</v>
      </c>
      <c r="U57" s="424">
        <f t="shared" si="9"/>
        <v>490270.48</v>
      </c>
      <c r="V57" s="424">
        <f t="shared" si="10"/>
        <v>708432.914026869</v>
      </c>
      <c r="W57" s="424">
        <f t="shared" si="11"/>
        <v>738839.34529433411</v>
      </c>
      <c r="X57" s="424">
        <f t="shared" si="12"/>
        <v>786554.4</v>
      </c>
      <c r="Y57" s="424">
        <f t="shared" si="13"/>
        <v>768719.82000000007</v>
      </c>
      <c r="Z57" s="427">
        <f t="shared" si="14"/>
        <v>207760.97663032182</v>
      </c>
      <c r="AA57" s="425">
        <f t="shared" si="15"/>
        <v>0.27026879133976511</v>
      </c>
      <c r="AB57" s="424">
        <f t="shared" si="16"/>
        <v>708432.914026869</v>
      </c>
      <c r="AC57" s="421" t="str">
        <f t="shared" si="17"/>
        <v>MEDIA ARMONICA</v>
      </c>
      <c r="AD57" s="434"/>
    </row>
    <row r="58" spans="1:30" ht="32">
      <c r="A58" s="12">
        <f t="shared" si="3"/>
        <v>53</v>
      </c>
      <c r="B58" s="13">
        <v>78181508</v>
      </c>
      <c r="C58" s="431" t="s">
        <v>1805</v>
      </c>
      <c r="D58" s="432"/>
      <c r="E58" s="14" t="s">
        <v>1710</v>
      </c>
      <c r="F58" s="12">
        <v>1</v>
      </c>
      <c r="G58" s="16">
        <f>VLOOKUP(C58,[1]SERVICIOS!$C$70:$I$131,7,FALSE)</f>
        <v>292740</v>
      </c>
      <c r="H58" s="16">
        <f t="shared" si="4"/>
        <v>307669.74</v>
      </c>
      <c r="I58" s="16">
        <v>531000</v>
      </c>
      <c r="J58" s="15">
        <v>0.19</v>
      </c>
      <c r="K58" s="16">
        <f t="shared" si="5"/>
        <v>1008.9</v>
      </c>
      <c r="L58" s="16">
        <f t="shared" si="6"/>
        <v>532008.9</v>
      </c>
      <c r="M58" s="16">
        <v>699000</v>
      </c>
      <c r="N58" s="15">
        <v>0.19</v>
      </c>
      <c r="O58" s="16">
        <f t="shared" si="0"/>
        <v>132810</v>
      </c>
      <c r="P58" s="16">
        <f t="shared" si="7"/>
        <v>831810</v>
      </c>
      <c r="Q58" s="16">
        <v>630000</v>
      </c>
      <c r="R58" s="15">
        <v>0.19</v>
      </c>
      <c r="S58" s="16">
        <f t="shared" si="1"/>
        <v>119700</v>
      </c>
      <c r="T58" s="16">
        <f t="shared" si="8"/>
        <v>749700</v>
      </c>
      <c r="U58" s="424">
        <f t="shared" si="9"/>
        <v>307669.74</v>
      </c>
      <c r="V58" s="424">
        <f t="shared" si="10"/>
        <v>521786.49808052892</v>
      </c>
      <c r="W58" s="424">
        <f t="shared" si="11"/>
        <v>565234.72216449468</v>
      </c>
      <c r="X58" s="424">
        <f t="shared" si="12"/>
        <v>640854.44999999995</v>
      </c>
      <c r="Y58" s="424">
        <f t="shared" si="13"/>
        <v>605297.16</v>
      </c>
      <c r="Z58" s="427">
        <f t="shared" si="14"/>
        <v>203785.11787825383</v>
      </c>
      <c r="AA58" s="425">
        <f t="shared" si="15"/>
        <v>0.33666954240831698</v>
      </c>
      <c r="AB58" s="424">
        <f t="shared" si="16"/>
        <v>521786.49808052892</v>
      </c>
      <c r="AC58" s="421" t="str">
        <f t="shared" si="17"/>
        <v>MEDIA ARMONICA</v>
      </c>
      <c r="AD58" s="434"/>
    </row>
    <row r="59" spans="1:30" ht="32">
      <c r="A59" s="12">
        <f t="shared" si="3"/>
        <v>54</v>
      </c>
      <c r="B59" s="13">
        <v>78181508</v>
      </c>
      <c r="C59" s="431" t="s">
        <v>1745</v>
      </c>
      <c r="D59" s="432"/>
      <c r="E59" s="14" t="s">
        <v>1710</v>
      </c>
      <c r="F59" s="12">
        <v>1</v>
      </c>
      <c r="G59" s="16">
        <f>VLOOKUP(C59,[1]SERVICIOS!$C$70:$I$131,7,FALSE)</f>
        <v>466480</v>
      </c>
      <c r="H59" s="16">
        <f t="shared" si="4"/>
        <v>490270.48</v>
      </c>
      <c r="I59" s="16">
        <v>657000</v>
      </c>
      <c r="J59" s="15">
        <v>0.19</v>
      </c>
      <c r="K59" s="16">
        <f t="shared" si="5"/>
        <v>1248.3</v>
      </c>
      <c r="L59" s="16">
        <f t="shared" si="6"/>
        <v>658248.30000000005</v>
      </c>
      <c r="M59" s="16">
        <v>865000</v>
      </c>
      <c r="N59" s="15">
        <v>0.19</v>
      </c>
      <c r="O59" s="16">
        <f t="shared" si="0"/>
        <v>164350</v>
      </c>
      <c r="P59" s="16">
        <f t="shared" si="7"/>
        <v>1029350</v>
      </c>
      <c r="Q59" s="16">
        <v>787000</v>
      </c>
      <c r="R59" s="15">
        <v>0.19</v>
      </c>
      <c r="S59" s="16">
        <f t="shared" si="1"/>
        <v>149530</v>
      </c>
      <c r="T59" s="16">
        <f t="shared" si="8"/>
        <v>936530</v>
      </c>
      <c r="U59" s="424">
        <f t="shared" si="9"/>
        <v>490270.48</v>
      </c>
      <c r="V59" s="424">
        <f t="shared" si="10"/>
        <v>714524.02097157959</v>
      </c>
      <c r="W59" s="424">
        <f t="shared" si="11"/>
        <v>746839.98801023525</v>
      </c>
      <c r="X59" s="424">
        <f t="shared" si="12"/>
        <v>797389.15</v>
      </c>
      <c r="Y59" s="424">
        <f t="shared" si="13"/>
        <v>778599.69500000007</v>
      </c>
      <c r="Z59" s="427">
        <f t="shared" si="14"/>
        <v>215311.33922528775</v>
      </c>
      <c r="AA59" s="425">
        <f t="shared" si="15"/>
        <v>0.27653663443226462</v>
      </c>
      <c r="AB59" s="424">
        <f t="shared" si="16"/>
        <v>714524.02097157959</v>
      </c>
      <c r="AC59" s="421" t="str">
        <f t="shared" si="17"/>
        <v>MEDIA ARMONICA</v>
      </c>
      <c r="AD59" s="434"/>
    </row>
    <row r="60" spans="1:30" ht="32">
      <c r="A60" s="12">
        <f t="shared" si="3"/>
        <v>55</v>
      </c>
      <c r="B60" s="13">
        <v>78181508</v>
      </c>
      <c r="C60" s="431" t="s">
        <v>1746</v>
      </c>
      <c r="D60" s="432"/>
      <c r="E60" s="14" t="s">
        <v>1710</v>
      </c>
      <c r="F60" s="12">
        <v>1</v>
      </c>
      <c r="G60" s="16">
        <f>VLOOKUP(C60,[1]SERVICIOS!$C$70:$I$131,7,FALSE)</f>
        <v>593810</v>
      </c>
      <c r="H60" s="16">
        <f t="shared" si="4"/>
        <v>624094.30999999994</v>
      </c>
      <c r="I60" s="16">
        <v>742000</v>
      </c>
      <c r="J60" s="15">
        <v>0.19</v>
      </c>
      <c r="K60" s="16">
        <f t="shared" si="5"/>
        <v>1409.8</v>
      </c>
      <c r="L60" s="16">
        <f t="shared" si="6"/>
        <v>743409.8</v>
      </c>
      <c r="M60" s="16">
        <v>976000</v>
      </c>
      <c r="N60" s="15">
        <v>0.19</v>
      </c>
      <c r="O60" s="16">
        <f t="shared" si="0"/>
        <v>185440</v>
      </c>
      <c r="P60" s="16">
        <f t="shared" si="7"/>
        <v>1161440</v>
      </c>
      <c r="Q60" s="16">
        <v>888000</v>
      </c>
      <c r="R60" s="15">
        <v>0.19</v>
      </c>
      <c r="S60" s="16">
        <f t="shared" si="1"/>
        <v>168720</v>
      </c>
      <c r="T60" s="16">
        <f t="shared" si="8"/>
        <v>1056720</v>
      </c>
      <c r="U60" s="424">
        <f t="shared" si="9"/>
        <v>624094.30999999994</v>
      </c>
      <c r="V60" s="424">
        <f t="shared" si="10"/>
        <v>841255.21486067562</v>
      </c>
      <c r="W60" s="424">
        <f t="shared" si="11"/>
        <v>868677.96001603687</v>
      </c>
      <c r="X60" s="424">
        <f t="shared" si="12"/>
        <v>900064.9</v>
      </c>
      <c r="Y60" s="424">
        <f t="shared" si="13"/>
        <v>896416.02749999997</v>
      </c>
      <c r="Z60" s="427">
        <f t="shared" si="14"/>
        <v>219946.06900038759</v>
      </c>
      <c r="AA60" s="425">
        <f t="shared" si="15"/>
        <v>0.24536159802250701</v>
      </c>
      <c r="AB60" s="424">
        <f t="shared" si="16"/>
        <v>841255.21486067562</v>
      </c>
      <c r="AC60" s="421" t="str">
        <f t="shared" si="17"/>
        <v>MEDIA ARMONICA</v>
      </c>
      <c r="AD60" s="434"/>
    </row>
    <row r="61" spans="1:30" ht="32">
      <c r="A61" s="12">
        <f t="shared" si="3"/>
        <v>56</v>
      </c>
      <c r="B61" s="13">
        <v>78181508</v>
      </c>
      <c r="C61" s="431" t="s">
        <v>1781</v>
      </c>
      <c r="D61" s="432"/>
      <c r="E61" s="14" t="s">
        <v>1710</v>
      </c>
      <c r="F61" s="12">
        <v>1</v>
      </c>
      <c r="G61" s="16">
        <f>VLOOKUP(C61,[1]SERVICIOS!$C$70:$I$131,7,FALSE)</f>
        <v>837760</v>
      </c>
      <c r="H61" s="16">
        <f t="shared" si="4"/>
        <v>880485.75999999989</v>
      </c>
      <c r="I61" s="16">
        <v>210000</v>
      </c>
      <c r="J61" s="15">
        <v>0.19</v>
      </c>
      <c r="K61" s="16">
        <f t="shared" si="5"/>
        <v>399</v>
      </c>
      <c r="L61" s="16">
        <f t="shared" si="6"/>
        <v>210399</v>
      </c>
      <c r="M61" s="16">
        <v>273000</v>
      </c>
      <c r="N61" s="15">
        <v>0.19</v>
      </c>
      <c r="O61" s="16">
        <f t="shared" si="0"/>
        <v>51870</v>
      </c>
      <c r="P61" s="16">
        <f t="shared" si="7"/>
        <v>324870</v>
      </c>
      <c r="Q61" s="16">
        <v>249000</v>
      </c>
      <c r="R61" s="15">
        <v>0.19</v>
      </c>
      <c r="S61" s="16">
        <f t="shared" si="1"/>
        <v>47310</v>
      </c>
      <c r="T61" s="16">
        <f t="shared" si="8"/>
        <v>296310</v>
      </c>
      <c r="U61" s="424">
        <f t="shared" si="9"/>
        <v>210399</v>
      </c>
      <c r="V61" s="424">
        <f t="shared" si="10"/>
        <v>324106.84173370351</v>
      </c>
      <c r="W61" s="424">
        <f t="shared" si="11"/>
        <v>365431.07980645221</v>
      </c>
      <c r="X61" s="424">
        <f t="shared" si="12"/>
        <v>310590</v>
      </c>
      <c r="Y61" s="424">
        <f t="shared" si="13"/>
        <v>428016.18999999994</v>
      </c>
      <c r="Z61" s="427">
        <f t="shared" si="14"/>
        <v>264608.96156182676</v>
      </c>
      <c r="AA61" s="425">
        <f t="shared" si="15"/>
        <v>0.61822185175244604</v>
      </c>
      <c r="AB61" s="424">
        <f t="shared" si="16"/>
        <v>324106.84173370351</v>
      </c>
      <c r="AC61" s="421" t="str">
        <f t="shared" si="17"/>
        <v>MEDIA ARMONICA</v>
      </c>
      <c r="AD61" s="434"/>
    </row>
    <row r="62" spans="1:30" ht="32">
      <c r="A62" s="12">
        <f t="shared" si="3"/>
        <v>57</v>
      </c>
      <c r="B62" s="13">
        <v>78181508</v>
      </c>
      <c r="C62" s="431" t="s">
        <v>1944</v>
      </c>
      <c r="D62" s="432"/>
      <c r="E62" s="14" t="s">
        <v>1710</v>
      </c>
      <c r="F62" s="12">
        <v>1</v>
      </c>
      <c r="G62" s="16">
        <f>VLOOKUP(C62,[1]SERVICIOS!$C$70:$I$131,7,FALSE)</f>
        <v>458150</v>
      </c>
      <c r="H62" s="16">
        <f t="shared" si="4"/>
        <v>481515.64999999997</v>
      </c>
      <c r="I62" s="16">
        <v>745000</v>
      </c>
      <c r="J62" s="15">
        <v>0.19</v>
      </c>
      <c r="K62" s="16">
        <f t="shared" si="5"/>
        <v>1415.5</v>
      </c>
      <c r="L62" s="16">
        <f t="shared" si="6"/>
        <v>746415.5</v>
      </c>
      <c r="M62" s="16">
        <v>999000</v>
      </c>
      <c r="N62" s="15">
        <v>0.19</v>
      </c>
      <c r="O62" s="16">
        <f t="shared" si="0"/>
        <v>189810</v>
      </c>
      <c r="P62" s="16">
        <f t="shared" si="7"/>
        <v>1188810</v>
      </c>
      <c r="Q62" s="16">
        <v>892000</v>
      </c>
      <c r="R62" s="15">
        <v>0.19</v>
      </c>
      <c r="S62" s="16">
        <f t="shared" si="1"/>
        <v>169480</v>
      </c>
      <c r="T62" s="16">
        <f t="shared" si="8"/>
        <v>1061480</v>
      </c>
      <c r="U62" s="424">
        <f t="shared" si="9"/>
        <v>481515.64999999997</v>
      </c>
      <c r="V62" s="424">
        <f t="shared" si="10"/>
        <v>769264.7562653902</v>
      </c>
      <c r="W62" s="424">
        <f t="shared" si="11"/>
        <v>820642.17057110916</v>
      </c>
      <c r="X62" s="424">
        <f t="shared" si="12"/>
        <v>903947.75</v>
      </c>
      <c r="Y62" s="424">
        <f t="shared" si="13"/>
        <v>869555.28749999998</v>
      </c>
      <c r="Z62" s="427">
        <f t="shared" si="14"/>
        <v>275906.15898269729</v>
      </c>
      <c r="AA62" s="425">
        <f t="shared" si="15"/>
        <v>0.3172957061487563</v>
      </c>
      <c r="AB62" s="424">
        <f t="shared" si="16"/>
        <v>769264.7562653902</v>
      </c>
      <c r="AC62" s="421" t="str">
        <f t="shared" si="17"/>
        <v>MEDIA ARMONICA</v>
      </c>
      <c r="AD62" s="434"/>
    </row>
    <row r="63" spans="1:30" ht="32">
      <c r="A63" s="12">
        <f t="shared" si="3"/>
        <v>58</v>
      </c>
      <c r="B63" s="13">
        <v>78181508</v>
      </c>
      <c r="C63" s="431" t="s">
        <v>1945</v>
      </c>
      <c r="D63" s="432"/>
      <c r="E63" s="14" t="s">
        <v>1710</v>
      </c>
      <c r="F63" s="12">
        <v>1</v>
      </c>
      <c r="G63" s="16">
        <f>VLOOKUP(C63,[1]SERVICIOS!$C$70:$I$131,7,FALSE)</f>
        <v>455770</v>
      </c>
      <c r="H63" s="16">
        <f t="shared" si="4"/>
        <v>479014.26999999996</v>
      </c>
      <c r="I63" s="16">
        <v>458000</v>
      </c>
      <c r="J63" s="15">
        <v>0.19</v>
      </c>
      <c r="K63" s="16">
        <f t="shared" si="5"/>
        <v>870.2</v>
      </c>
      <c r="L63" s="16">
        <f t="shared" si="6"/>
        <v>458870.2</v>
      </c>
      <c r="M63" s="16">
        <v>586000</v>
      </c>
      <c r="N63" s="15">
        <v>0.19</v>
      </c>
      <c r="O63" s="16">
        <f t="shared" si="0"/>
        <v>111340</v>
      </c>
      <c r="P63" s="16">
        <f t="shared" si="7"/>
        <v>697340</v>
      </c>
      <c r="Q63" s="16">
        <v>533000</v>
      </c>
      <c r="R63" s="15">
        <v>0.19</v>
      </c>
      <c r="S63" s="16">
        <f t="shared" si="1"/>
        <v>101270</v>
      </c>
      <c r="T63" s="16">
        <f t="shared" si="8"/>
        <v>634270</v>
      </c>
      <c r="U63" s="424">
        <f t="shared" si="9"/>
        <v>458870.2</v>
      </c>
      <c r="V63" s="424">
        <f t="shared" si="10"/>
        <v>549637.61252283759</v>
      </c>
      <c r="W63" s="424">
        <f t="shared" si="11"/>
        <v>558392.09755025513</v>
      </c>
      <c r="X63" s="424">
        <f t="shared" si="12"/>
        <v>556642.13500000001</v>
      </c>
      <c r="Y63" s="424">
        <f t="shared" si="13"/>
        <v>567373.61749999993</v>
      </c>
      <c r="Z63" s="427">
        <f t="shared" si="14"/>
        <v>101176.5195975922</v>
      </c>
      <c r="AA63" s="425">
        <f t="shared" si="15"/>
        <v>0.17832432893761085</v>
      </c>
      <c r="AB63" s="424">
        <f t="shared" si="16"/>
        <v>549637.61252283759</v>
      </c>
      <c r="AC63" s="421" t="str">
        <f t="shared" si="17"/>
        <v>MEDIA ARMONICA</v>
      </c>
      <c r="AD63" s="434"/>
    </row>
    <row r="64" spans="1:30" ht="32">
      <c r="A64" s="12">
        <f t="shared" si="3"/>
        <v>59</v>
      </c>
      <c r="B64" s="13">
        <v>78181508</v>
      </c>
      <c r="C64" s="431" t="s">
        <v>1747</v>
      </c>
      <c r="D64" s="432"/>
      <c r="E64" s="14" t="s">
        <v>1710</v>
      </c>
      <c r="F64" s="12">
        <v>1</v>
      </c>
      <c r="G64" s="16">
        <f>VLOOKUP(C64,[1]SERVICIOS!$C$70:$I$131,7,FALSE)</f>
        <v>78540</v>
      </c>
      <c r="H64" s="16">
        <f t="shared" si="4"/>
        <v>82545.539999999994</v>
      </c>
      <c r="I64" s="16">
        <v>203000</v>
      </c>
      <c r="J64" s="15">
        <v>0.19</v>
      </c>
      <c r="K64" s="16">
        <f t="shared" si="5"/>
        <v>385.7</v>
      </c>
      <c r="L64" s="16">
        <f t="shared" si="6"/>
        <v>203385.7</v>
      </c>
      <c r="M64" s="16">
        <v>267000</v>
      </c>
      <c r="N64" s="15">
        <v>0.19</v>
      </c>
      <c r="O64" s="16">
        <f t="shared" si="0"/>
        <v>50730</v>
      </c>
      <c r="P64" s="16">
        <f t="shared" si="7"/>
        <v>317730</v>
      </c>
      <c r="Q64" s="16">
        <v>243000</v>
      </c>
      <c r="R64" s="15">
        <v>0.19</v>
      </c>
      <c r="S64" s="16">
        <f t="shared" si="1"/>
        <v>46170</v>
      </c>
      <c r="T64" s="16">
        <f t="shared" si="8"/>
        <v>289170</v>
      </c>
      <c r="U64" s="424">
        <f t="shared" si="9"/>
        <v>82545.539999999994</v>
      </c>
      <c r="V64" s="424">
        <f t="shared" si="10"/>
        <v>169227.7083141614</v>
      </c>
      <c r="W64" s="424">
        <f t="shared" si="11"/>
        <v>198178.42441750391</v>
      </c>
      <c r="X64" s="424">
        <f t="shared" si="12"/>
        <v>246277.85</v>
      </c>
      <c r="Y64" s="424">
        <f t="shared" si="13"/>
        <v>223207.81</v>
      </c>
      <c r="Z64" s="427">
        <f t="shared" si="14"/>
        <v>91466.175658542197</v>
      </c>
      <c r="AA64" s="425">
        <f t="shared" si="15"/>
        <v>0.40978035517010897</v>
      </c>
      <c r="AB64" s="424">
        <f t="shared" si="16"/>
        <v>169227.7083141614</v>
      </c>
      <c r="AC64" s="421" t="str">
        <f t="shared" si="17"/>
        <v>MEDIA ARMONICA</v>
      </c>
      <c r="AD64" s="434"/>
    </row>
    <row r="65" spans="1:30" ht="32">
      <c r="A65" s="12">
        <f t="shared" si="3"/>
        <v>60</v>
      </c>
      <c r="B65" s="13">
        <v>78181508</v>
      </c>
      <c r="C65" s="431" t="s">
        <v>1748</v>
      </c>
      <c r="D65" s="432"/>
      <c r="E65" s="14" t="s">
        <v>1710</v>
      </c>
      <c r="F65" s="12">
        <v>1</v>
      </c>
      <c r="G65" s="16">
        <f>VLOOKUP(C65,[1]SERVICIOS!$C$70:$I$131,7,FALSE)</f>
        <v>167790</v>
      </c>
      <c r="H65" s="16">
        <f t="shared" si="4"/>
        <v>176347.28999999998</v>
      </c>
      <c r="I65" s="16">
        <v>514000</v>
      </c>
      <c r="J65" s="15">
        <v>0.19</v>
      </c>
      <c r="K65" s="16">
        <f t="shared" si="5"/>
        <v>976.6</v>
      </c>
      <c r="L65" s="16">
        <f t="shared" si="6"/>
        <v>514976.6</v>
      </c>
      <c r="M65" s="16">
        <v>670000</v>
      </c>
      <c r="N65" s="15">
        <v>0.19</v>
      </c>
      <c r="O65" s="16">
        <f t="shared" si="0"/>
        <v>127300</v>
      </c>
      <c r="P65" s="16">
        <f t="shared" si="7"/>
        <v>797300</v>
      </c>
      <c r="Q65" s="16">
        <v>604000</v>
      </c>
      <c r="R65" s="15">
        <v>0.19</v>
      </c>
      <c r="S65" s="16">
        <f t="shared" si="1"/>
        <v>114760</v>
      </c>
      <c r="T65" s="16">
        <f t="shared" si="8"/>
        <v>718760</v>
      </c>
      <c r="U65" s="424">
        <f t="shared" si="9"/>
        <v>176347.28999999998</v>
      </c>
      <c r="V65" s="424">
        <f t="shared" si="10"/>
        <v>389940.22424583591</v>
      </c>
      <c r="W65" s="424">
        <f t="shared" si="11"/>
        <v>477628.77965658379</v>
      </c>
      <c r="X65" s="424">
        <f t="shared" si="12"/>
        <v>616868.30000000005</v>
      </c>
      <c r="Y65" s="424">
        <f t="shared" si="13"/>
        <v>551845.97249999992</v>
      </c>
      <c r="Z65" s="427">
        <f t="shared" si="14"/>
        <v>240034.67633866024</v>
      </c>
      <c r="AA65" s="425">
        <f t="shared" si="15"/>
        <v>0.43496679925241327</v>
      </c>
      <c r="AB65" s="424">
        <f t="shared" si="16"/>
        <v>389940.22424583591</v>
      </c>
      <c r="AC65" s="421" t="str">
        <f t="shared" si="17"/>
        <v>MEDIA ARMONICA</v>
      </c>
      <c r="AD65" s="434"/>
    </row>
    <row r="66" spans="1:30" ht="32">
      <c r="A66" s="12">
        <f t="shared" si="3"/>
        <v>61</v>
      </c>
      <c r="B66" s="13">
        <v>78181508</v>
      </c>
      <c r="C66" s="431" t="s">
        <v>1749</v>
      </c>
      <c r="D66" s="432"/>
      <c r="E66" s="14" t="s">
        <v>1710</v>
      </c>
      <c r="F66" s="12">
        <v>1</v>
      </c>
      <c r="G66" s="764" t="s">
        <v>1954</v>
      </c>
      <c r="H66" s="765"/>
      <c r="I66" s="16">
        <v>746000</v>
      </c>
      <c r="J66" s="15">
        <v>0.19</v>
      </c>
      <c r="K66" s="16">
        <f t="shared" si="5"/>
        <v>1417.4</v>
      </c>
      <c r="L66" s="16">
        <f t="shared" si="6"/>
        <v>747417.4</v>
      </c>
      <c r="M66" s="16">
        <v>973000</v>
      </c>
      <c r="N66" s="15">
        <v>0.19</v>
      </c>
      <c r="O66" s="16">
        <f t="shared" si="0"/>
        <v>184870</v>
      </c>
      <c r="P66" s="16">
        <f t="shared" si="7"/>
        <v>1157870</v>
      </c>
      <c r="Q66" s="16">
        <v>869000</v>
      </c>
      <c r="R66" s="15">
        <v>0.19</v>
      </c>
      <c r="S66" s="16">
        <f t="shared" si="1"/>
        <v>165110</v>
      </c>
      <c r="T66" s="16">
        <f t="shared" si="8"/>
        <v>1034110</v>
      </c>
      <c r="U66" s="424">
        <f t="shared" si="9"/>
        <v>747417.4</v>
      </c>
      <c r="V66" s="424">
        <f t="shared" si="10"/>
        <v>946787.26836955827</v>
      </c>
      <c r="W66" s="424">
        <f t="shared" si="11"/>
        <v>963673.49559918628</v>
      </c>
      <c r="X66" s="424">
        <f t="shared" si="12"/>
        <v>1034110</v>
      </c>
      <c r="Y66" s="424">
        <f t="shared" si="13"/>
        <v>979799.1333333333</v>
      </c>
      <c r="Z66" s="427">
        <f t="shared" si="14"/>
        <v>171910.99807798464</v>
      </c>
      <c r="AA66" s="425">
        <f t="shared" si="15"/>
        <v>0.17545534817236824</v>
      </c>
      <c r="AB66" s="424">
        <f t="shared" si="16"/>
        <v>946787.26836955827</v>
      </c>
      <c r="AC66" s="421" t="str">
        <f t="shared" si="17"/>
        <v>MEDIA ARMONICA</v>
      </c>
      <c r="AD66" s="434"/>
    </row>
    <row r="67" spans="1:30" ht="32">
      <c r="A67" s="12">
        <f t="shared" si="3"/>
        <v>62</v>
      </c>
      <c r="B67" s="13">
        <v>78181508</v>
      </c>
      <c r="C67" s="431" t="s">
        <v>1946</v>
      </c>
      <c r="D67" s="432"/>
      <c r="E67" s="14" t="s">
        <v>1710</v>
      </c>
      <c r="F67" s="12">
        <v>1</v>
      </c>
      <c r="G67" s="764" t="s">
        <v>1954</v>
      </c>
      <c r="H67" s="765"/>
      <c r="I67" s="16">
        <v>564000</v>
      </c>
      <c r="J67" s="15">
        <v>0.19</v>
      </c>
      <c r="K67" s="16">
        <f t="shared" si="5"/>
        <v>1071.5999999999999</v>
      </c>
      <c r="L67" s="16">
        <f t="shared" si="6"/>
        <v>565071.6</v>
      </c>
      <c r="M67" s="16">
        <v>722000</v>
      </c>
      <c r="N67" s="15">
        <v>0.19</v>
      </c>
      <c r="O67" s="16">
        <f t="shared" si="0"/>
        <v>137180</v>
      </c>
      <c r="P67" s="16">
        <f t="shared" si="7"/>
        <v>859180</v>
      </c>
      <c r="Q67" s="16">
        <v>657000</v>
      </c>
      <c r="R67" s="15">
        <v>0.19</v>
      </c>
      <c r="S67" s="16">
        <f t="shared" si="1"/>
        <v>124830</v>
      </c>
      <c r="T67" s="16">
        <f t="shared" si="8"/>
        <v>781830</v>
      </c>
      <c r="U67" s="424">
        <f t="shared" si="9"/>
        <v>565071.6</v>
      </c>
      <c r="V67" s="424">
        <f t="shared" si="10"/>
        <v>712142.81959966372</v>
      </c>
      <c r="W67" s="424">
        <f t="shared" si="11"/>
        <v>724046.83061843493</v>
      </c>
      <c r="X67" s="424">
        <f t="shared" si="12"/>
        <v>781830</v>
      </c>
      <c r="Y67" s="424">
        <f t="shared" si="13"/>
        <v>735360.53333333333</v>
      </c>
      <c r="Z67" s="427">
        <f t="shared" si="14"/>
        <v>124484.25934458057</v>
      </c>
      <c r="AA67" s="425">
        <f t="shared" si="15"/>
        <v>0.16928330213793619</v>
      </c>
      <c r="AB67" s="424">
        <f t="shared" si="16"/>
        <v>712142.81959966372</v>
      </c>
      <c r="AC67" s="421" t="str">
        <f t="shared" si="17"/>
        <v>MEDIA ARMONICA</v>
      </c>
      <c r="AD67" s="434"/>
    </row>
    <row r="68" spans="1:30" ht="32">
      <c r="A68" s="12">
        <f t="shared" si="3"/>
        <v>63</v>
      </c>
      <c r="B68" s="13">
        <v>78181508</v>
      </c>
      <c r="C68" s="431" t="s">
        <v>1751</v>
      </c>
      <c r="D68" s="432"/>
      <c r="E68" s="14" t="s">
        <v>1710</v>
      </c>
      <c r="F68" s="12">
        <v>1</v>
      </c>
      <c r="G68" s="764" t="s">
        <v>1954</v>
      </c>
      <c r="H68" s="765"/>
      <c r="I68" s="16">
        <v>638000</v>
      </c>
      <c r="J68" s="15">
        <v>0.19</v>
      </c>
      <c r="K68" s="16">
        <f t="shared" si="5"/>
        <v>1212.2</v>
      </c>
      <c r="L68" s="16">
        <f t="shared" si="6"/>
        <v>639212.19999999995</v>
      </c>
      <c r="M68" s="16">
        <v>840000</v>
      </c>
      <c r="N68" s="15">
        <v>0.19</v>
      </c>
      <c r="O68" s="16">
        <f t="shared" si="0"/>
        <v>159600</v>
      </c>
      <c r="P68" s="16">
        <f t="shared" si="7"/>
        <v>999600</v>
      </c>
      <c r="Q68" s="16">
        <v>764000</v>
      </c>
      <c r="R68" s="15">
        <v>0.19</v>
      </c>
      <c r="S68" s="16">
        <f t="shared" si="1"/>
        <v>145160</v>
      </c>
      <c r="T68" s="16">
        <f t="shared" si="8"/>
        <v>909160</v>
      </c>
      <c r="U68" s="424">
        <f t="shared" si="9"/>
        <v>639212.19999999995</v>
      </c>
      <c r="V68" s="424">
        <f t="shared" si="10"/>
        <v>818611.45300228347</v>
      </c>
      <c r="W68" s="424">
        <f t="shared" si="11"/>
        <v>834392.78659282078</v>
      </c>
      <c r="X68" s="424">
        <f t="shared" si="12"/>
        <v>909160</v>
      </c>
      <c r="Y68" s="424">
        <f t="shared" si="13"/>
        <v>849324.06666666677</v>
      </c>
      <c r="Z68" s="427">
        <f t="shared" si="14"/>
        <v>153090.59580438663</v>
      </c>
      <c r="AA68" s="425">
        <f t="shared" si="15"/>
        <v>0.18024992086379898</v>
      </c>
      <c r="AB68" s="424">
        <f t="shared" si="16"/>
        <v>818611.45300228347</v>
      </c>
      <c r="AC68" s="421" t="str">
        <f t="shared" si="17"/>
        <v>MEDIA ARMONICA</v>
      </c>
      <c r="AD68" s="434"/>
    </row>
    <row r="69" spans="1:30" ht="32">
      <c r="A69" s="12">
        <f t="shared" si="3"/>
        <v>64</v>
      </c>
      <c r="B69" s="13">
        <v>78181508</v>
      </c>
      <c r="C69" s="431" t="s">
        <v>1752</v>
      </c>
      <c r="D69" s="432"/>
      <c r="E69" s="14" t="s">
        <v>1710</v>
      </c>
      <c r="F69" s="12">
        <v>1</v>
      </c>
      <c r="G69" s="764" t="s">
        <v>1954</v>
      </c>
      <c r="H69" s="765"/>
      <c r="I69" s="16">
        <v>577000</v>
      </c>
      <c r="J69" s="15">
        <v>0.19</v>
      </c>
      <c r="K69" s="16">
        <f t="shared" si="5"/>
        <v>1096.3</v>
      </c>
      <c r="L69" s="16">
        <f t="shared" si="6"/>
        <v>578096.30000000005</v>
      </c>
      <c r="M69" s="16">
        <v>752000</v>
      </c>
      <c r="N69" s="15">
        <v>0.19</v>
      </c>
      <c r="O69" s="16">
        <f t="shared" si="0"/>
        <v>142880</v>
      </c>
      <c r="P69" s="16">
        <f t="shared" si="7"/>
        <v>894880</v>
      </c>
      <c r="Q69" s="16">
        <v>678000</v>
      </c>
      <c r="R69" s="15">
        <v>0.19</v>
      </c>
      <c r="S69" s="16">
        <f t="shared" si="1"/>
        <v>128820</v>
      </c>
      <c r="T69" s="16">
        <f t="shared" si="8"/>
        <v>806820</v>
      </c>
      <c r="U69" s="424">
        <f t="shared" si="9"/>
        <v>578096.30000000005</v>
      </c>
      <c r="V69" s="424">
        <f t="shared" si="10"/>
        <v>734085.4506457164</v>
      </c>
      <c r="W69" s="424">
        <f t="shared" si="11"/>
        <v>747332.5224861505</v>
      </c>
      <c r="X69" s="424">
        <f t="shared" si="12"/>
        <v>806820</v>
      </c>
      <c r="Y69" s="424">
        <f t="shared" si="13"/>
        <v>759932.1</v>
      </c>
      <c r="Z69" s="427">
        <f t="shared" si="14"/>
        <v>133508.63772612903</v>
      </c>
      <c r="AA69" s="425">
        <f t="shared" si="15"/>
        <v>0.17568495622981189</v>
      </c>
      <c r="AB69" s="424">
        <f t="shared" si="16"/>
        <v>734085.4506457164</v>
      </c>
      <c r="AC69" s="421" t="str">
        <f t="shared" si="17"/>
        <v>MEDIA ARMONICA</v>
      </c>
      <c r="AD69" s="434"/>
    </row>
    <row r="70" spans="1:30" ht="32">
      <c r="A70" s="12">
        <f t="shared" si="3"/>
        <v>65</v>
      </c>
      <c r="B70" s="13">
        <v>78181508</v>
      </c>
      <c r="C70" s="431" t="s">
        <v>1753</v>
      </c>
      <c r="D70" s="432"/>
      <c r="E70" s="14" t="s">
        <v>1710</v>
      </c>
      <c r="F70" s="12">
        <v>1</v>
      </c>
      <c r="G70" s="764" t="s">
        <v>1954</v>
      </c>
      <c r="H70" s="765"/>
      <c r="I70" s="16">
        <v>600000</v>
      </c>
      <c r="J70" s="15">
        <v>0.19</v>
      </c>
      <c r="K70" s="16">
        <f t="shared" si="5"/>
        <v>1140</v>
      </c>
      <c r="L70" s="16">
        <f t="shared" si="6"/>
        <v>601140</v>
      </c>
      <c r="M70" s="16">
        <v>798000</v>
      </c>
      <c r="N70" s="15">
        <v>0.19</v>
      </c>
      <c r="O70" s="16">
        <f t="shared" ref="O70:O133" si="18">+M70*N70</f>
        <v>151620</v>
      </c>
      <c r="P70" s="16">
        <f t="shared" si="7"/>
        <v>949620</v>
      </c>
      <c r="Q70" s="16">
        <v>719000</v>
      </c>
      <c r="R70" s="15">
        <v>0.19</v>
      </c>
      <c r="S70" s="16">
        <f t="shared" ref="S70:S133" si="19">+Q70*R70</f>
        <v>136610</v>
      </c>
      <c r="T70" s="16">
        <f t="shared" si="8"/>
        <v>855610</v>
      </c>
      <c r="U70" s="424">
        <f t="shared" si="9"/>
        <v>601140</v>
      </c>
      <c r="V70" s="424">
        <f t="shared" si="10"/>
        <v>772138.04741783882</v>
      </c>
      <c r="W70" s="424">
        <f t="shared" si="11"/>
        <v>787530.00689879525</v>
      </c>
      <c r="X70" s="424">
        <f t="shared" si="12"/>
        <v>855610</v>
      </c>
      <c r="Y70" s="424">
        <f t="shared" si="13"/>
        <v>802123.33333333337</v>
      </c>
      <c r="Z70" s="427">
        <f t="shared" si="14"/>
        <v>147207.77885545164</v>
      </c>
      <c r="AA70" s="425">
        <f t="shared" si="15"/>
        <v>0.18352262393827837</v>
      </c>
      <c r="AB70" s="424">
        <f t="shared" si="16"/>
        <v>772138.04741783882</v>
      </c>
      <c r="AC70" s="421" t="str">
        <f t="shared" ref="AC70:AC72" si="20">IF(AB70=U70,$U$4,IF(AB70=V70,$V$4,IF(AB70=W70,$W$4,IF(AB70=X70,$X$4,IF(AB70=Y70,$Y$4,"ERROR")))))</f>
        <v>MEDIA ARMONICA</v>
      </c>
      <c r="AD70" s="434"/>
    </row>
    <row r="71" spans="1:30" ht="32">
      <c r="A71" s="12">
        <f t="shared" ref="A71:A72" si="21">+A70+1</f>
        <v>66</v>
      </c>
      <c r="B71" s="13">
        <v>78181508</v>
      </c>
      <c r="C71" s="431" t="s">
        <v>1754</v>
      </c>
      <c r="D71" s="432"/>
      <c r="E71" s="14" t="s">
        <v>1710</v>
      </c>
      <c r="F71" s="12">
        <v>1</v>
      </c>
      <c r="G71" s="764" t="s">
        <v>1954</v>
      </c>
      <c r="H71" s="765"/>
      <c r="I71" s="16">
        <v>663000</v>
      </c>
      <c r="J71" s="15">
        <v>0.19</v>
      </c>
      <c r="K71" s="16">
        <f t="shared" ref="K71:K134" si="22">(I71*J71)/100</f>
        <v>1259.7</v>
      </c>
      <c r="L71" s="16">
        <f t="shared" ref="L71:L134" si="23">(K71+I71)*F71</f>
        <v>664259.69999999995</v>
      </c>
      <c r="M71" s="16">
        <v>881000</v>
      </c>
      <c r="N71" s="15">
        <v>0.19</v>
      </c>
      <c r="O71" s="16">
        <f t="shared" si="18"/>
        <v>167390</v>
      </c>
      <c r="P71" s="16">
        <f t="shared" ref="P71:P72" si="24">(O71+M71)*F71</f>
        <v>1048390</v>
      </c>
      <c r="Q71" s="16">
        <v>801000</v>
      </c>
      <c r="R71" s="15">
        <v>0.19</v>
      </c>
      <c r="S71" s="16">
        <f t="shared" si="19"/>
        <v>152190</v>
      </c>
      <c r="T71" s="16">
        <f t="shared" ref="T71:T134" si="25">(S71+Q71)*F71</f>
        <v>953190</v>
      </c>
      <c r="U71" s="424">
        <f t="shared" ref="U71:U134" si="26">MIN(H71,L71,P71,T71)</f>
        <v>664259.69999999995</v>
      </c>
      <c r="V71" s="424">
        <f t="shared" ref="V71:V134" si="27">HARMEAN(H71,L71,P71,T71)</f>
        <v>855093.66343830118</v>
      </c>
      <c r="W71" s="424">
        <f t="shared" ref="W71:W134" si="28">GEOMEAN(H71,L71,P71,T71)</f>
        <v>872328.54514784436</v>
      </c>
      <c r="X71" s="424">
        <f t="shared" ref="X71:X134" si="29">MEDIAN(H71,L71,P71,T71)</f>
        <v>953190</v>
      </c>
      <c r="Y71" s="424">
        <f t="shared" ref="Y71:Y134" si="30">AVERAGE(H71,L71,P71,T71)</f>
        <v>888613.2333333334</v>
      </c>
      <c r="Z71" s="427">
        <f t="shared" ref="Z71:Z134" si="31">_xlfn.STDEV.P(H71,L71,P71,T71)</f>
        <v>163333.28082862377</v>
      </c>
      <c r="AA71" s="425">
        <f t="shared" ref="AA71:AA134" si="32">+Z71/Y71</f>
        <v>0.18380694176242904</v>
      </c>
      <c r="AB71" s="424">
        <f t="shared" si="16"/>
        <v>855093.66343830118</v>
      </c>
      <c r="AC71" s="421" t="str">
        <f t="shared" si="20"/>
        <v>MEDIA ARMONICA</v>
      </c>
      <c r="AD71" s="434"/>
    </row>
    <row r="72" spans="1:30" ht="32">
      <c r="A72" s="12">
        <f t="shared" si="21"/>
        <v>67</v>
      </c>
      <c r="B72" s="13">
        <v>78181508</v>
      </c>
      <c r="C72" s="431" t="s">
        <v>1755</v>
      </c>
      <c r="D72" s="432"/>
      <c r="E72" s="14" t="s">
        <v>1710</v>
      </c>
      <c r="F72" s="12">
        <v>1</v>
      </c>
      <c r="G72" s="764" t="s">
        <v>1954</v>
      </c>
      <c r="H72" s="765"/>
      <c r="I72" s="16">
        <v>242000</v>
      </c>
      <c r="J72" s="15">
        <v>0.19</v>
      </c>
      <c r="K72" s="16">
        <f t="shared" si="22"/>
        <v>459.8</v>
      </c>
      <c r="L72" s="16">
        <f t="shared" si="23"/>
        <v>242459.8</v>
      </c>
      <c r="M72" s="16">
        <v>320000</v>
      </c>
      <c r="N72" s="15">
        <v>0.19</v>
      </c>
      <c r="O72" s="16">
        <f t="shared" si="18"/>
        <v>60800</v>
      </c>
      <c r="P72" s="16">
        <f t="shared" si="24"/>
        <v>380800</v>
      </c>
      <c r="Q72" s="16">
        <v>286000</v>
      </c>
      <c r="R72" s="15">
        <v>0.19</v>
      </c>
      <c r="S72" s="16">
        <f t="shared" si="19"/>
        <v>54340</v>
      </c>
      <c r="T72" s="16">
        <f t="shared" si="25"/>
        <v>340340</v>
      </c>
      <c r="U72" s="424">
        <f t="shared" si="26"/>
        <v>242459.8</v>
      </c>
      <c r="V72" s="424">
        <f t="shared" si="27"/>
        <v>309639.58477351064</v>
      </c>
      <c r="W72" s="424">
        <f t="shared" si="28"/>
        <v>315560.92875962052</v>
      </c>
      <c r="X72" s="424">
        <f t="shared" si="29"/>
        <v>340340</v>
      </c>
      <c r="Y72" s="424">
        <f t="shared" si="30"/>
        <v>321199.93333333335</v>
      </c>
      <c r="Z72" s="427">
        <f t="shared" si="31"/>
        <v>58076.153155509564</v>
      </c>
      <c r="AA72" s="425">
        <f t="shared" si="32"/>
        <v>0.18080997885899175</v>
      </c>
      <c r="AB72" s="424">
        <f t="shared" ref="AB72" si="33">IF(AA72&lt;=0.15,U72,V72)</f>
        <v>309639.58477351064</v>
      </c>
      <c r="AC72" s="421" t="str">
        <f t="shared" si="20"/>
        <v>MEDIA ARMONICA</v>
      </c>
      <c r="AD72" s="434"/>
    </row>
    <row r="73" spans="1:30" ht="16">
      <c r="A73" s="759" t="s">
        <v>1756</v>
      </c>
      <c r="B73" s="760"/>
      <c r="C73" s="760"/>
      <c r="D73" s="760"/>
      <c r="E73" s="760"/>
      <c r="F73" s="17"/>
      <c r="G73" s="17"/>
      <c r="H73" s="16"/>
      <c r="I73" s="18"/>
      <c r="J73" s="15"/>
      <c r="K73" s="16"/>
      <c r="L73" s="16"/>
      <c r="M73" s="18"/>
      <c r="N73" s="15"/>
      <c r="O73" s="16"/>
      <c r="P73" s="16"/>
      <c r="Q73" s="18"/>
      <c r="R73" s="15"/>
      <c r="S73" s="16"/>
      <c r="T73" s="16"/>
      <c r="U73" s="424"/>
      <c r="V73" s="424"/>
      <c r="W73" s="424"/>
      <c r="X73" s="424"/>
      <c r="Y73" s="424"/>
      <c r="AA73" s="425"/>
      <c r="AB73" s="424"/>
      <c r="AD73" s="434"/>
    </row>
    <row r="74" spans="1:30" ht="27">
      <c r="A74" s="19" t="s">
        <v>141</v>
      </c>
      <c r="B74" s="20" t="s">
        <v>148</v>
      </c>
      <c r="C74" s="761" t="s">
        <v>143</v>
      </c>
      <c r="D74" s="761"/>
      <c r="E74" s="21" t="s">
        <v>144</v>
      </c>
      <c r="F74" s="20" t="s">
        <v>1706</v>
      </c>
      <c r="G74" s="20"/>
      <c r="H74" s="16"/>
      <c r="I74" s="16">
        <v>465000</v>
      </c>
      <c r="J74" s="15">
        <v>0.19</v>
      </c>
      <c r="K74" s="16">
        <f t="shared" si="22"/>
        <v>883.5</v>
      </c>
      <c r="L74" s="16"/>
      <c r="M74" s="16"/>
      <c r="N74" s="15"/>
      <c r="O74" s="16"/>
      <c r="P74" s="16"/>
      <c r="Q74" s="16"/>
      <c r="R74" s="15"/>
      <c r="S74" s="16"/>
      <c r="T74" s="16"/>
      <c r="U74" s="424"/>
      <c r="V74" s="424"/>
      <c r="W74" s="424"/>
      <c r="X74" s="424"/>
      <c r="Y74" s="424"/>
      <c r="AA74" s="425"/>
      <c r="AB74" s="424"/>
      <c r="AD74" s="434"/>
    </row>
    <row r="75" spans="1:30" ht="32">
      <c r="A75" s="22">
        <f>A72+1</f>
        <v>68</v>
      </c>
      <c r="B75" s="13">
        <v>78181508</v>
      </c>
      <c r="C75" s="428" t="s">
        <v>1757</v>
      </c>
      <c r="D75" s="428"/>
      <c r="E75" s="23" t="s">
        <v>1710</v>
      </c>
      <c r="F75" s="12">
        <v>1</v>
      </c>
      <c r="G75" s="764" t="s">
        <v>1954</v>
      </c>
      <c r="H75" s="765"/>
      <c r="I75" s="16">
        <v>124000</v>
      </c>
      <c r="J75" s="15">
        <v>0.19</v>
      </c>
      <c r="K75" s="16">
        <f t="shared" si="22"/>
        <v>235.6</v>
      </c>
      <c r="L75" s="16">
        <f t="shared" si="23"/>
        <v>124235.6</v>
      </c>
      <c r="M75" s="16">
        <v>160000</v>
      </c>
      <c r="N75" s="15">
        <v>0.19</v>
      </c>
      <c r="O75" s="16">
        <f t="shared" si="18"/>
        <v>30400</v>
      </c>
      <c r="P75" s="16">
        <f t="shared" ref="P75:P82" si="34">(O75+M75)*F75</f>
        <v>190400</v>
      </c>
      <c r="Q75" s="16">
        <v>143000</v>
      </c>
      <c r="R75" s="15">
        <v>0.19</v>
      </c>
      <c r="S75" s="16">
        <f t="shared" si="19"/>
        <v>27170</v>
      </c>
      <c r="T75" s="16">
        <f t="shared" si="25"/>
        <v>170170</v>
      </c>
      <c r="U75" s="424">
        <f t="shared" si="26"/>
        <v>124235.6</v>
      </c>
      <c r="V75" s="424">
        <f t="shared" si="27"/>
        <v>156430.87392204689</v>
      </c>
      <c r="W75" s="424">
        <f t="shared" si="28"/>
        <v>159073.80457029806</v>
      </c>
      <c r="X75" s="424">
        <f t="shared" si="29"/>
        <v>170170</v>
      </c>
      <c r="Y75" s="424">
        <f t="shared" si="30"/>
        <v>161601.86666666667</v>
      </c>
      <c r="Z75" s="427">
        <f t="shared" si="31"/>
        <v>27682.62557939352</v>
      </c>
      <c r="AA75" s="425">
        <f t="shared" si="32"/>
        <v>0.17130139738109576</v>
      </c>
      <c r="AB75" s="424">
        <f t="shared" ref="AB75:AB82" si="35">IF(AA75&lt;=0.15,U75,IF(AA75&lt;=0.3,V75,IF(AA75&lt;=0.45,W75,IF(AA75&lt;=0.6,Y75,X75))))</f>
        <v>156430.87392204689</v>
      </c>
      <c r="AC75" s="421" t="str">
        <f t="shared" ref="AC75:AC82" si="36">IF(AB75=U75,$U$4,IF(AB75=V75,$V$4,IF(AB75=W75,$W$4,IF(AB75=X75,$X$4,IF(AB75=Y75,$Y$4,"ERROR")))))</f>
        <v>MEDIA ARMONICA</v>
      </c>
      <c r="AD75" s="434"/>
    </row>
    <row r="76" spans="1:30" ht="32">
      <c r="A76" s="22">
        <f>A75+1</f>
        <v>69</v>
      </c>
      <c r="B76" s="13">
        <v>78181508</v>
      </c>
      <c r="C76" s="428" t="s">
        <v>1758</v>
      </c>
      <c r="D76" s="428"/>
      <c r="E76" s="23" t="s">
        <v>1710</v>
      </c>
      <c r="F76" s="12">
        <v>1</v>
      </c>
      <c r="G76" s="764" t="s">
        <v>1954</v>
      </c>
      <c r="H76" s="765"/>
      <c r="I76" s="16">
        <v>626000</v>
      </c>
      <c r="J76" s="15">
        <v>0.19</v>
      </c>
      <c r="K76" s="16">
        <f t="shared" si="22"/>
        <v>1189.4000000000001</v>
      </c>
      <c r="L76" s="16">
        <f t="shared" si="23"/>
        <v>627189.4</v>
      </c>
      <c r="M76" s="16">
        <v>825000</v>
      </c>
      <c r="N76" s="15">
        <v>0.19</v>
      </c>
      <c r="O76" s="16">
        <f t="shared" si="18"/>
        <v>156750</v>
      </c>
      <c r="P76" s="16">
        <f t="shared" si="34"/>
        <v>981750</v>
      </c>
      <c r="Q76" s="16">
        <v>750000</v>
      </c>
      <c r="R76" s="15">
        <v>0.19</v>
      </c>
      <c r="S76" s="16">
        <f t="shared" si="19"/>
        <v>142500</v>
      </c>
      <c r="T76" s="16">
        <f t="shared" si="25"/>
        <v>892500</v>
      </c>
      <c r="U76" s="424">
        <f t="shared" si="26"/>
        <v>627189.4</v>
      </c>
      <c r="V76" s="424">
        <f t="shared" si="27"/>
        <v>803545.85830464785</v>
      </c>
      <c r="W76" s="424">
        <f t="shared" si="28"/>
        <v>819098.15591594565</v>
      </c>
      <c r="X76" s="424">
        <f t="shared" si="29"/>
        <v>892500</v>
      </c>
      <c r="Y76" s="424">
        <f t="shared" si="30"/>
        <v>833813.1333333333</v>
      </c>
      <c r="Z76" s="427">
        <f t="shared" si="31"/>
        <v>150579.80388585417</v>
      </c>
      <c r="AA76" s="425">
        <f t="shared" si="32"/>
        <v>0.18059178713566379</v>
      </c>
      <c r="AB76" s="424">
        <f t="shared" si="35"/>
        <v>803545.85830464785</v>
      </c>
      <c r="AC76" s="421" t="str">
        <f t="shared" si="36"/>
        <v>MEDIA ARMONICA</v>
      </c>
      <c r="AD76" s="434"/>
    </row>
    <row r="77" spans="1:30" ht="32">
      <c r="A77" s="22">
        <f t="shared" ref="A77:A82" si="37">A76+1</f>
        <v>70</v>
      </c>
      <c r="B77" s="13">
        <v>78181508</v>
      </c>
      <c r="C77" s="428" t="s">
        <v>1759</v>
      </c>
      <c r="D77" s="428"/>
      <c r="E77" s="23" t="s">
        <v>1710</v>
      </c>
      <c r="F77" s="12">
        <v>1</v>
      </c>
      <c r="G77" s="764" t="s">
        <v>1954</v>
      </c>
      <c r="H77" s="765"/>
      <c r="I77" s="16">
        <v>139000</v>
      </c>
      <c r="J77" s="15">
        <v>0.19</v>
      </c>
      <c r="K77" s="16">
        <f t="shared" si="22"/>
        <v>264.10000000000002</v>
      </c>
      <c r="L77" s="16">
        <f t="shared" si="23"/>
        <v>139264.1</v>
      </c>
      <c r="M77" s="16">
        <v>185000</v>
      </c>
      <c r="N77" s="15">
        <v>0.19</v>
      </c>
      <c r="O77" s="16">
        <f t="shared" si="18"/>
        <v>35150</v>
      </c>
      <c r="P77" s="16">
        <f t="shared" si="34"/>
        <v>220150</v>
      </c>
      <c r="Q77" s="16">
        <v>166000</v>
      </c>
      <c r="R77" s="15">
        <v>0.19</v>
      </c>
      <c r="S77" s="16">
        <f t="shared" si="19"/>
        <v>31540</v>
      </c>
      <c r="T77" s="16">
        <f t="shared" si="25"/>
        <v>197540</v>
      </c>
      <c r="U77" s="424">
        <f t="shared" si="26"/>
        <v>139264.1</v>
      </c>
      <c r="V77" s="424">
        <f t="shared" si="27"/>
        <v>178728.61597120512</v>
      </c>
      <c r="W77" s="424">
        <f t="shared" si="28"/>
        <v>182279.42028420052</v>
      </c>
      <c r="X77" s="424">
        <f t="shared" si="29"/>
        <v>197540</v>
      </c>
      <c r="Y77" s="424">
        <f t="shared" si="30"/>
        <v>185651.36666666667</v>
      </c>
      <c r="Z77" s="427">
        <f t="shared" si="31"/>
        <v>34074.789376735527</v>
      </c>
      <c r="AA77" s="425">
        <f t="shared" si="32"/>
        <v>0.1835418181322421</v>
      </c>
      <c r="AB77" s="424">
        <f t="shared" si="35"/>
        <v>178728.61597120512</v>
      </c>
      <c r="AC77" s="421" t="str">
        <f t="shared" si="36"/>
        <v>MEDIA ARMONICA</v>
      </c>
      <c r="AD77" s="434"/>
    </row>
    <row r="78" spans="1:30" ht="32">
      <c r="A78" s="22">
        <f t="shared" si="37"/>
        <v>71</v>
      </c>
      <c r="B78" s="13">
        <v>78181508</v>
      </c>
      <c r="C78" s="428" t="s">
        <v>1760</v>
      </c>
      <c r="D78" s="428"/>
      <c r="E78" s="23" t="s">
        <v>1710</v>
      </c>
      <c r="F78" s="12">
        <v>1</v>
      </c>
      <c r="G78" s="764" t="s">
        <v>1954</v>
      </c>
      <c r="H78" s="765"/>
      <c r="I78" s="16">
        <v>596000</v>
      </c>
      <c r="J78" s="15">
        <v>0.19</v>
      </c>
      <c r="K78" s="16">
        <f t="shared" si="22"/>
        <v>1132.4000000000001</v>
      </c>
      <c r="L78" s="16">
        <f t="shared" si="23"/>
        <v>597132.4</v>
      </c>
      <c r="M78" s="16">
        <v>777000</v>
      </c>
      <c r="N78" s="15">
        <v>0.19</v>
      </c>
      <c r="O78" s="16">
        <f t="shared" si="18"/>
        <v>147630</v>
      </c>
      <c r="P78" s="16">
        <f t="shared" si="34"/>
        <v>924630</v>
      </c>
      <c r="Q78" s="16">
        <v>707000</v>
      </c>
      <c r="R78" s="15">
        <v>0.19</v>
      </c>
      <c r="S78" s="16">
        <f t="shared" si="19"/>
        <v>134330</v>
      </c>
      <c r="T78" s="16">
        <f t="shared" si="25"/>
        <v>841330</v>
      </c>
      <c r="U78" s="424">
        <f t="shared" si="26"/>
        <v>597132.4</v>
      </c>
      <c r="V78" s="424">
        <f t="shared" si="27"/>
        <v>760498.9906306573</v>
      </c>
      <c r="W78" s="424">
        <f t="shared" si="28"/>
        <v>774464.76499855984</v>
      </c>
      <c r="X78" s="424">
        <f t="shared" si="29"/>
        <v>841330</v>
      </c>
      <c r="Y78" s="424">
        <f t="shared" si="30"/>
        <v>787697.46666666667</v>
      </c>
      <c r="Z78" s="427">
        <f t="shared" si="31"/>
        <v>138974.83219454621</v>
      </c>
      <c r="AA78" s="425">
        <f t="shared" si="32"/>
        <v>0.17643173689849734</v>
      </c>
      <c r="AB78" s="424">
        <f t="shared" si="35"/>
        <v>760498.9906306573</v>
      </c>
      <c r="AC78" s="421" t="str">
        <f t="shared" si="36"/>
        <v>MEDIA ARMONICA</v>
      </c>
      <c r="AD78" s="434"/>
    </row>
    <row r="79" spans="1:30" ht="32">
      <c r="A79" s="22">
        <f t="shared" si="37"/>
        <v>72</v>
      </c>
      <c r="B79" s="13">
        <v>78181508</v>
      </c>
      <c r="C79" s="428" t="s">
        <v>1761</v>
      </c>
      <c r="D79" s="428"/>
      <c r="E79" s="23" t="s">
        <v>1710</v>
      </c>
      <c r="F79" s="12">
        <v>1</v>
      </c>
      <c r="G79" s="764" t="s">
        <v>1954</v>
      </c>
      <c r="H79" s="765"/>
      <c r="I79" s="16">
        <v>128000</v>
      </c>
      <c r="J79" s="15">
        <v>0.19</v>
      </c>
      <c r="K79" s="16">
        <f t="shared" si="22"/>
        <v>243.2</v>
      </c>
      <c r="L79" s="16">
        <f t="shared" si="23"/>
        <v>128243.2</v>
      </c>
      <c r="M79" s="16">
        <v>167000</v>
      </c>
      <c r="N79" s="15">
        <v>0.19</v>
      </c>
      <c r="O79" s="16">
        <f t="shared" si="18"/>
        <v>31730</v>
      </c>
      <c r="P79" s="16">
        <f t="shared" si="34"/>
        <v>198730</v>
      </c>
      <c r="Q79" s="16">
        <v>152000</v>
      </c>
      <c r="R79" s="15">
        <v>0.19</v>
      </c>
      <c r="S79" s="16">
        <f t="shared" si="19"/>
        <v>28880</v>
      </c>
      <c r="T79" s="16">
        <f t="shared" si="25"/>
        <v>180880</v>
      </c>
      <c r="U79" s="424">
        <f t="shared" si="26"/>
        <v>128243.2</v>
      </c>
      <c r="V79" s="424">
        <f t="shared" si="27"/>
        <v>163415.0298549954</v>
      </c>
      <c r="W79" s="424">
        <f t="shared" si="28"/>
        <v>166429.16823579388</v>
      </c>
      <c r="X79" s="424">
        <f t="shared" si="29"/>
        <v>180880</v>
      </c>
      <c r="Y79" s="424">
        <f t="shared" si="30"/>
        <v>169284.4</v>
      </c>
      <c r="Z79" s="427">
        <f t="shared" si="31"/>
        <v>29921.460504460581</v>
      </c>
      <c r="AA79" s="425">
        <f t="shared" si="32"/>
        <v>0.17675261574285983</v>
      </c>
      <c r="AB79" s="424">
        <f t="shared" si="35"/>
        <v>163415.0298549954</v>
      </c>
      <c r="AC79" s="421" t="str">
        <f t="shared" si="36"/>
        <v>MEDIA ARMONICA</v>
      </c>
      <c r="AD79" s="434"/>
    </row>
    <row r="80" spans="1:30" ht="32">
      <c r="A80" s="22">
        <f t="shared" si="37"/>
        <v>73</v>
      </c>
      <c r="B80" s="13">
        <v>78181508</v>
      </c>
      <c r="C80" s="428" t="s">
        <v>1762</v>
      </c>
      <c r="D80" s="428"/>
      <c r="E80" s="23" t="s">
        <v>1710</v>
      </c>
      <c r="F80" s="12">
        <v>1</v>
      </c>
      <c r="G80" s="764" t="s">
        <v>1954</v>
      </c>
      <c r="H80" s="765"/>
      <c r="I80" s="16">
        <v>93000</v>
      </c>
      <c r="J80" s="15">
        <v>0.19</v>
      </c>
      <c r="K80" s="16">
        <f t="shared" si="22"/>
        <v>176.7</v>
      </c>
      <c r="L80" s="16">
        <f t="shared" si="23"/>
        <v>93176.7</v>
      </c>
      <c r="M80" s="16">
        <v>121000</v>
      </c>
      <c r="N80" s="15">
        <v>0.19</v>
      </c>
      <c r="O80" s="16">
        <f t="shared" si="18"/>
        <v>22990</v>
      </c>
      <c r="P80" s="16">
        <f t="shared" si="34"/>
        <v>143990</v>
      </c>
      <c r="Q80" s="16">
        <v>110000</v>
      </c>
      <c r="R80" s="15">
        <v>0.19</v>
      </c>
      <c r="S80" s="16">
        <f t="shared" si="19"/>
        <v>20900</v>
      </c>
      <c r="T80" s="16">
        <f t="shared" si="25"/>
        <v>130900</v>
      </c>
      <c r="U80" s="424">
        <f t="shared" si="26"/>
        <v>93176.7</v>
      </c>
      <c r="V80" s="424">
        <f t="shared" si="27"/>
        <v>118499.1235498375</v>
      </c>
      <c r="W80" s="424">
        <f t="shared" si="28"/>
        <v>120649.75225992707</v>
      </c>
      <c r="X80" s="424">
        <f t="shared" si="29"/>
        <v>130900</v>
      </c>
      <c r="Y80" s="424">
        <f t="shared" si="30"/>
        <v>122688.90000000001</v>
      </c>
      <c r="Z80" s="427">
        <f t="shared" si="31"/>
        <v>21541.657110971362</v>
      </c>
      <c r="AA80" s="425">
        <f t="shared" si="32"/>
        <v>0.17557951135735475</v>
      </c>
      <c r="AB80" s="424">
        <f t="shared" si="35"/>
        <v>118499.1235498375</v>
      </c>
      <c r="AC80" s="421" t="str">
        <f t="shared" si="36"/>
        <v>MEDIA ARMONICA</v>
      </c>
      <c r="AD80" s="434"/>
    </row>
    <row r="81" spans="1:30" ht="32">
      <c r="A81" s="22">
        <f t="shared" si="37"/>
        <v>74</v>
      </c>
      <c r="B81" s="13">
        <v>78181508</v>
      </c>
      <c r="C81" s="428" t="s">
        <v>1763</v>
      </c>
      <c r="D81" s="428"/>
      <c r="E81" s="23" t="s">
        <v>1710</v>
      </c>
      <c r="F81" s="12">
        <v>1</v>
      </c>
      <c r="G81" s="764" t="s">
        <v>1954</v>
      </c>
      <c r="H81" s="765"/>
      <c r="I81" s="16">
        <v>747000</v>
      </c>
      <c r="J81" s="15">
        <v>0.19</v>
      </c>
      <c r="K81" s="16">
        <f t="shared" si="22"/>
        <v>1419.3</v>
      </c>
      <c r="L81" s="16">
        <f t="shared" si="23"/>
        <v>748419.3</v>
      </c>
      <c r="M81" s="16">
        <v>975000</v>
      </c>
      <c r="N81" s="15">
        <v>0.19</v>
      </c>
      <c r="O81" s="16">
        <f t="shared" si="18"/>
        <v>185250</v>
      </c>
      <c r="P81" s="16">
        <f t="shared" si="34"/>
        <v>1160250</v>
      </c>
      <c r="Q81" s="16">
        <v>879000</v>
      </c>
      <c r="R81" s="15">
        <v>0.19</v>
      </c>
      <c r="S81" s="16">
        <f t="shared" si="19"/>
        <v>167010</v>
      </c>
      <c r="T81" s="16">
        <f t="shared" si="25"/>
        <v>1046010</v>
      </c>
      <c r="U81" s="424">
        <f t="shared" si="26"/>
        <v>748419.3</v>
      </c>
      <c r="V81" s="424">
        <f t="shared" si="27"/>
        <v>951159.11407409748</v>
      </c>
      <c r="W81" s="424">
        <f t="shared" si="28"/>
        <v>968450.58090264956</v>
      </c>
      <c r="X81" s="424">
        <f t="shared" si="29"/>
        <v>1046010</v>
      </c>
      <c r="Y81" s="424">
        <f t="shared" si="30"/>
        <v>984893.1</v>
      </c>
      <c r="Z81" s="427">
        <f t="shared" si="31"/>
        <v>173594.52365561583</v>
      </c>
      <c r="AA81" s="425">
        <f t="shared" si="32"/>
        <v>0.17625722391152485</v>
      </c>
      <c r="AB81" s="424">
        <f t="shared" si="35"/>
        <v>951159.11407409748</v>
      </c>
      <c r="AC81" s="421" t="str">
        <f t="shared" si="36"/>
        <v>MEDIA ARMONICA</v>
      </c>
      <c r="AD81" s="434"/>
    </row>
    <row r="82" spans="1:30" ht="32">
      <c r="A82" s="22">
        <f t="shared" si="37"/>
        <v>75</v>
      </c>
      <c r="B82" s="13">
        <v>78181508</v>
      </c>
      <c r="C82" s="428" t="s">
        <v>1764</v>
      </c>
      <c r="D82" s="428"/>
      <c r="E82" s="23" t="s">
        <v>1710</v>
      </c>
      <c r="F82" s="12">
        <v>1</v>
      </c>
      <c r="G82" s="764" t="s">
        <v>1954</v>
      </c>
      <c r="H82" s="765"/>
      <c r="I82" s="16">
        <v>311000</v>
      </c>
      <c r="J82" s="15">
        <v>0.19</v>
      </c>
      <c r="K82" s="16">
        <f t="shared" si="22"/>
        <v>590.9</v>
      </c>
      <c r="L82" s="16">
        <f t="shared" si="23"/>
        <v>311590.90000000002</v>
      </c>
      <c r="M82" s="16">
        <v>411000</v>
      </c>
      <c r="N82" s="15">
        <v>0.19</v>
      </c>
      <c r="O82" s="16">
        <f t="shared" si="18"/>
        <v>78090</v>
      </c>
      <c r="P82" s="16">
        <f t="shared" si="34"/>
        <v>489090</v>
      </c>
      <c r="Q82" s="16">
        <v>371000</v>
      </c>
      <c r="R82" s="15">
        <v>0.19</v>
      </c>
      <c r="S82" s="16">
        <f t="shared" si="19"/>
        <v>70490</v>
      </c>
      <c r="T82" s="16">
        <f t="shared" si="25"/>
        <v>441490</v>
      </c>
      <c r="U82" s="424">
        <f t="shared" si="26"/>
        <v>311590.90000000002</v>
      </c>
      <c r="V82" s="424">
        <f t="shared" si="27"/>
        <v>398988.86769923382</v>
      </c>
      <c r="W82" s="424">
        <f t="shared" si="28"/>
        <v>406722.4453177501</v>
      </c>
      <c r="X82" s="424">
        <f t="shared" si="29"/>
        <v>441490</v>
      </c>
      <c r="Y82" s="424">
        <f t="shared" si="30"/>
        <v>414056.96666666662</v>
      </c>
      <c r="Z82" s="427">
        <f t="shared" si="31"/>
        <v>75015.158972940728</v>
      </c>
      <c r="AA82" s="425">
        <f t="shared" si="32"/>
        <v>0.18117110690551697</v>
      </c>
      <c r="AB82" s="424">
        <f t="shared" si="35"/>
        <v>398988.86769923382</v>
      </c>
      <c r="AC82" s="421" t="str">
        <f t="shared" si="36"/>
        <v>MEDIA ARMONICA</v>
      </c>
      <c r="AD82" s="434"/>
    </row>
    <row r="83" spans="1:30" ht="16">
      <c r="A83" s="762" t="s">
        <v>1765</v>
      </c>
      <c r="B83" s="763"/>
      <c r="C83" s="763"/>
      <c r="D83" s="763"/>
      <c r="E83" s="763"/>
      <c r="F83" s="24"/>
      <c r="G83" s="24"/>
      <c r="H83" s="16"/>
      <c r="I83" s="25"/>
      <c r="J83" s="15"/>
      <c r="K83" s="16"/>
      <c r="L83" s="16"/>
      <c r="M83" s="25"/>
      <c r="N83" s="15"/>
      <c r="O83" s="16"/>
      <c r="P83" s="16"/>
      <c r="Q83" s="25"/>
      <c r="R83" s="15"/>
      <c r="S83" s="16"/>
      <c r="T83" s="16"/>
      <c r="U83" s="424"/>
      <c r="V83" s="424"/>
      <c r="W83" s="424"/>
      <c r="X83" s="424"/>
      <c r="Y83" s="424"/>
      <c r="AA83" s="425"/>
      <c r="AB83" s="424"/>
      <c r="AD83" s="434"/>
    </row>
    <row r="84" spans="1:30" ht="27">
      <c r="A84" s="7" t="s">
        <v>141</v>
      </c>
      <c r="B84" s="8" t="s">
        <v>148</v>
      </c>
      <c r="C84" s="757" t="s">
        <v>1704</v>
      </c>
      <c r="D84" s="758"/>
      <c r="E84" s="9" t="s">
        <v>1705</v>
      </c>
      <c r="F84" s="10" t="s">
        <v>1706</v>
      </c>
      <c r="G84" s="10"/>
      <c r="H84" s="16"/>
      <c r="I84" s="16"/>
      <c r="J84" s="15"/>
      <c r="K84" s="16"/>
      <c r="L84" s="16"/>
      <c r="M84" s="16"/>
      <c r="N84" s="15"/>
      <c r="O84" s="16"/>
      <c r="P84" s="16"/>
      <c r="Q84" s="16"/>
      <c r="R84" s="15"/>
      <c r="S84" s="16"/>
      <c r="T84" s="16"/>
      <c r="U84" s="424"/>
      <c r="V84" s="424"/>
      <c r="W84" s="424"/>
      <c r="X84" s="424"/>
      <c r="Y84" s="424"/>
      <c r="AA84" s="425"/>
      <c r="AB84" s="424"/>
      <c r="AD84" s="434"/>
    </row>
    <row r="85" spans="1:30" ht="32">
      <c r="A85" s="12">
        <f>A82+1</f>
        <v>76</v>
      </c>
      <c r="B85" s="13">
        <v>78181508</v>
      </c>
      <c r="C85" s="431" t="s">
        <v>1766</v>
      </c>
      <c r="D85" s="432"/>
      <c r="E85" s="14" t="s">
        <v>1710</v>
      </c>
      <c r="F85" s="12">
        <v>1</v>
      </c>
      <c r="G85" s="16">
        <f>VLOOKUP(C85,[1]SERVICIOS!$C$133:$I$199,7,FALSE)</f>
        <v>318920</v>
      </c>
      <c r="H85" s="16">
        <f t="shared" ref="H85:H134" si="38">+G85*1.051</f>
        <v>335184.92</v>
      </c>
      <c r="I85" s="16">
        <v>670000</v>
      </c>
      <c r="J85" s="15">
        <v>0.19</v>
      </c>
      <c r="K85" s="16">
        <f t="shared" si="22"/>
        <v>1273</v>
      </c>
      <c r="L85" s="16">
        <f t="shared" si="23"/>
        <v>671273</v>
      </c>
      <c r="M85" s="16">
        <v>890000</v>
      </c>
      <c r="N85" s="15">
        <v>0.19</v>
      </c>
      <c r="O85" s="16">
        <f t="shared" si="18"/>
        <v>169100</v>
      </c>
      <c r="P85" s="16">
        <f t="shared" ref="P85:P148" si="39">(O85+M85)*F85</f>
        <v>1059100</v>
      </c>
      <c r="Q85" s="16">
        <v>795000</v>
      </c>
      <c r="R85" s="15">
        <v>0.19</v>
      </c>
      <c r="S85" s="16">
        <f t="shared" si="19"/>
        <v>151050</v>
      </c>
      <c r="T85" s="16">
        <f t="shared" si="25"/>
        <v>946050</v>
      </c>
      <c r="U85" s="424">
        <f t="shared" si="26"/>
        <v>335184.92</v>
      </c>
      <c r="V85" s="424">
        <f t="shared" si="27"/>
        <v>617821.7670194828</v>
      </c>
      <c r="W85" s="424">
        <f t="shared" si="28"/>
        <v>689062.59793706855</v>
      </c>
      <c r="X85" s="424">
        <f t="shared" si="29"/>
        <v>808661.5</v>
      </c>
      <c r="Y85" s="424">
        <f t="shared" si="30"/>
        <v>752901.98</v>
      </c>
      <c r="Z85" s="427">
        <f t="shared" si="31"/>
        <v>279380.66221229621</v>
      </c>
      <c r="AA85" s="425">
        <f t="shared" si="32"/>
        <v>0.37107175918476959</v>
      </c>
      <c r="AB85" s="424">
        <f t="shared" ref="AB85:AB148" si="40">IF(AA85&lt;=0.15,U85,V85)</f>
        <v>617821.7670194828</v>
      </c>
      <c r="AC85" s="421" t="str">
        <f t="shared" ref="AC85:AC116" si="41">IF(AB85=U85,$U$4,IF(AB85=V85,$V$4,IF(AB85=W85,$W$4,IF(AB85=X85,$X$4,IF(AB85=Y85,$Y$4,"ERROR")))))</f>
        <v>MEDIA ARMONICA</v>
      </c>
      <c r="AD85" s="434"/>
    </row>
    <row r="86" spans="1:30" ht="32">
      <c r="A86" s="12">
        <f t="shared" ref="A86:A149" si="42">+A85+1</f>
        <v>77</v>
      </c>
      <c r="B86" s="13">
        <v>78181508</v>
      </c>
      <c r="C86" s="431" t="s">
        <v>1767</v>
      </c>
      <c r="D86" s="432"/>
      <c r="E86" s="14" t="s">
        <v>1710</v>
      </c>
      <c r="F86" s="12">
        <v>1</v>
      </c>
      <c r="G86" s="16">
        <f>VLOOKUP(C86,[1]SERVICIOS!$C$133:$I$199,7,FALSE)</f>
        <v>322490</v>
      </c>
      <c r="H86" s="16">
        <f t="shared" si="38"/>
        <v>338936.99</v>
      </c>
      <c r="I86" s="16">
        <v>444000</v>
      </c>
      <c r="J86" s="15">
        <v>0.19</v>
      </c>
      <c r="K86" s="16">
        <f t="shared" si="22"/>
        <v>843.6</v>
      </c>
      <c r="L86" s="16">
        <f t="shared" si="23"/>
        <v>444843.6</v>
      </c>
      <c r="M86" s="16">
        <v>583000</v>
      </c>
      <c r="N86" s="15">
        <v>0.19</v>
      </c>
      <c r="O86" s="16">
        <f t="shared" si="18"/>
        <v>110770</v>
      </c>
      <c r="P86" s="16">
        <f t="shared" si="39"/>
        <v>693770</v>
      </c>
      <c r="Q86" s="16">
        <v>521000</v>
      </c>
      <c r="R86" s="15">
        <v>0.19</v>
      </c>
      <c r="S86" s="16">
        <f t="shared" si="19"/>
        <v>98990</v>
      </c>
      <c r="T86" s="16">
        <f t="shared" si="25"/>
        <v>619990</v>
      </c>
      <c r="U86" s="424">
        <f t="shared" si="26"/>
        <v>338936.99</v>
      </c>
      <c r="V86" s="424">
        <f t="shared" si="27"/>
        <v>484689.20624929259</v>
      </c>
      <c r="W86" s="424">
        <f t="shared" si="28"/>
        <v>504639.95040212851</v>
      </c>
      <c r="X86" s="424">
        <f t="shared" si="29"/>
        <v>532416.80000000005</v>
      </c>
      <c r="Y86" s="424">
        <f t="shared" si="30"/>
        <v>524385.14749999996</v>
      </c>
      <c r="Z86" s="427">
        <f t="shared" si="31"/>
        <v>140133.32310413648</v>
      </c>
      <c r="AA86" s="425">
        <f t="shared" si="32"/>
        <v>0.26723358541373732</v>
      </c>
      <c r="AB86" s="424">
        <f t="shared" si="40"/>
        <v>484689.20624929259</v>
      </c>
      <c r="AC86" s="421" t="str">
        <f t="shared" si="41"/>
        <v>MEDIA ARMONICA</v>
      </c>
      <c r="AD86" s="434"/>
    </row>
    <row r="87" spans="1:30" ht="32">
      <c r="A87" s="12">
        <f t="shared" si="42"/>
        <v>78</v>
      </c>
      <c r="B87" s="13">
        <v>78181508</v>
      </c>
      <c r="C87" s="431" t="s">
        <v>1768</v>
      </c>
      <c r="D87" s="432"/>
      <c r="E87" s="14" t="s">
        <v>1710</v>
      </c>
      <c r="F87" s="12">
        <v>1</v>
      </c>
      <c r="G87" s="764" t="s">
        <v>1954</v>
      </c>
      <c r="H87" s="765"/>
      <c r="I87" s="16">
        <v>612000</v>
      </c>
      <c r="J87" s="15">
        <v>0.19</v>
      </c>
      <c r="K87" s="16">
        <f t="shared" si="22"/>
        <v>1162.8</v>
      </c>
      <c r="L87" s="16">
        <f t="shared" si="23"/>
        <v>613162.80000000005</v>
      </c>
      <c r="M87" s="16">
        <v>806000</v>
      </c>
      <c r="N87" s="15">
        <v>0.19</v>
      </c>
      <c r="O87" s="16">
        <f t="shared" si="18"/>
        <v>153140</v>
      </c>
      <c r="P87" s="16">
        <f t="shared" si="39"/>
        <v>959140</v>
      </c>
      <c r="Q87" s="16">
        <v>733000</v>
      </c>
      <c r="R87" s="15">
        <v>0.19</v>
      </c>
      <c r="S87" s="16">
        <f t="shared" si="19"/>
        <v>139270</v>
      </c>
      <c r="T87" s="16">
        <f t="shared" si="25"/>
        <v>872270</v>
      </c>
      <c r="U87" s="424">
        <f t="shared" si="26"/>
        <v>613162.80000000005</v>
      </c>
      <c r="V87" s="424">
        <f t="shared" si="27"/>
        <v>785356.1609516117</v>
      </c>
      <c r="W87" s="424">
        <f t="shared" si="28"/>
        <v>800515.19393444806</v>
      </c>
      <c r="X87" s="424">
        <f t="shared" si="29"/>
        <v>872270</v>
      </c>
      <c r="Y87" s="424">
        <f t="shared" si="30"/>
        <v>814857.6</v>
      </c>
      <c r="Z87" s="427">
        <f t="shared" si="31"/>
        <v>146963.01912449556</v>
      </c>
      <c r="AA87" s="425">
        <f t="shared" si="32"/>
        <v>0.18035423505222944</v>
      </c>
      <c r="AB87" s="424">
        <f t="shared" si="40"/>
        <v>785356.1609516117</v>
      </c>
      <c r="AC87" s="421" t="str">
        <f t="shared" si="41"/>
        <v>MEDIA ARMONICA</v>
      </c>
      <c r="AD87" s="434"/>
    </row>
    <row r="88" spans="1:30" ht="32">
      <c r="A88" s="12">
        <f t="shared" si="42"/>
        <v>79</v>
      </c>
      <c r="B88" s="13">
        <v>78181508</v>
      </c>
      <c r="C88" s="431" t="s">
        <v>1769</v>
      </c>
      <c r="D88" s="432"/>
      <c r="E88" s="14" t="s">
        <v>1710</v>
      </c>
      <c r="F88" s="12">
        <v>1</v>
      </c>
      <c r="G88" s="16">
        <f>VLOOKUP(C88,[1]SERVICIOS!$C$133:$I$199,7,FALSE)</f>
        <v>254660</v>
      </c>
      <c r="H88" s="16">
        <f t="shared" si="38"/>
        <v>267647.65999999997</v>
      </c>
      <c r="I88" s="16">
        <v>353000</v>
      </c>
      <c r="J88" s="15">
        <v>0.19</v>
      </c>
      <c r="K88" s="16">
        <f t="shared" si="22"/>
        <v>670.7</v>
      </c>
      <c r="L88" s="16">
        <f t="shared" si="23"/>
        <v>353670.7</v>
      </c>
      <c r="M88" s="16">
        <v>477000</v>
      </c>
      <c r="N88" s="15">
        <v>0.19</v>
      </c>
      <c r="O88" s="16">
        <f t="shared" si="18"/>
        <v>90630</v>
      </c>
      <c r="P88" s="16">
        <f t="shared" si="39"/>
        <v>567630</v>
      </c>
      <c r="Q88" s="16">
        <v>426000</v>
      </c>
      <c r="R88" s="15">
        <v>0.19</v>
      </c>
      <c r="S88" s="16">
        <f t="shared" si="19"/>
        <v>80940</v>
      </c>
      <c r="T88" s="16">
        <f t="shared" si="25"/>
        <v>506940</v>
      </c>
      <c r="U88" s="424">
        <f t="shared" si="26"/>
        <v>267647.65999999997</v>
      </c>
      <c r="V88" s="424">
        <f t="shared" si="27"/>
        <v>388422.09622989839</v>
      </c>
      <c r="W88" s="424">
        <f t="shared" si="28"/>
        <v>406252.5578682762</v>
      </c>
      <c r="X88" s="424">
        <f t="shared" si="29"/>
        <v>430305.35</v>
      </c>
      <c r="Y88" s="424">
        <f t="shared" si="30"/>
        <v>423972.08999999997</v>
      </c>
      <c r="Z88" s="427">
        <f t="shared" si="31"/>
        <v>119269.52884757832</v>
      </c>
      <c r="AA88" s="425">
        <f t="shared" si="32"/>
        <v>0.28131457626745743</v>
      </c>
      <c r="AB88" s="424">
        <f t="shared" si="40"/>
        <v>388422.09622989839</v>
      </c>
      <c r="AC88" s="421" t="str">
        <f t="shared" si="41"/>
        <v>MEDIA ARMONICA</v>
      </c>
      <c r="AD88" s="434"/>
    </row>
    <row r="89" spans="1:30" ht="32">
      <c r="A89" s="12">
        <f t="shared" si="42"/>
        <v>80</v>
      </c>
      <c r="B89" s="13">
        <v>78181508</v>
      </c>
      <c r="C89" s="431" t="s">
        <v>1770</v>
      </c>
      <c r="D89" s="432"/>
      <c r="E89" s="14" t="s">
        <v>1710</v>
      </c>
      <c r="F89" s="12">
        <v>1</v>
      </c>
      <c r="G89" s="16">
        <f>VLOOKUP(C89,[1]SERVICIOS!$C$133:$I$199,7,FALSE)</f>
        <v>261800</v>
      </c>
      <c r="H89" s="16">
        <f t="shared" si="38"/>
        <v>275151.8</v>
      </c>
      <c r="I89" s="16">
        <v>473000</v>
      </c>
      <c r="J89" s="15">
        <v>0.19</v>
      </c>
      <c r="K89" s="16">
        <f t="shared" si="22"/>
        <v>898.7</v>
      </c>
      <c r="L89" s="16">
        <f t="shared" si="23"/>
        <v>473898.7</v>
      </c>
      <c r="M89" s="16">
        <v>640000</v>
      </c>
      <c r="N89" s="15">
        <v>0.19</v>
      </c>
      <c r="O89" s="16">
        <f t="shared" si="18"/>
        <v>121600</v>
      </c>
      <c r="P89" s="16">
        <f t="shared" si="39"/>
        <v>761600</v>
      </c>
      <c r="Q89" s="16">
        <v>572000</v>
      </c>
      <c r="R89" s="15">
        <v>0.19</v>
      </c>
      <c r="S89" s="16">
        <f t="shared" si="19"/>
        <v>108680</v>
      </c>
      <c r="T89" s="16">
        <f t="shared" si="25"/>
        <v>680680</v>
      </c>
      <c r="U89" s="424">
        <f t="shared" si="26"/>
        <v>275151.8</v>
      </c>
      <c r="V89" s="424">
        <f t="shared" si="27"/>
        <v>469117.00673555885</v>
      </c>
      <c r="W89" s="424">
        <f t="shared" si="28"/>
        <v>509896.40533004998</v>
      </c>
      <c r="X89" s="424">
        <f t="shared" si="29"/>
        <v>577289.35</v>
      </c>
      <c r="Y89" s="424">
        <f t="shared" si="30"/>
        <v>547832.625</v>
      </c>
      <c r="Z89" s="427">
        <f t="shared" si="31"/>
        <v>189186.39832673452</v>
      </c>
      <c r="AA89" s="425">
        <f t="shared" si="32"/>
        <v>0.34533612949162074</v>
      </c>
      <c r="AB89" s="424">
        <f t="shared" si="40"/>
        <v>469117.00673555885</v>
      </c>
      <c r="AC89" s="421" t="str">
        <f t="shared" si="41"/>
        <v>MEDIA ARMONICA</v>
      </c>
      <c r="AD89" s="434"/>
    </row>
    <row r="90" spans="1:30" ht="32">
      <c r="A90" s="12">
        <f t="shared" si="42"/>
        <v>81</v>
      </c>
      <c r="B90" s="13">
        <v>78181508</v>
      </c>
      <c r="C90" s="431" t="s">
        <v>1771</v>
      </c>
      <c r="D90" s="432"/>
      <c r="E90" s="14" t="s">
        <v>1710</v>
      </c>
      <c r="F90" s="12">
        <v>1</v>
      </c>
      <c r="G90" s="16">
        <f>VLOOKUP(C90,[1]SERVICIOS!$C$133:$I$199,7,FALSE)</f>
        <v>259420</v>
      </c>
      <c r="H90" s="16">
        <f t="shared" si="38"/>
        <v>272650.42</v>
      </c>
      <c r="I90" s="16">
        <v>625000</v>
      </c>
      <c r="J90" s="15">
        <v>0.19</v>
      </c>
      <c r="K90" s="16">
        <f t="shared" si="22"/>
        <v>1187.5</v>
      </c>
      <c r="L90" s="16">
        <f t="shared" si="23"/>
        <v>626187.5</v>
      </c>
      <c r="M90" s="16">
        <v>815000</v>
      </c>
      <c r="N90" s="15">
        <v>0.19</v>
      </c>
      <c r="O90" s="16">
        <f t="shared" si="18"/>
        <v>154850</v>
      </c>
      <c r="P90" s="16">
        <f t="shared" si="39"/>
        <v>969850</v>
      </c>
      <c r="Q90" s="16">
        <v>735000</v>
      </c>
      <c r="R90" s="15">
        <v>0.19</v>
      </c>
      <c r="S90" s="16">
        <f t="shared" si="19"/>
        <v>139650</v>
      </c>
      <c r="T90" s="16">
        <f t="shared" si="25"/>
        <v>874650</v>
      </c>
      <c r="U90" s="424">
        <f t="shared" si="26"/>
        <v>272650.42</v>
      </c>
      <c r="V90" s="424">
        <f t="shared" si="27"/>
        <v>537701.78644029493</v>
      </c>
      <c r="W90" s="424">
        <f t="shared" si="28"/>
        <v>616896.57477482269</v>
      </c>
      <c r="X90" s="424">
        <f t="shared" si="29"/>
        <v>750418.75</v>
      </c>
      <c r="Y90" s="424">
        <f t="shared" si="30"/>
        <v>685834.48</v>
      </c>
      <c r="Z90" s="427">
        <f t="shared" si="31"/>
        <v>269534.29552421748</v>
      </c>
      <c r="AA90" s="425">
        <f t="shared" si="32"/>
        <v>0.39300196094576273</v>
      </c>
      <c r="AB90" s="424">
        <f t="shared" si="40"/>
        <v>537701.78644029493</v>
      </c>
      <c r="AC90" s="421" t="str">
        <f t="shared" si="41"/>
        <v>MEDIA ARMONICA</v>
      </c>
      <c r="AD90" s="434"/>
    </row>
    <row r="91" spans="1:30" ht="32">
      <c r="A91" s="12">
        <f t="shared" si="42"/>
        <v>82</v>
      </c>
      <c r="B91" s="13">
        <v>78181508</v>
      </c>
      <c r="C91" s="431" t="s">
        <v>1772</v>
      </c>
      <c r="D91" s="432"/>
      <c r="E91" s="14" t="s">
        <v>1710</v>
      </c>
      <c r="F91" s="12">
        <v>1</v>
      </c>
      <c r="G91" s="16">
        <f>VLOOKUP(C91,[1]SERVICIOS!$C$133:$I$199,7,FALSE)</f>
        <v>1366120</v>
      </c>
      <c r="H91" s="16">
        <f t="shared" si="38"/>
        <v>1435792.1199999999</v>
      </c>
      <c r="I91" s="16">
        <v>561000</v>
      </c>
      <c r="J91" s="15">
        <v>0.19</v>
      </c>
      <c r="K91" s="16">
        <f t="shared" si="22"/>
        <v>1065.9000000000001</v>
      </c>
      <c r="L91" s="16">
        <f t="shared" si="23"/>
        <v>562065.9</v>
      </c>
      <c r="M91" s="16">
        <v>732000</v>
      </c>
      <c r="N91" s="15">
        <v>0.19</v>
      </c>
      <c r="O91" s="16">
        <f t="shared" si="18"/>
        <v>139080</v>
      </c>
      <c r="P91" s="16">
        <f t="shared" si="39"/>
        <v>871080</v>
      </c>
      <c r="Q91" s="16">
        <v>666000</v>
      </c>
      <c r="R91" s="15">
        <v>0.19</v>
      </c>
      <c r="S91" s="16">
        <f t="shared" si="19"/>
        <v>126540</v>
      </c>
      <c r="T91" s="16">
        <f t="shared" si="25"/>
        <v>792540</v>
      </c>
      <c r="U91" s="424">
        <f t="shared" si="26"/>
        <v>562065.9</v>
      </c>
      <c r="V91" s="424">
        <f t="shared" si="27"/>
        <v>818766.68696375529</v>
      </c>
      <c r="W91" s="424">
        <f t="shared" si="28"/>
        <v>863951.79062799376</v>
      </c>
      <c r="X91" s="424">
        <f t="shared" si="29"/>
        <v>831810</v>
      </c>
      <c r="Y91" s="424">
        <f t="shared" si="30"/>
        <v>915369.505</v>
      </c>
      <c r="Z91" s="427">
        <f t="shared" si="31"/>
        <v>321213.24033308605</v>
      </c>
      <c r="AA91" s="425">
        <f t="shared" si="32"/>
        <v>0.35091101307016564</v>
      </c>
      <c r="AB91" s="424">
        <f t="shared" si="40"/>
        <v>818766.68696375529</v>
      </c>
      <c r="AC91" s="421" t="str">
        <f t="shared" si="41"/>
        <v>MEDIA ARMONICA</v>
      </c>
      <c r="AD91" s="434"/>
    </row>
    <row r="92" spans="1:30" ht="32">
      <c r="A92" s="12">
        <f t="shared" si="42"/>
        <v>83</v>
      </c>
      <c r="B92" s="13">
        <v>78181508</v>
      </c>
      <c r="C92" s="431" t="s">
        <v>1711</v>
      </c>
      <c r="D92" s="432"/>
      <c r="E92" s="14" t="s">
        <v>1710</v>
      </c>
      <c r="F92" s="12">
        <v>1</v>
      </c>
      <c r="G92" s="764" t="s">
        <v>1954</v>
      </c>
      <c r="H92" s="765"/>
      <c r="I92" s="16">
        <v>399000</v>
      </c>
      <c r="J92" s="15">
        <v>0.19</v>
      </c>
      <c r="K92" s="16">
        <f t="shared" si="22"/>
        <v>758.1</v>
      </c>
      <c r="L92" s="16">
        <f t="shared" si="23"/>
        <v>399758.1</v>
      </c>
      <c r="M92" s="16">
        <v>510000</v>
      </c>
      <c r="N92" s="15">
        <v>0.19</v>
      </c>
      <c r="O92" s="16">
        <f t="shared" si="18"/>
        <v>96900</v>
      </c>
      <c r="P92" s="16">
        <f t="shared" si="39"/>
        <v>606900</v>
      </c>
      <c r="Q92" s="16">
        <v>464000</v>
      </c>
      <c r="R92" s="15">
        <v>0.19</v>
      </c>
      <c r="S92" s="16">
        <f t="shared" si="19"/>
        <v>88160</v>
      </c>
      <c r="T92" s="16">
        <f t="shared" si="25"/>
        <v>552160</v>
      </c>
      <c r="U92" s="424">
        <f t="shared" si="26"/>
        <v>399758.1</v>
      </c>
      <c r="V92" s="424">
        <f t="shared" si="27"/>
        <v>503330.37300575868</v>
      </c>
      <c r="W92" s="424">
        <f t="shared" si="28"/>
        <v>511673.72640292469</v>
      </c>
      <c r="X92" s="424">
        <f t="shared" si="29"/>
        <v>552160</v>
      </c>
      <c r="Y92" s="424">
        <f t="shared" si="30"/>
        <v>519606.03333333338</v>
      </c>
      <c r="Z92" s="427">
        <f t="shared" si="31"/>
        <v>87642.311863632349</v>
      </c>
      <c r="AA92" s="425">
        <f t="shared" si="32"/>
        <v>0.16867069710756952</v>
      </c>
      <c r="AB92" s="424">
        <f t="shared" si="40"/>
        <v>503330.37300575868</v>
      </c>
      <c r="AC92" s="421" t="str">
        <f t="shared" si="41"/>
        <v>MEDIA ARMONICA</v>
      </c>
      <c r="AD92" s="434"/>
    </row>
    <row r="93" spans="1:30" ht="32">
      <c r="A93" s="12">
        <f t="shared" si="42"/>
        <v>84</v>
      </c>
      <c r="B93" s="13">
        <v>78181508</v>
      </c>
      <c r="C93" s="431" t="s">
        <v>1712</v>
      </c>
      <c r="D93" s="432"/>
      <c r="E93" s="14" t="s">
        <v>1710</v>
      </c>
      <c r="F93" s="12">
        <v>1</v>
      </c>
      <c r="G93" s="764" t="s">
        <v>1954</v>
      </c>
      <c r="H93" s="765"/>
      <c r="I93" s="16">
        <v>686000</v>
      </c>
      <c r="J93" s="15">
        <v>0.19</v>
      </c>
      <c r="K93" s="16">
        <f t="shared" si="22"/>
        <v>1303.4000000000001</v>
      </c>
      <c r="L93" s="16">
        <f t="shared" si="23"/>
        <v>687303.4</v>
      </c>
      <c r="M93" s="16">
        <v>903000</v>
      </c>
      <c r="N93" s="15">
        <v>0.19</v>
      </c>
      <c r="O93" s="16">
        <f t="shared" si="18"/>
        <v>171570</v>
      </c>
      <c r="P93" s="16">
        <f t="shared" si="39"/>
        <v>1074570</v>
      </c>
      <c r="Q93" s="16">
        <v>821000</v>
      </c>
      <c r="R93" s="15">
        <v>0.19</v>
      </c>
      <c r="S93" s="16">
        <f t="shared" si="19"/>
        <v>155990</v>
      </c>
      <c r="T93" s="16">
        <f t="shared" si="25"/>
        <v>976990</v>
      </c>
      <c r="U93" s="424">
        <f t="shared" si="26"/>
        <v>687303.4</v>
      </c>
      <c r="V93" s="424">
        <f t="shared" si="27"/>
        <v>879992.94230188255</v>
      </c>
      <c r="W93" s="424">
        <f t="shared" si="28"/>
        <v>896928.39712670678</v>
      </c>
      <c r="X93" s="424">
        <f t="shared" si="29"/>
        <v>976990</v>
      </c>
      <c r="Y93" s="424">
        <f t="shared" si="30"/>
        <v>912954.46666666667</v>
      </c>
      <c r="Z93" s="427">
        <f t="shared" si="31"/>
        <v>164457.2224335827</v>
      </c>
      <c r="AA93" s="425">
        <f t="shared" si="32"/>
        <v>0.18013737643898126</v>
      </c>
      <c r="AB93" s="424">
        <f t="shared" si="40"/>
        <v>879992.94230188255</v>
      </c>
      <c r="AC93" s="421" t="str">
        <f t="shared" si="41"/>
        <v>MEDIA ARMONICA</v>
      </c>
      <c r="AD93" s="434"/>
    </row>
    <row r="94" spans="1:30" ht="32">
      <c r="A94" s="12">
        <f t="shared" si="42"/>
        <v>85</v>
      </c>
      <c r="B94" s="13">
        <v>78181508</v>
      </c>
      <c r="C94" s="431" t="s">
        <v>1947</v>
      </c>
      <c r="D94" s="432"/>
      <c r="E94" s="14" t="s">
        <v>1710</v>
      </c>
      <c r="F94" s="12">
        <v>1</v>
      </c>
      <c r="G94" s="16">
        <f>VLOOKUP(C94,[1]SERVICIOS!$C$133:$I$199,7,FALSE)</f>
        <v>1485120</v>
      </c>
      <c r="H94" s="16">
        <f t="shared" si="38"/>
        <v>1560861.1199999999</v>
      </c>
      <c r="I94" s="16">
        <v>91000</v>
      </c>
      <c r="J94" s="15">
        <v>0.19</v>
      </c>
      <c r="K94" s="16">
        <f t="shared" si="22"/>
        <v>172.9</v>
      </c>
      <c r="L94" s="16">
        <f t="shared" si="23"/>
        <v>91172.9</v>
      </c>
      <c r="M94" s="16">
        <v>119000</v>
      </c>
      <c r="N94" s="15">
        <v>0.19</v>
      </c>
      <c r="O94" s="16">
        <f t="shared" si="18"/>
        <v>22610</v>
      </c>
      <c r="P94" s="16">
        <f t="shared" si="39"/>
        <v>141610</v>
      </c>
      <c r="Q94" s="16">
        <v>107000</v>
      </c>
      <c r="R94" s="15">
        <v>0.19</v>
      </c>
      <c r="S94" s="16">
        <f t="shared" si="19"/>
        <v>20330</v>
      </c>
      <c r="T94" s="16">
        <f t="shared" si="25"/>
        <v>127330</v>
      </c>
      <c r="U94" s="424">
        <f t="shared" si="26"/>
        <v>91172.9</v>
      </c>
      <c r="V94" s="424">
        <f t="shared" si="27"/>
        <v>150806.24576949884</v>
      </c>
      <c r="W94" s="424">
        <f t="shared" si="28"/>
        <v>225067.95940342185</v>
      </c>
      <c r="X94" s="424">
        <f t="shared" si="29"/>
        <v>134470</v>
      </c>
      <c r="Y94" s="424">
        <f t="shared" si="30"/>
        <v>480243.50499999995</v>
      </c>
      <c r="Z94" s="427">
        <f t="shared" si="31"/>
        <v>624165.63471632358</v>
      </c>
      <c r="AA94" s="425">
        <f t="shared" si="32"/>
        <v>1.2996857390425793</v>
      </c>
      <c r="AB94" s="424">
        <f t="shared" si="40"/>
        <v>150806.24576949884</v>
      </c>
      <c r="AC94" s="421" t="str">
        <f t="shared" si="41"/>
        <v>MEDIA ARMONICA</v>
      </c>
      <c r="AD94" s="434"/>
    </row>
    <row r="95" spans="1:30" ht="32">
      <c r="A95" s="12">
        <f t="shared" si="42"/>
        <v>86</v>
      </c>
      <c r="B95" s="13">
        <v>78181508</v>
      </c>
      <c r="C95" s="431" t="s">
        <v>1773</v>
      </c>
      <c r="D95" s="432"/>
      <c r="E95" s="14" t="s">
        <v>1710</v>
      </c>
      <c r="F95" s="12">
        <v>1</v>
      </c>
      <c r="G95" s="764" t="s">
        <v>1954</v>
      </c>
      <c r="H95" s="765"/>
      <c r="I95" s="16">
        <v>396000</v>
      </c>
      <c r="J95" s="15">
        <v>0.19</v>
      </c>
      <c r="K95" s="16">
        <f t="shared" si="22"/>
        <v>752.4</v>
      </c>
      <c r="L95" s="16">
        <f t="shared" si="23"/>
        <v>396752.4</v>
      </c>
      <c r="M95" s="16">
        <v>525000</v>
      </c>
      <c r="N95" s="15">
        <v>0.19</v>
      </c>
      <c r="O95" s="16">
        <f t="shared" si="18"/>
        <v>99750</v>
      </c>
      <c r="P95" s="16">
        <f t="shared" si="39"/>
        <v>624750</v>
      </c>
      <c r="Q95" s="16">
        <v>469000</v>
      </c>
      <c r="R95" s="15">
        <v>0.19</v>
      </c>
      <c r="S95" s="16">
        <f t="shared" si="19"/>
        <v>89110</v>
      </c>
      <c r="T95" s="16">
        <f t="shared" si="25"/>
        <v>558110</v>
      </c>
      <c r="U95" s="424">
        <f t="shared" si="26"/>
        <v>396752.4</v>
      </c>
      <c r="V95" s="424">
        <f t="shared" si="27"/>
        <v>507368.2227854759</v>
      </c>
      <c r="W95" s="424">
        <f t="shared" si="28"/>
        <v>517188.12403982983</v>
      </c>
      <c r="X95" s="424">
        <f t="shared" si="29"/>
        <v>558110</v>
      </c>
      <c r="Y95" s="424">
        <f t="shared" si="30"/>
        <v>526537.46666666667</v>
      </c>
      <c r="Z95" s="427">
        <f t="shared" si="31"/>
        <v>95719.538399964498</v>
      </c>
      <c r="AA95" s="425">
        <f t="shared" si="32"/>
        <v>0.18179055520195556</v>
      </c>
      <c r="AB95" s="424">
        <f t="shared" si="40"/>
        <v>507368.2227854759</v>
      </c>
      <c r="AC95" s="421" t="str">
        <f t="shared" si="41"/>
        <v>MEDIA ARMONICA</v>
      </c>
      <c r="AD95" s="434"/>
    </row>
    <row r="96" spans="1:30" ht="32">
      <c r="A96" s="12">
        <f t="shared" si="42"/>
        <v>87</v>
      </c>
      <c r="B96" s="13">
        <v>78181508</v>
      </c>
      <c r="C96" s="431" t="s">
        <v>1713</v>
      </c>
      <c r="D96" s="432"/>
      <c r="E96" s="14" t="s">
        <v>1710</v>
      </c>
      <c r="F96" s="12">
        <v>1</v>
      </c>
      <c r="G96" s="764" t="s">
        <v>1954</v>
      </c>
      <c r="H96" s="765"/>
      <c r="I96" s="16">
        <v>686000</v>
      </c>
      <c r="J96" s="15">
        <v>0.19</v>
      </c>
      <c r="K96" s="16">
        <f t="shared" si="22"/>
        <v>1303.4000000000001</v>
      </c>
      <c r="L96" s="16">
        <f t="shared" si="23"/>
        <v>687303.4</v>
      </c>
      <c r="M96" s="16">
        <v>911000</v>
      </c>
      <c r="N96" s="15">
        <v>0.19</v>
      </c>
      <c r="O96" s="16">
        <f t="shared" si="18"/>
        <v>173090</v>
      </c>
      <c r="P96" s="16">
        <f t="shared" si="39"/>
        <v>1084090</v>
      </c>
      <c r="Q96" s="16">
        <v>821000</v>
      </c>
      <c r="R96" s="15">
        <v>0.19</v>
      </c>
      <c r="S96" s="16">
        <f t="shared" si="19"/>
        <v>155990</v>
      </c>
      <c r="T96" s="16">
        <f t="shared" si="25"/>
        <v>976990</v>
      </c>
      <c r="U96" s="424">
        <f t="shared" si="26"/>
        <v>687303.4</v>
      </c>
      <c r="V96" s="424">
        <f t="shared" si="27"/>
        <v>882107.48441809043</v>
      </c>
      <c r="W96" s="424">
        <f t="shared" si="28"/>
        <v>899569.34986454551</v>
      </c>
      <c r="X96" s="424">
        <f t="shared" si="29"/>
        <v>976990</v>
      </c>
      <c r="Y96" s="424">
        <f t="shared" si="30"/>
        <v>916127.79999999993</v>
      </c>
      <c r="Z96" s="427">
        <f t="shared" si="31"/>
        <v>167606.79585768594</v>
      </c>
      <c r="AA96" s="425">
        <f t="shared" si="32"/>
        <v>0.18295132606791972</v>
      </c>
      <c r="AB96" s="424">
        <f t="shared" si="40"/>
        <v>882107.48441809043</v>
      </c>
      <c r="AC96" s="421" t="str">
        <f t="shared" si="41"/>
        <v>MEDIA ARMONICA</v>
      </c>
      <c r="AD96" s="434"/>
    </row>
    <row r="97" spans="1:30" ht="32">
      <c r="A97" s="12">
        <f t="shared" si="42"/>
        <v>88</v>
      </c>
      <c r="B97" s="13">
        <v>78181508</v>
      </c>
      <c r="C97" s="431" t="s">
        <v>1714</v>
      </c>
      <c r="D97" s="432"/>
      <c r="E97" s="14" t="s">
        <v>1710</v>
      </c>
      <c r="F97" s="12">
        <v>1</v>
      </c>
      <c r="G97" s="764" t="s">
        <v>1954</v>
      </c>
      <c r="H97" s="765"/>
      <c r="I97" s="16">
        <v>638000</v>
      </c>
      <c r="J97" s="15">
        <v>0.19</v>
      </c>
      <c r="K97" s="16">
        <f t="shared" si="22"/>
        <v>1212.2</v>
      </c>
      <c r="L97" s="16">
        <f t="shared" si="23"/>
        <v>639212.19999999995</v>
      </c>
      <c r="M97" s="16">
        <v>818000</v>
      </c>
      <c r="N97" s="15">
        <v>0.19</v>
      </c>
      <c r="O97" s="16">
        <f t="shared" si="18"/>
        <v>155420</v>
      </c>
      <c r="P97" s="16">
        <f t="shared" si="39"/>
        <v>973420</v>
      </c>
      <c r="Q97" s="16">
        <v>744000</v>
      </c>
      <c r="R97" s="15">
        <v>0.19</v>
      </c>
      <c r="S97" s="16">
        <f t="shared" si="19"/>
        <v>141360</v>
      </c>
      <c r="T97" s="16">
        <f t="shared" si="25"/>
        <v>885360</v>
      </c>
      <c r="U97" s="424">
        <f t="shared" si="26"/>
        <v>639212.19999999995</v>
      </c>
      <c r="V97" s="424">
        <f t="shared" si="27"/>
        <v>806188.18228958943</v>
      </c>
      <c r="W97" s="424">
        <f t="shared" si="28"/>
        <v>819763.17598488613</v>
      </c>
      <c r="X97" s="424">
        <f t="shared" si="29"/>
        <v>885360</v>
      </c>
      <c r="Y97" s="424">
        <f t="shared" si="30"/>
        <v>832664.06666666677</v>
      </c>
      <c r="Z97" s="427">
        <f t="shared" si="31"/>
        <v>141436.34478123157</v>
      </c>
      <c r="AA97" s="425">
        <f t="shared" si="32"/>
        <v>0.16986003172615777</v>
      </c>
      <c r="AB97" s="424">
        <f t="shared" si="40"/>
        <v>806188.18228958943</v>
      </c>
      <c r="AC97" s="421" t="str">
        <f t="shared" si="41"/>
        <v>MEDIA ARMONICA</v>
      </c>
      <c r="AD97" s="434"/>
    </row>
    <row r="98" spans="1:30" ht="32">
      <c r="A98" s="12">
        <f t="shared" si="42"/>
        <v>89</v>
      </c>
      <c r="B98" s="13">
        <v>78181508</v>
      </c>
      <c r="C98" s="431" t="s">
        <v>1774</v>
      </c>
      <c r="D98" s="432"/>
      <c r="E98" s="14" t="s">
        <v>1710</v>
      </c>
      <c r="F98" s="12">
        <v>1</v>
      </c>
      <c r="G98" s="764" t="s">
        <v>1954</v>
      </c>
      <c r="H98" s="765"/>
      <c r="I98" s="16">
        <v>388000</v>
      </c>
      <c r="J98" s="15">
        <v>0.19</v>
      </c>
      <c r="K98" s="16">
        <f t="shared" si="22"/>
        <v>737.2</v>
      </c>
      <c r="L98" s="16">
        <f t="shared" si="23"/>
        <v>388737.2</v>
      </c>
      <c r="M98" s="16">
        <v>510000</v>
      </c>
      <c r="N98" s="15">
        <v>0.19</v>
      </c>
      <c r="O98" s="16">
        <f t="shared" si="18"/>
        <v>96900</v>
      </c>
      <c r="P98" s="16">
        <f t="shared" si="39"/>
        <v>606900</v>
      </c>
      <c r="Q98" s="16">
        <v>460000</v>
      </c>
      <c r="R98" s="15">
        <v>0.19</v>
      </c>
      <c r="S98" s="16">
        <f t="shared" si="19"/>
        <v>87400</v>
      </c>
      <c r="T98" s="16">
        <f t="shared" si="25"/>
        <v>547400</v>
      </c>
      <c r="U98" s="424">
        <f t="shared" si="26"/>
        <v>388737.2</v>
      </c>
      <c r="V98" s="424">
        <f t="shared" si="27"/>
        <v>496116.43681684748</v>
      </c>
      <c r="W98" s="424">
        <f t="shared" si="28"/>
        <v>505466.84887606517</v>
      </c>
      <c r="X98" s="424">
        <f t="shared" si="29"/>
        <v>547400</v>
      </c>
      <c r="Y98" s="424">
        <f t="shared" si="30"/>
        <v>514345.73333333334</v>
      </c>
      <c r="Z98" s="427">
        <f t="shared" si="31"/>
        <v>92080.364300659901</v>
      </c>
      <c r="AA98" s="425">
        <f t="shared" si="32"/>
        <v>0.17902426001264241</v>
      </c>
      <c r="AB98" s="424">
        <f t="shared" si="40"/>
        <v>496116.43681684748</v>
      </c>
      <c r="AC98" s="421" t="str">
        <f t="shared" si="41"/>
        <v>MEDIA ARMONICA</v>
      </c>
      <c r="AD98" s="434"/>
    </row>
    <row r="99" spans="1:30" ht="32">
      <c r="A99" s="12">
        <f t="shared" si="42"/>
        <v>90</v>
      </c>
      <c r="B99" s="13">
        <v>78181508</v>
      </c>
      <c r="C99" s="431" t="s">
        <v>1715</v>
      </c>
      <c r="D99" s="432"/>
      <c r="E99" s="14" t="s">
        <v>1710</v>
      </c>
      <c r="F99" s="12">
        <v>1</v>
      </c>
      <c r="G99" s="764" t="s">
        <v>1954</v>
      </c>
      <c r="H99" s="765"/>
      <c r="I99" s="16">
        <v>384000</v>
      </c>
      <c r="J99" s="15">
        <v>0.19</v>
      </c>
      <c r="K99" s="16">
        <f t="shared" si="22"/>
        <v>729.6</v>
      </c>
      <c r="L99" s="16">
        <f t="shared" si="23"/>
        <v>384729.59999999998</v>
      </c>
      <c r="M99" s="16">
        <v>505000</v>
      </c>
      <c r="N99" s="15">
        <v>0.19</v>
      </c>
      <c r="O99" s="16">
        <f t="shared" si="18"/>
        <v>95950</v>
      </c>
      <c r="P99" s="16">
        <f t="shared" si="39"/>
        <v>600950</v>
      </c>
      <c r="Q99" s="16">
        <v>455000</v>
      </c>
      <c r="R99" s="15">
        <v>0.19</v>
      </c>
      <c r="S99" s="16">
        <f t="shared" si="19"/>
        <v>86450</v>
      </c>
      <c r="T99" s="16">
        <f t="shared" si="25"/>
        <v>541450</v>
      </c>
      <c r="U99" s="424">
        <f t="shared" si="26"/>
        <v>384729.59999999998</v>
      </c>
      <c r="V99" s="424">
        <f t="shared" si="27"/>
        <v>490986.09384363575</v>
      </c>
      <c r="W99" s="424">
        <f t="shared" si="28"/>
        <v>500246.54694499122</v>
      </c>
      <c r="X99" s="424">
        <f t="shared" si="29"/>
        <v>541450</v>
      </c>
      <c r="Y99" s="424">
        <f t="shared" si="30"/>
        <v>509043.20000000001</v>
      </c>
      <c r="Z99" s="427">
        <f t="shared" si="31"/>
        <v>91197.462898627797</v>
      </c>
      <c r="AA99" s="425">
        <f t="shared" si="32"/>
        <v>0.17915466290214227</v>
      </c>
      <c r="AB99" s="424">
        <f t="shared" si="40"/>
        <v>490986.09384363575</v>
      </c>
      <c r="AC99" s="421" t="str">
        <f t="shared" si="41"/>
        <v>MEDIA ARMONICA</v>
      </c>
      <c r="AD99" s="434"/>
    </row>
    <row r="100" spans="1:30" ht="32">
      <c r="A100" s="12">
        <f t="shared" si="42"/>
        <v>91</v>
      </c>
      <c r="B100" s="13">
        <v>78181508</v>
      </c>
      <c r="C100" s="431" t="s">
        <v>1786</v>
      </c>
      <c r="D100" s="432"/>
      <c r="E100" s="14" t="s">
        <v>1710</v>
      </c>
      <c r="F100" s="12">
        <v>1</v>
      </c>
      <c r="G100" s="16">
        <f>VLOOKUP(C100,[1]SERVICIOS!$C$133:$I$199,7,FALSE)</f>
        <v>602140</v>
      </c>
      <c r="H100" s="16">
        <f t="shared" si="38"/>
        <v>632849.14</v>
      </c>
      <c r="I100" s="16">
        <v>676000</v>
      </c>
      <c r="J100" s="15">
        <v>0.19</v>
      </c>
      <c r="K100" s="16">
        <f t="shared" si="22"/>
        <v>1284.4000000000001</v>
      </c>
      <c r="L100" s="16">
        <f t="shared" si="23"/>
        <v>677284.4</v>
      </c>
      <c r="M100" s="16">
        <v>889000</v>
      </c>
      <c r="N100" s="15">
        <v>0.19</v>
      </c>
      <c r="O100" s="16">
        <f t="shared" si="18"/>
        <v>168910</v>
      </c>
      <c r="P100" s="16">
        <f t="shared" si="39"/>
        <v>1057910</v>
      </c>
      <c r="Q100" s="16">
        <v>809000</v>
      </c>
      <c r="R100" s="15">
        <v>0.19</v>
      </c>
      <c r="S100" s="16">
        <f t="shared" si="19"/>
        <v>153710</v>
      </c>
      <c r="T100" s="16">
        <f t="shared" si="25"/>
        <v>962710</v>
      </c>
      <c r="U100" s="424">
        <f t="shared" si="26"/>
        <v>632849.14</v>
      </c>
      <c r="V100" s="424">
        <f t="shared" si="27"/>
        <v>793550.90039240092</v>
      </c>
      <c r="W100" s="424">
        <f t="shared" si="28"/>
        <v>812837.75567140034</v>
      </c>
      <c r="X100" s="424">
        <f t="shared" si="29"/>
        <v>819997.2</v>
      </c>
      <c r="Y100" s="424">
        <f t="shared" si="30"/>
        <v>832688.38500000001</v>
      </c>
      <c r="Z100" s="427">
        <f t="shared" si="31"/>
        <v>181463.85220372872</v>
      </c>
      <c r="AA100" s="425">
        <f t="shared" si="32"/>
        <v>0.21792528330238295</v>
      </c>
      <c r="AB100" s="424">
        <f t="shared" si="40"/>
        <v>793550.90039240092</v>
      </c>
      <c r="AC100" s="421" t="str">
        <f t="shared" si="41"/>
        <v>MEDIA ARMONICA</v>
      </c>
      <c r="AD100" s="434"/>
    </row>
    <row r="101" spans="1:30" ht="32">
      <c r="A101" s="12">
        <f t="shared" si="42"/>
        <v>92</v>
      </c>
      <c r="B101" s="13">
        <v>78181508</v>
      </c>
      <c r="C101" s="431" t="s">
        <v>1716</v>
      </c>
      <c r="D101" s="432"/>
      <c r="E101" s="14" t="s">
        <v>1710</v>
      </c>
      <c r="F101" s="12">
        <v>1</v>
      </c>
      <c r="G101" s="16">
        <f>VLOOKUP(C101,[1]SERVICIOS!$C$133:$I$199,7,FALSE)</f>
        <v>608090</v>
      </c>
      <c r="H101" s="16">
        <f t="shared" si="38"/>
        <v>639102.59</v>
      </c>
      <c r="I101" s="16">
        <v>306000</v>
      </c>
      <c r="J101" s="15">
        <v>0.19</v>
      </c>
      <c r="K101" s="16">
        <f t="shared" si="22"/>
        <v>581.4</v>
      </c>
      <c r="L101" s="16">
        <f t="shared" si="23"/>
        <v>306581.40000000002</v>
      </c>
      <c r="M101" s="16">
        <v>409000</v>
      </c>
      <c r="N101" s="15">
        <v>0.19</v>
      </c>
      <c r="O101" s="16">
        <f t="shared" si="18"/>
        <v>77710</v>
      </c>
      <c r="P101" s="16">
        <f t="shared" si="39"/>
        <v>486710</v>
      </c>
      <c r="Q101" s="16">
        <v>369000</v>
      </c>
      <c r="R101" s="15">
        <v>0.19</v>
      </c>
      <c r="S101" s="16">
        <f t="shared" si="19"/>
        <v>70110</v>
      </c>
      <c r="T101" s="16">
        <f t="shared" si="25"/>
        <v>439110</v>
      </c>
      <c r="U101" s="424">
        <f t="shared" si="26"/>
        <v>306581.40000000002</v>
      </c>
      <c r="V101" s="424">
        <f t="shared" si="27"/>
        <v>436756.76002143335</v>
      </c>
      <c r="W101" s="424">
        <f t="shared" si="28"/>
        <v>452366.04026488488</v>
      </c>
      <c r="X101" s="424">
        <f t="shared" si="29"/>
        <v>462910</v>
      </c>
      <c r="Y101" s="424">
        <f t="shared" si="30"/>
        <v>467875.9975</v>
      </c>
      <c r="Z101" s="427">
        <f t="shared" si="31"/>
        <v>118866.20148741621</v>
      </c>
      <c r="AA101" s="425">
        <f t="shared" si="32"/>
        <v>0.25405492507107336</v>
      </c>
      <c r="AB101" s="424">
        <f t="shared" si="40"/>
        <v>436756.76002143335</v>
      </c>
      <c r="AC101" s="421" t="str">
        <f t="shared" si="41"/>
        <v>MEDIA ARMONICA</v>
      </c>
      <c r="AD101" s="434"/>
    </row>
    <row r="102" spans="1:30" ht="32">
      <c r="A102" s="12">
        <f t="shared" si="42"/>
        <v>93</v>
      </c>
      <c r="B102" s="13">
        <v>78181508</v>
      </c>
      <c r="C102" s="431" t="s">
        <v>1717</v>
      </c>
      <c r="D102" s="432"/>
      <c r="E102" s="14" t="s">
        <v>1710</v>
      </c>
      <c r="F102" s="12">
        <v>1</v>
      </c>
      <c r="G102" s="16">
        <f>VLOOKUP(C102,[1]SERVICIOS!$C$133:$I$199,7,FALSE)</f>
        <v>679490</v>
      </c>
      <c r="H102" s="16">
        <f t="shared" si="38"/>
        <v>714143.99</v>
      </c>
      <c r="I102" s="16">
        <v>661000</v>
      </c>
      <c r="J102" s="15">
        <v>0.19</v>
      </c>
      <c r="K102" s="16">
        <f t="shared" si="22"/>
        <v>1255.9000000000001</v>
      </c>
      <c r="L102" s="16">
        <f t="shared" si="23"/>
        <v>662255.9</v>
      </c>
      <c r="M102" s="16">
        <v>847000</v>
      </c>
      <c r="N102" s="15">
        <v>0.19</v>
      </c>
      <c r="O102" s="16">
        <f t="shared" si="18"/>
        <v>160930</v>
      </c>
      <c r="P102" s="16">
        <f t="shared" si="39"/>
        <v>1007930</v>
      </c>
      <c r="Q102" s="16">
        <v>770000</v>
      </c>
      <c r="R102" s="15">
        <v>0.19</v>
      </c>
      <c r="S102" s="16">
        <f t="shared" si="19"/>
        <v>146300</v>
      </c>
      <c r="T102" s="16">
        <f t="shared" si="25"/>
        <v>916300</v>
      </c>
      <c r="U102" s="424">
        <f t="shared" si="26"/>
        <v>662255.9</v>
      </c>
      <c r="V102" s="424">
        <f t="shared" si="27"/>
        <v>801001.86485636036</v>
      </c>
      <c r="W102" s="424">
        <f t="shared" si="28"/>
        <v>812961.38979167212</v>
      </c>
      <c r="X102" s="424">
        <f t="shared" si="29"/>
        <v>815221.995</v>
      </c>
      <c r="Y102" s="424">
        <f t="shared" si="30"/>
        <v>825157.47250000003</v>
      </c>
      <c r="Z102" s="427">
        <f t="shared" si="31"/>
        <v>141927.51032444093</v>
      </c>
      <c r="AA102" s="425">
        <f t="shared" si="32"/>
        <v>0.17200051511918038</v>
      </c>
      <c r="AB102" s="424">
        <f t="shared" si="40"/>
        <v>801001.86485636036</v>
      </c>
      <c r="AC102" s="421" t="str">
        <f t="shared" si="41"/>
        <v>MEDIA ARMONICA</v>
      </c>
      <c r="AD102" s="434"/>
    </row>
    <row r="103" spans="1:30" ht="32">
      <c r="A103" s="12">
        <f t="shared" si="42"/>
        <v>94</v>
      </c>
      <c r="B103" s="13">
        <v>78181508</v>
      </c>
      <c r="C103" s="431" t="s">
        <v>1787</v>
      </c>
      <c r="D103" s="432"/>
      <c r="E103" s="14" t="s">
        <v>1710</v>
      </c>
      <c r="F103" s="12">
        <v>1</v>
      </c>
      <c r="G103" s="16">
        <f>VLOOKUP(C103,[1]SERVICIOS!$C$133:$I$199,7,FALSE)</f>
        <v>600950</v>
      </c>
      <c r="H103" s="16">
        <f t="shared" si="38"/>
        <v>631598.44999999995</v>
      </c>
      <c r="I103" s="16">
        <v>207000</v>
      </c>
      <c r="J103" s="15">
        <v>0.19</v>
      </c>
      <c r="K103" s="16">
        <f t="shared" si="22"/>
        <v>393.3</v>
      </c>
      <c r="L103" s="16">
        <f t="shared" si="23"/>
        <v>207393.3</v>
      </c>
      <c r="M103" s="16">
        <v>274000</v>
      </c>
      <c r="N103" s="15">
        <v>0.19</v>
      </c>
      <c r="O103" s="16">
        <f t="shared" si="18"/>
        <v>52060</v>
      </c>
      <c r="P103" s="16">
        <f t="shared" si="39"/>
        <v>326060</v>
      </c>
      <c r="Q103" s="16">
        <v>247000</v>
      </c>
      <c r="R103" s="15">
        <v>0.19</v>
      </c>
      <c r="S103" s="16">
        <f t="shared" si="19"/>
        <v>46930</v>
      </c>
      <c r="T103" s="16">
        <f t="shared" si="25"/>
        <v>293930</v>
      </c>
      <c r="U103" s="424">
        <f t="shared" si="26"/>
        <v>207393.3</v>
      </c>
      <c r="V103" s="424">
        <f t="shared" si="27"/>
        <v>310700.5640084825</v>
      </c>
      <c r="W103" s="424">
        <f t="shared" si="28"/>
        <v>334729.74303423613</v>
      </c>
      <c r="X103" s="424">
        <f t="shared" si="29"/>
        <v>309995</v>
      </c>
      <c r="Y103" s="424">
        <f t="shared" si="30"/>
        <v>364745.4375</v>
      </c>
      <c r="Z103" s="427">
        <f t="shared" si="31"/>
        <v>160063.74879952273</v>
      </c>
      <c r="AA103" s="425">
        <f t="shared" si="32"/>
        <v>0.43883687729342119</v>
      </c>
      <c r="AB103" s="424">
        <f t="shared" si="40"/>
        <v>310700.5640084825</v>
      </c>
      <c r="AC103" s="421" t="str">
        <f t="shared" si="41"/>
        <v>MEDIA ARMONICA</v>
      </c>
      <c r="AD103" s="434"/>
    </row>
    <row r="104" spans="1:30" ht="32">
      <c r="A104" s="12">
        <f t="shared" si="42"/>
        <v>95</v>
      </c>
      <c r="B104" s="13">
        <v>78181508</v>
      </c>
      <c r="C104" s="431" t="s">
        <v>1775</v>
      </c>
      <c r="D104" s="432"/>
      <c r="E104" s="14" t="s">
        <v>1710</v>
      </c>
      <c r="F104" s="12">
        <v>1</v>
      </c>
      <c r="G104" s="16">
        <f>VLOOKUP(C104,[1]SERVICIOS!$C$133:$I$199,7,FALSE)</f>
        <v>262990</v>
      </c>
      <c r="H104" s="16">
        <f t="shared" si="38"/>
        <v>276402.49</v>
      </c>
      <c r="I104" s="16">
        <v>395000</v>
      </c>
      <c r="J104" s="15">
        <v>0.19</v>
      </c>
      <c r="K104" s="16">
        <f t="shared" si="22"/>
        <v>750.5</v>
      </c>
      <c r="L104" s="16">
        <f t="shared" si="23"/>
        <v>395750.5</v>
      </c>
      <c r="M104" s="16">
        <v>529000</v>
      </c>
      <c r="N104" s="15">
        <v>0.19</v>
      </c>
      <c r="O104" s="16">
        <f t="shared" si="18"/>
        <v>100510</v>
      </c>
      <c r="P104" s="16">
        <f t="shared" si="39"/>
        <v>629510</v>
      </c>
      <c r="Q104" s="16">
        <v>477000</v>
      </c>
      <c r="R104" s="15">
        <v>0.19</v>
      </c>
      <c r="S104" s="16">
        <f t="shared" si="19"/>
        <v>90630</v>
      </c>
      <c r="T104" s="16">
        <f t="shared" si="25"/>
        <v>567630</v>
      </c>
      <c r="U104" s="424">
        <f t="shared" si="26"/>
        <v>276402.49</v>
      </c>
      <c r="V104" s="424">
        <f t="shared" si="27"/>
        <v>421274.13000346452</v>
      </c>
      <c r="W104" s="424">
        <f t="shared" si="28"/>
        <v>444639.30366506451</v>
      </c>
      <c r="X104" s="424">
        <f t="shared" si="29"/>
        <v>481690.25</v>
      </c>
      <c r="Y104" s="424">
        <f t="shared" si="30"/>
        <v>467323.2475</v>
      </c>
      <c r="Z104" s="427">
        <f t="shared" si="31"/>
        <v>139588.12728225227</v>
      </c>
      <c r="AA104" s="425">
        <f t="shared" si="32"/>
        <v>0.29869716096726445</v>
      </c>
      <c r="AB104" s="424">
        <f t="shared" si="40"/>
        <v>421274.13000346452</v>
      </c>
      <c r="AC104" s="421" t="str">
        <f t="shared" si="41"/>
        <v>MEDIA ARMONICA</v>
      </c>
      <c r="AD104" s="434"/>
    </row>
    <row r="105" spans="1:30" ht="32">
      <c r="A105" s="12">
        <f t="shared" si="42"/>
        <v>96</v>
      </c>
      <c r="B105" s="13">
        <v>78181508</v>
      </c>
      <c r="C105" s="431" t="s">
        <v>1718</v>
      </c>
      <c r="D105" s="432"/>
      <c r="E105" s="14" t="s">
        <v>1710</v>
      </c>
      <c r="F105" s="12">
        <v>1</v>
      </c>
      <c r="G105" s="764" t="s">
        <v>1954</v>
      </c>
      <c r="H105" s="765"/>
      <c r="I105" s="16">
        <v>408000</v>
      </c>
      <c r="J105" s="15">
        <v>0.19</v>
      </c>
      <c r="K105" s="16">
        <f t="shared" si="22"/>
        <v>775.2</v>
      </c>
      <c r="L105" s="16">
        <f t="shared" si="23"/>
        <v>408775.2</v>
      </c>
      <c r="M105" s="16">
        <v>536000</v>
      </c>
      <c r="N105" s="15">
        <v>0.19</v>
      </c>
      <c r="O105" s="16">
        <f t="shared" si="18"/>
        <v>101840</v>
      </c>
      <c r="P105" s="16">
        <f t="shared" si="39"/>
        <v>637840</v>
      </c>
      <c r="Q105" s="16">
        <v>488000</v>
      </c>
      <c r="R105" s="15">
        <v>0.19</v>
      </c>
      <c r="S105" s="16">
        <f t="shared" si="19"/>
        <v>92720</v>
      </c>
      <c r="T105" s="16">
        <f t="shared" si="25"/>
        <v>580720</v>
      </c>
      <c r="U105" s="424">
        <f t="shared" si="26"/>
        <v>408775.2</v>
      </c>
      <c r="V105" s="424">
        <f t="shared" si="27"/>
        <v>523001.25235458231</v>
      </c>
      <c r="W105" s="424">
        <f t="shared" si="28"/>
        <v>532992.41019809386</v>
      </c>
      <c r="X105" s="424">
        <f t="shared" si="29"/>
        <v>580720</v>
      </c>
      <c r="Y105" s="424">
        <f t="shared" si="30"/>
        <v>542445.06666666665</v>
      </c>
      <c r="Z105" s="427">
        <f t="shared" si="31"/>
        <v>97352.961060987931</v>
      </c>
      <c r="AA105" s="425">
        <f t="shared" si="32"/>
        <v>0.1794706359101455</v>
      </c>
      <c r="AB105" s="424">
        <f t="shared" si="40"/>
        <v>523001.25235458231</v>
      </c>
      <c r="AC105" s="421" t="str">
        <f t="shared" si="41"/>
        <v>MEDIA ARMONICA</v>
      </c>
      <c r="AD105" s="434"/>
    </row>
    <row r="106" spans="1:30" ht="32">
      <c r="A106" s="12">
        <f t="shared" si="42"/>
        <v>97</v>
      </c>
      <c r="B106" s="13">
        <v>78181508</v>
      </c>
      <c r="C106" s="431" t="s">
        <v>1719</v>
      </c>
      <c r="D106" s="432"/>
      <c r="E106" s="14" t="s">
        <v>1710</v>
      </c>
      <c r="F106" s="12">
        <v>1</v>
      </c>
      <c r="G106" s="16">
        <f>VLOOKUP(C106,[1]SERVICIOS!$C$133:$I$199,7,FALSE)</f>
        <v>266560</v>
      </c>
      <c r="H106" s="16">
        <f t="shared" si="38"/>
        <v>280154.56</v>
      </c>
      <c r="I106" s="16">
        <v>428000</v>
      </c>
      <c r="J106" s="15">
        <v>0.19</v>
      </c>
      <c r="K106" s="16">
        <f t="shared" si="22"/>
        <v>813.2</v>
      </c>
      <c r="L106" s="16">
        <f t="shared" si="23"/>
        <v>428813.2</v>
      </c>
      <c r="M106" s="16">
        <v>563000</v>
      </c>
      <c r="N106" s="15">
        <v>0.19</v>
      </c>
      <c r="O106" s="16">
        <f t="shared" si="18"/>
        <v>106970</v>
      </c>
      <c r="P106" s="16">
        <f t="shared" si="39"/>
        <v>669970</v>
      </c>
      <c r="Q106" s="16">
        <v>508000</v>
      </c>
      <c r="R106" s="15">
        <v>0.19</v>
      </c>
      <c r="S106" s="16">
        <f t="shared" si="19"/>
        <v>96520</v>
      </c>
      <c r="T106" s="16">
        <f t="shared" si="25"/>
        <v>604520</v>
      </c>
      <c r="U106" s="424">
        <f t="shared" si="26"/>
        <v>280154.56</v>
      </c>
      <c r="V106" s="424">
        <f t="shared" si="27"/>
        <v>442072.71790770593</v>
      </c>
      <c r="W106" s="424">
        <f t="shared" si="28"/>
        <v>469659.3447121022</v>
      </c>
      <c r="X106" s="424">
        <f t="shared" si="29"/>
        <v>516666.6</v>
      </c>
      <c r="Y106" s="424">
        <f t="shared" si="30"/>
        <v>495864.44</v>
      </c>
      <c r="Z106" s="427">
        <f t="shared" si="31"/>
        <v>152598.65485725887</v>
      </c>
      <c r="AA106" s="425">
        <f t="shared" si="32"/>
        <v>0.30774268640287833</v>
      </c>
      <c r="AB106" s="424">
        <f t="shared" si="40"/>
        <v>442072.71790770593</v>
      </c>
      <c r="AC106" s="421" t="str">
        <f t="shared" si="41"/>
        <v>MEDIA ARMONICA</v>
      </c>
      <c r="AD106" s="434"/>
    </row>
    <row r="107" spans="1:30" ht="32">
      <c r="A107" s="12">
        <f t="shared" si="42"/>
        <v>98</v>
      </c>
      <c r="B107" s="13">
        <v>78181508</v>
      </c>
      <c r="C107" s="431" t="s">
        <v>1940</v>
      </c>
      <c r="D107" s="432"/>
      <c r="E107" s="14" t="s">
        <v>1710</v>
      </c>
      <c r="F107" s="12">
        <v>1</v>
      </c>
      <c r="G107" s="16">
        <f>VLOOKUP(C107,[1]SERVICIOS!$C$133:$I$199,7,FALSE)</f>
        <v>245140</v>
      </c>
      <c r="H107" s="16">
        <f t="shared" si="38"/>
        <v>257642.13999999998</v>
      </c>
      <c r="I107" s="16">
        <v>395000</v>
      </c>
      <c r="J107" s="15">
        <v>0.19</v>
      </c>
      <c r="K107" s="16">
        <f t="shared" si="22"/>
        <v>750.5</v>
      </c>
      <c r="L107" s="16">
        <f t="shared" si="23"/>
        <v>395750.5</v>
      </c>
      <c r="M107" s="16">
        <v>524000</v>
      </c>
      <c r="N107" s="15">
        <v>0.19</v>
      </c>
      <c r="O107" s="16">
        <f t="shared" si="18"/>
        <v>99560</v>
      </c>
      <c r="P107" s="16">
        <f t="shared" si="39"/>
        <v>623560</v>
      </c>
      <c r="Q107" s="16">
        <v>468000</v>
      </c>
      <c r="R107" s="15">
        <v>0.19</v>
      </c>
      <c r="S107" s="16">
        <f t="shared" si="19"/>
        <v>88920</v>
      </c>
      <c r="T107" s="16">
        <f t="shared" si="25"/>
        <v>556920</v>
      </c>
      <c r="U107" s="424">
        <f t="shared" si="26"/>
        <v>257642.13999999998</v>
      </c>
      <c r="V107" s="424">
        <f t="shared" si="27"/>
        <v>407851.87672888796</v>
      </c>
      <c r="W107" s="424">
        <f t="shared" si="28"/>
        <v>433787.8245876765</v>
      </c>
      <c r="X107" s="424">
        <f t="shared" si="29"/>
        <v>476335.25</v>
      </c>
      <c r="Y107" s="424">
        <f t="shared" si="30"/>
        <v>458468.16000000003</v>
      </c>
      <c r="Z107" s="427">
        <f t="shared" si="31"/>
        <v>142489.18872925671</v>
      </c>
      <c r="AA107" s="425">
        <f t="shared" si="32"/>
        <v>0.31079407723593433</v>
      </c>
      <c r="AB107" s="424">
        <f t="shared" si="40"/>
        <v>407851.87672888796</v>
      </c>
      <c r="AC107" s="421" t="str">
        <f t="shared" si="41"/>
        <v>MEDIA ARMONICA</v>
      </c>
      <c r="AD107" s="434"/>
    </row>
    <row r="108" spans="1:30" ht="32">
      <c r="A108" s="12">
        <f t="shared" si="42"/>
        <v>99</v>
      </c>
      <c r="B108" s="13">
        <v>78181508</v>
      </c>
      <c r="C108" s="431" t="s">
        <v>1941</v>
      </c>
      <c r="D108" s="432"/>
      <c r="E108" s="14" t="s">
        <v>1710</v>
      </c>
      <c r="F108" s="12">
        <v>1</v>
      </c>
      <c r="G108" s="16">
        <f>VLOOKUP(C108,[1]SERVICIOS!$C$133:$I$199,7,FALSE)</f>
        <v>258230</v>
      </c>
      <c r="H108" s="16">
        <f t="shared" si="38"/>
        <v>271399.73</v>
      </c>
      <c r="I108" s="16">
        <v>513000</v>
      </c>
      <c r="J108" s="15">
        <v>0.19</v>
      </c>
      <c r="K108" s="16">
        <f t="shared" si="22"/>
        <v>974.7</v>
      </c>
      <c r="L108" s="16">
        <f t="shared" si="23"/>
        <v>513974.7</v>
      </c>
      <c r="M108" s="16">
        <v>682000</v>
      </c>
      <c r="N108" s="15">
        <v>0.19</v>
      </c>
      <c r="O108" s="16">
        <f t="shared" si="18"/>
        <v>129580</v>
      </c>
      <c r="P108" s="16">
        <f t="shared" si="39"/>
        <v>811580</v>
      </c>
      <c r="Q108" s="16">
        <v>609000</v>
      </c>
      <c r="R108" s="15">
        <v>0.19</v>
      </c>
      <c r="S108" s="16">
        <f t="shared" si="19"/>
        <v>115710</v>
      </c>
      <c r="T108" s="16">
        <f t="shared" si="25"/>
        <v>724710</v>
      </c>
      <c r="U108" s="424">
        <f t="shared" si="26"/>
        <v>271399.73</v>
      </c>
      <c r="V108" s="424">
        <f t="shared" si="27"/>
        <v>485304.38785440591</v>
      </c>
      <c r="W108" s="424">
        <f t="shared" si="28"/>
        <v>535194.55430839467</v>
      </c>
      <c r="X108" s="424">
        <f t="shared" si="29"/>
        <v>619342.35</v>
      </c>
      <c r="Y108" s="424">
        <f t="shared" si="30"/>
        <v>580416.10749999993</v>
      </c>
      <c r="Z108" s="427">
        <f t="shared" si="31"/>
        <v>208664.23675510194</v>
      </c>
      <c r="AA108" s="425">
        <f t="shared" si="32"/>
        <v>0.35950800478965339</v>
      </c>
      <c r="AB108" s="424">
        <f t="shared" si="40"/>
        <v>485304.38785440591</v>
      </c>
      <c r="AC108" s="421" t="str">
        <f t="shared" si="41"/>
        <v>MEDIA ARMONICA</v>
      </c>
      <c r="AD108" s="434"/>
    </row>
    <row r="109" spans="1:30" ht="32">
      <c r="A109" s="12">
        <f t="shared" si="42"/>
        <v>100</v>
      </c>
      <c r="B109" s="13">
        <v>78181508</v>
      </c>
      <c r="C109" s="431" t="s">
        <v>1721</v>
      </c>
      <c r="D109" s="432"/>
      <c r="E109" s="14" t="s">
        <v>1710</v>
      </c>
      <c r="F109" s="12">
        <v>1</v>
      </c>
      <c r="G109" s="16">
        <f>VLOOKUP(C109,[1]SERVICIOS!$C$133:$I$199,7,FALSE)</f>
        <v>262990</v>
      </c>
      <c r="H109" s="16">
        <f t="shared" si="38"/>
        <v>276402.49</v>
      </c>
      <c r="I109" s="16">
        <v>566000</v>
      </c>
      <c r="J109" s="15">
        <v>0.19</v>
      </c>
      <c r="K109" s="16">
        <f t="shared" si="22"/>
        <v>1075.4000000000001</v>
      </c>
      <c r="L109" s="16">
        <f t="shared" si="23"/>
        <v>567075.4</v>
      </c>
      <c r="M109" s="16">
        <v>738000</v>
      </c>
      <c r="N109" s="15">
        <v>0.19</v>
      </c>
      <c r="O109" s="16">
        <f t="shared" si="18"/>
        <v>140220</v>
      </c>
      <c r="P109" s="16">
        <f t="shared" si="39"/>
        <v>878220</v>
      </c>
      <c r="Q109" s="16">
        <v>671000</v>
      </c>
      <c r="R109" s="15">
        <v>0.19</v>
      </c>
      <c r="S109" s="16">
        <f t="shared" si="19"/>
        <v>127490</v>
      </c>
      <c r="T109" s="16">
        <f t="shared" si="25"/>
        <v>798490</v>
      </c>
      <c r="U109" s="424">
        <f t="shared" si="26"/>
        <v>276402.49</v>
      </c>
      <c r="V109" s="424">
        <f t="shared" si="27"/>
        <v>514643.07322844258</v>
      </c>
      <c r="W109" s="424">
        <f t="shared" si="28"/>
        <v>575789.69890476379</v>
      </c>
      <c r="X109" s="424">
        <f t="shared" si="29"/>
        <v>682782.7</v>
      </c>
      <c r="Y109" s="424">
        <f t="shared" si="30"/>
        <v>630046.97250000003</v>
      </c>
      <c r="Z109" s="427">
        <f t="shared" si="31"/>
        <v>233983.30284322481</v>
      </c>
      <c r="AA109" s="425">
        <f t="shared" si="32"/>
        <v>0.37137437850830207</v>
      </c>
      <c r="AB109" s="424">
        <f t="shared" si="40"/>
        <v>514643.07322844258</v>
      </c>
      <c r="AC109" s="421" t="str">
        <f t="shared" si="41"/>
        <v>MEDIA ARMONICA</v>
      </c>
      <c r="AD109" s="434"/>
    </row>
    <row r="110" spans="1:30" ht="32">
      <c r="A110" s="12">
        <f t="shared" si="42"/>
        <v>101</v>
      </c>
      <c r="B110" s="13">
        <v>78181508</v>
      </c>
      <c r="C110" s="431" t="s">
        <v>1722</v>
      </c>
      <c r="D110" s="432"/>
      <c r="E110" s="14" t="s">
        <v>1710</v>
      </c>
      <c r="F110" s="12">
        <v>1</v>
      </c>
      <c r="G110" s="16">
        <f>VLOOKUP(C110,[1]SERVICIOS!$C$133:$I$199,7,FALSE)</f>
        <v>1304240</v>
      </c>
      <c r="H110" s="16">
        <f t="shared" si="38"/>
        <v>1370756.24</v>
      </c>
      <c r="I110" s="16">
        <v>401000</v>
      </c>
      <c r="J110" s="15">
        <v>0.19</v>
      </c>
      <c r="K110" s="16">
        <f t="shared" si="22"/>
        <v>761.9</v>
      </c>
      <c r="L110" s="16">
        <f t="shared" si="23"/>
        <v>401761.9</v>
      </c>
      <c r="M110" s="16">
        <v>523000</v>
      </c>
      <c r="N110" s="15">
        <v>0.19</v>
      </c>
      <c r="O110" s="16">
        <f t="shared" si="18"/>
        <v>99370</v>
      </c>
      <c r="P110" s="16">
        <f t="shared" si="39"/>
        <v>622370</v>
      </c>
      <c r="Q110" s="16">
        <v>476000</v>
      </c>
      <c r="R110" s="15">
        <v>0.19</v>
      </c>
      <c r="S110" s="16">
        <f t="shared" si="19"/>
        <v>90440</v>
      </c>
      <c r="T110" s="16">
        <f t="shared" si="25"/>
        <v>566440</v>
      </c>
      <c r="U110" s="424">
        <f t="shared" si="26"/>
        <v>401761.9</v>
      </c>
      <c r="V110" s="424">
        <f t="shared" si="27"/>
        <v>606912.67234896147</v>
      </c>
      <c r="W110" s="424">
        <f t="shared" si="28"/>
        <v>663793.33324373967</v>
      </c>
      <c r="X110" s="424">
        <f t="shared" si="29"/>
        <v>594405</v>
      </c>
      <c r="Y110" s="424">
        <f t="shared" si="30"/>
        <v>740332.03500000003</v>
      </c>
      <c r="Z110" s="427">
        <f t="shared" si="31"/>
        <v>372900.08584793285</v>
      </c>
      <c r="AA110" s="425">
        <f t="shared" si="32"/>
        <v>0.50369302990911746</v>
      </c>
      <c r="AB110" s="424">
        <f t="shared" si="40"/>
        <v>606912.67234896147</v>
      </c>
      <c r="AC110" s="421" t="str">
        <f t="shared" si="41"/>
        <v>MEDIA ARMONICA</v>
      </c>
      <c r="AD110" s="434"/>
    </row>
    <row r="111" spans="1:30" ht="32">
      <c r="A111" s="12">
        <f t="shared" si="42"/>
        <v>102</v>
      </c>
      <c r="B111" s="13">
        <v>78181508</v>
      </c>
      <c r="C111" s="431" t="s">
        <v>1723</v>
      </c>
      <c r="D111" s="432"/>
      <c r="E111" s="14" t="s">
        <v>1710</v>
      </c>
      <c r="F111" s="12">
        <v>1</v>
      </c>
      <c r="G111" s="16">
        <f>VLOOKUP(C111,[1]SERVICIOS!$C$133:$I$199,7,FALSE)</f>
        <v>1823080</v>
      </c>
      <c r="H111" s="16">
        <f t="shared" si="38"/>
        <v>1916057.0799999998</v>
      </c>
      <c r="I111" s="16">
        <v>324000</v>
      </c>
      <c r="J111" s="15">
        <v>0.19</v>
      </c>
      <c r="K111" s="16">
        <f t="shared" si="22"/>
        <v>615.6</v>
      </c>
      <c r="L111" s="16">
        <f t="shared" si="23"/>
        <v>324615.59999999998</v>
      </c>
      <c r="M111" s="16">
        <v>422000</v>
      </c>
      <c r="N111" s="15">
        <v>0.19</v>
      </c>
      <c r="O111" s="16">
        <f t="shared" si="18"/>
        <v>80180</v>
      </c>
      <c r="P111" s="16">
        <f t="shared" si="39"/>
        <v>502180</v>
      </c>
      <c r="Q111" s="16">
        <v>384000</v>
      </c>
      <c r="R111" s="15">
        <v>0.19</v>
      </c>
      <c r="S111" s="16">
        <f t="shared" si="19"/>
        <v>72960</v>
      </c>
      <c r="T111" s="16">
        <f t="shared" si="25"/>
        <v>456960</v>
      </c>
      <c r="U111" s="424">
        <f t="shared" si="26"/>
        <v>324615.59999999998</v>
      </c>
      <c r="V111" s="424">
        <f t="shared" si="27"/>
        <v>513995.7839126428</v>
      </c>
      <c r="W111" s="424">
        <f t="shared" si="28"/>
        <v>614651.37417629478</v>
      </c>
      <c r="X111" s="424">
        <f t="shared" si="29"/>
        <v>479570</v>
      </c>
      <c r="Y111" s="424">
        <f t="shared" si="30"/>
        <v>799953.16999999993</v>
      </c>
      <c r="Z111" s="427">
        <f t="shared" si="31"/>
        <v>647677.952150853</v>
      </c>
      <c r="AA111" s="425">
        <f t="shared" si="32"/>
        <v>0.80964483477308191</v>
      </c>
      <c r="AB111" s="424">
        <f t="shared" si="40"/>
        <v>513995.7839126428</v>
      </c>
      <c r="AC111" s="421" t="str">
        <f t="shared" si="41"/>
        <v>MEDIA ARMONICA</v>
      </c>
      <c r="AD111" s="434"/>
    </row>
    <row r="112" spans="1:30" ht="32">
      <c r="A112" s="12">
        <f t="shared" si="42"/>
        <v>103</v>
      </c>
      <c r="B112" s="13">
        <v>78181508</v>
      </c>
      <c r="C112" s="431" t="s">
        <v>1788</v>
      </c>
      <c r="D112" s="432"/>
      <c r="E112" s="14" t="s">
        <v>1710</v>
      </c>
      <c r="F112" s="12">
        <v>1</v>
      </c>
      <c r="G112" s="16">
        <f>VLOOKUP(C112,[1]SERVICIOS!$C$133:$I$199,7,FALSE)</f>
        <v>1229270</v>
      </c>
      <c r="H112" s="16">
        <f t="shared" si="38"/>
        <v>1291962.77</v>
      </c>
      <c r="I112" s="16">
        <v>595000</v>
      </c>
      <c r="J112" s="15">
        <v>0.19</v>
      </c>
      <c r="K112" s="16">
        <f t="shared" si="22"/>
        <v>1130.5</v>
      </c>
      <c r="L112" s="16">
        <f t="shared" si="23"/>
        <v>596130.5</v>
      </c>
      <c r="M112" s="16">
        <v>776000</v>
      </c>
      <c r="N112" s="15">
        <v>0.19</v>
      </c>
      <c r="O112" s="16">
        <f t="shared" si="18"/>
        <v>147440</v>
      </c>
      <c r="P112" s="16">
        <f t="shared" si="39"/>
        <v>923440</v>
      </c>
      <c r="Q112" s="16">
        <v>693000</v>
      </c>
      <c r="R112" s="15">
        <v>0.19</v>
      </c>
      <c r="S112" s="16">
        <f t="shared" si="19"/>
        <v>131670</v>
      </c>
      <c r="T112" s="16">
        <f t="shared" si="25"/>
        <v>824670</v>
      </c>
      <c r="U112" s="424">
        <f t="shared" si="26"/>
        <v>596130.5</v>
      </c>
      <c r="V112" s="424">
        <f t="shared" si="27"/>
        <v>842634.82745756442</v>
      </c>
      <c r="W112" s="424">
        <f t="shared" si="28"/>
        <v>875124.9281078612</v>
      </c>
      <c r="X112" s="424">
        <f t="shared" si="29"/>
        <v>874055</v>
      </c>
      <c r="Y112" s="424">
        <f t="shared" si="30"/>
        <v>909050.8175</v>
      </c>
      <c r="Z112" s="427">
        <f t="shared" si="31"/>
        <v>250932.19174044306</v>
      </c>
      <c r="AA112" s="425">
        <f t="shared" si="32"/>
        <v>0.27603758437898668</v>
      </c>
      <c r="AB112" s="424">
        <f t="shared" si="40"/>
        <v>842634.82745756442</v>
      </c>
      <c r="AC112" s="421" t="str">
        <f t="shared" si="41"/>
        <v>MEDIA ARMONICA</v>
      </c>
      <c r="AD112" s="434"/>
    </row>
    <row r="113" spans="1:30" ht="32">
      <c r="A113" s="12">
        <f t="shared" si="42"/>
        <v>104</v>
      </c>
      <c r="B113" s="13">
        <v>78181508</v>
      </c>
      <c r="C113" s="431" t="s">
        <v>1949</v>
      </c>
      <c r="D113" s="432"/>
      <c r="E113" s="14" t="s">
        <v>1710</v>
      </c>
      <c r="F113" s="12">
        <v>1</v>
      </c>
      <c r="G113" s="16">
        <f>VLOOKUP(C113,[1]SERVICIOS!$C$133:$I$199,7,FALSE)</f>
        <v>124950</v>
      </c>
      <c r="H113" s="16">
        <f t="shared" si="38"/>
        <v>131322.44999999998</v>
      </c>
      <c r="I113" s="16">
        <v>193000</v>
      </c>
      <c r="J113" s="15">
        <v>0.19</v>
      </c>
      <c r="K113" s="16">
        <f t="shared" si="22"/>
        <v>366.7</v>
      </c>
      <c r="L113" s="16">
        <f t="shared" si="23"/>
        <v>193366.7</v>
      </c>
      <c r="M113" s="16">
        <v>258000</v>
      </c>
      <c r="N113" s="15">
        <v>0.19</v>
      </c>
      <c r="O113" s="16">
        <f t="shared" si="18"/>
        <v>49020</v>
      </c>
      <c r="P113" s="16">
        <f t="shared" si="39"/>
        <v>307020</v>
      </c>
      <c r="Q113" s="16">
        <v>231000</v>
      </c>
      <c r="R113" s="15">
        <v>0.19</v>
      </c>
      <c r="S113" s="16">
        <f t="shared" si="19"/>
        <v>43890</v>
      </c>
      <c r="T113" s="16">
        <f t="shared" si="25"/>
        <v>274890</v>
      </c>
      <c r="U113" s="424">
        <f t="shared" si="26"/>
        <v>131322.44999999998</v>
      </c>
      <c r="V113" s="424">
        <f t="shared" si="27"/>
        <v>203238.59637356835</v>
      </c>
      <c r="W113" s="424">
        <f t="shared" si="28"/>
        <v>215160.01589138794</v>
      </c>
      <c r="X113" s="424">
        <f t="shared" si="29"/>
        <v>234128.35</v>
      </c>
      <c r="Y113" s="424">
        <f t="shared" si="30"/>
        <v>226649.78750000001</v>
      </c>
      <c r="Z113" s="427">
        <f t="shared" si="31"/>
        <v>68886.780930218898</v>
      </c>
      <c r="AA113" s="425">
        <f t="shared" si="32"/>
        <v>0.30393490190331152</v>
      </c>
      <c r="AB113" s="424">
        <f t="shared" si="40"/>
        <v>203238.59637356835</v>
      </c>
      <c r="AC113" s="421" t="str">
        <f t="shared" si="41"/>
        <v>MEDIA ARMONICA</v>
      </c>
      <c r="AD113" s="434"/>
    </row>
    <row r="114" spans="1:30" ht="32">
      <c r="A114" s="12">
        <f t="shared" si="42"/>
        <v>105</v>
      </c>
      <c r="B114" s="13">
        <v>78181508</v>
      </c>
      <c r="C114" s="431" t="s">
        <v>1776</v>
      </c>
      <c r="D114" s="432"/>
      <c r="E114" s="14" t="s">
        <v>1710</v>
      </c>
      <c r="F114" s="12">
        <v>1</v>
      </c>
      <c r="G114" s="16">
        <f>VLOOKUP(C114,[1]SERVICIOS!$C$133:$I$199,7,FALSE)</f>
        <v>234430</v>
      </c>
      <c r="H114" s="16">
        <f t="shared" si="38"/>
        <v>246385.93</v>
      </c>
      <c r="I114" s="16">
        <v>417000</v>
      </c>
      <c r="J114" s="15">
        <v>0.19</v>
      </c>
      <c r="K114" s="16">
        <f t="shared" si="22"/>
        <v>792.3</v>
      </c>
      <c r="L114" s="16">
        <f t="shared" si="23"/>
        <v>417792.3</v>
      </c>
      <c r="M114" s="16">
        <v>548000</v>
      </c>
      <c r="N114" s="15">
        <v>0.19</v>
      </c>
      <c r="O114" s="16">
        <f t="shared" si="18"/>
        <v>104120</v>
      </c>
      <c r="P114" s="16">
        <f t="shared" si="39"/>
        <v>652120</v>
      </c>
      <c r="Q114" s="16">
        <v>499000</v>
      </c>
      <c r="R114" s="15">
        <v>0.19</v>
      </c>
      <c r="S114" s="16">
        <f t="shared" si="19"/>
        <v>94810</v>
      </c>
      <c r="T114" s="16">
        <f t="shared" si="25"/>
        <v>593810</v>
      </c>
      <c r="U114" s="424">
        <f t="shared" si="26"/>
        <v>246385.93</v>
      </c>
      <c r="V114" s="424">
        <f t="shared" si="27"/>
        <v>413662.97417431325</v>
      </c>
      <c r="W114" s="424">
        <f t="shared" si="28"/>
        <v>446825.38733921747</v>
      </c>
      <c r="X114" s="424">
        <f t="shared" si="29"/>
        <v>505801.15</v>
      </c>
      <c r="Y114" s="424">
        <f t="shared" si="30"/>
        <v>477527.0575</v>
      </c>
      <c r="Z114" s="427">
        <f t="shared" si="31"/>
        <v>158901.60506019255</v>
      </c>
      <c r="AA114" s="425">
        <f t="shared" si="32"/>
        <v>0.33275937470871492</v>
      </c>
      <c r="AB114" s="424">
        <f t="shared" si="40"/>
        <v>413662.97417431325</v>
      </c>
      <c r="AC114" s="421" t="str">
        <f t="shared" si="41"/>
        <v>MEDIA ARMONICA</v>
      </c>
      <c r="AD114" s="434"/>
    </row>
    <row r="115" spans="1:30" ht="32">
      <c r="A115" s="12">
        <f t="shared" si="42"/>
        <v>106</v>
      </c>
      <c r="B115" s="13">
        <v>78181508</v>
      </c>
      <c r="C115" s="431" t="s">
        <v>1789</v>
      </c>
      <c r="D115" s="432"/>
      <c r="E115" s="14" t="s">
        <v>1710</v>
      </c>
      <c r="F115" s="12">
        <v>1</v>
      </c>
      <c r="G115" s="16">
        <f>VLOOKUP(C115,[1]SERVICIOS!$C$133:$I$199,7,FALSE)</f>
        <v>236810</v>
      </c>
      <c r="H115" s="16">
        <f t="shared" si="38"/>
        <v>248887.31</v>
      </c>
      <c r="I115" s="16">
        <v>393000</v>
      </c>
      <c r="J115" s="15">
        <v>0.19</v>
      </c>
      <c r="K115" s="16">
        <f t="shared" si="22"/>
        <v>746.7</v>
      </c>
      <c r="L115" s="16">
        <f t="shared" si="23"/>
        <v>393746.7</v>
      </c>
      <c r="M115" s="16">
        <v>512000</v>
      </c>
      <c r="N115" s="15">
        <v>0.19</v>
      </c>
      <c r="O115" s="16">
        <f t="shared" si="18"/>
        <v>97280</v>
      </c>
      <c r="P115" s="16">
        <f t="shared" si="39"/>
        <v>609280</v>
      </c>
      <c r="Q115" s="16">
        <v>462000</v>
      </c>
      <c r="R115" s="15">
        <v>0.19</v>
      </c>
      <c r="S115" s="16">
        <f t="shared" si="19"/>
        <v>87780</v>
      </c>
      <c r="T115" s="16">
        <f t="shared" si="25"/>
        <v>549780</v>
      </c>
      <c r="U115" s="424">
        <f t="shared" si="26"/>
        <v>248887.31</v>
      </c>
      <c r="V115" s="424">
        <f t="shared" si="27"/>
        <v>399290.16786711058</v>
      </c>
      <c r="W115" s="424">
        <f t="shared" si="28"/>
        <v>425653.6727307986</v>
      </c>
      <c r="X115" s="424">
        <f t="shared" si="29"/>
        <v>471763.35</v>
      </c>
      <c r="Y115" s="424">
        <f t="shared" si="30"/>
        <v>450423.5025</v>
      </c>
      <c r="Z115" s="427">
        <f t="shared" si="31"/>
        <v>140477.9317388109</v>
      </c>
      <c r="AA115" s="425">
        <f t="shared" si="32"/>
        <v>0.31187966648967413</v>
      </c>
      <c r="AB115" s="424">
        <f t="shared" si="40"/>
        <v>399290.16786711058</v>
      </c>
      <c r="AC115" s="421" t="str">
        <f t="shared" si="41"/>
        <v>MEDIA ARMONICA</v>
      </c>
      <c r="AD115" s="434"/>
    </row>
    <row r="116" spans="1:30" ht="32">
      <c r="A116" s="12">
        <f t="shared" si="42"/>
        <v>107</v>
      </c>
      <c r="B116" s="13">
        <v>78181508</v>
      </c>
      <c r="C116" s="431" t="s">
        <v>1817</v>
      </c>
      <c r="D116" s="432"/>
      <c r="E116" s="14" t="s">
        <v>1710</v>
      </c>
      <c r="F116" s="12">
        <v>1</v>
      </c>
      <c r="G116" s="16">
        <f>VLOOKUP(C116,[1]SERVICIOS!$C$133:$I$199,7,FALSE)</f>
        <v>229670</v>
      </c>
      <c r="H116" s="16">
        <f t="shared" si="38"/>
        <v>241383.16999999998</v>
      </c>
      <c r="I116" s="16">
        <v>468000</v>
      </c>
      <c r="J116" s="15">
        <v>0.19</v>
      </c>
      <c r="K116" s="16">
        <f t="shared" si="22"/>
        <v>889.2</v>
      </c>
      <c r="L116" s="16">
        <f t="shared" si="23"/>
        <v>468889.2</v>
      </c>
      <c r="M116" s="16">
        <v>610000</v>
      </c>
      <c r="N116" s="15">
        <v>0.19</v>
      </c>
      <c r="O116" s="16">
        <f t="shared" si="18"/>
        <v>115900</v>
      </c>
      <c r="P116" s="16">
        <f t="shared" si="39"/>
        <v>725900</v>
      </c>
      <c r="Q116" s="16">
        <v>550000</v>
      </c>
      <c r="R116" s="15">
        <v>0.19</v>
      </c>
      <c r="S116" s="16">
        <f t="shared" si="19"/>
        <v>104500</v>
      </c>
      <c r="T116" s="16">
        <f t="shared" si="25"/>
        <v>654500</v>
      </c>
      <c r="U116" s="424">
        <f t="shared" si="26"/>
        <v>241383.16999999998</v>
      </c>
      <c r="V116" s="424">
        <f t="shared" si="27"/>
        <v>435683.57355117262</v>
      </c>
      <c r="W116" s="424">
        <f t="shared" si="28"/>
        <v>481549.47736649879</v>
      </c>
      <c r="X116" s="424">
        <f t="shared" si="29"/>
        <v>561694.6</v>
      </c>
      <c r="Y116" s="424">
        <f t="shared" si="30"/>
        <v>522668.09250000003</v>
      </c>
      <c r="Z116" s="427">
        <f t="shared" si="31"/>
        <v>187547.48529741378</v>
      </c>
      <c r="AA116" s="425">
        <f t="shared" si="32"/>
        <v>0.35882711799058936</v>
      </c>
      <c r="AB116" s="424">
        <f t="shared" si="40"/>
        <v>435683.57355117262</v>
      </c>
      <c r="AC116" s="421" t="str">
        <f t="shared" si="41"/>
        <v>MEDIA ARMONICA</v>
      </c>
      <c r="AD116" s="434"/>
    </row>
    <row r="117" spans="1:30" ht="32">
      <c r="A117" s="12">
        <f t="shared" si="42"/>
        <v>108</v>
      </c>
      <c r="B117" s="13">
        <v>78181508</v>
      </c>
      <c r="C117" s="431" t="s">
        <v>1856</v>
      </c>
      <c r="D117" s="432"/>
      <c r="E117" s="14" t="s">
        <v>1710</v>
      </c>
      <c r="F117" s="12">
        <v>1</v>
      </c>
      <c r="G117" s="16">
        <f>VLOOKUP(C117,[1]SERVICIOS!$C$133:$I$199,7,FALSE)</f>
        <v>167790</v>
      </c>
      <c r="H117" s="16">
        <f t="shared" si="38"/>
        <v>176347.28999999998</v>
      </c>
      <c r="I117" s="16">
        <v>264000</v>
      </c>
      <c r="J117" s="15">
        <v>0.19</v>
      </c>
      <c r="K117" s="16">
        <f t="shared" si="22"/>
        <v>501.6</v>
      </c>
      <c r="L117" s="16">
        <f t="shared" si="23"/>
        <v>264501.59999999998</v>
      </c>
      <c r="M117" s="16">
        <v>350000</v>
      </c>
      <c r="N117" s="15">
        <v>0.19</v>
      </c>
      <c r="O117" s="16">
        <f t="shared" si="18"/>
        <v>66500</v>
      </c>
      <c r="P117" s="16">
        <f t="shared" si="39"/>
        <v>416500</v>
      </c>
      <c r="Q117" s="16">
        <v>319000</v>
      </c>
      <c r="R117" s="15">
        <v>0.19</v>
      </c>
      <c r="S117" s="16">
        <f t="shared" si="19"/>
        <v>60610</v>
      </c>
      <c r="T117" s="16">
        <f t="shared" si="25"/>
        <v>379610</v>
      </c>
      <c r="U117" s="424">
        <f t="shared" si="26"/>
        <v>176347.28999999998</v>
      </c>
      <c r="V117" s="424">
        <f t="shared" si="27"/>
        <v>276117.86680415057</v>
      </c>
      <c r="W117" s="424">
        <f t="shared" si="28"/>
        <v>293047.10538737016</v>
      </c>
      <c r="X117" s="424">
        <f t="shared" si="29"/>
        <v>322055.8</v>
      </c>
      <c r="Y117" s="424">
        <f t="shared" si="30"/>
        <v>309239.72249999997</v>
      </c>
      <c r="Z117" s="427">
        <f t="shared" si="31"/>
        <v>95024.524867788889</v>
      </c>
      <c r="AA117" s="425">
        <f t="shared" si="32"/>
        <v>0.30728434270855648</v>
      </c>
      <c r="AB117" s="424">
        <f t="shared" si="40"/>
        <v>276117.86680415057</v>
      </c>
      <c r="AC117" s="421" t="str">
        <f t="shared" ref="AC117:AC148" si="43">IF(AB117=U117,$U$4,IF(AB117=V117,$V$4,IF(AB117=W117,$W$4,IF(AB117=X117,$X$4,IF(AB117=Y117,$Y$4,"ERROR")))))</f>
        <v>MEDIA ARMONICA</v>
      </c>
      <c r="AD117" s="434"/>
    </row>
    <row r="118" spans="1:30" ht="32">
      <c r="A118" s="12">
        <f t="shared" si="42"/>
        <v>109</v>
      </c>
      <c r="B118" s="13">
        <v>78181508</v>
      </c>
      <c r="C118" s="431" t="s">
        <v>1818</v>
      </c>
      <c r="D118" s="432"/>
      <c r="E118" s="14" t="s">
        <v>1710</v>
      </c>
      <c r="F118" s="12">
        <v>1</v>
      </c>
      <c r="G118" s="16">
        <f>VLOOKUP(C118,[1]SERVICIOS!$C$133:$I$199,7,FALSE)</f>
        <v>161840</v>
      </c>
      <c r="H118" s="16">
        <f t="shared" si="38"/>
        <v>170093.84</v>
      </c>
      <c r="I118" s="16">
        <v>139000</v>
      </c>
      <c r="J118" s="15">
        <v>0.19</v>
      </c>
      <c r="K118" s="16">
        <f t="shared" si="22"/>
        <v>264.10000000000002</v>
      </c>
      <c r="L118" s="16">
        <f t="shared" si="23"/>
        <v>139264.1</v>
      </c>
      <c r="M118" s="16">
        <v>180000</v>
      </c>
      <c r="N118" s="15">
        <v>0.19</v>
      </c>
      <c r="O118" s="16">
        <f t="shared" si="18"/>
        <v>34200</v>
      </c>
      <c r="P118" s="16">
        <f t="shared" si="39"/>
        <v>214200</v>
      </c>
      <c r="Q118" s="16">
        <v>164000</v>
      </c>
      <c r="R118" s="15">
        <v>0.19</v>
      </c>
      <c r="S118" s="16">
        <f t="shared" si="19"/>
        <v>31160</v>
      </c>
      <c r="T118" s="16">
        <f t="shared" si="25"/>
        <v>195160</v>
      </c>
      <c r="U118" s="424">
        <f t="shared" si="26"/>
        <v>139264.1</v>
      </c>
      <c r="V118" s="424">
        <f t="shared" si="27"/>
        <v>175037.51464409044</v>
      </c>
      <c r="W118" s="424">
        <f t="shared" si="28"/>
        <v>177392.19584129201</v>
      </c>
      <c r="X118" s="424">
        <f t="shared" si="29"/>
        <v>182626.91999999998</v>
      </c>
      <c r="Y118" s="424">
        <f t="shared" si="30"/>
        <v>179679.48499999999</v>
      </c>
      <c r="Z118" s="427">
        <f t="shared" si="31"/>
        <v>28091.814801177956</v>
      </c>
      <c r="AA118" s="425">
        <f t="shared" si="32"/>
        <v>0.15634403004426442</v>
      </c>
      <c r="AB118" s="424">
        <f t="shared" si="40"/>
        <v>175037.51464409044</v>
      </c>
      <c r="AC118" s="421" t="str">
        <f t="shared" si="43"/>
        <v>MEDIA ARMONICA</v>
      </c>
      <c r="AD118" s="434"/>
    </row>
    <row r="119" spans="1:30" ht="32">
      <c r="A119" s="12">
        <f t="shared" si="42"/>
        <v>110</v>
      </c>
      <c r="B119" s="13">
        <v>78181508</v>
      </c>
      <c r="C119" s="431" t="s">
        <v>1790</v>
      </c>
      <c r="D119" s="432"/>
      <c r="E119" s="14" t="s">
        <v>1710</v>
      </c>
      <c r="F119" s="12">
        <v>1</v>
      </c>
      <c r="G119" s="16">
        <f>VLOOKUP(C119,[1]SERVICIOS!$C$133:$I$199,7,FALSE)</f>
        <v>164220</v>
      </c>
      <c r="H119" s="16">
        <f t="shared" si="38"/>
        <v>172595.22</v>
      </c>
      <c r="I119" s="16">
        <v>742000</v>
      </c>
      <c r="J119" s="15">
        <v>0.19</v>
      </c>
      <c r="K119" s="16">
        <f t="shared" si="22"/>
        <v>1409.8</v>
      </c>
      <c r="L119" s="16">
        <f t="shared" si="23"/>
        <v>743409.8</v>
      </c>
      <c r="M119" s="16">
        <v>960000</v>
      </c>
      <c r="N119" s="15">
        <v>0.19</v>
      </c>
      <c r="O119" s="16">
        <f t="shared" si="18"/>
        <v>182400</v>
      </c>
      <c r="P119" s="16">
        <f t="shared" si="39"/>
        <v>1142400</v>
      </c>
      <c r="Q119" s="16">
        <v>865000</v>
      </c>
      <c r="R119" s="15">
        <v>0.19</v>
      </c>
      <c r="S119" s="16">
        <f t="shared" si="19"/>
        <v>164350</v>
      </c>
      <c r="T119" s="16">
        <f t="shared" si="25"/>
        <v>1029350</v>
      </c>
      <c r="U119" s="424">
        <f t="shared" si="26"/>
        <v>172595.22</v>
      </c>
      <c r="V119" s="424">
        <f t="shared" si="27"/>
        <v>445142.16426027851</v>
      </c>
      <c r="W119" s="424">
        <f t="shared" si="28"/>
        <v>623246.11103370518</v>
      </c>
      <c r="X119" s="424">
        <f t="shared" si="29"/>
        <v>886379.9</v>
      </c>
      <c r="Y119" s="424">
        <f t="shared" si="30"/>
        <v>771938.755</v>
      </c>
      <c r="Z119" s="427">
        <f t="shared" si="31"/>
        <v>375342.72915533092</v>
      </c>
      <c r="AA119" s="425">
        <f t="shared" si="32"/>
        <v>0.48623381935958238</v>
      </c>
      <c r="AB119" s="424">
        <f t="shared" si="40"/>
        <v>445142.16426027851</v>
      </c>
      <c r="AC119" s="421" t="str">
        <f t="shared" si="43"/>
        <v>MEDIA ARMONICA</v>
      </c>
      <c r="AD119" s="434"/>
    </row>
    <row r="120" spans="1:30" ht="32">
      <c r="A120" s="12">
        <f t="shared" si="42"/>
        <v>111</v>
      </c>
      <c r="B120" s="13">
        <v>78181508</v>
      </c>
      <c r="C120" s="431" t="s">
        <v>1791</v>
      </c>
      <c r="D120" s="432"/>
      <c r="E120" s="14" t="s">
        <v>1710</v>
      </c>
      <c r="F120" s="12">
        <v>1</v>
      </c>
      <c r="G120" s="16">
        <f>VLOOKUP(C120,[1]SERVICIOS!$C$133:$I$199,7,FALSE)</f>
        <v>207060</v>
      </c>
      <c r="H120" s="16">
        <f t="shared" si="38"/>
        <v>217620.06</v>
      </c>
      <c r="I120" s="16">
        <v>717000</v>
      </c>
      <c r="J120" s="15">
        <v>0.19</v>
      </c>
      <c r="K120" s="16">
        <f t="shared" si="22"/>
        <v>1362.3</v>
      </c>
      <c r="L120" s="16">
        <f t="shared" si="23"/>
        <v>718362.3</v>
      </c>
      <c r="M120" s="16">
        <v>936000</v>
      </c>
      <c r="N120" s="15">
        <v>0.19</v>
      </c>
      <c r="O120" s="16">
        <f t="shared" si="18"/>
        <v>177840</v>
      </c>
      <c r="P120" s="16">
        <f t="shared" si="39"/>
        <v>1113840</v>
      </c>
      <c r="Q120" s="16">
        <v>851000</v>
      </c>
      <c r="R120" s="15">
        <v>0.19</v>
      </c>
      <c r="S120" s="16">
        <f t="shared" si="19"/>
        <v>161690</v>
      </c>
      <c r="T120" s="16">
        <f t="shared" si="25"/>
        <v>1012690</v>
      </c>
      <c r="U120" s="424">
        <f t="shared" si="26"/>
        <v>217620.06</v>
      </c>
      <c r="V120" s="424">
        <f t="shared" si="27"/>
        <v>508098.84879750793</v>
      </c>
      <c r="W120" s="424">
        <f t="shared" si="28"/>
        <v>648015.57972797158</v>
      </c>
      <c r="X120" s="424">
        <f t="shared" si="29"/>
        <v>865526.15</v>
      </c>
      <c r="Y120" s="424">
        <f t="shared" si="30"/>
        <v>765628.09000000008</v>
      </c>
      <c r="Z120" s="427">
        <f t="shared" si="31"/>
        <v>348151.53937886748</v>
      </c>
      <c r="AA120" s="425">
        <f t="shared" si="32"/>
        <v>0.45472670598967635</v>
      </c>
      <c r="AB120" s="424">
        <f t="shared" si="40"/>
        <v>508098.84879750793</v>
      </c>
      <c r="AC120" s="421" t="str">
        <f t="shared" si="43"/>
        <v>MEDIA ARMONICA</v>
      </c>
      <c r="AD120" s="434"/>
    </row>
    <row r="121" spans="1:30" ht="32">
      <c r="A121" s="12">
        <f t="shared" si="42"/>
        <v>112</v>
      </c>
      <c r="B121" s="13">
        <v>78181508</v>
      </c>
      <c r="C121" s="431" t="s">
        <v>1729</v>
      </c>
      <c r="D121" s="432"/>
      <c r="E121" s="14" t="s">
        <v>1710</v>
      </c>
      <c r="F121" s="12">
        <v>1</v>
      </c>
      <c r="G121" s="16">
        <f>VLOOKUP(C121,[1]SERVICIOS!$C$133:$I$199,7,FALSE)</f>
        <v>207060</v>
      </c>
      <c r="H121" s="16">
        <f t="shared" si="38"/>
        <v>217620.06</v>
      </c>
      <c r="I121" s="16">
        <v>260000</v>
      </c>
      <c r="J121" s="15">
        <v>0.19</v>
      </c>
      <c r="K121" s="16">
        <f t="shared" si="22"/>
        <v>494</v>
      </c>
      <c r="L121" s="16">
        <f t="shared" si="23"/>
        <v>260494</v>
      </c>
      <c r="M121" s="16">
        <v>345000</v>
      </c>
      <c r="N121" s="15">
        <v>0.19</v>
      </c>
      <c r="O121" s="16">
        <f t="shared" si="18"/>
        <v>65550</v>
      </c>
      <c r="P121" s="16">
        <f t="shared" si="39"/>
        <v>410550</v>
      </c>
      <c r="Q121" s="16">
        <v>311000</v>
      </c>
      <c r="R121" s="15">
        <v>0.19</v>
      </c>
      <c r="S121" s="16">
        <f t="shared" si="19"/>
        <v>59090</v>
      </c>
      <c r="T121" s="16">
        <f t="shared" si="25"/>
        <v>370090</v>
      </c>
      <c r="U121" s="424">
        <f t="shared" si="26"/>
        <v>217620.06</v>
      </c>
      <c r="V121" s="424">
        <f t="shared" si="27"/>
        <v>294728.18971128884</v>
      </c>
      <c r="W121" s="424">
        <f t="shared" si="28"/>
        <v>304643.91949122725</v>
      </c>
      <c r="X121" s="424">
        <f t="shared" si="29"/>
        <v>315292</v>
      </c>
      <c r="Y121" s="424">
        <f t="shared" si="30"/>
        <v>314688.51500000001</v>
      </c>
      <c r="Z121" s="427">
        <f t="shared" si="31"/>
        <v>78450.74770004212</v>
      </c>
      <c r="AA121" s="425">
        <f t="shared" si="32"/>
        <v>0.24929650737346457</v>
      </c>
      <c r="AB121" s="424">
        <f t="shared" si="40"/>
        <v>294728.18971128884</v>
      </c>
      <c r="AC121" s="421" t="str">
        <f t="shared" si="43"/>
        <v>MEDIA ARMONICA</v>
      </c>
      <c r="AD121" s="434"/>
    </row>
    <row r="122" spans="1:30" ht="32">
      <c r="A122" s="12">
        <f t="shared" si="42"/>
        <v>113</v>
      </c>
      <c r="B122" s="13">
        <v>78181508</v>
      </c>
      <c r="C122" s="431" t="s">
        <v>1792</v>
      </c>
      <c r="D122" s="432"/>
      <c r="E122" s="14" t="s">
        <v>1710</v>
      </c>
      <c r="F122" s="12">
        <v>1</v>
      </c>
      <c r="G122" s="16">
        <f>VLOOKUP(C122,[1]SERVICIOS!$C$133:$I$199,7,FALSE)</f>
        <v>188020</v>
      </c>
      <c r="H122" s="16">
        <f t="shared" si="38"/>
        <v>197609.02</v>
      </c>
      <c r="I122" s="16">
        <v>620000</v>
      </c>
      <c r="J122" s="15">
        <v>0.19</v>
      </c>
      <c r="K122" s="16">
        <f t="shared" si="22"/>
        <v>1178</v>
      </c>
      <c r="L122" s="16">
        <f t="shared" si="23"/>
        <v>621178</v>
      </c>
      <c r="M122" s="16">
        <v>794000</v>
      </c>
      <c r="N122" s="15">
        <v>0.19</v>
      </c>
      <c r="O122" s="16">
        <f t="shared" si="18"/>
        <v>150860</v>
      </c>
      <c r="P122" s="16">
        <f t="shared" si="39"/>
        <v>944860</v>
      </c>
      <c r="Q122" s="16">
        <v>722000</v>
      </c>
      <c r="R122" s="15">
        <v>0.19</v>
      </c>
      <c r="S122" s="16">
        <f t="shared" si="19"/>
        <v>137180</v>
      </c>
      <c r="T122" s="16">
        <f t="shared" si="25"/>
        <v>859180</v>
      </c>
      <c r="U122" s="424">
        <f t="shared" si="26"/>
        <v>197609.02</v>
      </c>
      <c r="V122" s="424">
        <f t="shared" si="27"/>
        <v>449812.17402201449</v>
      </c>
      <c r="W122" s="424">
        <f t="shared" si="28"/>
        <v>561847.70770424081</v>
      </c>
      <c r="X122" s="424">
        <f t="shared" si="29"/>
        <v>740179</v>
      </c>
      <c r="Y122" s="424">
        <f t="shared" si="30"/>
        <v>655706.755</v>
      </c>
      <c r="Z122" s="427">
        <f t="shared" si="31"/>
        <v>289852.00113973697</v>
      </c>
      <c r="AA122" s="425">
        <f t="shared" si="32"/>
        <v>0.442045165662106</v>
      </c>
      <c r="AB122" s="424">
        <f t="shared" si="40"/>
        <v>449812.17402201449</v>
      </c>
      <c r="AC122" s="421" t="str">
        <f t="shared" si="43"/>
        <v>MEDIA ARMONICA</v>
      </c>
      <c r="AD122" s="434"/>
    </row>
    <row r="123" spans="1:30" ht="32">
      <c r="A123" s="12">
        <f t="shared" si="42"/>
        <v>114</v>
      </c>
      <c r="B123" s="13">
        <v>78181508</v>
      </c>
      <c r="C123" s="431" t="s">
        <v>1793</v>
      </c>
      <c r="D123" s="432"/>
      <c r="E123" s="14" t="s">
        <v>1710</v>
      </c>
      <c r="F123" s="12">
        <v>1</v>
      </c>
      <c r="G123" s="16">
        <f>VLOOKUP(C123,[1]SERVICIOS!$C$133:$I$199,7,FALSE)</f>
        <v>183260</v>
      </c>
      <c r="H123" s="16">
        <f t="shared" si="38"/>
        <v>192606.25999999998</v>
      </c>
      <c r="I123" s="16">
        <v>487000</v>
      </c>
      <c r="J123" s="15">
        <v>0.19</v>
      </c>
      <c r="K123" s="16">
        <f t="shared" si="22"/>
        <v>925.3</v>
      </c>
      <c r="L123" s="16">
        <f t="shared" si="23"/>
        <v>487925.3</v>
      </c>
      <c r="M123" s="16">
        <v>640000</v>
      </c>
      <c r="N123" s="15">
        <v>0.19</v>
      </c>
      <c r="O123" s="16">
        <f t="shared" si="18"/>
        <v>121600</v>
      </c>
      <c r="P123" s="16">
        <f t="shared" si="39"/>
        <v>761600</v>
      </c>
      <c r="Q123" s="16">
        <v>577000</v>
      </c>
      <c r="R123" s="15">
        <v>0.19</v>
      </c>
      <c r="S123" s="16">
        <f t="shared" si="19"/>
        <v>109630</v>
      </c>
      <c r="T123" s="16">
        <f t="shared" si="25"/>
        <v>686630</v>
      </c>
      <c r="U123" s="424">
        <f t="shared" si="26"/>
        <v>192606.25999999998</v>
      </c>
      <c r="V123" s="424">
        <f t="shared" si="27"/>
        <v>399566.59195554745</v>
      </c>
      <c r="W123" s="424">
        <f t="shared" si="28"/>
        <v>470834.59063613898</v>
      </c>
      <c r="X123" s="424">
        <f t="shared" si="29"/>
        <v>587277.65</v>
      </c>
      <c r="Y123" s="424">
        <f t="shared" si="30"/>
        <v>532190.39</v>
      </c>
      <c r="Z123" s="427">
        <f t="shared" si="31"/>
        <v>220089.26702469451</v>
      </c>
      <c r="AA123" s="425">
        <f t="shared" si="32"/>
        <v>0.4135536288520627</v>
      </c>
      <c r="AB123" s="424">
        <f t="shared" si="40"/>
        <v>399566.59195554745</v>
      </c>
      <c r="AC123" s="421" t="str">
        <f t="shared" si="43"/>
        <v>MEDIA ARMONICA</v>
      </c>
      <c r="AD123" s="434"/>
    </row>
    <row r="124" spans="1:30" ht="32">
      <c r="A124" s="12">
        <f t="shared" si="42"/>
        <v>115</v>
      </c>
      <c r="B124" s="13">
        <v>78181508</v>
      </c>
      <c r="C124" s="431" t="s">
        <v>1731</v>
      </c>
      <c r="D124" s="432"/>
      <c r="E124" s="14" t="s">
        <v>1710</v>
      </c>
      <c r="F124" s="12">
        <v>1</v>
      </c>
      <c r="G124" s="16">
        <f>VLOOKUP(C124,[1]SERVICIOS!$C$133:$I$199,7,FALSE)</f>
        <v>296310</v>
      </c>
      <c r="H124" s="16">
        <f t="shared" si="38"/>
        <v>311421.81</v>
      </c>
      <c r="I124" s="16">
        <v>639000</v>
      </c>
      <c r="J124" s="15">
        <v>0.19</v>
      </c>
      <c r="K124" s="16">
        <f t="shared" si="22"/>
        <v>1214.0999999999999</v>
      </c>
      <c r="L124" s="16">
        <f t="shared" si="23"/>
        <v>640214.1</v>
      </c>
      <c r="M124" s="16">
        <v>834000</v>
      </c>
      <c r="N124" s="15">
        <v>0.19</v>
      </c>
      <c r="O124" s="16">
        <f t="shared" si="18"/>
        <v>158460</v>
      </c>
      <c r="P124" s="16">
        <f t="shared" si="39"/>
        <v>992460</v>
      </c>
      <c r="Q124" s="16">
        <v>745000</v>
      </c>
      <c r="R124" s="15">
        <v>0.19</v>
      </c>
      <c r="S124" s="16">
        <f t="shared" si="19"/>
        <v>141550</v>
      </c>
      <c r="T124" s="16">
        <f t="shared" si="25"/>
        <v>886550</v>
      </c>
      <c r="U124" s="424">
        <f t="shared" si="26"/>
        <v>311421.81</v>
      </c>
      <c r="V124" s="424">
        <f t="shared" si="27"/>
        <v>578986.69609772007</v>
      </c>
      <c r="W124" s="424">
        <f t="shared" si="28"/>
        <v>647176.33219150465</v>
      </c>
      <c r="X124" s="424">
        <f t="shared" si="29"/>
        <v>763382.05</v>
      </c>
      <c r="Y124" s="424">
        <f t="shared" si="30"/>
        <v>707661.47750000004</v>
      </c>
      <c r="Z124" s="427">
        <f t="shared" si="31"/>
        <v>262043.09031748681</v>
      </c>
      <c r="AA124" s="425">
        <f t="shared" si="32"/>
        <v>0.37029441145111197</v>
      </c>
      <c r="AB124" s="424">
        <f t="shared" si="40"/>
        <v>578986.69609772007</v>
      </c>
      <c r="AC124" s="421" t="str">
        <f t="shared" si="43"/>
        <v>MEDIA ARMONICA</v>
      </c>
      <c r="AD124" s="434"/>
    </row>
    <row r="125" spans="1:30" ht="32">
      <c r="A125" s="12">
        <f t="shared" si="42"/>
        <v>116</v>
      </c>
      <c r="B125" s="13">
        <v>78181508</v>
      </c>
      <c r="C125" s="431" t="s">
        <v>1732</v>
      </c>
      <c r="D125" s="432"/>
      <c r="E125" s="14" t="s">
        <v>1710</v>
      </c>
      <c r="F125" s="12">
        <v>1</v>
      </c>
      <c r="G125" s="16">
        <f>VLOOKUP(C125,[1]SERVICIOS!$C$133:$I$199,7,FALSE)</f>
        <v>184450</v>
      </c>
      <c r="H125" s="16">
        <f t="shared" si="38"/>
        <v>193856.94999999998</v>
      </c>
      <c r="I125" s="16">
        <v>228000</v>
      </c>
      <c r="J125" s="15">
        <v>0.19</v>
      </c>
      <c r="K125" s="16">
        <f t="shared" si="22"/>
        <v>433.2</v>
      </c>
      <c r="L125" s="16">
        <f t="shared" si="23"/>
        <v>228433.2</v>
      </c>
      <c r="M125" s="16">
        <v>297000</v>
      </c>
      <c r="N125" s="15">
        <v>0.19</v>
      </c>
      <c r="O125" s="16">
        <f t="shared" si="18"/>
        <v>56430</v>
      </c>
      <c r="P125" s="16">
        <f t="shared" si="39"/>
        <v>353430</v>
      </c>
      <c r="Q125" s="16">
        <v>270000</v>
      </c>
      <c r="R125" s="15">
        <v>0.19</v>
      </c>
      <c r="S125" s="16">
        <f t="shared" si="19"/>
        <v>51300</v>
      </c>
      <c r="T125" s="16">
        <f t="shared" si="25"/>
        <v>321300</v>
      </c>
      <c r="U125" s="424">
        <f t="shared" si="26"/>
        <v>193856.94999999998</v>
      </c>
      <c r="V125" s="424">
        <f t="shared" si="27"/>
        <v>258433.64453935542</v>
      </c>
      <c r="W125" s="424">
        <f t="shared" si="28"/>
        <v>266295.41188648349</v>
      </c>
      <c r="X125" s="424">
        <f t="shared" si="29"/>
        <v>274866.59999999998</v>
      </c>
      <c r="Y125" s="424">
        <f t="shared" si="30"/>
        <v>274255.03749999998</v>
      </c>
      <c r="Z125" s="427">
        <f t="shared" si="31"/>
        <v>65279.009737121713</v>
      </c>
      <c r="AA125" s="425">
        <f t="shared" si="32"/>
        <v>0.23802301074277157</v>
      </c>
      <c r="AB125" s="424">
        <f t="shared" si="40"/>
        <v>258433.64453935542</v>
      </c>
      <c r="AC125" s="421" t="str">
        <f t="shared" si="43"/>
        <v>MEDIA ARMONICA</v>
      </c>
      <c r="AD125" s="434"/>
    </row>
    <row r="126" spans="1:30" ht="32">
      <c r="A126" s="12">
        <f t="shared" si="42"/>
        <v>117</v>
      </c>
      <c r="B126" s="13">
        <v>78181508</v>
      </c>
      <c r="C126" s="431" t="s">
        <v>1733</v>
      </c>
      <c r="D126" s="432"/>
      <c r="E126" s="14" t="s">
        <v>1710</v>
      </c>
      <c r="F126" s="12">
        <v>1</v>
      </c>
      <c r="G126" s="16">
        <f>VLOOKUP(C126,[1]SERVICIOS!$C$133:$I$199,7,FALSE)</f>
        <v>222530</v>
      </c>
      <c r="H126" s="16">
        <f t="shared" si="38"/>
        <v>233879.03</v>
      </c>
      <c r="I126" s="16">
        <v>403000</v>
      </c>
      <c r="J126" s="15">
        <v>0.19</v>
      </c>
      <c r="K126" s="16">
        <f t="shared" si="22"/>
        <v>765.7</v>
      </c>
      <c r="L126" s="16">
        <f t="shared" si="23"/>
        <v>403765.7</v>
      </c>
      <c r="M126" s="16">
        <v>545000</v>
      </c>
      <c r="N126" s="15">
        <v>0.19</v>
      </c>
      <c r="O126" s="16">
        <f t="shared" si="18"/>
        <v>103550</v>
      </c>
      <c r="P126" s="16">
        <f t="shared" si="39"/>
        <v>648550</v>
      </c>
      <c r="Q126" s="16">
        <v>487000</v>
      </c>
      <c r="R126" s="15">
        <v>0.19</v>
      </c>
      <c r="S126" s="16">
        <f t="shared" si="19"/>
        <v>92530</v>
      </c>
      <c r="T126" s="16">
        <f t="shared" si="25"/>
        <v>579530</v>
      </c>
      <c r="U126" s="424">
        <f t="shared" si="26"/>
        <v>233879.03</v>
      </c>
      <c r="V126" s="424">
        <f t="shared" si="27"/>
        <v>399208.13373526768</v>
      </c>
      <c r="W126" s="424">
        <f t="shared" si="28"/>
        <v>434045.26538064837</v>
      </c>
      <c r="X126" s="424">
        <f t="shared" si="29"/>
        <v>491647.85</v>
      </c>
      <c r="Y126" s="424">
        <f t="shared" si="30"/>
        <v>466431.1825</v>
      </c>
      <c r="Z126" s="427">
        <f t="shared" si="31"/>
        <v>161218.85167129012</v>
      </c>
      <c r="AA126" s="425">
        <f t="shared" si="32"/>
        <v>0.34564338260401389</v>
      </c>
      <c r="AB126" s="424">
        <f t="shared" si="40"/>
        <v>399208.13373526768</v>
      </c>
      <c r="AC126" s="421" t="str">
        <f t="shared" si="43"/>
        <v>MEDIA ARMONICA</v>
      </c>
      <c r="AD126" s="434"/>
    </row>
    <row r="127" spans="1:30" ht="32">
      <c r="A127" s="12">
        <f t="shared" si="42"/>
        <v>118</v>
      </c>
      <c r="B127" s="13">
        <v>78181508</v>
      </c>
      <c r="C127" s="431" t="s">
        <v>1873</v>
      </c>
      <c r="D127" s="432"/>
      <c r="E127" s="14" t="s">
        <v>1710</v>
      </c>
      <c r="F127" s="12">
        <v>1</v>
      </c>
      <c r="G127" s="16">
        <f>VLOOKUP(C127,[1]SERVICIOS!$C$133:$I$199,7,FALSE)</f>
        <v>189210</v>
      </c>
      <c r="H127" s="16">
        <f t="shared" si="38"/>
        <v>198859.71</v>
      </c>
      <c r="I127" s="16">
        <v>351000</v>
      </c>
      <c r="J127" s="15">
        <v>0.19</v>
      </c>
      <c r="K127" s="16">
        <f t="shared" si="22"/>
        <v>666.9</v>
      </c>
      <c r="L127" s="16">
        <f t="shared" si="23"/>
        <v>351666.9</v>
      </c>
      <c r="M127" s="16">
        <v>457000</v>
      </c>
      <c r="N127" s="15">
        <v>0.19</v>
      </c>
      <c r="O127" s="16">
        <f t="shared" si="18"/>
        <v>86830</v>
      </c>
      <c r="P127" s="16">
        <f t="shared" si="39"/>
        <v>543830</v>
      </c>
      <c r="Q127" s="16">
        <v>416000</v>
      </c>
      <c r="R127" s="15">
        <v>0.19</v>
      </c>
      <c r="S127" s="16">
        <f t="shared" si="19"/>
        <v>79040</v>
      </c>
      <c r="T127" s="16">
        <f t="shared" si="25"/>
        <v>495040</v>
      </c>
      <c r="U127" s="424">
        <f t="shared" si="26"/>
        <v>198859.71</v>
      </c>
      <c r="V127" s="424">
        <f t="shared" si="27"/>
        <v>340973.42744358955</v>
      </c>
      <c r="W127" s="424">
        <f t="shared" si="28"/>
        <v>370420.86117297073</v>
      </c>
      <c r="X127" s="424">
        <f t="shared" si="29"/>
        <v>423353.45</v>
      </c>
      <c r="Y127" s="424">
        <f t="shared" si="30"/>
        <v>397349.15249999997</v>
      </c>
      <c r="Z127" s="427">
        <f t="shared" si="31"/>
        <v>134615.25484414937</v>
      </c>
      <c r="AA127" s="425">
        <f t="shared" si="32"/>
        <v>0.33878329423176357</v>
      </c>
      <c r="AB127" s="424">
        <f t="shared" si="40"/>
        <v>340973.42744358955</v>
      </c>
      <c r="AC127" s="421" t="str">
        <f t="shared" si="43"/>
        <v>MEDIA ARMONICA</v>
      </c>
      <c r="AD127" s="434"/>
    </row>
    <row r="128" spans="1:30" ht="32">
      <c r="A128" s="12">
        <f t="shared" si="42"/>
        <v>119</v>
      </c>
      <c r="B128" s="13">
        <v>78181508</v>
      </c>
      <c r="C128" s="431" t="s">
        <v>1804</v>
      </c>
      <c r="D128" s="432"/>
      <c r="E128" s="14" t="s">
        <v>1710</v>
      </c>
      <c r="F128" s="12">
        <v>1</v>
      </c>
      <c r="G128" s="16">
        <f>VLOOKUP(C128,[1]SERVICIOS!$C$133:$I$199,7,FALSE)</f>
        <v>69020</v>
      </c>
      <c r="H128" s="16">
        <f t="shared" si="38"/>
        <v>72540.01999999999</v>
      </c>
      <c r="I128" s="16">
        <v>142000</v>
      </c>
      <c r="J128" s="15">
        <v>0.19</v>
      </c>
      <c r="K128" s="16">
        <f t="shared" si="22"/>
        <v>269.8</v>
      </c>
      <c r="L128" s="16">
        <f t="shared" si="23"/>
        <v>142269.79999999999</v>
      </c>
      <c r="M128" s="16">
        <v>182000</v>
      </c>
      <c r="N128" s="15">
        <v>0.19</v>
      </c>
      <c r="O128" s="16">
        <f t="shared" si="18"/>
        <v>34580</v>
      </c>
      <c r="P128" s="16">
        <f t="shared" si="39"/>
        <v>216580</v>
      </c>
      <c r="Q128" s="16">
        <v>166000</v>
      </c>
      <c r="R128" s="15">
        <v>0.19</v>
      </c>
      <c r="S128" s="16">
        <f t="shared" si="19"/>
        <v>31540</v>
      </c>
      <c r="T128" s="16">
        <f t="shared" si="25"/>
        <v>197540</v>
      </c>
      <c r="U128" s="424">
        <f t="shared" si="26"/>
        <v>72540.01999999999</v>
      </c>
      <c r="V128" s="424">
        <f t="shared" si="27"/>
        <v>131173.81941065364</v>
      </c>
      <c r="W128" s="424">
        <f t="shared" si="28"/>
        <v>144957.58589070998</v>
      </c>
      <c r="X128" s="424">
        <f t="shared" si="29"/>
        <v>169904.9</v>
      </c>
      <c r="Y128" s="424">
        <f t="shared" si="30"/>
        <v>157232.45499999999</v>
      </c>
      <c r="Z128" s="427">
        <f t="shared" si="31"/>
        <v>55998.926044015134</v>
      </c>
      <c r="AA128" s="425">
        <f t="shared" si="32"/>
        <v>0.35615373457099003</v>
      </c>
      <c r="AB128" s="424">
        <f t="shared" si="40"/>
        <v>131173.81941065364</v>
      </c>
      <c r="AC128" s="421" t="str">
        <f t="shared" si="43"/>
        <v>MEDIA ARMONICA</v>
      </c>
      <c r="AD128" s="434"/>
    </row>
    <row r="129" spans="1:30" ht="32">
      <c r="A129" s="12">
        <f t="shared" si="42"/>
        <v>120</v>
      </c>
      <c r="B129" s="13">
        <v>78181508</v>
      </c>
      <c r="C129" s="431" t="s">
        <v>1736</v>
      </c>
      <c r="D129" s="432"/>
      <c r="E129" s="14" t="s">
        <v>1710</v>
      </c>
      <c r="F129" s="12">
        <v>1</v>
      </c>
      <c r="G129" s="16">
        <f>VLOOKUP(C129,[1]SERVICIOS!$C$133:$I$199,7,FALSE)</f>
        <v>64260</v>
      </c>
      <c r="H129" s="16">
        <f t="shared" si="38"/>
        <v>67537.259999999995</v>
      </c>
      <c r="I129" s="16">
        <v>551000</v>
      </c>
      <c r="J129" s="15">
        <v>0.19</v>
      </c>
      <c r="K129" s="16">
        <f t="shared" si="22"/>
        <v>1046.9000000000001</v>
      </c>
      <c r="L129" s="16">
        <f t="shared" si="23"/>
        <v>552046.9</v>
      </c>
      <c r="M129" s="16">
        <v>745000</v>
      </c>
      <c r="N129" s="15">
        <v>0.19</v>
      </c>
      <c r="O129" s="16">
        <f t="shared" si="18"/>
        <v>141550</v>
      </c>
      <c r="P129" s="16">
        <f t="shared" si="39"/>
        <v>886550</v>
      </c>
      <c r="Q129" s="16">
        <v>666000</v>
      </c>
      <c r="R129" s="15">
        <v>0.19</v>
      </c>
      <c r="S129" s="16">
        <f t="shared" si="19"/>
        <v>126540</v>
      </c>
      <c r="T129" s="16">
        <f t="shared" si="25"/>
        <v>792540</v>
      </c>
      <c r="U129" s="424">
        <f t="shared" si="26"/>
        <v>67537.259999999995</v>
      </c>
      <c r="V129" s="424">
        <f t="shared" si="27"/>
        <v>210439.74997903311</v>
      </c>
      <c r="W129" s="424">
        <f t="shared" si="28"/>
        <v>402310.12193120347</v>
      </c>
      <c r="X129" s="424">
        <f t="shared" si="29"/>
        <v>672293.45</v>
      </c>
      <c r="Y129" s="424">
        <f t="shared" si="30"/>
        <v>574668.54</v>
      </c>
      <c r="Z129" s="427">
        <f t="shared" si="31"/>
        <v>317187.59903446381</v>
      </c>
      <c r="AA129" s="425">
        <f t="shared" si="32"/>
        <v>0.55194877909005391</v>
      </c>
      <c r="AB129" s="424">
        <f t="shared" si="40"/>
        <v>210439.74997903311</v>
      </c>
      <c r="AC129" s="421" t="str">
        <f t="shared" si="43"/>
        <v>MEDIA ARMONICA</v>
      </c>
      <c r="AD129" s="434"/>
    </row>
    <row r="130" spans="1:30" ht="32">
      <c r="A130" s="12">
        <f t="shared" si="42"/>
        <v>121</v>
      </c>
      <c r="B130" s="13">
        <v>78181508</v>
      </c>
      <c r="C130" s="431" t="s">
        <v>1737</v>
      </c>
      <c r="D130" s="432"/>
      <c r="E130" s="14" t="s">
        <v>1710</v>
      </c>
      <c r="F130" s="12">
        <v>1</v>
      </c>
      <c r="G130" s="16">
        <f>VLOOKUP(C130,[1]SERVICIOS!$C$133:$I$199,7,FALSE)</f>
        <v>448630</v>
      </c>
      <c r="H130" s="16">
        <f t="shared" si="38"/>
        <v>471510.12999999995</v>
      </c>
      <c r="I130" s="16">
        <v>279000</v>
      </c>
      <c r="J130" s="15">
        <v>0.19</v>
      </c>
      <c r="K130" s="16">
        <f t="shared" si="22"/>
        <v>530.1</v>
      </c>
      <c r="L130" s="16">
        <f t="shared" si="23"/>
        <v>279530.09999999998</v>
      </c>
      <c r="M130" s="16">
        <v>367000</v>
      </c>
      <c r="N130" s="15">
        <v>0.19</v>
      </c>
      <c r="O130" s="16">
        <f t="shared" si="18"/>
        <v>69730</v>
      </c>
      <c r="P130" s="16">
        <f t="shared" si="39"/>
        <v>436730</v>
      </c>
      <c r="Q130" s="16">
        <v>328000</v>
      </c>
      <c r="R130" s="15">
        <v>0.19</v>
      </c>
      <c r="S130" s="16">
        <f t="shared" si="19"/>
        <v>62320</v>
      </c>
      <c r="T130" s="16">
        <f t="shared" si="25"/>
        <v>390320</v>
      </c>
      <c r="U130" s="424">
        <f t="shared" si="26"/>
        <v>279530.09999999998</v>
      </c>
      <c r="V130" s="424">
        <f t="shared" si="27"/>
        <v>379146.12435925525</v>
      </c>
      <c r="W130" s="424">
        <f t="shared" si="28"/>
        <v>387158.10864407843</v>
      </c>
      <c r="X130" s="424">
        <f t="shared" si="29"/>
        <v>413525</v>
      </c>
      <c r="Y130" s="424">
        <f t="shared" si="30"/>
        <v>394522.5575</v>
      </c>
      <c r="Z130" s="427">
        <f t="shared" si="31"/>
        <v>72369.678203760981</v>
      </c>
      <c r="AA130" s="425">
        <f t="shared" si="32"/>
        <v>0.18343609719644732</v>
      </c>
      <c r="AB130" s="424">
        <f t="shared" si="40"/>
        <v>379146.12435925525</v>
      </c>
      <c r="AC130" s="421" t="str">
        <f t="shared" si="43"/>
        <v>MEDIA ARMONICA</v>
      </c>
      <c r="AD130" s="434"/>
    </row>
    <row r="131" spans="1:30" ht="32">
      <c r="A131" s="12">
        <f t="shared" si="42"/>
        <v>122</v>
      </c>
      <c r="B131" s="13">
        <v>78181508</v>
      </c>
      <c r="C131" s="431" t="s">
        <v>1738</v>
      </c>
      <c r="D131" s="432"/>
      <c r="E131" s="14" t="s">
        <v>1710</v>
      </c>
      <c r="F131" s="12">
        <v>1</v>
      </c>
      <c r="G131" s="16">
        <f>VLOOKUP(C131,[1]SERVICIOS!$C$133:$I$199,7,FALSE)</f>
        <v>448630</v>
      </c>
      <c r="H131" s="16">
        <f t="shared" si="38"/>
        <v>471510.12999999995</v>
      </c>
      <c r="I131" s="16">
        <v>338000</v>
      </c>
      <c r="J131" s="15">
        <v>0.19</v>
      </c>
      <c r="K131" s="16">
        <f t="shared" si="22"/>
        <v>642.20000000000005</v>
      </c>
      <c r="L131" s="16">
        <f t="shared" si="23"/>
        <v>338642.2</v>
      </c>
      <c r="M131" s="16">
        <v>452000</v>
      </c>
      <c r="N131" s="15">
        <v>0.19</v>
      </c>
      <c r="O131" s="16">
        <f t="shared" si="18"/>
        <v>85880</v>
      </c>
      <c r="P131" s="16">
        <f t="shared" si="39"/>
        <v>537880</v>
      </c>
      <c r="Q131" s="16">
        <v>408000</v>
      </c>
      <c r="R131" s="15">
        <v>0.19</v>
      </c>
      <c r="S131" s="16">
        <f t="shared" si="19"/>
        <v>77520</v>
      </c>
      <c r="T131" s="16">
        <f t="shared" si="25"/>
        <v>485520</v>
      </c>
      <c r="U131" s="424">
        <f t="shared" si="26"/>
        <v>338642.2</v>
      </c>
      <c r="V131" s="424">
        <f t="shared" si="27"/>
        <v>444809.55514999101</v>
      </c>
      <c r="W131" s="424">
        <f t="shared" si="28"/>
        <v>451888.36169659521</v>
      </c>
      <c r="X131" s="424">
        <f t="shared" si="29"/>
        <v>478515.06499999994</v>
      </c>
      <c r="Y131" s="424">
        <f t="shared" si="30"/>
        <v>458388.08250000002</v>
      </c>
      <c r="Z131" s="427">
        <f t="shared" si="31"/>
        <v>73427.464891124851</v>
      </c>
      <c r="AA131" s="425">
        <f t="shared" si="32"/>
        <v>0.16018624326064335</v>
      </c>
      <c r="AB131" s="424">
        <f t="shared" si="40"/>
        <v>444809.55514999101</v>
      </c>
      <c r="AC131" s="421" t="str">
        <f t="shared" si="43"/>
        <v>MEDIA ARMONICA</v>
      </c>
      <c r="AD131" s="434"/>
    </row>
    <row r="132" spans="1:30" ht="32">
      <c r="A132" s="12">
        <f t="shared" si="42"/>
        <v>123</v>
      </c>
      <c r="B132" s="13">
        <v>78181508</v>
      </c>
      <c r="C132" s="431" t="s">
        <v>1739</v>
      </c>
      <c r="D132" s="432"/>
      <c r="E132" s="14" t="s">
        <v>1710</v>
      </c>
      <c r="F132" s="12">
        <v>1</v>
      </c>
      <c r="G132" s="16">
        <f>VLOOKUP(C132,[1]SERVICIOS!$C$133:$I$199,7,FALSE)</f>
        <v>67830</v>
      </c>
      <c r="H132" s="16">
        <f t="shared" si="38"/>
        <v>71289.33</v>
      </c>
      <c r="I132" s="16">
        <v>491000</v>
      </c>
      <c r="J132" s="15">
        <v>0.19</v>
      </c>
      <c r="K132" s="16">
        <f t="shared" si="22"/>
        <v>932.9</v>
      </c>
      <c r="L132" s="16">
        <f t="shared" si="23"/>
        <v>491932.9</v>
      </c>
      <c r="M132" s="16">
        <v>634000</v>
      </c>
      <c r="N132" s="15">
        <v>0.19</v>
      </c>
      <c r="O132" s="16">
        <f t="shared" si="18"/>
        <v>120460</v>
      </c>
      <c r="P132" s="16">
        <f t="shared" si="39"/>
        <v>754460</v>
      </c>
      <c r="Q132" s="16">
        <v>577000</v>
      </c>
      <c r="R132" s="15">
        <v>0.19</v>
      </c>
      <c r="S132" s="16">
        <f t="shared" si="19"/>
        <v>109630</v>
      </c>
      <c r="T132" s="16">
        <f t="shared" si="25"/>
        <v>686630</v>
      </c>
      <c r="U132" s="424">
        <f t="shared" si="26"/>
        <v>71289.33</v>
      </c>
      <c r="V132" s="424">
        <f t="shared" si="27"/>
        <v>212291.89213085797</v>
      </c>
      <c r="W132" s="424">
        <f t="shared" si="28"/>
        <v>367132.09191826097</v>
      </c>
      <c r="X132" s="424">
        <f t="shared" si="29"/>
        <v>589281.44999999995</v>
      </c>
      <c r="Y132" s="424">
        <f t="shared" si="30"/>
        <v>501078.0575</v>
      </c>
      <c r="Z132" s="427">
        <f t="shared" si="31"/>
        <v>266192.56016198389</v>
      </c>
      <c r="AA132" s="425">
        <f t="shared" si="32"/>
        <v>0.53123970642435059</v>
      </c>
      <c r="AB132" s="424">
        <f t="shared" si="40"/>
        <v>212291.89213085797</v>
      </c>
      <c r="AC132" s="421" t="str">
        <f t="shared" si="43"/>
        <v>MEDIA ARMONICA</v>
      </c>
      <c r="AD132" s="434"/>
    </row>
    <row r="133" spans="1:30" ht="32">
      <c r="A133" s="12">
        <f t="shared" si="42"/>
        <v>124</v>
      </c>
      <c r="B133" s="13">
        <v>78181508</v>
      </c>
      <c r="C133" s="431" t="s">
        <v>1740</v>
      </c>
      <c r="D133" s="432"/>
      <c r="E133" s="14" t="s">
        <v>1710</v>
      </c>
      <c r="F133" s="12">
        <v>1</v>
      </c>
      <c r="G133" s="764" t="s">
        <v>1954</v>
      </c>
      <c r="H133" s="765"/>
      <c r="I133" s="16">
        <v>409000</v>
      </c>
      <c r="J133" s="15">
        <v>0.19</v>
      </c>
      <c r="K133" s="16">
        <f t="shared" si="22"/>
        <v>777.1</v>
      </c>
      <c r="L133" s="16">
        <f t="shared" si="23"/>
        <v>409777.1</v>
      </c>
      <c r="M133" s="16">
        <v>532000</v>
      </c>
      <c r="N133" s="15">
        <v>0.19</v>
      </c>
      <c r="O133" s="16">
        <f t="shared" si="18"/>
        <v>101080</v>
      </c>
      <c r="P133" s="16">
        <f t="shared" si="39"/>
        <v>633080</v>
      </c>
      <c r="Q133" s="16">
        <v>480000</v>
      </c>
      <c r="R133" s="15">
        <v>0.19</v>
      </c>
      <c r="S133" s="16">
        <f t="shared" si="19"/>
        <v>91200</v>
      </c>
      <c r="T133" s="16">
        <f t="shared" si="25"/>
        <v>571200</v>
      </c>
      <c r="U133" s="424">
        <f t="shared" si="26"/>
        <v>409777.1</v>
      </c>
      <c r="V133" s="424">
        <f t="shared" si="27"/>
        <v>519873.86025897268</v>
      </c>
      <c r="W133" s="424">
        <f t="shared" si="28"/>
        <v>529173.58724533231</v>
      </c>
      <c r="X133" s="424">
        <f t="shared" si="29"/>
        <v>571200</v>
      </c>
      <c r="Y133" s="424">
        <f t="shared" si="30"/>
        <v>538019.03333333333</v>
      </c>
      <c r="Z133" s="427">
        <f t="shared" si="31"/>
        <v>94133.871689217951</v>
      </c>
      <c r="AA133" s="425">
        <f t="shared" si="32"/>
        <v>0.17496383186670028</v>
      </c>
      <c r="AB133" s="424">
        <f t="shared" si="40"/>
        <v>519873.86025897268</v>
      </c>
      <c r="AC133" s="421" t="str">
        <f t="shared" si="43"/>
        <v>MEDIA ARMONICA</v>
      </c>
      <c r="AD133" s="434"/>
    </row>
    <row r="134" spans="1:30" ht="32">
      <c r="A134" s="12">
        <f t="shared" si="42"/>
        <v>125</v>
      </c>
      <c r="B134" s="13">
        <v>78181508</v>
      </c>
      <c r="C134" s="431" t="s">
        <v>1741</v>
      </c>
      <c r="D134" s="432"/>
      <c r="E134" s="14" t="s">
        <v>1710</v>
      </c>
      <c r="F134" s="12">
        <v>1</v>
      </c>
      <c r="G134" s="16">
        <f>VLOOKUP(C134,[1]SERVICIOS!$C$133:$I$199,7,FALSE)</f>
        <v>161840</v>
      </c>
      <c r="H134" s="16">
        <f t="shared" si="38"/>
        <v>170093.84</v>
      </c>
      <c r="I134" s="16">
        <v>305000</v>
      </c>
      <c r="J134" s="15">
        <v>0.19</v>
      </c>
      <c r="K134" s="16">
        <f t="shared" si="22"/>
        <v>579.5</v>
      </c>
      <c r="L134" s="16">
        <f t="shared" si="23"/>
        <v>305579.5</v>
      </c>
      <c r="M134" s="16">
        <v>404000</v>
      </c>
      <c r="N134" s="15">
        <v>0.19</v>
      </c>
      <c r="O134" s="16">
        <f t="shared" ref="O134:O197" si="44">+M134*N134</f>
        <v>76760</v>
      </c>
      <c r="P134" s="16">
        <f t="shared" si="39"/>
        <v>480760</v>
      </c>
      <c r="Q134" s="16">
        <v>368000</v>
      </c>
      <c r="R134" s="15">
        <v>0.19</v>
      </c>
      <c r="S134" s="16">
        <f t="shared" ref="S134:S197" si="45">+Q134*R134</f>
        <v>69920</v>
      </c>
      <c r="T134" s="16">
        <f t="shared" si="25"/>
        <v>437920</v>
      </c>
      <c r="U134" s="424">
        <f t="shared" si="26"/>
        <v>170093.84</v>
      </c>
      <c r="V134" s="424">
        <f t="shared" si="27"/>
        <v>295964.3657923736</v>
      </c>
      <c r="W134" s="424">
        <f t="shared" si="28"/>
        <v>323432.7378582792</v>
      </c>
      <c r="X134" s="424">
        <f t="shared" si="29"/>
        <v>371749.75</v>
      </c>
      <c r="Y134" s="424">
        <f t="shared" si="30"/>
        <v>348588.33499999996</v>
      </c>
      <c r="Z134" s="427">
        <f t="shared" si="31"/>
        <v>121613.67114135112</v>
      </c>
      <c r="AA134" s="425">
        <f t="shared" si="32"/>
        <v>0.34887475836318832</v>
      </c>
      <c r="AB134" s="424">
        <f t="shared" si="40"/>
        <v>295964.3657923736</v>
      </c>
      <c r="AC134" s="421" t="str">
        <f t="shared" si="43"/>
        <v>MEDIA ARMONICA</v>
      </c>
      <c r="AD134" s="434"/>
    </row>
    <row r="135" spans="1:30" ht="32">
      <c r="A135" s="12">
        <f t="shared" si="42"/>
        <v>126</v>
      </c>
      <c r="B135" s="13">
        <v>78181508</v>
      </c>
      <c r="C135" s="431" t="s">
        <v>1742</v>
      </c>
      <c r="D135" s="432"/>
      <c r="E135" s="14" t="s">
        <v>1710</v>
      </c>
      <c r="F135" s="12">
        <v>1</v>
      </c>
      <c r="G135" s="16">
        <f>VLOOKUP(C135,[1]SERVICIOS!$C$133:$I$199,7,FALSE)</f>
        <v>276080</v>
      </c>
      <c r="H135" s="16">
        <f t="shared" ref="H135:H198" si="46">+G135*1.051</f>
        <v>290160.07999999996</v>
      </c>
      <c r="I135" s="16">
        <v>351000</v>
      </c>
      <c r="J135" s="15">
        <v>0.19</v>
      </c>
      <c r="K135" s="16">
        <f t="shared" ref="K135:K198" si="47">(I135*J135)/100</f>
        <v>666.9</v>
      </c>
      <c r="L135" s="16">
        <f t="shared" ref="L135:L198" si="48">(K135+I135)*F135</f>
        <v>351666.9</v>
      </c>
      <c r="M135" s="16">
        <v>453000</v>
      </c>
      <c r="N135" s="15">
        <v>0.19</v>
      </c>
      <c r="O135" s="16">
        <f t="shared" si="44"/>
        <v>86070</v>
      </c>
      <c r="P135" s="16">
        <f t="shared" si="39"/>
        <v>539070</v>
      </c>
      <c r="Q135" s="16">
        <v>412000</v>
      </c>
      <c r="R135" s="15">
        <v>0.19</v>
      </c>
      <c r="S135" s="16">
        <f t="shared" si="45"/>
        <v>78280</v>
      </c>
      <c r="T135" s="16">
        <f t="shared" ref="T135:T198" si="49">(S135+Q135)*F135</f>
        <v>490280</v>
      </c>
      <c r="U135" s="424">
        <f t="shared" ref="U135:U198" si="50">MIN(H135,L135,P135,T135)</f>
        <v>290160.07999999996</v>
      </c>
      <c r="V135" s="424">
        <f t="shared" ref="V135:V198" si="51">HARMEAN(H135,L135,P135,T135)</f>
        <v>392747.10237724253</v>
      </c>
      <c r="W135" s="424">
        <f t="shared" ref="W135:W198" si="52">GEOMEAN(H135,L135,P135,T135)</f>
        <v>405242.16234321293</v>
      </c>
      <c r="X135" s="424">
        <f t="shared" ref="X135:X198" si="53">MEDIAN(H135,L135,P135,T135)</f>
        <v>420973.45</v>
      </c>
      <c r="Y135" s="424">
        <f t="shared" ref="Y135:Y198" si="54">AVERAGE(H135,L135,P135,T135)</f>
        <v>417794.245</v>
      </c>
      <c r="Z135" s="427">
        <f t="shared" ref="Z135:Z198" si="55">_xlfn.STDEV.P(H135,L135,P135,T135)</f>
        <v>100778.59304030817</v>
      </c>
      <c r="AA135" s="425">
        <f t="shared" ref="AA135:AA198" si="56">+Z135/Y135</f>
        <v>0.24121584786384068</v>
      </c>
      <c r="AB135" s="424">
        <f t="shared" si="40"/>
        <v>392747.10237724253</v>
      </c>
      <c r="AC135" s="421" t="str">
        <f t="shared" si="43"/>
        <v>MEDIA ARMONICA</v>
      </c>
      <c r="AD135" s="434"/>
    </row>
    <row r="136" spans="1:30" ht="32">
      <c r="A136" s="12">
        <f t="shared" si="42"/>
        <v>127</v>
      </c>
      <c r="B136" s="13">
        <v>78181508</v>
      </c>
      <c r="C136" s="431" t="s">
        <v>1744</v>
      </c>
      <c r="D136" s="432"/>
      <c r="E136" s="14" t="s">
        <v>1710</v>
      </c>
      <c r="F136" s="12">
        <v>1</v>
      </c>
      <c r="G136" s="16">
        <f>VLOOKUP(C136,[1]SERVICIOS!$C$133:$I$199,7,FALSE)</f>
        <v>466480</v>
      </c>
      <c r="H136" s="16">
        <f t="shared" si="46"/>
        <v>490270.48</v>
      </c>
      <c r="I136" s="16">
        <v>460000</v>
      </c>
      <c r="J136" s="15">
        <v>0.19</v>
      </c>
      <c r="K136" s="16">
        <f t="shared" si="47"/>
        <v>874</v>
      </c>
      <c r="L136" s="16">
        <f t="shared" si="48"/>
        <v>460874</v>
      </c>
      <c r="M136" s="16">
        <v>599000</v>
      </c>
      <c r="N136" s="15">
        <v>0.19</v>
      </c>
      <c r="O136" s="16">
        <f t="shared" si="44"/>
        <v>113810</v>
      </c>
      <c r="P136" s="16">
        <f t="shared" si="39"/>
        <v>712810</v>
      </c>
      <c r="Q136" s="16">
        <v>535000</v>
      </c>
      <c r="R136" s="15">
        <v>0.19</v>
      </c>
      <c r="S136" s="16">
        <f t="shared" si="45"/>
        <v>101650</v>
      </c>
      <c r="T136" s="16">
        <f t="shared" si="49"/>
        <v>636650</v>
      </c>
      <c r="U136" s="424">
        <f t="shared" si="50"/>
        <v>460874</v>
      </c>
      <c r="V136" s="424">
        <f t="shared" si="51"/>
        <v>556862.55886814347</v>
      </c>
      <c r="W136" s="424">
        <f t="shared" si="52"/>
        <v>565878.40400424867</v>
      </c>
      <c r="X136" s="424">
        <f t="shared" si="53"/>
        <v>563460.24</v>
      </c>
      <c r="Y136" s="424">
        <f t="shared" si="54"/>
        <v>575151.12</v>
      </c>
      <c r="Z136" s="427">
        <f t="shared" si="55"/>
        <v>103677.45980493161</v>
      </c>
      <c r="AA136" s="425">
        <f t="shared" si="56"/>
        <v>0.1802612499562404</v>
      </c>
      <c r="AB136" s="424">
        <f t="shared" si="40"/>
        <v>556862.55886814347</v>
      </c>
      <c r="AC136" s="421" t="str">
        <f t="shared" si="43"/>
        <v>MEDIA ARMONICA</v>
      </c>
      <c r="AD136" s="434"/>
    </row>
    <row r="137" spans="1:30" ht="32">
      <c r="A137" s="12">
        <f t="shared" si="42"/>
        <v>128</v>
      </c>
      <c r="B137" s="13">
        <v>78181508</v>
      </c>
      <c r="C137" s="431" t="s">
        <v>1805</v>
      </c>
      <c r="D137" s="432"/>
      <c r="E137" s="14" t="s">
        <v>1710</v>
      </c>
      <c r="F137" s="12">
        <v>1</v>
      </c>
      <c r="G137" s="16">
        <f>VLOOKUP(C137,[1]SERVICIOS!$C$133:$I$199,7,FALSE)</f>
        <v>290360</v>
      </c>
      <c r="H137" s="16">
        <f t="shared" si="46"/>
        <v>305168.36</v>
      </c>
      <c r="I137" s="16">
        <v>649000</v>
      </c>
      <c r="J137" s="15">
        <v>0.19</v>
      </c>
      <c r="K137" s="16">
        <f t="shared" si="47"/>
        <v>1233.0999999999999</v>
      </c>
      <c r="L137" s="16">
        <f t="shared" si="48"/>
        <v>650233.1</v>
      </c>
      <c r="M137" s="16">
        <v>862000</v>
      </c>
      <c r="N137" s="15">
        <v>0.19</v>
      </c>
      <c r="O137" s="16">
        <f t="shared" si="44"/>
        <v>163780</v>
      </c>
      <c r="P137" s="16">
        <f t="shared" si="39"/>
        <v>1025780</v>
      </c>
      <c r="Q137" s="16">
        <v>770000</v>
      </c>
      <c r="R137" s="15">
        <v>0.19</v>
      </c>
      <c r="S137" s="16">
        <f t="shared" si="45"/>
        <v>146300</v>
      </c>
      <c r="T137" s="16">
        <f t="shared" si="49"/>
        <v>916300</v>
      </c>
      <c r="U137" s="424">
        <f t="shared" si="50"/>
        <v>305168.36</v>
      </c>
      <c r="V137" s="424">
        <f t="shared" si="51"/>
        <v>581310.58210863976</v>
      </c>
      <c r="W137" s="424">
        <f t="shared" si="52"/>
        <v>657166.05541300902</v>
      </c>
      <c r="X137" s="424">
        <f t="shared" si="53"/>
        <v>783266.55</v>
      </c>
      <c r="Y137" s="424">
        <f t="shared" si="54"/>
        <v>724370.36499999999</v>
      </c>
      <c r="Z137" s="427">
        <f t="shared" si="55"/>
        <v>277898.99600383895</v>
      </c>
      <c r="AA137" s="425">
        <f t="shared" si="56"/>
        <v>0.38364213865077013</v>
      </c>
      <c r="AB137" s="424">
        <f t="shared" si="40"/>
        <v>581310.58210863976</v>
      </c>
      <c r="AC137" s="421" t="str">
        <f t="shared" si="43"/>
        <v>MEDIA ARMONICA</v>
      </c>
      <c r="AD137" s="434"/>
    </row>
    <row r="138" spans="1:30" ht="32">
      <c r="A138" s="12">
        <f t="shared" si="42"/>
        <v>129</v>
      </c>
      <c r="B138" s="13">
        <v>78181508</v>
      </c>
      <c r="C138" s="431" t="s">
        <v>1745</v>
      </c>
      <c r="D138" s="432"/>
      <c r="E138" s="14" t="s">
        <v>1710</v>
      </c>
      <c r="F138" s="12">
        <v>1</v>
      </c>
      <c r="G138" s="16">
        <f>VLOOKUP(C138,[1]SERVICIOS!$C$133:$I$199,7,FALSE)</f>
        <v>428400</v>
      </c>
      <c r="H138" s="16">
        <f t="shared" si="46"/>
        <v>450248.39999999997</v>
      </c>
      <c r="I138" s="16">
        <v>649000</v>
      </c>
      <c r="J138" s="15">
        <v>0.19</v>
      </c>
      <c r="K138" s="16">
        <f t="shared" si="47"/>
        <v>1233.0999999999999</v>
      </c>
      <c r="L138" s="16">
        <f t="shared" si="48"/>
        <v>650233.1</v>
      </c>
      <c r="M138" s="16">
        <v>854000</v>
      </c>
      <c r="N138" s="15">
        <v>0.19</v>
      </c>
      <c r="O138" s="16">
        <f t="shared" si="44"/>
        <v>162260</v>
      </c>
      <c r="P138" s="16">
        <f t="shared" si="39"/>
        <v>1016260</v>
      </c>
      <c r="Q138" s="16">
        <v>770000</v>
      </c>
      <c r="R138" s="15">
        <v>0.19</v>
      </c>
      <c r="S138" s="16">
        <f t="shared" si="45"/>
        <v>146300</v>
      </c>
      <c r="T138" s="16">
        <f t="shared" si="49"/>
        <v>916300</v>
      </c>
      <c r="U138" s="424">
        <f t="shared" si="50"/>
        <v>450248.39999999997</v>
      </c>
      <c r="V138" s="424">
        <f t="shared" si="51"/>
        <v>685606.30791131267</v>
      </c>
      <c r="W138" s="424">
        <f t="shared" si="52"/>
        <v>722588.32874659845</v>
      </c>
      <c r="X138" s="424">
        <f t="shared" si="53"/>
        <v>783266.55</v>
      </c>
      <c r="Y138" s="424">
        <f t="shared" si="54"/>
        <v>758260.375</v>
      </c>
      <c r="Z138" s="427">
        <f t="shared" si="55"/>
        <v>222531.79461461649</v>
      </c>
      <c r="AA138" s="425">
        <f t="shared" si="56"/>
        <v>0.29347675541480917</v>
      </c>
      <c r="AB138" s="424">
        <f t="shared" si="40"/>
        <v>685606.30791131267</v>
      </c>
      <c r="AC138" s="421" t="str">
        <f t="shared" si="43"/>
        <v>MEDIA ARMONICA</v>
      </c>
      <c r="AD138" s="434"/>
    </row>
    <row r="139" spans="1:30" ht="32">
      <c r="A139" s="12">
        <f t="shared" si="42"/>
        <v>130</v>
      </c>
      <c r="B139" s="13">
        <v>78181508</v>
      </c>
      <c r="C139" s="431" t="s">
        <v>1746</v>
      </c>
      <c r="D139" s="432"/>
      <c r="E139" s="14" t="s">
        <v>1710</v>
      </c>
      <c r="F139" s="12">
        <v>1</v>
      </c>
      <c r="G139" s="16">
        <f>VLOOKUP(C139,[1]SERVICIOS!$C$133:$I$199,7,FALSE)</f>
        <v>587860</v>
      </c>
      <c r="H139" s="16">
        <f t="shared" si="46"/>
        <v>617840.86</v>
      </c>
      <c r="I139" s="16">
        <v>621000</v>
      </c>
      <c r="J139" s="15">
        <v>0.19</v>
      </c>
      <c r="K139" s="16">
        <f t="shared" si="47"/>
        <v>1179.9000000000001</v>
      </c>
      <c r="L139" s="16">
        <f t="shared" si="48"/>
        <v>622179.9</v>
      </c>
      <c r="M139" s="16">
        <v>833000</v>
      </c>
      <c r="N139" s="15">
        <v>0.19</v>
      </c>
      <c r="O139" s="16">
        <f t="shared" si="44"/>
        <v>158270</v>
      </c>
      <c r="P139" s="16">
        <f t="shared" si="39"/>
        <v>991270</v>
      </c>
      <c r="Q139" s="16">
        <v>744000</v>
      </c>
      <c r="R139" s="15">
        <v>0.19</v>
      </c>
      <c r="S139" s="16">
        <f t="shared" si="45"/>
        <v>141360</v>
      </c>
      <c r="T139" s="16">
        <f t="shared" si="49"/>
        <v>885360</v>
      </c>
      <c r="U139" s="424">
        <f t="shared" si="50"/>
        <v>617840.86</v>
      </c>
      <c r="V139" s="424">
        <f t="shared" si="51"/>
        <v>745700.63328181452</v>
      </c>
      <c r="W139" s="424">
        <f t="shared" si="52"/>
        <v>762124.83800227439</v>
      </c>
      <c r="X139" s="424">
        <f t="shared" si="53"/>
        <v>753769.95</v>
      </c>
      <c r="Y139" s="424">
        <f t="shared" si="54"/>
        <v>779162.69</v>
      </c>
      <c r="Z139" s="427">
        <f t="shared" si="55"/>
        <v>163505.12896955691</v>
      </c>
      <c r="AA139" s="425">
        <f t="shared" si="56"/>
        <v>0.20984722583361495</v>
      </c>
      <c r="AB139" s="424">
        <f t="shared" si="40"/>
        <v>745700.63328181452</v>
      </c>
      <c r="AC139" s="421" t="str">
        <f t="shared" si="43"/>
        <v>MEDIA ARMONICA</v>
      </c>
      <c r="AD139" s="434"/>
    </row>
    <row r="140" spans="1:30" ht="32">
      <c r="A140" s="12">
        <f t="shared" si="42"/>
        <v>131</v>
      </c>
      <c r="B140" s="13">
        <v>78181508</v>
      </c>
      <c r="C140" s="431" t="s">
        <v>1781</v>
      </c>
      <c r="D140" s="432"/>
      <c r="E140" s="14" t="s">
        <v>1710</v>
      </c>
      <c r="F140" s="12">
        <v>1</v>
      </c>
      <c r="G140" s="16">
        <f>VLOOKUP(C140,[1]SERVICIOS!$C$133:$I$199,7,FALSE)</f>
        <v>846090</v>
      </c>
      <c r="H140" s="16">
        <f t="shared" si="46"/>
        <v>889240.59</v>
      </c>
      <c r="I140" s="16">
        <v>467000</v>
      </c>
      <c r="J140" s="15">
        <v>0.19</v>
      </c>
      <c r="K140" s="16">
        <f t="shared" si="47"/>
        <v>887.3</v>
      </c>
      <c r="L140" s="16">
        <f t="shared" si="48"/>
        <v>467887.3</v>
      </c>
      <c r="M140" s="16">
        <v>631000</v>
      </c>
      <c r="N140" s="15">
        <v>0.19</v>
      </c>
      <c r="O140" s="16">
        <f t="shared" si="44"/>
        <v>119890</v>
      </c>
      <c r="P140" s="16">
        <f t="shared" si="39"/>
        <v>750890</v>
      </c>
      <c r="Q140" s="16">
        <v>564000</v>
      </c>
      <c r="R140" s="15">
        <v>0.19</v>
      </c>
      <c r="S140" s="16">
        <f t="shared" si="45"/>
        <v>107160</v>
      </c>
      <c r="T140" s="16">
        <f t="shared" si="49"/>
        <v>671160</v>
      </c>
      <c r="U140" s="424">
        <f t="shared" si="50"/>
        <v>467887.3</v>
      </c>
      <c r="V140" s="424">
        <f t="shared" si="51"/>
        <v>657512.7152319703</v>
      </c>
      <c r="W140" s="424">
        <f t="shared" si="52"/>
        <v>676691.51408411749</v>
      </c>
      <c r="X140" s="424">
        <f t="shared" si="53"/>
        <v>711025</v>
      </c>
      <c r="Y140" s="424">
        <f t="shared" si="54"/>
        <v>694794.47249999992</v>
      </c>
      <c r="Z140" s="427">
        <f t="shared" si="55"/>
        <v>152480.69881023097</v>
      </c>
      <c r="AA140" s="425">
        <f t="shared" si="56"/>
        <v>0.21946158877973945</v>
      </c>
      <c r="AB140" s="424">
        <f t="shared" si="40"/>
        <v>657512.7152319703</v>
      </c>
      <c r="AC140" s="421" t="str">
        <f t="shared" si="43"/>
        <v>MEDIA ARMONICA</v>
      </c>
      <c r="AD140" s="434"/>
    </row>
    <row r="141" spans="1:30" ht="32">
      <c r="A141" s="12">
        <f t="shared" si="42"/>
        <v>132</v>
      </c>
      <c r="B141" s="13">
        <v>78181508</v>
      </c>
      <c r="C141" s="431" t="s">
        <v>1945</v>
      </c>
      <c r="D141" s="432"/>
      <c r="E141" s="14" t="s">
        <v>1710</v>
      </c>
      <c r="F141" s="12">
        <v>1</v>
      </c>
      <c r="G141" s="16">
        <f>VLOOKUP(C141,[1]SERVICIOS!$C$133:$I$199,7,FALSE)</f>
        <v>204680</v>
      </c>
      <c r="H141" s="16">
        <f t="shared" si="46"/>
        <v>215118.68</v>
      </c>
      <c r="I141" s="16">
        <v>632000</v>
      </c>
      <c r="J141" s="15">
        <v>0.19</v>
      </c>
      <c r="K141" s="16">
        <f t="shared" si="47"/>
        <v>1200.8</v>
      </c>
      <c r="L141" s="16">
        <f t="shared" si="48"/>
        <v>633200.80000000005</v>
      </c>
      <c r="M141" s="16">
        <v>855000</v>
      </c>
      <c r="N141" s="15">
        <v>0.19</v>
      </c>
      <c r="O141" s="16">
        <f t="shared" si="44"/>
        <v>162450</v>
      </c>
      <c r="P141" s="16">
        <f t="shared" si="39"/>
        <v>1017450</v>
      </c>
      <c r="Q141" s="16">
        <v>764000</v>
      </c>
      <c r="R141" s="15">
        <v>0.19</v>
      </c>
      <c r="S141" s="16">
        <f t="shared" si="45"/>
        <v>145160</v>
      </c>
      <c r="T141" s="16">
        <f t="shared" si="49"/>
        <v>909160</v>
      </c>
      <c r="U141" s="424">
        <f t="shared" si="50"/>
        <v>215118.68</v>
      </c>
      <c r="V141" s="424">
        <f t="shared" si="51"/>
        <v>481310.68766073533</v>
      </c>
      <c r="W141" s="424">
        <f t="shared" si="52"/>
        <v>595790.04701997538</v>
      </c>
      <c r="X141" s="424">
        <f t="shared" si="53"/>
        <v>771180.4</v>
      </c>
      <c r="Y141" s="424">
        <f t="shared" si="54"/>
        <v>693732.37</v>
      </c>
      <c r="Z141" s="427">
        <f t="shared" si="55"/>
        <v>309813.37243666343</v>
      </c>
      <c r="AA141" s="425">
        <f t="shared" si="56"/>
        <v>0.44658918314084639</v>
      </c>
      <c r="AB141" s="424">
        <f t="shared" si="40"/>
        <v>481310.68766073533</v>
      </c>
      <c r="AC141" s="421" t="str">
        <f t="shared" si="43"/>
        <v>MEDIA ARMONICA</v>
      </c>
      <c r="AD141" s="434"/>
    </row>
    <row r="142" spans="1:30" ht="32">
      <c r="A142" s="12">
        <f t="shared" si="42"/>
        <v>133</v>
      </c>
      <c r="B142" s="13">
        <v>78181508</v>
      </c>
      <c r="C142" s="431" t="s">
        <v>1747</v>
      </c>
      <c r="D142" s="432"/>
      <c r="E142" s="14" t="s">
        <v>1710</v>
      </c>
      <c r="F142" s="12">
        <v>1</v>
      </c>
      <c r="G142" s="16">
        <f>VLOOKUP(C142,[1]SERVICIOS!$C$133:$I$199,7,FALSE)</f>
        <v>165410</v>
      </c>
      <c r="H142" s="16">
        <f t="shared" si="46"/>
        <v>173845.91</v>
      </c>
      <c r="I142" s="16">
        <v>344000</v>
      </c>
      <c r="J142" s="15">
        <v>0.19</v>
      </c>
      <c r="K142" s="16">
        <f t="shared" si="47"/>
        <v>653.6</v>
      </c>
      <c r="L142" s="16">
        <f t="shared" si="48"/>
        <v>344653.6</v>
      </c>
      <c r="M142" s="16">
        <v>451000</v>
      </c>
      <c r="N142" s="15">
        <v>0.19</v>
      </c>
      <c r="O142" s="16">
        <f t="shared" si="44"/>
        <v>85690</v>
      </c>
      <c r="P142" s="16">
        <f t="shared" si="39"/>
        <v>536690</v>
      </c>
      <c r="Q142" s="16">
        <v>403000</v>
      </c>
      <c r="R142" s="15">
        <v>0.19</v>
      </c>
      <c r="S142" s="16">
        <f t="shared" si="45"/>
        <v>76570</v>
      </c>
      <c r="T142" s="16">
        <f t="shared" si="49"/>
        <v>479570</v>
      </c>
      <c r="U142" s="424">
        <f t="shared" si="50"/>
        <v>173845.91</v>
      </c>
      <c r="V142" s="424">
        <f t="shared" si="51"/>
        <v>317405.93594858755</v>
      </c>
      <c r="W142" s="424">
        <f t="shared" si="52"/>
        <v>352395.78234817821</v>
      </c>
      <c r="X142" s="424">
        <f t="shared" si="53"/>
        <v>412111.8</v>
      </c>
      <c r="Y142" s="424">
        <f t="shared" si="54"/>
        <v>383689.8775</v>
      </c>
      <c r="Z142" s="427">
        <f t="shared" si="55"/>
        <v>139785.86930804927</v>
      </c>
      <c r="AA142" s="425">
        <f t="shared" si="56"/>
        <v>0.36431992998837781</v>
      </c>
      <c r="AB142" s="424">
        <f t="shared" si="40"/>
        <v>317405.93594858755</v>
      </c>
      <c r="AC142" s="421" t="str">
        <f t="shared" si="43"/>
        <v>MEDIA ARMONICA</v>
      </c>
      <c r="AD142" s="434"/>
    </row>
    <row r="143" spans="1:30" ht="32">
      <c r="A143" s="12">
        <f t="shared" si="42"/>
        <v>134</v>
      </c>
      <c r="B143" s="13">
        <v>78181508</v>
      </c>
      <c r="C143" s="431" t="s">
        <v>1748</v>
      </c>
      <c r="D143" s="432"/>
      <c r="E143" s="14" t="s">
        <v>1710</v>
      </c>
      <c r="F143" s="12">
        <v>1</v>
      </c>
      <c r="G143" s="16">
        <f>VLOOKUP(C143,[1]SERVICIOS!$C$133:$I$199,7,FALSE)</f>
        <v>321300</v>
      </c>
      <c r="H143" s="16">
        <f t="shared" si="46"/>
        <v>337686.3</v>
      </c>
      <c r="I143" s="16">
        <v>527000</v>
      </c>
      <c r="J143" s="15">
        <v>0.19</v>
      </c>
      <c r="K143" s="16">
        <f t="shared" si="47"/>
        <v>1001.3</v>
      </c>
      <c r="L143" s="16">
        <f t="shared" si="48"/>
        <v>528001.30000000005</v>
      </c>
      <c r="M143" s="16">
        <v>699000</v>
      </c>
      <c r="N143" s="15">
        <v>0.19</v>
      </c>
      <c r="O143" s="16">
        <f t="shared" si="44"/>
        <v>132810</v>
      </c>
      <c r="P143" s="16">
        <f t="shared" si="39"/>
        <v>831810</v>
      </c>
      <c r="Q143" s="16">
        <v>636000</v>
      </c>
      <c r="R143" s="15">
        <v>0.19</v>
      </c>
      <c r="S143" s="16">
        <f t="shared" si="45"/>
        <v>120840</v>
      </c>
      <c r="T143" s="16">
        <f t="shared" si="49"/>
        <v>756840</v>
      </c>
      <c r="U143" s="424">
        <f t="shared" si="50"/>
        <v>337686.3</v>
      </c>
      <c r="V143" s="424">
        <f t="shared" si="51"/>
        <v>542097.68771797221</v>
      </c>
      <c r="W143" s="424">
        <f t="shared" si="52"/>
        <v>578820.84363363124</v>
      </c>
      <c r="X143" s="424">
        <f t="shared" si="53"/>
        <v>642420.65</v>
      </c>
      <c r="Y143" s="424">
        <f t="shared" si="54"/>
        <v>613584.4</v>
      </c>
      <c r="Z143" s="427">
        <f t="shared" si="55"/>
        <v>194672.03703661443</v>
      </c>
      <c r="AA143" s="425">
        <f t="shared" si="56"/>
        <v>0.31727018652464833</v>
      </c>
      <c r="AB143" s="424">
        <f t="shared" si="40"/>
        <v>542097.68771797221</v>
      </c>
      <c r="AC143" s="421" t="str">
        <f t="shared" si="43"/>
        <v>MEDIA ARMONICA</v>
      </c>
      <c r="AD143" s="434"/>
    </row>
    <row r="144" spans="1:30" ht="32">
      <c r="A144" s="12">
        <f t="shared" si="42"/>
        <v>135</v>
      </c>
      <c r="B144" s="13">
        <v>78181508</v>
      </c>
      <c r="C144" s="431" t="s">
        <v>1749</v>
      </c>
      <c r="D144" s="432"/>
      <c r="E144" s="14" t="s">
        <v>1710</v>
      </c>
      <c r="F144" s="12">
        <v>1</v>
      </c>
      <c r="G144" s="764" t="s">
        <v>1954</v>
      </c>
      <c r="H144" s="765"/>
      <c r="I144" s="16">
        <v>119000</v>
      </c>
      <c r="J144" s="15">
        <v>0.19</v>
      </c>
      <c r="K144" s="16">
        <f t="shared" si="47"/>
        <v>226.1</v>
      </c>
      <c r="L144" s="16">
        <f t="shared" si="48"/>
        <v>119226.1</v>
      </c>
      <c r="M144" s="16">
        <v>155000</v>
      </c>
      <c r="N144" s="15">
        <v>0.19</v>
      </c>
      <c r="O144" s="16">
        <f t="shared" si="44"/>
        <v>29450</v>
      </c>
      <c r="P144" s="16">
        <f t="shared" si="39"/>
        <v>184450</v>
      </c>
      <c r="Q144" s="16">
        <v>140000</v>
      </c>
      <c r="R144" s="15">
        <v>0.19</v>
      </c>
      <c r="S144" s="16">
        <f t="shared" si="45"/>
        <v>26600</v>
      </c>
      <c r="T144" s="16">
        <f t="shared" si="49"/>
        <v>166600</v>
      </c>
      <c r="U144" s="424">
        <f t="shared" si="50"/>
        <v>119226.1</v>
      </c>
      <c r="V144" s="424">
        <f t="shared" si="51"/>
        <v>151428.35060446523</v>
      </c>
      <c r="W144" s="424">
        <f t="shared" si="52"/>
        <v>154161.17017399406</v>
      </c>
      <c r="X144" s="424">
        <f t="shared" si="53"/>
        <v>166600</v>
      </c>
      <c r="Y144" s="424">
        <f t="shared" si="54"/>
        <v>156758.69999999998</v>
      </c>
      <c r="Z144" s="427">
        <f t="shared" si="55"/>
        <v>27521.841896573675</v>
      </c>
      <c r="AA144" s="425">
        <f t="shared" si="56"/>
        <v>0.17556819427932024</v>
      </c>
      <c r="AB144" s="424">
        <f t="shared" si="40"/>
        <v>151428.35060446523</v>
      </c>
      <c r="AC144" s="421" t="str">
        <f t="shared" si="43"/>
        <v>MEDIA ARMONICA</v>
      </c>
      <c r="AD144" s="434"/>
    </row>
    <row r="145" spans="1:30" ht="32">
      <c r="A145" s="12">
        <f t="shared" si="42"/>
        <v>136</v>
      </c>
      <c r="B145" s="13">
        <v>78181508</v>
      </c>
      <c r="C145" s="431" t="s">
        <v>1750</v>
      </c>
      <c r="D145" s="432"/>
      <c r="E145" s="14" t="s">
        <v>1710</v>
      </c>
      <c r="F145" s="12">
        <v>1</v>
      </c>
      <c r="G145" s="764" t="s">
        <v>1954</v>
      </c>
      <c r="H145" s="765"/>
      <c r="I145" s="16">
        <v>622000</v>
      </c>
      <c r="J145" s="15">
        <v>0.19</v>
      </c>
      <c r="K145" s="16">
        <f t="shared" si="47"/>
        <v>1181.8</v>
      </c>
      <c r="L145" s="16">
        <f t="shared" si="48"/>
        <v>623181.80000000005</v>
      </c>
      <c r="M145" s="16">
        <v>827000</v>
      </c>
      <c r="N145" s="15">
        <v>0.19</v>
      </c>
      <c r="O145" s="16">
        <f t="shared" si="44"/>
        <v>157130</v>
      </c>
      <c r="P145" s="16">
        <f t="shared" si="39"/>
        <v>984130</v>
      </c>
      <c r="Q145" s="16">
        <v>752000</v>
      </c>
      <c r="R145" s="15">
        <v>0.19</v>
      </c>
      <c r="S145" s="16">
        <f t="shared" si="45"/>
        <v>142880</v>
      </c>
      <c r="T145" s="16">
        <f t="shared" si="49"/>
        <v>894880</v>
      </c>
      <c r="U145" s="424">
        <f t="shared" si="50"/>
        <v>623181.80000000005</v>
      </c>
      <c r="V145" s="424">
        <f t="shared" si="51"/>
        <v>802511.89336402726</v>
      </c>
      <c r="W145" s="424">
        <f t="shared" si="52"/>
        <v>818736.23485248652</v>
      </c>
      <c r="X145" s="424">
        <f t="shared" si="53"/>
        <v>894880</v>
      </c>
      <c r="Y145" s="424">
        <f t="shared" si="54"/>
        <v>834063.93333333323</v>
      </c>
      <c r="Z145" s="427">
        <f t="shared" si="55"/>
        <v>153503.19485147187</v>
      </c>
      <c r="AA145" s="425">
        <f t="shared" si="56"/>
        <v>0.18404248009861421</v>
      </c>
      <c r="AB145" s="424">
        <f t="shared" si="40"/>
        <v>802511.89336402726</v>
      </c>
      <c r="AC145" s="421" t="str">
        <f t="shared" si="43"/>
        <v>MEDIA ARMONICA</v>
      </c>
      <c r="AD145" s="434"/>
    </row>
    <row r="146" spans="1:30" ht="32">
      <c r="A146" s="12">
        <f t="shared" si="42"/>
        <v>137</v>
      </c>
      <c r="B146" s="13">
        <v>78181508</v>
      </c>
      <c r="C146" s="431" t="s">
        <v>1751</v>
      </c>
      <c r="D146" s="432"/>
      <c r="E146" s="14" t="s">
        <v>1710</v>
      </c>
      <c r="F146" s="12">
        <v>1</v>
      </c>
      <c r="G146" s="764" t="s">
        <v>1954</v>
      </c>
      <c r="H146" s="765"/>
      <c r="I146" s="16">
        <v>329000</v>
      </c>
      <c r="J146" s="15">
        <v>0.19</v>
      </c>
      <c r="K146" s="16">
        <f t="shared" si="47"/>
        <v>625.1</v>
      </c>
      <c r="L146" s="16">
        <f t="shared" si="48"/>
        <v>329625.09999999998</v>
      </c>
      <c r="M146" s="16">
        <v>421000</v>
      </c>
      <c r="N146" s="15">
        <v>0.19</v>
      </c>
      <c r="O146" s="16">
        <f t="shared" si="44"/>
        <v>79990</v>
      </c>
      <c r="P146" s="16">
        <f t="shared" si="39"/>
        <v>500990</v>
      </c>
      <c r="Q146" s="16">
        <v>383000</v>
      </c>
      <c r="R146" s="15">
        <v>0.19</v>
      </c>
      <c r="S146" s="16">
        <f t="shared" si="45"/>
        <v>72770</v>
      </c>
      <c r="T146" s="16">
        <f t="shared" si="49"/>
        <v>455770</v>
      </c>
      <c r="U146" s="424">
        <f t="shared" si="50"/>
        <v>329625.09999999998</v>
      </c>
      <c r="V146" s="424">
        <f t="shared" si="51"/>
        <v>415288.91668077908</v>
      </c>
      <c r="W146" s="424">
        <f t="shared" si="52"/>
        <v>422213.08543551265</v>
      </c>
      <c r="X146" s="424">
        <f t="shared" si="53"/>
        <v>455770</v>
      </c>
      <c r="Y146" s="424">
        <f t="shared" si="54"/>
        <v>428795.03333333338</v>
      </c>
      <c r="Z146" s="427">
        <f t="shared" si="55"/>
        <v>72513.074030381104</v>
      </c>
      <c r="AA146" s="425">
        <f t="shared" si="56"/>
        <v>0.16910894108703783</v>
      </c>
      <c r="AB146" s="424">
        <f t="shared" si="40"/>
        <v>415288.91668077908</v>
      </c>
      <c r="AC146" s="421" t="str">
        <f t="shared" si="43"/>
        <v>MEDIA ARMONICA</v>
      </c>
      <c r="AD146" s="434"/>
    </row>
    <row r="147" spans="1:30" ht="32">
      <c r="A147" s="12">
        <f t="shared" si="42"/>
        <v>138</v>
      </c>
      <c r="B147" s="13">
        <v>78181508</v>
      </c>
      <c r="C147" s="431" t="s">
        <v>1752</v>
      </c>
      <c r="D147" s="432"/>
      <c r="E147" s="14" t="s">
        <v>1710</v>
      </c>
      <c r="F147" s="12">
        <v>1</v>
      </c>
      <c r="G147" s="764" t="s">
        <v>1954</v>
      </c>
      <c r="H147" s="765"/>
      <c r="I147" s="16">
        <v>397000</v>
      </c>
      <c r="J147" s="15">
        <v>0.19</v>
      </c>
      <c r="K147" s="16">
        <f t="shared" si="47"/>
        <v>754.3</v>
      </c>
      <c r="L147" s="16">
        <f t="shared" si="48"/>
        <v>397754.3</v>
      </c>
      <c r="M147" s="16">
        <v>512000</v>
      </c>
      <c r="N147" s="15">
        <v>0.19</v>
      </c>
      <c r="O147" s="16">
        <f t="shared" si="44"/>
        <v>97280</v>
      </c>
      <c r="P147" s="16">
        <f t="shared" si="39"/>
        <v>609280</v>
      </c>
      <c r="Q147" s="16">
        <v>462000</v>
      </c>
      <c r="R147" s="15">
        <v>0.19</v>
      </c>
      <c r="S147" s="16">
        <f t="shared" si="45"/>
        <v>87780</v>
      </c>
      <c r="T147" s="16">
        <f t="shared" si="49"/>
        <v>549780</v>
      </c>
      <c r="U147" s="424">
        <f t="shared" si="50"/>
        <v>397754.3</v>
      </c>
      <c r="V147" s="424">
        <f t="shared" si="51"/>
        <v>502150.39513125271</v>
      </c>
      <c r="W147" s="424">
        <f t="shared" si="52"/>
        <v>510748.28171138547</v>
      </c>
      <c r="X147" s="424">
        <f t="shared" si="53"/>
        <v>549780</v>
      </c>
      <c r="Y147" s="424">
        <f t="shared" si="54"/>
        <v>518938.10000000003</v>
      </c>
      <c r="Z147" s="427">
        <f t="shared" si="55"/>
        <v>89066.258245682518</v>
      </c>
      <c r="AA147" s="425">
        <f t="shared" si="56"/>
        <v>0.1716317577099899</v>
      </c>
      <c r="AB147" s="424">
        <f t="shared" si="40"/>
        <v>502150.39513125271</v>
      </c>
      <c r="AC147" s="421" t="str">
        <f t="shared" si="43"/>
        <v>MEDIA ARMONICA</v>
      </c>
      <c r="AD147" s="434"/>
    </row>
    <row r="148" spans="1:30" ht="32">
      <c r="A148" s="12">
        <f t="shared" si="42"/>
        <v>139</v>
      </c>
      <c r="B148" s="13">
        <v>78181508</v>
      </c>
      <c r="C148" s="431" t="s">
        <v>1753</v>
      </c>
      <c r="D148" s="432"/>
      <c r="E148" s="14" t="s">
        <v>1710</v>
      </c>
      <c r="F148" s="12">
        <v>1</v>
      </c>
      <c r="G148" s="764" t="s">
        <v>1954</v>
      </c>
      <c r="H148" s="765"/>
      <c r="I148" s="16">
        <v>239000</v>
      </c>
      <c r="J148" s="15">
        <v>0.19</v>
      </c>
      <c r="K148" s="16">
        <f t="shared" si="47"/>
        <v>454.1</v>
      </c>
      <c r="L148" s="16">
        <f t="shared" si="48"/>
        <v>239454.1</v>
      </c>
      <c r="M148" s="16">
        <v>320000</v>
      </c>
      <c r="N148" s="15">
        <v>0.19</v>
      </c>
      <c r="O148" s="16">
        <f t="shared" si="44"/>
        <v>60800</v>
      </c>
      <c r="P148" s="16">
        <f t="shared" si="39"/>
        <v>380800</v>
      </c>
      <c r="Q148" s="16">
        <v>286000</v>
      </c>
      <c r="R148" s="15">
        <v>0.19</v>
      </c>
      <c r="S148" s="16">
        <f t="shared" si="45"/>
        <v>54340</v>
      </c>
      <c r="T148" s="16">
        <f t="shared" si="49"/>
        <v>340340</v>
      </c>
      <c r="U148" s="424">
        <f t="shared" si="50"/>
        <v>239454.1</v>
      </c>
      <c r="V148" s="424">
        <f t="shared" si="51"/>
        <v>307993.84611068986</v>
      </c>
      <c r="W148" s="424">
        <f t="shared" si="52"/>
        <v>314251.53225154179</v>
      </c>
      <c r="X148" s="424">
        <f t="shared" si="53"/>
        <v>340340</v>
      </c>
      <c r="Y148" s="424">
        <f t="shared" si="54"/>
        <v>320198.03333333333</v>
      </c>
      <c r="Z148" s="427">
        <f t="shared" si="55"/>
        <v>59435.903726077515</v>
      </c>
      <c r="AA148" s="425">
        <f t="shared" si="56"/>
        <v>0.18562232599412443</v>
      </c>
      <c r="AB148" s="424">
        <f t="shared" si="40"/>
        <v>307993.84611068986</v>
      </c>
      <c r="AC148" s="421" t="str">
        <f t="shared" si="43"/>
        <v>MEDIA ARMONICA</v>
      </c>
      <c r="AD148" s="434"/>
    </row>
    <row r="149" spans="1:30" ht="32">
      <c r="A149" s="12">
        <f t="shared" si="42"/>
        <v>140</v>
      </c>
      <c r="B149" s="13">
        <v>78181508</v>
      </c>
      <c r="C149" s="431" t="s">
        <v>1754</v>
      </c>
      <c r="D149" s="432"/>
      <c r="E149" s="14" t="s">
        <v>1710</v>
      </c>
      <c r="F149" s="12">
        <v>1</v>
      </c>
      <c r="G149" s="764" t="s">
        <v>1954</v>
      </c>
      <c r="H149" s="765"/>
      <c r="I149" s="16">
        <v>449000</v>
      </c>
      <c r="J149" s="15">
        <v>0.19</v>
      </c>
      <c r="K149" s="16">
        <f t="shared" si="47"/>
        <v>853.1</v>
      </c>
      <c r="L149" s="16">
        <f t="shared" si="48"/>
        <v>449853.1</v>
      </c>
      <c r="M149" s="16">
        <v>585000</v>
      </c>
      <c r="N149" s="15">
        <v>0.19</v>
      </c>
      <c r="O149" s="16">
        <f t="shared" si="44"/>
        <v>111150</v>
      </c>
      <c r="P149" s="16">
        <f t="shared" ref="P149:P153" si="57">(O149+M149)*F149</f>
        <v>696150</v>
      </c>
      <c r="Q149" s="16">
        <v>532000</v>
      </c>
      <c r="R149" s="15">
        <v>0.19</v>
      </c>
      <c r="S149" s="16">
        <f t="shared" si="45"/>
        <v>101080</v>
      </c>
      <c r="T149" s="16">
        <f t="shared" si="49"/>
        <v>633080</v>
      </c>
      <c r="U149" s="424">
        <f t="shared" si="50"/>
        <v>449853.1</v>
      </c>
      <c r="V149" s="424">
        <f t="shared" si="51"/>
        <v>572628.46081162465</v>
      </c>
      <c r="W149" s="424">
        <f t="shared" si="52"/>
        <v>583101.34913196112</v>
      </c>
      <c r="X149" s="424">
        <f t="shared" si="53"/>
        <v>633080</v>
      </c>
      <c r="Y149" s="424">
        <f t="shared" si="54"/>
        <v>593027.70000000007</v>
      </c>
      <c r="Z149" s="427">
        <f t="shared" si="55"/>
        <v>104462.69123111195</v>
      </c>
      <c r="AA149" s="425">
        <f t="shared" si="56"/>
        <v>0.17615145334882662</v>
      </c>
      <c r="AB149" s="424">
        <f t="shared" ref="AB149:AB153" si="58">IF(AA149&lt;=0.15,U149,V149)</f>
        <v>572628.46081162465</v>
      </c>
      <c r="AC149" s="421" t="str">
        <f t="shared" ref="AC149:AC153" si="59">IF(AB149=U149,$U$4,IF(AB149=V149,$V$4,IF(AB149=W149,$W$4,IF(AB149=X149,$X$4,IF(AB149=Y149,$Y$4,"ERROR")))))</f>
        <v>MEDIA ARMONICA</v>
      </c>
      <c r="AD149" s="434"/>
    </row>
    <row r="150" spans="1:30" ht="32">
      <c r="A150" s="12">
        <f t="shared" ref="A150:A153" si="60">+A149+1</f>
        <v>141</v>
      </c>
      <c r="B150" s="13">
        <v>78181508</v>
      </c>
      <c r="C150" s="431" t="s">
        <v>1755</v>
      </c>
      <c r="D150" s="432"/>
      <c r="E150" s="14" t="s">
        <v>1710</v>
      </c>
      <c r="F150" s="12">
        <v>1</v>
      </c>
      <c r="G150" s="764" t="s">
        <v>1954</v>
      </c>
      <c r="H150" s="765"/>
      <c r="I150" s="16">
        <v>564000</v>
      </c>
      <c r="J150" s="15">
        <v>0.19</v>
      </c>
      <c r="K150" s="16">
        <f t="shared" si="47"/>
        <v>1071.5999999999999</v>
      </c>
      <c r="L150" s="16">
        <f t="shared" si="48"/>
        <v>565071.6</v>
      </c>
      <c r="M150" s="16">
        <v>763000</v>
      </c>
      <c r="N150" s="15">
        <v>0.19</v>
      </c>
      <c r="O150" s="16">
        <f t="shared" si="44"/>
        <v>144970</v>
      </c>
      <c r="P150" s="16">
        <f t="shared" si="57"/>
        <v>907970</v>
      </c>
      <c r="Q150" s="16">
        <v>682000</v>
      </c>
      <c r="R150" s="15">
        <v>0.19</v>
      </c>
      <c r="S150" s="16">
        <f t="shared" si="45"/>
        <v>129580</v>
      </c>
      <c r="T150" s="16">
        <f t="shared" si="49"/>
        <v>811580</v>
      </c>
      <c r="U150" s="424">
        <f t="shared" si="50"/>
        <v>565071.6</v>
      </c>
      <c r="V150" s="424">
        <f t="shared" si="51"/>
        <v>731134.95715989673</v>
      </c>
      <c r="W150" s="424">
        <f t="shared" si="52"/>
        <v>746738.89363680582</v>
      </c>
      <c r="X150" s="424">
        <f t="shared" si="53"/>
        <v>811580</v>
      </c>
      <c r="Y150" s="424">
        <f t="shared" si="54"/>
        <v>761540.53333333333</v>
      </c>
      <c r="Z150" s="427">
        <f t="shared" si="55"/>
        <v>144390.18745250243</v>
      </c>
      <c r="AA150" s="425">
        <f t="shared" si="56"/>
        <v>0.18960276063112916</v>
      </c>
      <c r="AB150" s="424">
        <f t="shared" si="58"/>
        <v>731134.95715989673</v>
      </c>
      <c r="AC150" s="421" t="str">
        <f t="shared" si="59"/>
        <v>MEDIA ARMONICA</v>
      </c>
      <c r="AD150" s="434"/>
    </row>
    <row r="151" spans="1:30" ht="32">
      <c r="A151" s="12">
        <f t="shared" si="60"/>
        <v>142</v>
      </c>
      <c r="B151" s="13">
        <v>78181508</v>
      </c>
      <c r="C151" s="431" t="s">
        <v>1782</v>
      </c>
      <c r="D151" s="432"/>
      <c r="E151" s="14" t="s">
        <v>1710</v>
      </c>
      <c r="F151" s="12">
        <v>1</v>
      </c>
      <c r="G151" s="764" t="s">
        <v>1954</v>
      </c>
      <c r="H151" s="765"/>
      <c r="I151" s="16">
        <v>433000</v>
      </c>
      <c r="J151" s="15">
        <v>0.19</v>
      </c>
      <c r="K151" s="16">
        <f t="shared" si="47"/>
        <v>822.7</v>
      </c>
      <c r="L151" s="16">
        <f t="shared" si="48"/>
        <v>433822.7</v>
      </c>
      <c r="M151" s="16">
        <v>574000</v>
      </c>
      <c r="N151" s="15">
        <v>0.19</v>
      </c>
      <c r="O151" s="16">
        <f t="shared" si="44"/>
        <v>109060</v>
      </c>
      <c r="P151" s="16">
        <f t="shared" si="57"/>
        <v>683060</v>
      </c>
      <c r="Q151" s="16">
        <v>513000</v>
      </c>
      <c r="R151" s="15">
        <v>0.19</v>
      </c>
      <c r="S151" s="16">
        <f t="shared" si="45"/>
        <v>97470</v>
      </c>
      <c r="T151" s="16">
        <f t="shared" si="49"/>
        <v>610470</v>
      </c>
      <c r="U151" s="424">
        <f t="shared" si="50"/>
        <v>433822.7</v>
      </c>
      <c r="V151" s="424">
        <f t="shared" si="51"/>
        <v>554818.72336563771</v>
      </c>
      <c r="W151" s="424">
        <f t="shared" si="52"/>
        <v>565559.73774081399</v>
      </c>
      <c r="X151" s="424">
        <f t="shared" si="53"/>
        <v>610470</v>
      </c>
      <c r="Y151" s="424">
        <f t="shared" si="54"/>
        <v>575784.23333333328</v>
      </c>
      <c r="Z151" s="427">
        <f t="shared" si="55"/>
        <v>104664.97260230966</v>
      </c>
      <c r="AA151" s="425">
        <f t="shared" si="56"/>
        <v>0.18177811503518013</v>
      </c>
      <c r="AB151" s="424">
        <f t="shared" si="58"/>
        <v>554818.72336563771</v>
      </c>
      <c r="AC151" s="421" t="str">
        <f t="shared" si="59"/>
        <v>MEDIA ARMONICA</v>
      </c>
      <c r="AD151" s="434"/>
    </row>
    <row r="152" spans="1:30" ht="32">
      <c r="A152" s="12">
        <f t="shared" si="60"/>
        <v>143</v>
      </c>
      <c r="B152" s="13">
        <v>78181508</v>
      </c>
      <c r="C152" s="431" t="s">
        <v>1783</v>
      </c>
      <c r="D152" s="432"/>
      <c r="E152" s="14" t="s">
        <v>1710</v>
      </c>
      <c r="F152" s="12">
        <v>1</v>
      </c>
      <c r="G152" s="764" t="s">
        <v>1954</v>
      </c>
      <c r="H152" s="765"/>
      <c r="I152" s="16">
        <v>195000</v>
      </c>
      <c r="J152" s="15">
        <v>0.19</v>
      </c>
      <c r="K152" s="16">
        <f t="shared" si="47"/>
        <v>370.5</v>
      </c>
      <c r="L152" s="16">
        <f t="shared" si="48"/>
        <v>195370.5</v>
      </c>
      <c r="M152" s="16">
        <v>253000</v>
      </c>
      <c r="N152" s="15">
        <v>0.19</v>
      </c>
      <c r="O152" s="16">
        <f t="shared" si="44"/>
        <v>48070</v>
      </c>
      <c r="P152" s="16">
        <f t="shared" si="57"/>
        <v>301070</v>
      </c>
      <c r="Q152" s="16">
        <v>228000</v>
      </c>
      <c r="R152" s="15">
        <v>0.19</v>
      </c>
      <c r="S152" s="16">
        <f t="shared" si="45"/>
        <v>43320</v>
      </c>
      <c r="T152" s="16">
        <f t="shared" si="49"/>
        <v>271320</v>
      </c>
      <c r="U152" s="424">
        <f t="shared" si="50"/>
        <v>195370.5</v>
      </c>
      <c r="V152" s="424">
        <f t="shared" si="51"/>
        <v>247409.38633869539</v>
      </c>
      <c r="W152" s="424">
        <f t="shared" si="52"/>
        <v>251769.29259173799</v>
      </c>
      <c r="X152" s="424">
        <f t="shared" si="53"/>
        <v>271320</v>
      </c>
      <c r="Y152" s="424">
        <f t="shared" si="54"/>
        <v>255920.16666666666</v>
      </c>
      <c r="Z152" s="427">
        <f t="shared" si="55"/>
        <v>44504.398472385728</v>
      </c>
      <c r="AA152" s="425">
        <f t="shared" si="56"/>
        <v>0.17389953692220059</v>
      </c>
      <c r="AB152" s="424">
        <f t="shared" si="58"/>
        <v>247409.38633869539</v>
      </c>
      <c r="AC152" s="421" t="str">
        <f t="shared" si="59"/>
        <v>MEDIA ARMONICA</v>
      </c>
      <c r="AD152" s="434"/>
    </row>
    <row r="153" spans="1:30" ht="32">
      <c r="A153" s="12">
        <f t="shared" si="60"/>
        <v>144</v>
      </c>
      <c r="B153" s="13">
        <v>78181508</v>
      </c>
      <c r="C153" s="431" t="s">
        <v>1784</v>
      </c>
      <c r="D153" s="432"/>
      <c r="E153" s="14" t="s">
        <v>1710</v>
      </c>
      <c r="F153" s="12">
        <v>1</v>
      </c>
      <c r="G153" s="764" t="s">
        <v>1954</v>
      </c>
      <c r="H153" s="765"/>
      <c r="I153" s="16">
        <v>343000</v>
      </c>
      <c r="J153" s="15">
        <v>0.19</v>
      </c>
      <c r="K153" s="16">
        <f t="shared" si="47"/>
        <v>651.70000000000005</v>
      </c>
      <c r="L153" s="16">
        <f t="shared" si="48"/>
        <v>343651.7</v>
      </c>
      <c r="M153" s="16">
        <v>451000</v>
      </c>
      <c r="N153" s="15">
        <v>0.19</v>
      </c>
      <c r="O153" s="16">
        <f t="shared" si="44"/>
        <v>85690</v>
      </c>
      <c r="P153" s="16">
        <f t="shared" si="57"/>
        <v>536690</v>
      </c>
      <c r="Q153" s="16">
        <v>403000</v>
      </c>
      <c r="R153" s="15">
        <v>0.19</v>
      </c>
      <c r="S153" s="16">
        <f t="shared" si="45"/>
        <v>76570</v>
      </c>
      <c r="T153" s="16">
        <f t="shared" si="49"/>
        <v>479570</v>
      </c>
      <c r="U153" s="424">
        <f t="shared" si="50"/>
        <v>343651.7</v>
      </c>
      <c r="V153" s="424">
        <f t="shared" si="51"/>
        <v>437419.97264953592</v>
      </c>
      <c r="W153" s="424">
        <f t="shared" si="52"/>
        <v>445551.59477022733</v>
      </c>
      <c r="X153" s="424">
        <f t="shared" si="53"/>
        <v>479570</v>
      </c>
      <c r="Y153" s="424">
        <f t="shared" si="54"/>
        <v>453303.89999999997</v>
      </c>
      <c r="Z153" s="427">
        <f t="shared" si="55"/>
        <v>80966.566448256912</v>
      </c>
      <c r="AA153" s="425">
        <f t="shared" si="56"/>
        <v>0.17861431690364216</v>
      </c>
      <c r="AB153" s="424">
        <f t="shared" si="58"/>
        <v>437419.97264953592</v>
      </c>
      <c r="AC153" s="421" t="str">
        <f t="shared" si="59"/>
        <v>MEDIA ARMONICA</v>
      </c>
      <c r="AD153" s="434"/>
    </row>
    <row r="154" spans="1:30" ht="16">
      <c r="A154" s="766" t="s">
        <v>1785</v>
      </c>
      <c r="B154" s="767"/>
      <c r="C154" s="767"/>
      <c r="D154" s="767"/>
      <c r="E154" s="767"/>
      <c r="F154" s="26"/>
      <c r="G154" s="26"/>
      <c r="H154" s="16"/>
      <c r="I154" s="27"/>
      <c r="J154" s="15"/>
      <c r="K154" s="16"/>
      <c r="L154" s="16"/>
      <c r="M154" s="27"/>
      <c r="N154" s="15"/>
      <c r="O154" s="16"/>
      <c r="P154" s="16"/>
      <c r="Q154" s="27"/>
      <c r="R154" s="15"/>
      <c r="S154" s="16"/>
      <c r="T154" s="16"/>
      <c r="U154" s="424"/>
      <c r="V154" s="424"/>
      <c r="W154" s="424"/>
      <c r="X154" s="424"/>
      <c r="Y154" s="424"/>
      <c r="AA154" s="425"/>
      <c r="AB154" s="424"/>
      <c r="AD154" s="434"/>
    </row>
    <row r="155" spans="1:30" ht="27">
      <c r="A155" s="7" t="s">
        <v>141</v>
      </c>
      <c r="B155" s="8" t="s">
        <v>148</v>
      </c>
      <c r="C155" s="757" t="s">
        <v>1704</v>
      </c>
      <c r="D155" s="758"/>
      <c r="E155" s="9" t="s">
        <v>1705</v>
      </c>
      <c r="F155" s="10" t="s">
        <v>1706</v>
      </c>
      <c r="G155" s="10"/>
      <c r="H155" s="16"/>
      <c r="I155" s="16"/>
      <c r="J155" s="15"/>
      <c r="K155" s="16"/>
      <c r="L155" s="16"/>
      <c r="M155" s="16"/>
      <c r="N155" s="15"/>
      <c r="O155" s="16"/>
      <c r="P155" s="16"/>
      <c r="Q155" s="16"/>
      <c r="R155" s="15"/>
      <c r="S155" s="16"/>
      <c r="T155" s="16"/>
      <c r="U155" s="424"/>
      <c r="V155" s="424"/>
      <c r="W155" s="424"/>
      <c r="X155" s="424"/>
      <c r="Y155" s="424"/>
      <c r="AA155" s="425"/>
      <c r="AB155" s="424"/>
      <c r="AD155" s="434"/>
    </row>
    <row r="156" spans="1:30" ht="32">
      <c r="A156" s="12">
        <f>A153+1</f>
        <v>145</v>
      </c>
      <c r="B156" s="13">
        <v>78181508</v>
      </c>
      <c r="C156" s="768" t="s">
        <v>1766</v>
      </c>
      <c r="D156" s="769"/>
      <c r="E156" s="14" t="s">
        <v>1710</v>
      </c>
      <c r="F156" s="12">
        <v>1</v>
      </c>
      <c r="G156" s="16">
        <f>VLOOKUP(C156,[1]SERVICIOS!$C$201:$I$262,7,FALSE)</f>
        <v>318920</v>
      </c>
      <c r="H156" s="16">
        <f t="shared" si="46"/>
        <v>335184.92</v>
      </c>
      <c r="I156" s="16">
        <v>412000</v>
      </c>
      <c r="J156" s="15">
        <v>0.19</v>
      </c>
      <c r="K156" s="16">
        <f t="shared" si="47"/>
        <v>782.8</v>
      </c>
      <c r="L156" s="16">
        <f t="shared" si="48"/>
        <v>412782.8</v>
      </c>
      <c r="M156" s="16">
        <v>526000</v>
      </c>
      <c r="N156" s="15">
        <v>0.19</v>
      </c>
      <c r="O156" s="16">
        <f t="shared" si="44"/>
        <v>99940</v>
      </c>
      <c r="P156" s="16">
        <f t="shared" ref="P156:P219" si="61">(O156+M156)*F156</f>
        <v>625940</v>
      </c>
      <c r="Q156" s="16">
        <v>479000</v>
      </c>
      <c r="R156" s="15">
        <v>0.19</v>
      </c>
      <c r="S156" s="16">
        <f t="shared" si="45"/>
        <v>91010</v>
      </c>
      <c r="T156" s="16">
        <f t="shared" si="49"/>
        <v>570010</v>
      </c>
      <c r="U156" s="424">
        <f t="shared" si="50"/>
        <v>335184.92</v>
      </c>
      <c r="V156" s="424">
        <f t="shared" si="51"/>
        <v>456727.27518408227</v>
      </c>
      <c r="W156" s="424">
        <f t="shared" si="52"/>
        <v>471362.80665786052</v>
      </c>
      <c r="X156" s="424">
        <f t="shared" si="53"/>
        <v>491396.4</v>
      </c>
      <c r="Y156" s="424">
        <f t="shared" si="54"/>
        <v>485979.43</v>
      </c>
      <c r="Z156" s="427">
        <f t="shared" si="55"/>
        <v>116990.20123363612</v>
      </c>
      <c r="AA156" s="425">
        <f t="shared" si="56"/>
        <v>0.24073076762453943</v>
      </c>
      <c r="AB156" s="424">
        <f t="shared" ref="AB156:AB219" si="62">IF(AA156&lt;=0.15,U156,V156)</f>
        <v>456727.27518408227</v>
      </c>
      <c r="AC156" s="421" t="str">
        <f t="shared" ref="AC156:AC187" si="63">IF(AB156=U156,$U$4,IF(AB156=V156,$V$4,IF(AB156=W156,$W$4,IF(AB156=X156,$X$4,IF(AB156=Y156,$Y$4,"ERROR")))))</f>
        <v>MEDIA ARMONICA</v>
      </c>
      <c r="AD156" s="434"/>
    </row>
    <row r="157" spans="1:30" ht="32">
      <c r="A157" s="12">
        <f t="shared" ref="A157:A220" si="64">+A156+1</f>
        <v>146</v>
      </c>
      <c r="B157" s="13">
        <v>78181508</v>
      </c>
      <c r="C157" s="768" t="s">
        <v>1767</v>
      </c>
      <c r="D157" s="769"/>
      <c r="E157" s="14" t="s">
        <v>1710</v>
      </c>
      <c r="F157" s="12">
        <v>1</v>
      </c>
      <c r="G157" s="16">
        <f>VLOOKUP(C157,[1]SERVICIOS!$C$201:$I$262,7,FALSE)</f>
        <v>315350</v>
      </c>
      <c r="H157" s="16">
        <f t="shared" si="46"/>
        <v>331432.84999999998</v>
      </c>
      <c r="I157" s="16">
        <v>180000</v>
      </c>
      <c r="J157" s="15">
        <v>0.19</v>
      </c>
      <c r="K157" s="16">
        <f t="shared" si="47"/>
        <v>342</v>
      </c>
      <c r="L157" s="16">
        <f t="shared" si="48"/>
        <v>180342</v>
      </c>
      <c r="M157" s="16">
        <v>234000</v>
      </c>
      <c r="N157" s="15">
        <v>0.19</v>
      </c>
      <c r="O157" s="16">
        <f t="shared" si="44"/>
        <v>44460</v>
      </c>
      <c r="P157" s="16">
        <f t="shared" si="61"/>
        <v>278460</v>
      </c>
      <c r="Q157" s="16">
        <v>213000</v>
      </c>
      <c r="R157" s="15">
        <v>0.19</v>
      </c>
      <c r="S157" s="16">
        <f t="shared" si="45"/>
        <v>40470</v>
      </c>
      <c r="T157" s="16">
        <f t="shared" si="49"/>
        <v>253470</v>
      </c>
      <c r="U157" s="424">
        <f t="shared" si="50"/>
        <v>180342</v>
      </c>
      <c r="V157" s="424">
        <f t="shared" si="51"/>
        <v>248468.15382925904</v>
      </c>
      <c r="W157" s="424">
        <f t="shared" si="52"/>
        <v>254856.34720414603</v>
      </c>
      <c r="X157" s="424">
        <f t="shared" si="53"/>
        <v>265965</v>
      </c>
      <c r="Y157" s="424">
        <f t="shared" si="54"/>
        <v>260926.21249999999</v>
      </c>
      <c r="Z157" s="427">
        <f t="shared" si="55"/>
        <v>54378.373561421184</v>
      </c>
      <c r="AA157" s="425">
        <f t="shared" si="56"/>
        <v>0.20840517723538865</v>
      </c>
      <c r="AB157" s="424">
        <f t="shared" si="62"/>
        <v>248468.15382925904</v>
      </c>
      <c r="AC157" s="421" t="str">
        <f t="shared" si="63"/>
        <v>MEDIA ARMONICA</v>
      </c>
      <c r="AD157" s="434"/>
    </row>
    <row r="158" spans="1:30" ht="32">
      <c r="A158" s="12">
        <f t="shared" si="64"/>
        <v>147</v>
      </c>
      <c r="B158" s="13">
        <v>78181508</v>
      </c>
      <c r="C158" s="768" t="s">
        <v>1769</v>
      </c>
      <c r="D158" s="769"/>
      <c r="E158" s="14" t="s">
        <v>1710</v>
      </c>
      <c r="F158" s="12">
        <v>1</v>
      </c>
      <c r="G158" s="16">
        <f>VLOOKUP(C158,[1]SERVICIOS!$C$201:$I$262,7,FALSE)</f>
        <v>257040</v>
      </c>
      <c r="H158" s="16">
        <f t="shared" si="46"/>
        <v>270149.03999999998</v>
      </c>
      <c r="I158" s="16">
        <v>375000</v>
      </c>
      <c r="J158" s="15">
        <v>0.19</v>
      </c>
      <c r="K158" s="16">
        <f t="shared" si="47"/>
        <v>712.5</v>
      </c>
      <c r="L158" s="16">
        <f t="shared" si="48"/>
        <v>375712.5</v>
      </c>
      <c r="M158" s="16">
        <v>489000</v>
      </c>
      <c r="N158" s="15">
        <v>0.19</v>
      </c>
      <c r="O158" s="16">
        <f t="shared" si="44"/>
        <v>92910</v>
      </c>
      <c r="P158" s="16">
        <f t="shared" si="61"/>
        <v>581910</v>
      </c>
      <c r="Q158" s="16">
        <v>441000</v>
      </c>
      <c r="R158" s="15">
        <v>0.19</v>
      </c>
      <c r="S158" s="16">
        <f t="shared" si="45"/>
        <v>83790</v>
      </c>
      <c r="T158" s="16">
        <f t="shared" si="49"/>
        <v>524790</v>
      </c>
      <c r="U158" s="424">
        <f t="shared" si="50"/>
        <v>270149.03999999998</v>
      </c>
      <c r="V158" s="424">
        <f t="shared" si="51"/>
        <v>400509.73223858513</v>
      </c>
      <c r="W158" s="424">
        <f t="shared" si="52"/>
        <v>419589.98248805018</v>
      </c>
      <c r="X158" s="424">
        <f t="shared" si="53"/>
        <v>450251.25</v>
      </c>
      <c r="Y158" s="424">
        <f t="shared" si="54"/>
        <v>438140.38500000001</v>
      </c>
      <c r="Z158" s="427">
        <f t="shared" si="55"/>
        <v>122776.41344877552</v>
      </c>
      <c r="AA158" s="425">
        <f t="shared" si="56"/>
        <v>0.28022163135857819</v>
      </c>
      <c r="AB158" s="424">
        <f t="shared" si="62"/>
        <v>400509.73223858513</v>
      </c>
      <c r="AC158" s="421" t="str">
        <f t="shared" si="63"/>
        <v>MEDIA ARMONICA</v>
      </c>
      <c r="AD158" s="434"/>
    </row>
    <row r="159" spans="1:30" ht="32">
      <c r="A159" s="12">
        <f t="shared" si="64"/>
        <v>148</v>
      </c>
      <c r="B159" s="13">
        <v>78181508</v>
      </c>
      <c r="C159" s="768" t="s">
        <v>1770</v>
      </c>
      <c r="D159" s="769"/>
      <c r="E159" s="14" t="s">
        <v>1710</v>
      </c>
      <c r="F159" s="12">
        <v>1</v>
      </c>
      <c r="G159" s="16">
        <f>VLOOKUP(C159,[1]SERVICIOS!$C$201:$I$262,7,FALSE)</f>
        <v>260610</v>
      </c>
      <c r="H159" s="16">
        <f t="shared" si="46"/>
        <v>273901.11</v>
      </c>
      <c r="I159" s="16">
        <v>264000</v>
      </c>
      <c r="J159" s="15">
        <v>0.19</v>
      </c>
      <c r="K159" s="16">
        <f t="shared" si="47"/>
        <v>501.6</v>
      </c>
      <c r="L159" s="16">
        <f t="shared" si="48"/>
        <v>264501.59999999998</v>
      </c>
      <c r="M159" s="16">
        <v>347000</v>
      </c>
      <c r="N159" s="15">
        <v>0.19</v>
      </c>
      <c r="O159" s="16">
        <f t="shared" si="44"/>
        <v>65930</v>
      </c>
      <c r="P159" s="16">
        <f t="shared" si="61"/>
        <v>412930</v>
      </c>
      <c r="Q159" s="16">
        <v>313000</v>
      </c>
      <c r="R159" s="15">
        <v>0.19</v>
      </c>
      <c r="S159" s="16">
        <f t="shared" si="45"/>
        <v>59470</v>
      </c>
      <c r="T159" s="16">
        <f t="shared" si="49"/>
        <v>372470</v>
      </c>
      <c r="U159" s="424">
        <f t="shared" si="50"/>
        <v>264501.59999999998</v>
      </c>
      <c r="V159" s="424">
        <f t="shared" si="51"/>
        <v>319026.43020432105</v>
      </c>
      <c r="W159" s="424">
        <f t="shared" si="52"/>
        <v>324898.31404123973</v>
      </c>
      <c r="X159" s="424">
        <f t="shared" si="53"/>
        <v>323185.55499999999</v>
      </c>
      <c r="Y159" s="424">
        <f t="shared" si="54"/>
        <v>330950.67749999999</v>
      </c>
      <c r="Z159" s="427">
        <f t="shared" si="55"/>
        <v>63471.64034227423</v>
      </c>
      <c r="AA159" s="425">
        <f t="shared" si="56"/>
        <v>0.19178579968996809</v>
      </c>
      <c r="AB159" s="424">
        <f t="shared" si="62"/>
        <v>319026.43020432105</v>
      </c>
      <c r="AC159" s="421" t="str">
        <f t="shared" si="63"/>
        <v>MEDIA ARMONICA</v>
      </c>
      <c r="AD159" s="434"/>
    </row>
    <row r="160" spans="1:30" ht="32">
      <c r="A160" s="12">
        <f t="shared" si="64"/>
        <v>149</v>
      </c>
      <c r="B160" s="13">
        <v>78181508</v>
      </c>
      <c r="C160" s="768" t="s">
        <v>1771</v>
      </c>
      <c r="D160" s="769"/>
      <c r="E160" s="14" t="s">
        <v>1710</v>
      </c>
      <c r="F160" s="12">
        <v>1</v>
      </c>
      <c r="G160" s="16">
        <f>VLOOKUP(C160,[1]SERVICIOS!$C$201:$I$262,7,FALSE)</f>
        <v>254660</v>
      </c>
      <c r="H160" s="16">
        <f t="shared" si="46"/>
        <v>267647.65999999997</v>
      </c>
      <c r="I160" s="16">
        <v>564000</v>
      </c>
      <c r="J160" s="15">
        <v>0.19</v>
      </c>
      <c r="K160" s="16">
        <f t="shared" si="47"/>
        <v>1071.5999999999999</v>
      </c>
      <c r="L160" s="16">
        <f t="shared" si="48"/>
        <v>565071.6</v>
      </c>
      <c r="M160" s="16">
        <v>742000</v>
      </c>
      <c r="N160" s="15">
        <v>0.19</v>
      </c>
      <c r="O160" s="16">
        <f t="shared" si="44"/>
        <v>140980</v>
      </c>
      <c r="P160" s="16">
        <f t="shared" si="61"/>
        <v>882980</v>
      </c>
      <c r="Q160" s="16">
        <v>675000</v>
      </c>
      <c r="R160" s="15">
        <v>0.19</v>
      </c>
      <c r="S160" s="16">
        <f t="shared" si="45"/>
        <v>128250</v>
      </c>
      <c r="T160" s="16">
        <f t="shared" si="49"/>
        <v>803250</v>
      </c>
      <c r="U160" s="424">
        <f t="shared" si="50"/>
        <v>267647.65999999997</v>
      </c>
      <c r="V160" s="424">
        <f t="shared" si="51"/>
        <v>507394.41816517559</v>
      </c>
      <c r="W160" s="424">
        <f t="shared" si="52"/>
        <v>572291.28586138808</v>
      </c>
      <c r="X160" s="424">
        <f t="shared" si="53"/>
        <v>684160.8</v>
      </c>
      <c r="Y160" s="424">
        <f t="shared" si="54"/>
        <v>629737.31499999994</v>
      </c>
      <c r="Z160" s="427">
        <f t="shared" si="55"/>
        <v>239545.96757010903</v>
      </c>
      <c r="AA160" s="425">
        <f t="shared" si="56"/>
        <v>0.38039030221689984</v>
      </c>
      <c r="AB160" s="424">
        <f t="shared" si="62"/>
        <v>507394.41816517559</v>
      </c>
      <c r="AC160" s="421" t="str">
        <f t="shared" si="63"/>
        <v>MEDIA ARMONICA</v>
      </c>
      <c r="AD160" s="434"/>
    </row>
    <row r="161" spans="1:30" ht="32">
      <c r="A161" s="12">
        <f t="shared" si="64"/>
        <v>150</v>
      </c>
      <c r="B161" s="13">
        <v>78181508</v>
      </c>
      <c r="C161" s="768" t="s">
        <v>1772</v>
      </c>
      <c r="D161" s="769"/>
      <c r="E161" s="14" t="s">
        <v>1710</v>
      </c>
      <c r="F161" s="12">
        <v>1</v>
      </c>
      <c r="G161" s="16">
        <f>VLOOKUP(C161,[1]SERVICIOS!$C$201:$I$262,7,FALSE)</f>
        <v>1337560</v>
      </c>
      <c r="H161" s="16">
        <f t="shared" si="46"/>
        <v>1405775.5599999998</v>
      </c>
      <c r="I161" s="16">
        <v>296000</v>
      </c>
      <c r="J161" s="15">
        <v>0.19</v>
      </c>
      <c r="K161" s="16">
        <f t="shared" si="47"/>
        <v>562.4</v>
      </c>
      <c r="L161" s="16">
        <f t="shared" si="48"/>
        <v>296562.40000000002</v>
      </c>
      <c r="M161" s="16">
        <v>396000</v>
      </c>
      <c r="N161" s="15">
        <v>0.19</v>
      </c>
      <c r="O161" s="16">
        <f t="shared" si="44"/>
        <v>75240</v>
      </c>
      <c r="P161" s="16">
        <f t="shared" si="61"/>
        <v>471240</v>
      </c>
      <c r="Q161" s="16">
        <v>357000</v>
      </c>
      <c r="R161" s="15">
        <v>0.19</v>
      </c>
      <c r="S161" s="16">
        <f t="shared" si="45"/>
        <v>67830</v>
      </c>
      <c r="T161" s="16">
        <f t="shared" si="49"/>
        <v>424830</v>
      </c>
      <c r="U161" s="424">
        <f t="shared" si="50"/>
        <v>296562.40000000002</v>
      </c>
      <c r="V161" s="424">
        <f t="shared" si="51"/>
        <v>467329.76946742908</v>
      </c>
      <c r="W161" s="424">
        <f t="shared" si="52"/>
        <v>537492.42780073965</v>
      </c>
      <c r="X161" s="424">
        <f t="shared" si="53"/>
        <v>448035</v>
      </c>
      <c r="Y161" s="424">
        <f t="shared" si="54"/>
        <v>649601.99</v>
      </c>
      <c r="Z161" s="427">
        <f t="shared" si="55"/>
        <v>441239.97638451599</v>
      </c>
      <c r="AA161" s="425">
        <f t="shared" si="56"/>
        <v>0.67924665129876838</v>
      </c>
      <c r="AB161" s="424">
        <f t="shared" si="62"/>
        <v>467329.76946742908</v>
      </c>
      <c r="AC161" s="421" t="str">
        <f t="shared" si="63"/>
        <v>MEDIA ARMONICA</v>
      </c>
      <c r="AD161" s="434"/>
    </row>
    <row r="162" spans="1:30" ht="32">
      <c r="A162" s="12">
        <f t="shared" si="64"/>
        <v>151</v>
      </c>
      <c r="B162" s="13">
        <v>78181508</v>
      </c>
      <c r="C162" s="768" t="s">
        <v>1711</v>
      </c>
      <c r="D162" s="769"/>
      <c r="E162" s="14" t="s">
        <v>1710</v>
      </c>
      <c r="F162" s="12">
        <v>1</v>
      </c>
      <c r="G162" s="764" t="s">
        <v>1954</v>
      </c>
      <c r="H162" s="765"/>
      <c r="I162" s="16">
        <v>332000</v>
      </c>
      <c r="J162" s="15">
        <v>0.19</v>
      </c>
      <c r="K162" s="16">
        <f t="shared" si="47"/>
        <v>630.79999999999995</v>
      </c>
      <c r="L162" s="16">
        <f t="shared" si="48"/>
        <v>332630.8</v>
      </c>
      <c r="M162" s="16">
        <v>428000</v>
      </c>
      <c r="N162" s="15">
        <v>0.19</v>
      </c>
      <c r="O162" s="16">
        <f t="shared" si="44"/>
        <v>81320</v>
      </c>
      <c r="P162" s="16">
        <f t="shared" si="61"/>
        <v>509320</v>
      </c>
      <c r="Q162" s="16">
        <v>386000</v>
      </c>
      <c r="R162" s="15">
        <v>0.19</v>
      </c>
      <c r="S162" s="16">
        <f t="shared" si="45"/>
        <v>73340</v>
      </c>
      <c r="T162" s="16">
        <f t="shared" si="49"/>
        <v>459340</v>
      </c>
      <c r="U162" s="424">
        <f t="shared" si="50"/>
        <v>332630.8</v>
      </c>
      <c r="V162" s="424">
        <f t="shared" si="51"/>
        <v>419769.75892370078</v>
      </c>
      <c r="W162" s="424">
        <f t="shared" si="52"/>
        <v>426935.7136996375</v>
      </c>
      <c r="X162" s="424">
        <f t="shared" si="53"/>
        <v>459340</v>
      </c>
      <c r="Y162" s="424">
        <f t="shared" si="54"/>
        <v>433763.60000000003</v>
      </c>
      <c r="Z162" s="427">
        <f t="shared" si="55"/>
        <v>74365.684411023714</v>
      </c>
      <c r="AA162" s="425">
        <f t="shared" si="56"/>
        <v>0.1714428882714541</v>
      </c>
      <c r="AB162" s="424">
        <f t="shared" si="62"/>
        <v>419769.75892370078</v>
      </c>
      <c r="AC162" s="421" t="str">
        <f t="shared" si="63"/>
        <v>MEDIA ARMONICA</v>
      </c>
      <c r="AD162" s="434"/>
    </row>
    <row r="163" spans="1:30" ht="32">
      <c r="A163" s="12">
        <f t="shared" si="64"/>
        <v>152</v>
      </c>
      <c r="B163" s="13">
        <v>78181508</v>
      </c>
      <c r="C163" s="768" t="s">
        <v>1712</v>
      </c>
      <c r="D163" s="769"/>
      <c r="E163" s="14" t="s">
        <v>1710</v>
      </c>
      <c r="F163" s="12">
        <v>1</v>
      </c>
      <c r="G163" s="764" t="s">
        <v>1954</v>
      </c>
      <c r="H163" s="765"/>
      <c r="I163" s="16">
        <v>602000</v>
      </c>
      <c r="J163" s="15">
        <v>0.19</v>
      </c>
      <c r="K163" s="16">
        <f t="shared" si="47"/>
        <v>1143.8</v>
      </c>
      <c r="L163" s="16">
        <f t="shared" si="48"/>
        <v>603143.80000000005</v>
      </c>
      <c r="M163" s="16">
        <v>785000</v>
      </c>
      <c r="N163" s="15">
        <v>0.19</v>
      </c>
      <c r="O163" s="16">
        <f t="shared" si="44"/>
        <v>149150</v>
      </c>
      <c r="P163" s="16">
        <f t="shared" si="61"/>
        <v>934150</v>
      </c>
      <c r="Q163" s="16">
        <v>714000</v>
      </c>
      <c r="R163" s="15">
        <v>0.19</v>
      </c>
      <c r="S163" s="16">
        <f t="shared" si="45"/>
        <v>135660</v>
      </c>
      <c r="T163" s="16">
        <f t="shared" si="49"/>
        <v>849660</v>
      </c>
      <c r="U163" s="424">
        <f t="shared" si="50"/>
        <v>603143.80000000005</v>
      </c>
      <c r="V163" s="424">
        <f t="shared" si="51"/>
        <v>768164.6624422383</v>
      </c>
      <c r="W163" s="424">
        <f t="shared" si="52"/>
        <v>782277.58504993655</v>
      </c>
      <c r="X163" s="424">
        <f t="shared" si="53"/>
        <v>849660</v>
      </c>
      <c r="Y163" s="424">
        <f t="shared" si="54"/>
        <v>795651.2666666666</v>
      </c>
      <c r="Z163" s="427">
        <f t="shared" si="55"/>
        <v>140425.50472715293</v>
      </c>
      <c r="AA163" s="425">
        <f t="shared" si="56"/>
        <v>0.1764912727600588</v>
      </c>
      <c r="AB163" s="424">
        <f t="shared" si="62"/>
        <v>768164.6624422383</v>
      </c>
      <c r="AC163" s="421" t="str">
        <f t="shared" si="63"/>
        <v>MEDIA ARMONICA</v>
      </c>
      <c r="AD163" s="434"/>
    </row>
    <row r="164" spans="1:30" ht="32">
      <c r="A164" s="12">
        <f t="shared" si="64"/>
        <v>153</v>
      </c>
      <c r="B164" s="13">
        <v>78181508</v>
      </c>
      <c r="C164" s="768" t="s">
        <v>1947</v>
      </c>
      <c r="D164" s="769"/>
      <c r="E164" s="14" t="s">
        <v>1710</v>
      </c>
      <c r="F164" s="12">
        <v>1</v>
      </c>
      <c r="G164" s="16">
        <f>VLOOKUP(C164,[1]SERVICIOS!$C$201:$I$262,7,FALSE)</f>
        <v>1470840</v>
      </c>
      <c r="H164" s="16">
        <f t="shared" si="46"/>
        <v>1545852.8399999999</v>
      </c>
      <c r="I164" s="16">
        <v>421000</v>
      </c>
      <c r="J164" s="15">
        <v>0.19</v>
      </c>
      <c r="K164" s="16">
        <f t="shared" si="47"/>
        <v>799.9</v>
      </c>
      <c r="L164" s="16">
        <f t="shared" si="48"/>
        <v>421799.9</v>
      </c>
      <c r="M164" s="16">
        <v>564000</v>
      </c>
      <c r="N164" s="15">
        <v>0.19</v>
      </c>
      <c r="O164" s="16">
        <f t="shared" si="44"/>
        <v>107160</v>
      </c>
      <c r="P164" s="16">
        <f t="shared" si="61"/>
        <v>671160</v>
      </c>
      <c r="Q164" s="16">
        <v>504000</v>
      </c>
      <c r="R164" s="15">
        <v>0.19</v>
      </c>
      <c r="S164" s="16">
        <f t="shared" si="45"/>
        <v>95760</v>
      </c>
      <c r="T164" s="16">
        <f t="shared" si="49"/>
        <v>599760</v>
      </c>
      <c r="U164" s="424">
        <f t="shared" si="50"/>
        <v>421799.9</v>
      </c>
      <c r="V164" s="424">
        <f t="shared" si="51"/>
        <v>647775.8181775508</v>
      </c>
      <c r="W164" s="424">
        <f t="shared" si="52"/>
        <v>715763.49665008148</v>
      </c>
      <c r="X164" s="424">
        <f t="shared" si="53"/>
        <v>635460</v>
      </c>
      <c r="Y164" s="424">
        <f t="shared" si="54"/>
        <v>809643.18499999994</v>
      </c>
      <c r="Z164" s="427">
        <f t="shared" si="55"/>
        <v>434642.27063997666</v>
      </c>
      <c r="AA164" s="425">
        <f t="shared" si="56"/>
        <v>0.53683187692116086</v>
      </c>
      <c r="AB164" s="424">
        <f t="shared" si="62"/>
        <v>647775.8181775508</v>
      </c>
      <c r="AC164" s="421" t="str">
        <f t="shared" si="63"/>
        <v>MEDIA ARMONICA</v>
      </c>
      <c r="AD164" s="434"/>
    </row>
    <row r="165" spans="1:30" ht="32">
      <c r="A165" s="12">
        <f t="shared" si="64"/>
        <v>154</v>
      </c>
      <c r="B165" s="13">
        <v>78181508</v>
      </c>
      <c r="C165" s="768" t="s">
        <v>1939</v>
      </c>
      <c r="D165" s="769"/>
      <c r="E165" s="14" t="s">
        <v>1710</v>
      </c>
      <c r="F165" s="12">
        <v>1</v>
      </c>
      <c r="G165" s="16">
        <f>VLOOKUP(C165,[1]SERVICIOS!$C$201:$I$262,7,FALSE)</f>
        <v>1304240</v>
      </c>
      <c r="H165" s="16">
        <f t="shared" si="46"/>
        <v>1370756.24</v>
      </c>
      <c r="I165" s="16">
        <v>214000</v>
      </c>
      <c r="J165" s="15">
        <v>0.19</v>
      </c>
      <c r="K165" s="16">
        <f t="shared" si="47"/>
        <v>406.6</v>
      </c>
      <c r="L165" s="16">
        <f t="shared" si="48"/>
        <v>214406.6</v>
      </c>
      <c r="M165" s="16">
        <v>281000</v>
      </c>
      <c r="N165" s="15">
        <v>0.19</v>
      </c>
      <c r="O165" s="16">
        <f t="shared" si="44"/>
        <v>53390</v>
      </c>
      <c r="P165" s="16">
        <f t="shared" si="61"/>
        <v>334390</v>
      </c>
      <c r="Q165" s="16">
        <v>256000</v>
      </c>
      <c r="R165" s="15">
        <v>0.19</v>
      </c>
      <c r="S165" s="16">
        <f t="shared" si="45"/>
        <v>48640</v>
      </c>
      <c r="T165" s="16">
        <f t="shared" si="49"/>
        <v>304640</v>
      </c>
      <c r="U165" s="424">
        <f t="shared" si="50"/>
        <v>214406.6</v>
      </c>
      <c r="V165" s="424">
        <f t="shared" si="51"/>
        <v>342857.84085837257</v>
      </c>
      <c r="W165" s="424">
        <f t="shared" si="52"/>
        <v>415967.73689916835</v>
      </c>
      <c r="X165" s="424">
        <f t="shared" si="53"/>
        <v>319515</v>
      </c>
      <c r="Y165" s="424">
        <f t="shared" si="54"/>
        <v>556048.21</v>
      </c>
      <c r="Z165" s="427">
        <f t="shared" si="55"/>
        <v>472442.22237901256</v>
      </c>
      <c r="AA165" s="425">
        <f t="shared" si="56"/>
        <v>0.84964255595573734</v>
      </c>
      <c r="AB165" s="424">
        <f t="shared" si="62"/>
        <v>342857.84085837257</v>
      </c>
      <c r="AC165" s="421" t="str">
        <f t="shared" si="63"/>
        <v>MEDIA ARMONICA</v>
      </c>
      <c r="AD165" s="434"/>
    </row>
    <row r="166" spans="1:30" ht="32">
      <c r="A166" s="12">
        <f t="shared" si="64"/>
        <v>155</v>
      </c>
      <c r="B166" s="13">
        <v>78181508</v>
      </c>
      <c r="C166" s="768" t="s">
        <v>1713</v>
      </c>
      <c r="D166" s="769"/>
      <c r="E166" s="14" t="s">
        <v>1710</v>
      </c>
      <c r="F166" s="12">
        <v>1</v>
      </c>
      <c r="G166" s="764" t="s">
        <v>1954</v>
      </c>
      <c r="H166" s="765"/>
      <c r="I166" s="16">
        <v>216000</v>
      </c>
      <c r="J166" s="15">
        <v>0.19</v>
      </c>
      <c r="K166" s="16">
        <f t="shared" si="47"/>
        <v>410.4</v>
      </c>
      <c r="L166" s="16">
        <f t="shared" si="48"/>
        <v>216410.4</v>
      </c>
      <c r="M166" s="16">
        <v>286000</v>
      </c>
      <c r="N166" s="15">
        <v>0.19</v>
      </c>
      <c r="O166" s="16">
        <f t="shared" si="44"/>
        <v>54340</v>
      </c>
      <c r="P166" s="16">
        <f t="shared" si="61"/>
        <v>340340</v>
      </c>
      <c r="Q166" s="16">
        <v>256000</v>
      </c>
      <c r="R166" s="15">
        <v>0.19</v>
      </c>
      <c r="S166" s="16">
        <f t="shared" si="45"/>
        <v>48640</v>
      </c>
      <c r="T166" s="16">
        <f t="shared" si="49"/>
        <v>304640</v>
      </c>
      <c r="U166" s="424">
        <f t="shared" si="50"/>
        <v>216410.4</v>
      </c>
      <c r="V166" s="424">
        <f t="shared" si="51"/>
        <v>276710.61581748637</v>
      </c>
      <c r="W166" s="424">
        <f t="shared" si="52"/>
        <v>282049.94302172965</v>
      </c>
      <c r="X166" s="424">
        <f t="shared" si="53"/>
        <v>304640</v>
      </c>
      <c r="Y166" s="424">
        <f t="shared" si="54"/>
        <v>287130.13333333336</v>
      </c>
      <c r="Z166" s="427">
        <f t="shared" si="55"/>
        <v>52086.997814895061</v>
      </c>
      <c r="AA166" s="425">
        <f t="shared" si="56"/>
        <v>0.1814055432295103</v>
      </c>
      <c r="AB166" s="424">
        <f t="shared" si="62"/>
        <v>276710.61581748637</v>
      </c>
      <c r="AC166" s="421" t="str">
        <f t="shared" si="63"/>
        <v>MEDIA ARMONICA</v>
      </c>
      <c r="AD166" s="434"/>
    </row>
    <row r="167" spans="1:30" ht="32">
      <c r="A167" s="12">
        <f t="shared" si="64"/>
        <v>156</v>
      </c>
      <c r="B167" s="13">
        <v>78181508</v>
      </c>
      <c r="C167" s="768" t="s">
        <v>1714</v>
      </c>
      <c r="D167" s="769"/>
      <c r="E167" s="14" t="s">
        <v>1710</v>
      </c>
      <c r="F167" s="12">
        <v>1</v>
      </c>
      <c r="G167" s="764" t="s">
        <v>1954</v>
      </c>
      <c r="H167" s="765"/>
      <c r="I167" s="16">
        <v>266000</v>
      </c>
      <c r="J167" s="15">
        <v>0.19</v>
      </c>
      <c r="K167" s="16">
        <f t="shared" si="47"/>
        <v>505.4</v>
      </c>
      <c r="L167" s="16">
        <f t="shared" si="48"/>
        <v>266505.40000000002</v>
      </c>
      <c r="M167" s="16">
        <v>346000</v>
      </c>
      <c r="N167" s="15">
        <v>0.19</v>
      </c>
      <c r="O167" s="16">
        <f t="shared" si="44"/>
        <v>65740</v>
      </c>
      <c r="P167" s="16">
        <f t="shared" si="61"/>
        <v>411740</v>
      </c>
      <c r="Q167" s="16">
        <v>309000</v>
      </c>
      <c r="R167" s="15">
        <v>0.19</v>
      </c>
      <c r="S167" s="16">
        <f t="shared" si="45"/>
        <v>58710</v>
      </c>
      <c r="T167" s="16">
        <f t="shared" si="49"/>
        <v>367710</v>
      </c>
      <c r="U167" s="424">
        <f t="shared" si="50"/>
        <v>266505.40000000002</v>
      </c>
      <c r="V167" s="424">
        <f t="shared" si="51"/>
        <v>337058.92987135967</v>
      </c>
      <c r="W167" s="424">
        <f t="shared" si="52"/>
        <v>342987.40421590331</v>
      </c>
      <c r="X167" s="424">
        <f t="shared" si="53"/>
        <v>367710</v>
      </c>
      <c r="Y167" s="424">
        <f t="shared" si="54"/>
        <v>348651.8</v>
      </c>
      <c r="Z167" s="427">
        <f t="shared" si="55"/>
        <v>60803.966426102998</v>
      </c>
      <c r="AA167" s="425">
        <f t="shared" si="56"/>
        <v>0.17439739713405467</v>
      </c>
      <c r="AB167" s="424">
        <f t="shared" si="62"/>
        <v>337058.92987135967</v>
      </c>
      <c r="AC167" s="421" t="str">
        <f t="shared" si="63"/>
        <v>MEDIA ARMONICA</v>
      </c>
      <c r="AD167" s="434"/>
    </row>
    <row r="168" spans="1:30" ht="32">
      <c r="A168" s="12">
        <f t="shared" si="64"/>
        <v>157</v>
      </c>
      <c r="B168" s="13">
        <v>78181508</v>
      </c>
      <c r="C168" s="768" t="s">
        <v>1774</v>
      </c>
      <c r="D168" s="769"/>
      <c r="E168" s="14" t="s">
        <v>1710</v>
      </c>
      <c r="F168" s="12">
        <v>1</v>
      </c>
      <c r="G168" s="16">
        <f>VLOOKUP(C168,[1]SERVICIOS!$C$201:$I$262,7,FALSE)</f>
        <v>496230</v>
      </c>
      <c r="H168" s="16">
        <f t="shared" si="46"/>
        <v>521537.73</v>
      </c>
      <c r="I168" s="16">
        <v>161000</v>
      </c>
      <c r="J168" s="15">
        <v>0.19</v>
      </c>
      <c r="K168" s="16">
        <f t="shared" si="47"/>
        <v>305.89999999999998</v>
      </c>
      <c r="L168" s="16">
        <f t="shared" si="48"/>
        <v>161305.9</v>
      </c>
      <c r="M168" s="16">
        <v>213000</v>
      </c>
      <c r="N168" s="15">
        <v>0.19</v>
      </c>
      <c r="O168" s="16">
        <f t="shared" si="44"/>
        <v>40470</v>
      </c>
      <c r="P168" s="16">
        <f t="shared" si="61"/>
        <v>253470</v>
      </c>
      <c r="Q168" s="16">
        <v>192000</v>
      </c>
      <c r="R168" s="15">
        <v>0.19</v>
      </c>
      <c r="S168" s="16">
        <f t="shared" si="45"/>
        <v>36480</v>
      </c>
      <c r="T168" s="16">
        <f t="shared" si="49"/>
        <v>228480</v>
      </c>
      <c r="U168" s="424">
        <f t="shared" si="50"/>
        <v>161305.9</v>
      </c>
      <c r="V168" s="424">
        <f t="shared" si="51"/>
        <v>243326.78054457175</v>
      </c>
      <c r="W168" s="424">
        <f t="shared" si="52"/>
        <v>264196.88025999675</v>
      </c>
      <c r="X168" s="424">
        <f t="shared" si="53"/>
        <v>240975</v>
      </c>
      <c r="Y168" s="424">
        <f t="shared" si="54"/>
        <v>291198.40749999997</v>
      </c>
      <c r="Z168" s="427">
        <f t="shared" si="55"/>
        <v>137190.8327533392</v>
      </c>
      <c r="AA168" s="425">
        <f t="shared" si="56"/>
        <v>0.47112494168890401</v>
      </c>
      <c r="AB168" s="424">
        <f t="shared" si="62"/>
        <v>243326.78054457175</v>
      </c>
      <c r="AC168" s="421" t="str">
        <f t="shared" si="63"/>
        <v>MEDIA ARMONICA</v>
      </c>
      <c r="AD168" s="434"/>
    </row>
    <row r="169" spans="1:30" ht="32">
      <c r="A169" s="12">
        <f t="shared" si="64"/>
        <v>158</v>
      </c>
      <c r="B169" s="13">
        <v>78181508</v>
      </c>
      <c r="C169" s="768" t="s">
        <v>1715</v>
      </c>
      <c r="D169" s="769"/>
      <c r="E169" s="14" t="s">
        <v>1710</v>
      </c>
      <c r="F169" s="12">
        <v>1</v>
      </c>
      <c r="G169" s="764" t="s">
        <v>1954</v>
      </c>
      <c r="H169" s="765"/>
      <c r="I169" s="16">
        <v>205000</v>
      </c>
      <c r="J169" s="15">
        <v>0.19</v>
      </c>
      <c r="K169" s="16">
        <f t="shared" si="47"/>
        <v>389.5</v>
      </c>
      <c r="L169" s="16">
        <f t="shared" si="48"/>
        <v>205389.5</v>
      </c>
      <c r="M169" s="16">
        <v>269000</v>
      </c>
      <c r="N169" s="15">
        <v>0.19</v>
      </c>
      <c r="O169" s="16">
        <f t="shared" si="44"/>
        <v>51110</v>
      </c>
      <c r="P169" s="16">
        <f t="shared" si="61"/>
        <v>320110</v>
      </c>
      <c r="Q169" s="16">
        <v>243000</v>
      </c>
      <c r="R169" s="15">
        <v>0.19</v>
      </c>
      <c r="S169" s="16">
        <f t="shared" si="45"/>
        <v>46170</v>
      </c>
      <c r="T169" s="16">
        <f t="shared" si="49"/>
        <v>289170</v>
      </c>
      <c r="U169" s="424">
        <f t="shared" si="50"/>
        <v>205389.5</v>
      </c>
      <c r="V169" s="424">
        <f t="shared" si="51"/>
        <v>261988.19541188606</v>
      </c>
      <c r="W169" s="424">
        <f t="shared" si="52"/>
        <v>266896.92571931885</v>
      </c>
      <c r="X169" s="424">
        <f t="shared" si="53"/>
        <v>289170</v>
      </c>
      <c r="Y169" s="424">
        <f t="shared" si="54"/>
        <v>271556.5</v>
      </c>
      <c r="Z169" s="427">
        <f t="shared" si="55"/>
        <v>48462.183309944536</v>
      </c>
      <c r="AA169" s="425">
        <f t="shared" si="56"/>
        <v>0.17846077449792044</v>
      </c>
      <c r="AB169" s="424">
        <f t="shared" si="62"/>
        <v>261988.19541188606</v>
      </c>
      <c r="AC169" s="421" t="str">
        <f t="shared" si="63"/>
        <v>MEDIA ARMONICA</v>
      </c>
      <c r="AD169" s="434"/>
    </row>
    <row r="170" spans="1:30" ht="32">
      <c r="A170" s="12">
        <f t="shared" si="64"/>
        <v>159</v>
      </c>
      <c r="B170" s="13">
        <v>78181508</v>
      </c>
      <c r="C170" s="768" t="s">
        <v>1786</v>
      </c>
      <c r="D170" s="769"/>
      <c r="E170" s="14" t="s">
        <v>1710</v>
      </c>
      <c r="F170" s="12">
        <v>1</v>
      </c>
      <c r="G170" s="16">
        <f>VLOOKUP(C170,[1]SERVICIOS!$C$201:$I$262,7,FALSE)</f>
        <v>619990</v>
      </c>
      <c r="H170" s="16">
        <f t="shared" si="46"/>
        <v>651609.49</v>
      </c>
      <c r="I170" s="16">
        <v>447000</v>
      </c>
      <c r="J170" s="15">
        <v>0.19</v>
      </c>
      <c r="K170" s="16">
        <f t="shared" si="47"/>
        <v>849.3</v>
      </c>
      <c r="L170" s="16">
        <f t="shared" si="48"/>
        <v>447849.3</v>
      </c>
      <c r="M170" s="16">
        <v>593000</v>
      </c>
      <c r="N170" s="15">
        <v>0.19</v>
      </c>
      <c r="O170" s="16">
        <f t="shared" si="44"/>
        <v>112670</v>
      </c>
      <c r="P170" s="16">
        <f t="shared" si="61"/>
        <v>705670</v>
      </c>
      <c r="Q170" s="16">
        <v>530000</v>
      </c>
      <c r="R170" s="15">
        <v>0.19</v>
      </c>
      <c r="S170" s="16">
        <f t="shared" si="45"/>
        <v>100700</v>
      </c>
      <c r="T170" s="16">
        <f t="shared" si="49"/>
        <v>630700</v>
      </c>
      <c r="U170" s="424">
        <f t="shared" si="50"/>
        <v>447849.3</v>
      </c>
      <c r="V170" s="424">
        <f t="shared" si="51"/>
        <v>590825.51464708906</v>
      </c>
      <c r="W170" s="424">
        <f t="shared" si="52"/>
        <v>600324.33236716106</v>
      </c>
      <c r="X170" s="424">
        <f t="shared" si="53"/>
        <v>641154.745</v>
      </c>
      <c r="Y170" s="424">
        <f t="shared" si="54"/>
        <v>608957.19750000001</v>
      </c>
      <c r="Z170" s="427">
        <f t="shared" si="55"/>
        <v>96955.000284067326</v>
      </c>
      <c r="AA170" s="425">
        <f t="shared" si="56"/>
        <v>0.159214803079928</v>
      </c>
      <c r="AB170" s="424">
        <f t="shared" si="62"/>
        <v>590825.51464708906</v>
      </c>
      <c r="AC170" s="421" t="str">
        <f t="shared" si="63"/>
        <v>MEDIA ARMONICA</v>
      </c>
      <c r="AD170" s="434"/>
    </row>
    <row r="171" spans="1:30" ht="32">
      <c r="A171" s="12">
        <f t="shared" si="64"/>
        <v>160</v>
      </c>
      <c r="B171" s="13">
        <v>78181508</v>
      </c>
      <c r="C171" s="768" t="s">
        <v>1716</v>
      </c>
      <c r="D171" s="769"/>
      <c r="E171" s="14" t="s">
        <v>1710</v>
      </c>
      <c r="F171" s="12">
        <v>1</v>
      </c>
      <c r="G171" s="16">
        <f>VLOOKUP(C171,[1]SERVICIOS!$C$201:$I$262,7,FALSE)</f>
        <v>600950</v>
      </c>
      <c r="H171" s="16">
        <f t="shared" si="46"/>
        <v>631598.44999999995</v>
      </c>
      <c r="I171" s="16">
        <v>122000</v>
      </c>
      <c r="J171" s="15">
        <v>0.19</v>
      </c>
      <c r="K171" s="16">
        <f t="shared" si="47"/>
        <v>231.8</v>
      </c>
      <c r="L171" s="16">
        <f t="shared" si="48"/>
        <v>122231.8</v>
      </c>
      <c r="M171" s="16">
        <v>159000</v>
      </c>
      <c r="N171" s="15">
        <v>0.19</v>
      </c>
      <c r="O171" s="16">
        <f t="shared" si="44"/>
        <v>30210</v>
      </c>
      <c r="P171" s="16">
        <f t="shared" si="61"/>
        <v>189210</v>
      </c>
      <c r="Q171" s="16">
        <v>145000</v>
      </c>
      <c r="R171" s="15">
        <v>0.19</v>
      </c>
      <c r="S171" s="16">
        <f t="shared" si="45"/>
        <v>27550</v>
      </c>
      <c r="T171" s="16">
        <f t="shared" si="49"/>
        <v>172550</v>
      </c>
      <c r="U171" s="424">
        <f t="shared" si="50"/>
        <v>122231.8</v>
      </c>
      <c r="V171" s="424">
        <f t="shared" si="51"/>
        <v>191892.39237223499</v>
      </c>
      <c r="W171" s="424">
        <f t="shared" si="52"/>
        <v>224063.48061290229</v>
      </c>
      <c r="X171" s="424">
        <f t="shared" si="53"/>
        <v>180880</v>
      </c>
      <c r="Y171" s="424">
        <f t="shared" si="54"/>
        <v>278897.5625</v>
      </c>
      <c r="Z171" s="427">
        <f t="shared" si="55"/>
        <v>205119.3189949918</v>
      </c>
      <c r="AA171" s="425">
        <f t="shared" si="56"/>
        <v>0.73546472459755474</v>
      </c>
      <c r="AB171" s="424">
        <f t="shared" si="62"/>
        <v>191892.39237223499</v>
      </c>
      <c r="AC171" s="421" t="str">
        <f t="shared" si="63"/>
        <v>MEDIA ARMONICA</v>
      </c>
      <c r="AD171" s="434"/>
    </row>
    <row r="172" spans="1:30" ht="32">
      <c r="A172" s="12">
        <f t="shared" si="64"/>
        <v>161</v>
      </c>
      <c r="B172" s="13">
        <v>78181508</v>
      </c>
      <c r="C172" s="768" t="s">
        <v>1717</v>
      </c>
      <c r="D172" s="769"/>
      <c r="E172" s="14" t="s">
        <v>1710</v>
      </c>
      <c r="F172" s="12">
        <v>1</v>
      </c>
      <c r="G172" s="16">
        <f>VLOOKUP(C172,[1]SERVICIOS!$C$201:$I$262,7,FALSE)</f>
        <v>679490</v>
      </c>
      <c r="H172" s="16">
        <f t="shared" si="46"/>
        <v>714143.99</v>
      </c>
      <c r="I172" s="16">
        <v>517000</v>
      </c>
      <c r="J172" s="15">
        <v>0.19</v>
      </c>
      <c r="K172" s="16">
        <f t="shared" si="47"/>
        <v>982.3</v>
      </c>
      <c r="L172" s="16">
        <f t="shared" si="48"/>
        <v>517982.3</v>
      </c>
      <c r="M172" s="16">
        <v>680000</v>
      </c>
      <c r="N172" s="15">
        <v>0.19</v>
      </c>
      <c r="O172" s="16">
        <f t="shared" si="44"/>
        <v>129200</v>
      </c>
      <c r="P172" s="16">
        <f t="shared" si="61"/>
        <v>809200</v>
      </c>
      <c r="Q172" s="16">
        <v>613000</v>
      </c>
      <c r="R172" s="15">
        <v>0.19</v>
      </c>
      <c r="S172" s="16">
        <f t="shared" si="45"/>
        <v>116470</v>
      </c>
      <c r="T172" s="16">
        <f t="shared" si="49"/>
        <v>729470</v>
      </c>
      <c r="U172" s="424">
        <f t="shared" si="50"/>
        <v>517982.3</v>
      </c>
      <c r="V172" s="424">
        <f t="shared" si="51"/>
        <v>673685.06604586763</v>
      </c>
      <c r="W172" s="424">
        <f t="shared" si="52"/>
        <v>683582.60667780263</v>
      </c>
      <c r="X172" s="424">
        <f t="shared" si="53"/>
        <v>721806.995</v>
      </c>
      <c r="Y172" s="424">
        <f t="shared" si="54"/>
        <v>692699.07250000001</v>
      </c>
      <c r="Z172" s="427">
        <f t="shared" si="55"/>
        <v>107133.56418154979</v>
      </c>
      <c r="AA172" s="425">
        <f t="shared" si="56"/>
        <v>0.15466104753814261</v>
      </c>
      <c r="AB172" s="424">
        <f t="shared" si="62"/>
        <v>673685.06604586763</v>
      </c>
      <c r="AC172" s="421" t="str">
        <f t="shared" si="63"/>
        <v>MEDIA ARMONICA</v>
      </c>
      <c r="AD172" s="434"/>
    </row>
    <row r="173" spans="1:30" ht="32">
      <c r="A173" s="12">
        <f t="shared" si="64"/>
        <v>162</v>
      </c>
      <c r="B173" s="13">
        <v>78181508</v>
      </c>
      <c r="C173" s="768" t="s">
        <v>1787</v>
      </c>
      <c r="D173" s="769"/>
      <c r="E173" s="14" t="s">
        <v>1710</v>
      </c>
      <c r="F173" s="12">
        <v>1</v>
      </c>
      <c r="G173" s="16">
        <f>VLOOKUP(C173,[1]SERVICIOS!$C$201:$I$262,7,FALSE)</f>
        <v>608090</v>
      </c>
      <c r="H173" s="16">
        <f t="shared" si="46"/>
        <v>639102.59</v>
      </c>
      <c r="I173" s="16">
        <v>226000</v>
      </c>
      <c r="J173" s="15">
        <v>0.19</v>
      </c>
      <c r="K173" s="16">
        <f t="shared" si="47"/>
        <v>429.4</v>
      </c>
      <c r="L173" s="16">
        <f t="shared" si="48"/>
        <v>226429.4</v>
      </c>
      <c r="M173" s="16">
        <v>304000</v>
      </c>
      <c r="N173" s="15">
        <v>0.19</v>
      </c>
      <c r="O173" s="16">
        <f t="shared" si="44"/>
        <v>57760</v>
      </c>
      <c r="P173" s="16">
        <f t="shared" si="61"/>
        <v>361760</v>
      </c>
      <c r="Q173" s="16">
        <v>272000</v>
      </c>
      <c r="R173" s="15">
        <v>0.19</v>
      </c>
      <c r="S173" s="16">
        <f t="shared" si="45"/>
        <v>51680</v>
      </c>
      <c r="T173" s="16">
        <f t="shared" si="49"/>
        <v>323680</v>
      </c>
      <c r="U173" s="424">
        <f t="shared" si="50"/>
        <v>226429.4</v>
      </c>
      <c r="V173" s="424">
        <f t="shared" si="51"/>
        <v>337985.81150457874</v>
      </c>
      <c r="W173" s="424">
        <f t="shared" si="52"/>
        <v>360794.53527190862</v>
      </c>
      <c r="X173" s="424">
        <f t="shared" si="53"/>
        <v>342720</v>
      </c>
      <c r="Y173" s="424">
        <f t="shared" si="54"/>
        <v>387742.9975</v>
      </c>
      <c r="Z173" s="427">
        <f t="shared" si="55"/>
        <v>153283.15733302868</v>
      </c>
      <c r="AA173" s="425">
        <f t="shared" si="56"/>
        <v>0.39532153596926967</v>
      </c>
      <c r="AB173" s="424">
        <f t="shared" si="62"/>
        <v>337985.81150457874</v>
      </c>
      <c r="AC173" s="421" t="str">
        <f t="shared" si="63"/>
        <v>MEDIA ARMONICA</v>
      </c>
      <c r="AD173" s="434"/>
    </row>
    <row r="174" spans="1:30" ht="32">
      <c r="A174" s="12">
        <f t="shared" si="64"/>
        <v>163</v>
      </c>
      <c r="B174" s="13">
        <v>78181508</v>
      </c>
      <c r="C174" s="768" t="s">
        <v>1775</v>
      </c>
      <c r="D174" s="769"/>
      <c r="E174" s="14" t="s">
        <v>1710</v>
      </c>
      <c r="F174" s="12">
        <v>1</v>
      </c>
      <c r="G174" s="16">
        <f>VLOOKUP(C174,[1]SERVICIOS!$C$201:$I$262,7,FALSE)</f>
        <v>262990</v>
      </c>
      <c r="H174" s="16">
        <f t="shared" si="46"/>
        <v>276402.49</v>
      </c>
      <c r="I174" s="16">
        <v>280000</v>
      </c>
      <c r="J174" s="15">
        <v>0.19</v>
      </c>
      <c r="K174" s="16">
        <f t="shared" si="47"/>
        <v>532</v>
      </c>
      <c r="L174" s="16">
        <f t="shared" si="48"/>
        <v>280532</v>
      </c>
      <c r="M174" s="16">
        <v>361000</v>
      </c>
      <c r="N174" s="15">
        <v>0.19</v>
      </c>
      <c r="O174" s="16">
        <f t="shared" si="44"/>
        <v>68590</v>
      </c>
      <c r="P174" s="16">
        <f t="shared" si="61"/>
        <v>429590</v>
      </c>
      <c r="Q174" s="16">
        <v>329000</v>
      </c>
      <c r="R174" s="15">
        <v>0.19</v>
      </c>
      <c r="S174" s="16">
        <f t="shared" si="45"/>
        <v>62510</v>
      </c>
      <c r="T174" s="16">
        <f t="shared" si="49"/>
        <v>391510</v>
      </c>
      <c r="U174" s="424">
        <f t="shared" si="50"/>
        <v>276402.49</v>
      </c>
      <c r="V174" s="424">
        <f t="shared" si="51"/>
        <v>331548.98528700304</v>
      </c>
      <c r="W174" s="424">
        <f t="shared" si="52"/>
        <v>337932.79896424554</v>
      </c>
      <c r="X174" s="424">
        <f t="shared" si="53"/>
        <v>336021</v>
      </c>
      <c r="Y174" s="424">
        <f t="shared" si="54"/>
        <v>344508.6225</v>
      </c>
      <c r="Z174" s="427">
        <f t="shared" si="55"/>
        <v>67415.546787833111</v>
      </c>
      <c r="AA174" s="425">
        <f t="shared" si="56"/>
        <v>0.19568609429458653</v>
      </c>
      <c r="AB174" s="424">
        <f t="shared" si="62"/>
        <v>331548.98528700304</v>
      </c>
      <c r="AC174" s="421" t="str">
        <f t="shared" si="63"/>
        <v>MEDIA ARMONICA</v>
      </c>
      <c r="AD174" s="434"/>
    </row>
    <row r="175" spans="1:30" ht="32">
      <c r="A175" s="12">
        <f t="shared" si="64"/>
        <v>164</v>
      </c>
      <c r="B175" s="13">
        <v>78181508</v>
      </c>
      <c r="C175" s="768" t="s">
        <v>1948</v>
      </c>
      <c r="D175" s="769"/>
      <c r="E175" s="14" t="s">
        <v>1710</v>
      </c>
      <c r="F175" s="12">
        <v>1</v>
      </c>
      <c r="G175" s="16">
        <f>VLOOKUP(C175,[1]SERVICIOS!$C$201:$I$262,7,FALSE)</f>
        <v>258230</v>
      </c>
      <c r="H175" s="16">
        <f t="shared" si="46"/>
        <v>271399.73</v>
      </c>
      <c r="I175" s="16">
        <v>632000</v>
      </c>
      <c r="J175" s="15">
        <v>0.19</v>
      </c>
      <c r="K175" s="16">
        <f t="shared" si="47"/>
        <v>1200.8</v>
      </c>
      <c r="L175" s="16">
        <f t="shared" si="48"/>
        <v>633200.80000000005</v>
      </c>
      <c r="M175" s="16">
        <v>838000</v>
      </c>
      <c r="N175" s="15">
        <v>0.19</v>
      </c>
      <c r="O175" s="16">
        <f t="shared" si="44"/>
        <v>159220</v>
      </c>
      <c r="P175" s="16">
        <f t="shared" si="61"/>
        <v>997220</v>
      </c>
      <c r="Q175" s="16">
        <v>749000</v>
      </c>
      <c r="R175" s="15">
        <v>0.19</v>
      </c>
      <c r="S175" s="16">
        <f t="shared" si="45"/>
        <v>142310</v>
      </c>
      <c r="T175" s="16">
        <f t="shared" si="49"/>
        <v>891310</v>
      </c>
      <c r="U175" s="424">
        <f t="shared" si="50"/>
        <v>271399.73</v>
      </c>
      <c r="V175" s="424">
        <f t="shared" si="51"/>
        <v>541373.68888468936</v>
      </c>
      <c r="W175" s="424">
        <f t="shared" si="52"/>
        <v>625162.12153701962</v>
      </c>
      <c r="X175" s="424">
        <f t="shared" si="53"/>
        <v>762255.4</v>
      </c>
      <c r="Y175" s="424">
        <f t="shared" si="54"/>
        <v>698282.63250000007</v>
      </c>
      <c r="Z175" s="427">
        <f t="shared" si="55"/>
        <v>279771.2331799824</v>
      </c>
      <c r="AA175" s="425">
        <f t="shared" si="56"/>
        <v>0.4006561529080882</v>
      </c>
      <c r="AB175" s="424">
        <f t="shared" si="62"/>
        <v>541373.68888468936</v>
      </c>
      <c r="AC175" s="421" t="str">
        <f t="shared" si="63"/>
        <v>MEDIA ARMONICA</v>
      </c>
      <c r="AD175" s="434"/>
    </row>
    <row r="176" spans="1:30" ht="32">
      <c r="A176" s="12">
        <f t="shared" si="64"/>
        <v>165</v>
      </c>
      <c r="B176" s="13">
        <v>78181508</v>
      </c>
      <c r="C176" s="768" t="s">
        <v>1719</v>
      </c>
      <c r="D176" s="769"/>
      <c r="E176" s="14" t="s">
        <v>1710</v>
      </c>
      <c r="F176" s="12">
        <v>1</v>
      </c>
      <c r="G176" s="16">
        <f>VLOOKUP(C176,[1]SERVICIOS!$C$201:$I$262,7,FALSE)</f>
        <v>262990</v>
      </c>
      <c r="H176" s="16">
        <f t="shared" si="46"/>
        <v>276402.49</v>
      </c>
      <c r="I176" s="16">
        <v>585000</v>
      </c>
      <c r="J176" s="15">
        <v>0.19</v>
      </c>
      <c r="K176" s="16">
        <f t="shared" si="47"/>
        <v>1111.5</v>
      </c>
      <c r="L176" s="16">
        <f t="shared" si="48"/>
        <v>586111.5</v>
      </c>
      <c r="M176" s="16">
        <v>763000</v>
      </c>
      <c r="N176" s="15">
        <v>0.19</v>
      </c>
      <c r="O176" s="16">
        <f t="shared" si="44"/>
        <v>144970</v>
      </c>
      <c r="P176" s="16">
        <f t="shared" si="61"/>
        <v>907970</v>
      </c>
      <c r="Q176" s="16">
        <v>694000</v>
      </c>
      <c r="R176" s="15">
        <v>0.19</v>
      </c>
      <c r="S176" s="16">
        <f t="shared" si="45"/>
        <v>131860</v>
      </c>
      <c r="T176" s="16">
        <f t="shared" si="49"/>
        <v>825860</v>
      </c>
      <c r="U176" s="424">
        <f t="shared" si="50"/>
        <v>276402.49</v>
      </c>
      <c r="V176" s="424">
        <f t="shared" si="51"/>
        <v>523814.61756240349</v>
      </c>
      <c r="W176" s="424">
        <f t="shared" si="52"/>
        <v>590371.02062377823</v>
      </c>
      <c r="X176" s="424">
        <f t="shared" si="53"/>
        <v>705985.75</v>
      </c>
      <c r="Y176" s="424">
        <f t="shared" si="54"/>
        <v>649085.99750000006</v>
      </c>
      <c r="Z176" s="427">
        <f t="shared" si="55"/>
        <v>245524.31590790043</v>
      </c>
      <c r="AA176" s="425">
        <f t="shared" si="56"/>
        <v>0.37826161225716537</v>
      </c>
      <c r="AB176" s="424">
        <f t="shared" si="62"/>
        <v>523814.61756240349</v>
      </c>
      <c r="AC176" s="421" t="str">
        <f t="shared" si="63"/>
        <v>MEDIA ARMONICA</v>
      </c>
      <c r="AD176" s="434"/>
    </row>
    <row r="177" spans="1:30" ht="32">
      <c r="A177" s="12">
        <f t="shared" si="64"/>
        <v>166</v>
      </c>
      <c r="B177" s="13">
        <v>78181508</v>
      </c>
      <c r="C177" s="768" t="s">
        <v>1940</v>
      </c>
      <c r="D177" s="769"/>
      <c r="E177" s="14" t="s">
        <v>1710</v>
      </c>
      <c r="F177" s="12">
        <v>1</v>
      </c>
      <c r="G177" s="16">
        <f>VLOOKUP(C177,[1]SERVICIOS!$C$201:$I$262,7,FALSE)</f>
        <v>262990</v>
      </c>
      <c r="H177" s="16">
        <f t="shared" si="46"/>
        <v>276402.49</v>
      </c>
      <c r="I177" s="16">
        <v>517000</v>
      </c>
      <c r="J177" s="15">
        <v>0.19</v>
      </c>
      <c r="K177" s="16">
        <f t="shared" si="47"/>
        <v>982.3</v>
      </c>
      <c r="L177" s="16">
        <f t="shared" si="48"/>
        <v>517982.3</v>
      </c>
      <c r="M177" s="16">
        <v>693000</v>
      </c>
      <c r="N177" s="15">
        <v>0.19</v>
      </c>
      <c r="O177" s="16">
        <f t="shared" si="44"/>
        <v>131670</v>
      </c>
      <c r="P177" s="16">
        <f t="shared" si="61"/>
        <v>824670</v>
      </c>
      <c r="Q177" s="16">
        <v>619000</v>
      </c>
      <c r="R177" s="15">
        <v>0.19</v>
      </c>
      <c r="S177" s="16">
        <f t="shared" si="45"/>
        <v>117610</v>
      </c>
      <c r="T177" s="16">
        <f t="shared" si="49"/>
        <v>736610</v>
      </c>
      <c r="U177" s="424">
        <f t="shared" si="50"/>
        <v>276402.49</v>
      </c>
      <c r="V177" s="424">
        <f t="shared" si="51"/>
        <v>492692.32226441556</v>
      </c>
      <c r="W177" s="424">
        <f t="shared" si="52"/>
        <v>543054.81572694122</v>
      </c>
      <c r="X177" s="424">
        <f t="shared" si="53"/>
        <v>627296.15</v>
      </c>
      <c r="Y177" s="424">
        <f t="shared" si="54"/>
        <v>588916.19750000001</v>
      </c>
      <c r="Z177" s="427">
        <f t="shared" si="55"/>
        <v>212184.91338927348</v>
      </c>
      <c r="AA177" s="425">
        <f t="shared" si="56"/>
        <v>0.36029729576129288</v>
      </c>
      <c r="AB177" s="424">
        <f t="shared" si="62"/>
        <v>492692.32226441556</v>
      </c>
      <c r="AC177" s="421" t="str">
        <f t="shared" si="63"/>
        <v>MEDIA ARMONICA</v>
      </c>
      <c r="AD177" s="434"/>
    </row>
    <row r="178" spans="1:30" ht="32">
      <c r="A178" s="12">
        <f t="shared" si="64"/>
        <v>167</v>
      </c>
      <c r="B178" s="13">
        <v>78181508</v>
      </c>
      <c r="C178" s="768" t="s">
        <v>1941</v>
      </c>
      <c r="D178" s="769"/>
      <c r="E178" s="14" t="s">
        <v>1710</v>
      </c>
      <c r="F178" s="12">
        <v>1</v>
      </c>
      <c r="G178" s="16">
        <f>VLOOKUP(C178,[1]SERVICIOS!$C$201:$I$262,7,FALSE)</f>
        <v>262990</v>
      </c>
      <c r="H178" s="16">
        <f t="shared" si="46"/>
        <v>276402.49</v>
      </c>
      <c r="I178" s="16">
        <v>567000</v>
      </c>
      <c r="J178" s="15">
        <v>0.19</v>
      </c>
      <c r="K178" s="16">
        <f t="shared" si="47"/>
        <v>1077.3</v>
      </c>
      <c r="L178" s="16">
        <f t="shared" si="48"/>
        <v>568077.30000000005</v>
      </c>
      <c r="M178" s="16">
        <v>739000</v>
      </c>
      <c r="N178" s="15">
        <v>0.19</v>
      </c>
      <c r="O178" s="16">
        <f t="shared" si="44"/>
        <v>140410</v>
      </c>
      <c r="P178" s="16">
        <f t="shared" si="61"/>
        <v>879410</v>
      </c>
      <c r="Q178" s="16">
        <v>672000</v>
      </c>
      <c r="R178" s="15">
        <v>0.19</v>
      </c>
      <c r="S178" s="16">
        <f t="shared" si="45"/>
        <v>127680</v>
      </c>
      <c r="T178" s="16">
        <f t="shared" si="49"/>
        <v>799680</v>
      </c>
      <c r="U178" s="424">
        <f t="shared" si="50"/>
        <v>276402.49</v>
      </c>
      <c r="V178" s="424">
        <f t="shared" si="51"/>
        <v>515074.79329109046</v>
      </c>
      <c r="W178" s="424">
        <f t="shared" si="52"/>
        <v>576453.46657164698</v>
      </c>
      <c r="X178" s="424">
        <f t="shared" si="53"/>
        <v>683878.65</v>
      </c>
      <c r="Y178" s="424">
        <f t="shared" si="54"/>
        <v>630892.44750000001</v>
      </c>
      <c r="Z178" s="427">
        <f t="shared" si="55"/>
        <v>234445.66774805688</v>
      </c>
      <c r="AA178" s="425">
        <f t="shared" si="56"/>
        <v>0.37160956463669964</v>
      </c>
      <c r="AB178" s="424">
        <f t="shared" si="62"/>
        <v>515074.79329109046</v>
      </c>
      <c r="AC178" s="421" t="str">
        <f t="shared" si="63"/>
        <v>MEDIA ARMONICA</v>
      </c>
      <c r="AD178" s="434"/>
    </row>
    <row r="179" spans="1:30" ht="32">
      <c r="A179" s="12">
        <f t="shared" si="64"/>
        <v>168</v>
      </c>
      <c r="B179" s="13">
        <v>78181508</v>
      </c>
      <c r="C179" s="768" t="s">
        <v>1721</v>
      </c>
      <c r="D179" s="769"/>
      <c r="E179" s="14" t="s">
        <v>1710</v>
      </c>
      <c r="F179" s="12">
        <v>1</v>
      </c>
      <c r="G179" s="16">
        <f>VLOOKUP(C179,[1]SERVICIOS!$C$201:$I$262,7,FALSE)</f>
        <v>260610</v>
      </c>
      <c r="H179" s="16">
        <f t="shared" si="46"/>
        <v>273901.11</v>
      </c>
      <c r="I179" s="16">
        <v>338000</v>
      </c>
      <c r="J179" s="15">
        <v>0.19</v>
      </c>
      <c r="K179" s="16">
        <f t="shared" si="47"/>
        <v>642.20000000000005</v>
      </c>
      <c r="L179" s="16">
        <f t="shared" si="48"/>
        <v>338642.2</v>
      </c>
      <c r="M179" s="16">
        <v>445000</v>
      </c>
      <c r="N179" s="15">
        <v>0.19</v>
      </c>
      <c r="O179" s="16">
        <f t="shared" si="44"/>
        <v>84550</v>
      </c>
      <c r="P179" s="16">
        <f t="shared" si="61"/>
        <v>529550</v>
      </c>
      <c r="Q179" s="16">
        <v>401000</v>
      </c>
      <c r="R179" s="15">
        <v>0.19</v>
      </c>
      <c r="S179" s="16">
        <f t="shared" si="45"/>
        <v>76190</v>
      </c>
      <c r="T179" s="16">
        <f t="shared" si="49"/>
        <v>477190</v>
      </c>
      <c r="U179" s="424">
        <f t="shared" si="50"/>
        <v>273901.11</v>
      </c>
      <c r="V179" s="424">
        <f t="shared" si="51"/>
        <v>377789.05991901696</v>
      </c>
      <c r="W179" s="424">
        <f t="shared" si="52"/>
        <v>391276.07552003057</v>
      </c>
      <c r="X179" s="424">
        <f t="shared" si="53"/>
        <v>407916.1</v>
      </c>
      <c r="Y179" s="424">
        <f t="shared" si="54"/>
        <v>404820.82750000001</v>
      </c>
      <c r="Z179" s="427">
        <f t="shared" si="55"/>
        <v>102852.13508835509</v>
      </c>
      <c r="AA179" s="425">
        <f t="shared" si="56"/>
        <v>0.25406828923187036</v>
      </c>
      <c r="AB179" s="424">
        <f t="shared" si="62"/>
        <v>377789.05991901696</v>
      </c>
      <c r="AC179" s="421" t="str">
        <f t="shared" si="63"/>
        <v>MEDIA ARMONICA</v>
      </c>
      <c r="AD179" s="434"/>
    </row>
    <row r="180" spans="1:30" ht="32">
      <c r="A180" s="12">
        <f t="shared" si="64"/>
        <v>169</v>
      </c>
      <c r="B180" s="13">
        <v>78181508</v>
      </c>
      <c r="C180" s="768" t="s">
        <v>1722</v>
      </c>
      <c r="D180" s="769"/>
      <c r="E180" s="14" t="s">
        <v>1710</v>
      </c>
      <c r="F180" s="12">
        <v>1</v>
      </c>
      <c r="G180" s="16">
        <f>VLOOKUP(C180,[1]SERVICIOS!$C$201:$I$262,7,FALSE)</f>
        <v>1304240</v>
      </c>
      <c r="H180" s="16">
        <f t="shared" si="46"/>
        <v>1370756.24</v>
      </c>
      <c r="I180" s="16">
        <v>196000</v>
      </c>
      <c r="J180" s="15">
        <v>0.19</v>
      </c>
      <c r="K180" s="16">
        <f t="shared" si="47"/>
        <v>372.4</v>
      </c>
      <c r="L180" s="16">
        <f t="shared" si="48"/>
        <v>196372.4</v>
      </c>
      <c r="M180" s="16">
        <v>249000</v>
      </c>
      <c r="N180" s="15">
        <v>0.19</v>
      </c>
      <c r="O180" s="16">
        <f t="shared" si="44"/>
        <v>47310</v>
      </c>
      <c r="P180" s="16">
        <f t="shared" si="61"/>
        <v>296310</v>
      </c>
      <c r="Q180" s="16">
        <v>227000</v>
      </c>
      <c r="R180" s="15">
        <v>0.19</v>
      </c>
      <c r="S180" s="16">
        <f t="shared" si="45"/>
        <v>43130</v>
      </c>
      <c r="T180" s="16">
        <f t="shared" si="49"/>
        <v>270130</v>
      </c>
      <c r="U180" s="424">
        <f t="shared" si="50"/>
        <v>196372.4</v>
      </c>
      <c r="V180" s="424">
        <f t="shared" si="51"/>
        <v>310109.85632029711</v>
      </c>
      <c r="W180" s="424">
        <f t="shared" si="52"/>
        <v>383124.52343789913</v>
      </c>
      <c r="X180" s="424">
        <f t="shared" si="53"/>
        <v>283220</v>
      </c>
      <c r="Y180" s="424">
        <f t="shared" si="54"/>
        <v>533392.15999999992</v>
      </c>
      <c r="Z180" s="427">
        <f t="shared" si="55"/>
        <v>484839.10645255179</v>
      </c>
      <c r="AA180" s="425">
        <f t="shared" si="56"/>
        <v>0.9089730648694796</v>
      </c>
      <c r="AB180" s="424">
        <f t="shared" si="62"/>
        <v>310109.85632029711</v>
      </c>
      <c r="AC180" s="421" t="str">
        <f t="shared" si="63"/>
        <v>MEDIA ARMONICA</v>
      </c>
      <c r="AD180" s="434"/>
    </row>
    <row r="181" spans="1:30" ht="32">
      <c r="A181" s="12">
        <f t="shared" si="64"/>
        <v>170</v>
      </c>
      <c r="B181" s="13">
        <v>78181508</v>
      </c>
      <c r="C181" s="768" t="s">
        <v>1723</v>
      </c>
      <c r="D181" s="769"/>
      <c r="E181" s="14" t="s">
        <v>1710</v>
      </c>
      <c r="F181" s="12">
        <v>1</v>
      </c>
      <c r="G181" s="16">
        <f>VLOOKUP(C181,[1]SERVICIOS!$C$201:$I$262,7,FALSE)</f>
        <v>1804040</v>
      </c>
      <c r="H181" s="16">
        <f t="shared" si="46"/>
        <v>1896046.0399999998</v>
      </c>
      <c r="I181" s="16">
        <v>311000</v>
      </c>
      <c r="J181" s="15">
        <v>0.19</v>
      </c>
      <c r="K181" s="16">
        <f t="shared" si="47"/>
        <v>590.9</v>
      </c>
      <c r="L181" s="16">
        <f t="shared" si="48"/>
        <v>311590.90000000002</v>
      </c>
      <c r="M181" s="16">
        <v>421000</v>
      </c>
      <c r="N181" s="15">
        <v>0.19</v>
      </c>
      <c r="O181" s="16">
        <f t="shared" si="44"/>
        <v>79990</v>
      </c>
      <c r="P181" s="16">
        <f t="shared" si="61"/>
        <v>500990</v>
      </c>
      <c r="Q181" s="16">
        <v>376000</v>
      </c>
      <c r="R181" s="15">
        <v>0.19</v>
      </c>
      <c r="S181" s="16">
        <f t="shared" si="45"/>
        <v>71440</v>
      </c>
      <c r="T181" s="16">
        <f t="shared" si="49"/>
        <v>447440</v>
      </c>
      <c r="U181" s="424">
        <f t="shared" si="50"/>
        <v>311590.90000000002</v>
      </c>
      <c r="V181" s="424">
        <f t="shared" si="51"/>
        <v>502024.78827865847</v>
      </c>
      <c r="W181" s="424">
        <f t="shared" si="52"/>
        <v>603252.84251790249</v>
      </c>
      <c r="X181" s="424">
        <f t="shared" si="53"/>
        <v>474215</v>
      </c>
      <c r="Y181" s="424">
        <f t="shared" si="54"/>
        <v>789016.73499999999</v>
      </c>
      <c r="Z181" s="427">
        <f t="shared" si="55"/>
        <v>642861.45008513494</v>
      </c>
      <c r="AA181" s="425">
        <f t="shared" si="56"/>
        <v>0.81476275669252429</v>
      </c>
      <c r="AB181" s="424">
        <f t="shared" si="62"/>
        <v>502024.78827865847</v>
      </c>
      <c r="AC181" s="421" t="str">
        <f t="shared" si="63"/>
        <v>MEDIA ARMONICA</v>
      </c>
      <c r="AD181" s="434"/>
    </row>
    <row r="182" spans="1:30" ht="32">
      <c r="A182" s="12">
        <f t="shared" si="64"/>
        <v>171</v>
      </c>
      <c r="B182" s="13">
        <v>78181508</v>
      </c>
      <c r="C182" s="768" t="s">
        <v>1788</v>
      </c>
      <c r="D182" s="769"/>
      <c r="E182" s="14" t="s">
        <v>1710</v>
      </c>
      <c r="F182" s="12">
        <v>1</v>
      </c>
      <c r="G182" s="16">
        <f>VLOOKUP(C182,[1]SERVICIOS!$C$201:$I$262,7,FALSE)</f>
        <v>1242360</v>
      </c>
      <c r="H182" s="16">
        <f t="shared" si="46"/>
        <v>1305720.3599999999</v>
      </c>
      <c r="I182" s="16">
        <v>387000</v>
      </c>
      <c r="J182" s="15">
        <v>0.19</v>
      </c>
      <c r="K182" s="16">
        <f t="shared" si="47"/>
        <v>735.3</v>
      </c>
      <c r="L182" s="16">
        <f t="shared" si="48"/>
        <v>387735.3</v>
      </c>
      <c r="M182" s="16">
        <v>514000</v>
      </c>
      <c r="N182" s="15">
        <v>0.19</v>
      </c>
      <c r="O182" s="16">
        <f t="shared" si="44"/>
        <v>97660</v>
      </c>
      <c r="P182" s="16">
        <f t="shared" si="61"/>
        <v>611660</v>
      </c>
      <c r="Q182" s="16">
        <v>459000</v>
      </c>
      <c r="R182" s="15">
        <v>0.19</v>
      </c>
      <c r="S182" s="16">
        <f t="shared" si="45"/>
        <v>87210</v>
      </c>
      <c r="T182" s="16">
        <f t="shared" si="49"/>
        <v>546210</v>
      </c>
      <c r="U182" s="424">
        <f t="shared" si="50"/>
        <v>387735.3</v>
      </c>
      <c r="V182" s="424">
        <f t="shared" si="51"/>
        <v>587316.94379992469</v>
      </c>
      <c r="W182" s="424">
        <f t="shared" si="52"/>
        <v>641303.79697491089</v>
      </c>
      <c r="X182" s="424">
        <f t="shared" si="53"/>
        <v>578935</v>
      </c>
      <c r="Y182" s="424">
        <f t="shared" si="54"/>
        <v>712831.41500000004</v>
      </c>
      <c r="Z182" s="427">
        <f t="shared" si="55"/>
        <v>351853.35590307007</v>
      </c>
      <c r="AA182" s="425">
        <f t="shared" si="56"/>
        <v>0.49359967658421738</v>
      </c>
      <c r="AB182" s="424">
        <f t="shared" si="62"/>
        <v>587316.94379992469</v>
      </c>
      <c r="AC182" s="421" t="str">
        <f t="shared" si="63"/>
        <v>MEDIA ARMONICA</v>
      </c>
      <c r="AD182" s="434"/>
    </row>
    <row r="183" spans="1:30" ht="32">
      <c r="A183" s="12">
        <f t="shared" si="64"/>
        <v>172</v>
      </c>
      <c r="B183" s="13">
        <v>78181508</v>
      </c>
      <c r="C183" s="768" t="s">
        <v>1872</v>
      </c>
      <c r="D183" s="769"/>
      <c r="E183" s="14" t="s">
        <v>1710</v>
      </c>
      <c r="F183" s="12">
        <v>1</v>
      </c>
      <c r="G183" s="16">
        <f>VLOOKUP(C183,[1]SERVICIOS!$C$201:$I$262,7,FALSE)</f>
        <v>126140</v>
      </c>
      <c r="H183" s="16">
        <f t="shared" si="46"/>
        <v>132573.13999999998</v>
      </c>
      <c r="I183" s="16">
        <v>127000</v>
      </c>
      <c r="J183" s="15">
        <v>0.19</v>
      </c>
      <c r="K183" s="16">
        <f t="shared" si="47"/>
        <v>241.3</v>
      </c>
      <c r="L183" s="16">
        <f t="shared" si="48"/>
        <v>127241.3</v>
      </c>
      <c r="M183" s="16">
        <v>164000</v>
      </c>
      <c r="N183" s="15">
        <v>0.19</v>
      </c>
      <c r="O183" s="16">
        <f t="shared" si="44"/>
        <v>31160</v>
      </c>
      <c r="P183" s="16">
        <f t="shared" si="61"/>
        <v>195160</v>
      </c>
      <c r="Q183" s="16">
        <v>147000</v>
      </c>
      <c r="R183" s="15">
        <v>0.19</v>
      </c>
      <c r="S183" s="16">
        <f t="shared" si="45"/>
        <v>27930</v>
      </c>
      <c r="T183" s="16">
        <f t="shared" si="49"/>
        <v>174930</v>
      </c>
      <c r="U183" s="424">
        <f t="shared" si="50"/>
        <v>127241.3</v>
      </c>
      <c r="V183" s="424">
        <f t="shared" si="51"/>
        <v>152423.55709109176</v>
      </c>
      <c r="W183" s="424">
        <f t="shared" si="52"/>
        <v>154911.86641528318</v>
      </c>
      <c r="X183" s="424">
        <f t="shared" si="53"/>
        <v>153751.57</v>
      </c>
      <c r="Y183" s="424">
        <f t="shared" si="54"/>
        <v>157476.10999999999</v>
      </c>
      <c r="Z183" s="427">
        <f t="shared" si="55"/>
        <v>28543.893796314922</v>
      </c>
      <c r="AA183" s="425">
        <f t="shared" si="56"/>
        <v>0.181258565482186</v>
      </c>
      <c r="AB183" s="424">
        <f t="shared" si="62"/>
        <v>152423.55709109176</v>
      </c>
      <c r="AC183" s="421" t="str">
        <f t="shared" si="63"/>
        <v>MEDIA ARMONICA</v>
      </c>
      <c r="AD183" s="434"/>
    </row>
    <row r="184" spans="1:30" ht="32">
      <c r="A184" s="12">
        <f t="shared" si="64"/>
        <v>173</v>
      </c>
      <c r="B184" s="13">
        <v>78181508</v>
      </c>
      <c r="C184" s="768" t="s">
        <v>1776</v>
      </c>
      <c r="D184" s="769"/>
      <c r="E184" s="14" t="s">
        <v>1710</v>
      </c>
      <c r="F184" s="12">
        <v>1</v>
      </c>
      <c r="G184" s="16">
        <f>VLOOKUP(C184,[1]SERVICIOS!$C$201:$I$262,7,FALSE)</f>
        <v>232050</v>
      </c>
      <c r="H184" s="16">
        <f t="shared" si="46"/>
        <v>243884.55</v>
      </c>
      <c r="I184" s="16">
        <v>114000</v>
      </c>
      <c r="J184" s="15">
        <v>0.19</v>
      </c>
      <c r="K184" s="16">
        <f t="shared" si="47"/>
        <v>216.6</v>
      </c>
      <c r="L184" s="16">
        <f t="shared" si="48"/>
        <v>114216.6</v>
      </c>
      <c r="M184" s="16">
        <v>149000</v>
      </c>
      <c r="N184" s="15">
        <v>0.19</v>
      </c>
      <c r="O184" s="16">
        <f t="shared" si="44"/>
        <v>28310</v>
      </c>
      <c r="P184" s="16">
        <f t="shared" si="61"/>
        <v>177310</v>
      </c>
      <c r="Q184" s="16">
        <v>136000</v>
      </c>
      <c r="R184" s="15">
        <v>0.19</v>
      </c>
      <c r="S184" s="16">
        <f t="shared" si="45"/>
        <v>25840</v>
      </c>
      <c r="T184" s="16">
        <f t="shared" si="49"/>
        <v>161840</v>
      </c>
      <c r="U184" s="424">
        <f t="shared" si="50"/>
        <v>114216.6</v>
      </c>
      <c r="V184" s="424">
        <f t="shared" si="51"/>
        <v>162111.48592731493</v>
      </c>
      <c r="W184" s="424">
        <f t="shared" si="52"/>
        <v>168144.68891659428</v>
      </c>
      <c r="X184" s="424">
        <f t="shared" si="53"/>
        <v>169575</v>
      </c>
      <c r="Y184" s="424">
        <f t="shared" si="54"/>
        <v>174312.78750000001</v>
      </c>
      <c r="Z184" s="427">
        <f t="shared" si="55"/>
        <v>46412.10941171999</v>
      </c>
      <c r="AA184" s="425">
        <f t="shared" si="56"/>
        <v>0.26625762846985618</v>
      </c>
      <c r="AB184" s="424">
        <f t="shared" si="62"/>
        <v>162111.48592731493</v>
      </c>
      <c r="AC184" s="421" t="str">
        <f t="shared" si="63"/>
        <v>MEDIA ARMONICA</v>
      </c>
      <c r="AD184" s="434"/>
    </row>
    <row r="185" spans="1:30" ht="32">
      <c r="A185" s="12">
        <f t="shared" si="64"/>
        <v>174</v>
      </c>
      <c r="B185" s="13">
        <v>78181508</v>
      </c>
      <c r="C185" s="768" t="s">
        <v>1789</v>
      </c>
      <c r="D185" s="769"/>
      <c r="E185" s="14" t="s">
        <v>1710</v>
      </c>
      <c r="F185" s="12">
        <v>1</v>
      </c>
      <c r="G185" s="16">
        <f>VLOOKUP(C185,[1]SERVICIOS!$C$201:$I$262,7,FALSE)</f>
        <v>236810</v>
      </c>
      <c r="H185" s="16">
        <f t="shared" si="46"/>
        <v>248887.31</v>
      </c>
      <c r="I185" s="16">
        <v>91000</v>
      </c>
      <c r="J185" s="15">
        <v>0.19</v>
      </c>
      <c r="K185" s="16">
        <f t="shared" si="47"/>
        <v>172.9</v>
      </c>
      <c r="L185" s="16">
        <f t="shared" si="48"/>
        <v>91172.9</v>
      </c>
      <c r="M185" s="16">
        <v>115000</v>
      </c>
      <c r="N185" s="15">
        <v>0.19</v>
      </c>
      <c r="O185" s="16">
        <f t="shared" si="44"/>
        <v>21850</v>
      </c>
      <c r="P185" s="16">
        <f t="shared" si="61"/>
        <v>136850</v>
      </c>
      <c r="Q185" s="16">
        <v>105000</v>
      </c>
      <c r="R185" s="15">
        <v>0.19</v>
      </c>
      <c r="S185" s="16">
        <f t="shared" si="45"/>
        <v>19950</v>
      </c>
      <c r="T185" s="16">
        <f t="shared" si="49"/>
        <v>124950</v>
      </c>
      <c r="U185" s="424">
        <f t="shared" si="50"/>
        <v>91172.9</v>
      </c>
      <c r="V185" s="424">
        <f t="shared" si="51"/>
        <v>132028.33834984747</v>
      </c>
      <c r="W185" s="424">
        <f t="shared" si="52"/>
        <v>140349.99330105109</v>
      </c>
      <c r="X185" s="424">
        <f t="shared" si="53"/>
        <v>130900</v>
      </c>
      <c r="Y185" s="424">
        <f t="shared" si="54"/>
        <v>150465.05249999999</v>
      </c>
      <c r="Z185" s="427">
        <f t="shared" si="55"/>
        <v>59242.906069282013</v>
      </c>
      <c r="AA185" s="425">
        <f t="shared" si="56"/>
        <v>0.39373200012196863</v>
      </c>
      <c r="AB185" s="424">
        <f t="shared" si="62"/>
        <v>132028.33834984747</v>
      </c>
      <c r="AC185" s="421" t="str">
        <f t="shared" si="63"/>
        <v>MEDIA ARMONICA</v>
      </c>
      <c r="AD185" s="434"/>
    </row>
    <row r="186" spans="1:30" ht="32">
      <c r="A186" s="12">
        <f t="shared" si="64"/>
        <v>175</v>
      </c>
      <c r="B186" s="13">
        <v>78181508</v>
      </c>
      <c r="C186" s="768" t="s">
        <v>1817</v>
      </c>
      <c r="D186" s="769"/>
      <c r="E186" s="14" t="s">
        <v>1710</v>
      </c>
      <c r="F186" s="12">
        <v>1</v>
      </c>
      <c r="G186" s="16">
        <f>VLOOKUP(C186,[1]SERVICIOS!$C$201:$I$262,7,FALSE)</f>
        <v>232050</v>
      </c>
      <c r="H186" s="16">
        <f t="shared" si="46"/>
        <v>243884.55</v>
      </c>
      <c r="I186" s="16">
        <v>507000</v>
      </c>
      <c r="J186" s="15">
        <v>0.19</v>
      </c>
      <c r="K186" s="16">
        <f t="shared" si="47"/>
        <v>963.3</v>
      </c>
      <c r="L186" s="16">
        <f t="shared" si="48"/>
        <v>507963.3</v>
      </c>
      <c r="M186" s="16">
        <v>661000</v>
      </c>
      <c r="N186" s="15">
        <v>0.19</v>
      </c>
      <c r="O186" s="16">
        <f t="shared" si="44"/>
        <v>125590</v>
      </c>
      <c r="P186" s="16">
        <f t="shared" si="61"/>
        <v>786590</v>
      </c>
      <c r="Q186" s="16">
        <v>601000</v>
      </c>
      <c r="R186" s="15">
        <v>0.19</v>
      </c>
      <c r="S186" s="16">
        <f t="shared" si="45"/>
        <v>114190</v>
      </c>
      <c r="T186" s="16">
        <f t="shared" si="49"/>
        <v>715190</v>
      </c>
      <c r="U186" s="424">
        <f t="shared" si="50"/>
        <v>243884.55</v>
      </c>
      <c r="V186" s="424">
        <f t="shared" si="51"/>
        <v>457745.14108176739</v>
      </c>
      <c r="W186" s="424">
        <f t="shared" si="52"/>
        <v>513802.98112594563</v>
      </c>
      <c r="X186" s="424">
        <f t="shared" si="53"/>
        <v>611576.65</v>
      </c>
      <c r="Y186" s="424">
        <f t="shared" si="54"/>
        <v>563406.96250000002</v>
      </c>
      <c r="Z186" s="427">
        <f t="shared" si="55"/>
        <v>210960.50015446421</v>
      </c>
      <c r="AA186" s="425">
        <f t="shared" si="56"/>
        <v>0.37443715501557046</v>
      </c>
      <c r="AB186" s="424">
        <f t="shared" si="62"/>
        <v>457745.14108176739</v>
      </c>
      <c r="AC186" s="421" t="str">
        <f t="shared" si="63"/>
        <v>MEDIA ARMONICA</v>
      </c>
      <c r="AD186" s="434"/>
    </row>
    <row r="187" spans="1:30" ht="32">
      <c r="A187" s="12">
        <f t="shared" si="64"/>
        <v>176</v>
      </c>
      <c r="B187" s="13">
        <v>78181508</v>
      </c>
      <c r="C187" s="768" t="s">
        <v>1856</v>
      </c>
      <c r="D187" s="769"/>
      <c r="E187" s="14" t="s">
        <v>1710</v>
      </c>
      <c r="F187" s="12">
        <v>1</v>
      </c>
      <c r="G187" s="16">
        <f>VLOOKUP(C187,[1]SERVICIOS!$C$201:$I$262,7,FALSE)</f>
        <v>165410</v>
      </c>
      <c r="H187" s="16">
        <f t="shared" si="46"/>
        <v>173845.91</v>
      </c>
      <c r="I187" s="16">
        <v>126000</v>
      </c>
      <c r="J187" s="15">
        <v>0.19</v>
      </c>
      <c r="K187" s="16">
        <f t="shared" si="47"/>
        <v>239.4</v>
      </c>
      <c r="L187" s="16">
        <f t="shared" si="48"/>
        <v>126239.4</v>
      </c>
      <c r="M187" s="16">
        <v>165000</v>
      </c>
      <c r="N187" s="15">
        <v>0.19</v>
      </c>
      <c r="O187" s="16">
        <f t="shared" si="44"/>
        <v>31350</v>
      </c>
      <c r="P187" s="16">
        <f t="shared" si="61"/>
        <v>196350</v>
      </c>
      <c r="Q187" s="16">
        <v>150000</v>
      </c>
      <c r="R187" s="15">
        <v>0.19</v>
      </c>
      <c r="S187" s="16">
        <f t="shared" si="45"/>
        <v>28500</v>
      </c>
      <c r="T187" s="16">
        <f t="shared" si="49"/>
        <v>178500</v>
      </c>
      <c r="U187" s="424">
        <f t="shared" si="50"/>
        <v>126239.4</v>
      </c>
      <c r="V187" s="424">
        <f t="shared" si="51"/>
        <v>164143.87925889555</v>
      </c>
      <c r="W187" s="424">
        <f t="shared" si="52"/>
        <v>166535.61736590145</v>
      </c>
      <c r="X187" s="424">
        <f t="shared" si="53"/>
        <v>176172.95500000002</v>
      </c>
      <c r="Y187" s="424">
        <f t="shared" si="54"/>
        <v>168733.82750000001</v>
      </c>
      <c r="Z187" s="427">
        <f t="shared" si="55"/>
        <v>25932.319915932385</v>
      </c>
      <c r="AA187" s="425">
        <f t="shared" si="56"/>
        <v>0.15368773588646523</v>
      </c>
      <c r="AB187" s="424">
        <f t="shared" si="62"/>
        <v>164143.87925889555</v>
      </c>
      <c r="AC187" s="421" t="str">
        <f t="shared" si="63"/>
        <v>MEDIA ARMONICA</v>
      </c>
      <c r="AD187" s="434"/>
    </row>
    <row r="188" spans="1:30" ht="32">
      <c r="A188" s="12">
        <f t="shared" si="64"/>
        <v>177</v>
      </c>
      <c r="B188" s="13">
        <v>78181508</v>
      </c>
      <c r="C188" s="768" t="s">
        <v>1818</v>
      </c>
      <c r="D188" s="769"/>
      <c r="E188" s="14" t="s">
        <v>1710</v>
      </c>
      <c r="F188" s="12">
        <v>1</v>
      </c>
      <c r="G188" s="16">
        <f>VLOOKUP(C188,[1]SERVICIOS!$C$201:$I$262,7,FALSE)</f>
        <v>165410</v>
      </c>
      <c r="H188" s="16">
        <f t="shared" si="46"/>
        <v>173845.91</v>
      </c>
      <c r="I188" s="16">
        <v>228000</v>
      </c>
      <c r="J188" s="15">
        <v>0.19</v>
      </c>
      <c r="K188" s="16">
        <f t="shared" si="47"/>
        <v>433.2</v>
      </c>
      <c r="L188" s="16">
        <f t="shared" si="48"/>
        <v>228433.2</v>
      </c>
      <c r="M188" s="16">
        <v>296000</v>
      </c>
      <c r="N188" s="15">
        <v>0.19</v>
      </c>
      <c r="O188" s="16">
        <f t="shared" si="44"/>
        <v>56240</v>
      </c>
      <c r="P188" s="16">
        <f t="shared" si="61"/>
        <v>352240</v>
      </c>
      <c r="Q188" s="16">
        <v>267000</v>
      </c>
      <c r="R188" s="15">
        <v>0.19</v>
      </c>
      <c r="S188" s="16">
        <f t="shared" si="45"/>
        <v>50730</v>
      </c>
      <c r="T188" s="16">
        <f t="shared" si="49"/>
        <v>317730</v>
      </c>
      <c r="U188" s="424">
        <f t="shared" si="50"/>
        <v>173845.91</v>
      </c>
      <c r="V188" s="424">
        <f t="shared" si="51"/>
        <v>248197.96467313854</v>
      </c>
      <c r="W188" s="424">
        <f t="shared" si="52"/>
        <v>258199.35267452942</v>
      </c>
      <c r="X188" s="424">
        <f t="shared" si="53"/>
        <v>273081.59999999998</v>
      </c>
      <c r="Y188" s="424">
        <f t="shared" si="54"/>
        <v>268062.27749999997</v>
      </c>
      <c r="Z188" s="427">
        <f t="shared" si="55"/>
        <v>70710.6061917521</v>
      </c>
      <c r="AA188" s="425">
        <f t="shared" si="56"/>
        <v>0.26378424764279679</v>
      </c>
      <c r="AB188" s="424">
        <f t="shared" si="62"/>
        <v>248197.96467313854</v>
      </c>
      <c r="AC188" s="421" t="str">
        <f t="shared" ref="AC188:AC219" si="65">IF(AB188=U188,$U$4,IF(AB188=V188,$V$4,IF(AB188=W188,$W$4,IF(AB188=X188,$X$4,IF(AB188=Y188,$Y$4,"ERROR")))))</f>
        <v>MEDIA ARMONICA</v>
      </c>
      <c r="AD188" s="434"/>
    </row>
    <row r="189" spans="1:30" ht="32">
      <c r="A189" s="12">
        <f t="shared" si="64"/>
        <v>178</v>
      </c>
      <c r="B189" s="13">
        <v>78181508</v>
      </c>
      <c r="C189" s="768" t="s">
        <v>1790</v>
      </c>
      <c r="D189" s="769"/>
      <c r="E189" s="14" t="s">
        <v>1710</v>
      </c>
      <c r="F189" s="12">
        <v>1</v>
      </c>
      <c r="G189" s="16">
        <f>VLOOKUP(C189,[1]SERVICIOS!$C$201:$I$262,7,FALSE)</f>
        <v>161840</v>
      </c>
      <c r="H189" s="16">
        <f t="shared" si="46"/>
        <v>170093.84</v>
      </c>
      <c r="I189" s="16">
        <v>534000</v>
      </c>
      <c r="J189" s="15">
        <v>0.19</v>
      </c>
      <c r="K189" s="16">
        <f t="shared" si="47"/>
        <v>1014.6</v>
      </c>
      <c r="L189" s="16">
        <f t="shared" si="48"/>
        <v>535014.6</v>
      </c>
      <c r="M189" s="16">
        <v>696000</v>
      </c>
      <c r="N189" s="15">
        <v>0.19</v>
      </c>
      <c r="O189" s="16">
        <f t="shared" si="44"/>
        <v>132240</v>
      </c>
      <c r="P189" s="16">
        <f t="shared" si="61"/>
        <v>828240</v>
      </c>
      <c r="Q189" s="16">
        <v>633000</v>
      </c>
      <c r="R189" s="15">
        <v>0.19</v>
      </c>
      <c r="S189" s="16">
        <f t="shared" si="45"/>
        <v>120270</v>
      </c>
      <c r="T189" s="16">
        <f t="shared" si="49"/>
        <v>753270</v>
      </c>
      <c r="U189" s="424">
        <f t="shared" si="50"/>
        <v>170093.84</v>
      </c>
      <c r="V189" s="424">
        <f t="shared" si="51"/>
        <v>388986.23274163622</v>
      </c>
      <c r="W189" s="424">
        <f t="shared" si="52"/>
        <v>488135.36487663671</v>
      </c>
      <c r="X189" s="424">
        <f t="shared" si="53"/>
        <v>644142.30000000005</v>
      </c>
      <c r="Y189" s="424">
        <f t="shared" si="54"/>
        <v>571654.61</v>
      </c>
      <c r="Z189" s="427">
        <f t="shared" si="55"/>
        <v>255643.18619029198</v>
      </c>
      <c r="AA189" s="425">
        <f t="shared" si="56"/>
        <v>0.44719867856972584</v>
      </c>
      <c r="AB189" s="424">
        <f t="shared" si="62"/>
        <v>388986.23274163622</v>
      </c>
      <c r="AC189" s="421" t="str">
        <f t="shared" si="65"/>
        <v>MEDIA ARMONICA</v>
      </c>
      <c r="AD189" s="434"/>
    </row>
    <row r="190" spans="1:30" ht="32">
      <c r="A190" s="12">
        <f t="shared" si="64"/>
        <v>179</v>
      </c>
      <c r="B190" s="13">
        <v>78181508</v>
      </c>
      <c r="C190" s="768" t="s">
        <v>1791</v>
      </c>
      <c r="D190" s="769"/>
      <c r="E190" s="14" t="s">
        <v>1710</v>
      </c>
      <c r="F190" s="12">
        <v>1</v>
      </c>
      <c r="G190" s="16">
        <f>VLOOKUP(C190,[1]SERVICIOS!$C$201:$I$262,7,FALSE)</f>
        <v>201110</v>
      </c>
      <c r="H190" s="16">
        <f t="shared" si="46"/>
        <v>211366.61</v>
      </c>
      <c r="I190" s="16">
        <v>677000</v>
      </c>
      <c r="J190" s="15">
        <v>0.19</v>
      </c>
      <c r="K190" s="16">
        <f t="shared" si="47"/>
        <v>1286.3</v>
      </c>
      <c r="L190" s="16">
        <f t="shared" si="48"/>
        <v>678286.3</v>
      </c>
      <c r="M190" s="16">
        <v>891000</v>
      </c>
      <c r="N190" s="15">
        <v>0.19</v>
      </c>
      <c r="O190" s="16">
        <f t="shared" si="44"/>
        <v>169290</v>
      </c>
      <c r="P190" s="16">
        <f t="shared" si="61"/>
        <v>1060290</v>
      </c>
      <c r="Q190" s="16">
        <v>810000</v>
      </c>
      <c r="R190" s="15">
        <v>0.19</v>
      </c>
      <c r="S190" s="16">
        <f t="shared" si="45"/>
        <v>153900</v>
      </c>
      <c r="T190" s="16">
        <f t="shared" si="49"/>
        <v>963900</v>
      </c>
      <c r="U190" s="424">
        <f t="shared" si="50"/>
        <v>211366.61</v>
      </c>
      <c r="V190" s="424">
        <f t="shared" si="51"/>
        <v>488638.5342531685</v>
      </c>
      <c r="W190" s="424">
        <f t="shared" si="52"/>
        <v>618694.87461346062</v>
      </c>
      <c r="X190" s="424">
        <f t="shared" si="53"/>
        <v>821093.15</v>
      </c>
      <c r="Y190" s="424">
        <f t="shared" si="54"/>
        <v>728460.72750000004</v>
      </c>
      <c r="Z190" s="427">
        <f t="shared" si="55"/>
        <v>329941.70570392616</v>
      </c>
      <c r="AA190" s="425">
        <f t="shared" si="56"/>
        <v>0.45292998407237561</v>
      </c>
      <c r="AB190" s="424">
        <f t="shared" si="62"/>
        <v>488638.5342531685</v>
      </c>
      <c r="AC190" s="421" t="str">
        <f t="shared" si="65"/>
        <v>MEDIA ARMONICA</v>
      </c>
      <c r="AD190" s="434"/>
    </row>
    <row r="191" spans="1:30" ht="32">
      <c r="A191" s="12">
        <f t="shared" si="64"/>
        <v>180</v>
      </c>
      <c r="B191" s="13">
        <v>78181508</v>
      </c>
      <c r="C191" s="768" t="s">
        <v>1729</v>
      </c>
      <c r="D191" s="769"/>
      <c r="E191" s="14" t="s">
        <v>1710</v>
      </c>
      <c r="F191" s="12">
        <v>1</v>
      </c>
      <c r="G191" s="16">
        <f>VLOOKUP(C191,[1]SERVICIOS!$C$201:$I$262,7,FALSE)</f>
        <v>202300</v>
      </c>
      <c r="H191" s="16">
        <f t="shared" si="46"/>
        <v>212617.3</v>
      </c>
      <c r="I191" s="16">
        <v>688000</v>
      </c>
      <c r="J191" s="15">
        <v>0.19</v>
      </c>
      <c r="K191" s="16">
        <f t="shared" si="47"/>
        <v>1307.2</v>
      </c>
      <c r="L191" s="16">
        <f t="shared" si="48"/>
        <v>689307.2</v>
      </c>
      <c r="M191" s="16">
        <v>922000</v>
      </c>
      <c r="N191" s="15">
        <v>0.19</v>
      </c>
      <c r="O191" s="16">
        <f t="shared" si="44"/>
        <v>175180</v>
      </c>
      <c r="P191" s="16">
        <f t="shared" si="61"/>
        <v>1097180</v>
      </c>
      <c r="Q191" s="16">
        <v>831000</v>
      </c>
      <c r="R191" s="15">
        <v>0.19</v>
      </c>
      <c r="S191" s="16">
        <f t="shared" si="45"/>
        <v>157890</v>
      </c>
      <c r="T191" s="16">
        <f t="shared" si="49"/>
        <v>988890</v>
      </c>
      <c r="U191" s="424">
        <f t="shared" si="50"/>
        <v>212617.3</v>
      </c>
      <c r="V191" s="424">
        <f t="shared" si="51"/>
        <v>495252.97443281085</v>
      </c>
      <c r="W191" s="424">
        <f t="shared" si="52"/>
        <v>631479.59289914428</v>
      </c>
      <c r="X191" s="424">
        <f t="shared" si="53"/>
        <v>839098.6</v>
      </c>
      <c r="Y191" s="424">
        <f t="shared" si="54"/>
        <v>746998.625</v>
      </c>
      <c r="Z191" s="427">
        <f t="shared" si="55"/>
        <v>342793.71848225553</v>
      </c>
      <c r="AA191" s="425">
        <f t="shared" si="56"/>
        <v>0.45889471146249505</v>
      </c>
      <c r="AB191" s="424">
        <f t="shared" si="62"/>
        <v>495252.97443281085</v>
      </c>
      <c r="AC191" s="421" t="str">
        <f t="shared" si="65"/>
        <v>MEDIA ARMONICA</v>
      </c>
      <c r="AD191" s="434"/>
    </row>
    <row r="192" spans="1:30" ht="32">
      <c r="A192" s="12">
        <f t="shared" si="64"/>
        <v>181</v>
      </c>
      <c r="B192" s="13">
        <v>78181508</v>
      </c>
      <c r="C192" s="768" t="s">
        <v>1792</v>
      </c>
      <c r="D192" s="769"/>
      <c r="E192" s="14" t="s">
        <v>1710</v>
      </c>
      <c r="F192" s="12">
        <v>1</v>
      </c>
      <c r="G192" s="16">
        <f>VLOOKUP(C192,[1]SERVICIOS!$C$201:$I$262,7,FALSE)</f>
        <v>182070</v>
      </c>
      <c r="H192" s="16">
        <f t="shared" si="46"/>
        <v>191355.56999999998</v>
      </c>
      <c r="I192" s="16">
        <v>348000</v>
      </c>
      <c r="J192" s="15">
        <v>0.19</v>
      </c>
      <c r="K192" s="16">
        <f t="shared" si="47"/>
        <v>661.2</v>
      </c>
      <c r="L192" s="16">
        <f t="shared" si="48"/>
        <v>348661.2</v>
      </c>
      <c r="M192" s="16">
        <v>461000</v>
      </c>
      <c r="N192" s="15">
        <v>0.19</v>
      </c>
      <c r="O192" s="16">
        <f t="shared" si="44"/>
        <v>87590</v>
      </c>
      <c r="P192" s="16">
        <f t="shared" si="61"/>
        <v>548590</v>
      </c>
      <c r="Q192" s="16">
        <v>416000</v>
      </c>
      <c r="R192" s="15">
        <v>0.19</v>
      </c>
      <c r="S192" s="16">
        <f t="shared" si="45"/>
        <v>79040</v>
      </c>
      <c r="T192" s="16">
        <f t="shared" si="49"/>
        <v>495040</v>
      </c>
      <c r="U192" s="424">
        <f t="shared" si="50"/>
        <v>191355.56999999998</v>
      </c>
      <c r="V192" s="424">
        <f t="shared" si="51"/>
        <v>335095.90904940839</v>
      </c>
      <c r="W192" s="424">
        <f t="shared" si="52"/>
        <v>366887.76312853053</v>
      </c>
      <c r="X192" s="424">
        <f t="shared" si="53"/>
        <v>421850.6</v>
      </c>
      <c r="Y192" s="424">
        <f t="shared" si="54"/>
        <v>395911.6925</v>
      </c>
      <c r="Z192" s="427">
        <f t="shared" si="55"/>
        <v>138936.0493380017</v>
      </c>
      <c r="AA192" s="425">
        <f t="shared" si="56"/>
        <v>0.35092686568735704</v>
      </c>
      <c r="AB192" s="424">
        <f t="shared" si="62"/>
        <v>335095.90904940839</v>
      </c>
      <c r="AC192" s="421" t="str">
        <f t="shared" si="65"/>
        <v>MEDIA ARMONICA</v>
      </c>
      <c r="AD192" s="434"/>
    </row>
    <row r="193" spans="1:30" ht="32">
      <c r="A193" s="12">
        <f t="shared" si="64"/>
        <v>182</v>
      </c>
      <c r="B193" s="13">
        <v>78181508</v>
      </c>
      <c r="C193" s="768" t="s">
        <v>1793</v>
      </c>
      <c r="D193" s="769"/>
      <c r="E193" s="14" t="s">
        <v>1710</v>
      </c>
      <c r="F193" s="12">
        <v>1</v>
      </c>
      <c r="G193" s="16">
        <f>VLOOKUP(C193,[1]SERVICIOS!$C$201:$I$262,7,FALSE)</f>
        <v>185640</v>
      </c>
      <c r="H193" s="16">
        <f t="shared" si="46"/>
        <v>195107.63999999998</v>
      </c>
      <c r="I193" s="16">
        <v>221000</v>
      </c>
      <c r="J193" s="15">
        <v>0.19</v>
      </c>
      <c r="K193" s="16">
        <f t="shared" si="47"/>
        <v>419.9</v>
      </c>
      <c r="L193" s="16">
        <f t="shared" si="48"/>
        <v>221419.9</v>
      </c>
      <c r="M193" s="16">
        <v>292000</v>
      </c>
      <c r="N193" s="15">
        <v>0.19</v>
      </c>
      <c r="O193" s="16">
        <f t="shared" si="44"/>
        <v>55480</v>
      </c>
      <c r="P193" s="16">
        <f t="shared" si="61"/>
        <v>347480</v>
      </c>
      <c r="Q193" s="16">
        <v>261000</v>
      </c>
      <c r="R193" s="15">
        <v>0.19</v>
      </c>
      <c r="S193" s="16">
        <f t="shared" si="45"/>
        <v>49590</v>
      </c>
      <c r="T193" s="16">
        <f t="shared" si="49"/>
        <v>310590</v>
      </c>
      <c r="U193" s="424">
        <f t="shared" si="50"/>
        <v>195107.63999999998</v>
      </c>
      <c r="V193" s="424">
        <f t="shared" si="51"/>
        <v>254142.13612106009</v>
      </c>
      <c r="W193" s="424">
        <f t="shared" si="52"/>
        <v>261307.60647533403</v>
      </c>
      <c r="X193" s="424">
        <f t="shared" si="53"/>
        <v>266004.95</v>
      </c>
      <c r="Y193" s="424">
        <f t="shared" si="54"/>
        <v>268649.38500000001</v>
      </c>
      <c r="Z193" s="427">
        <f t="shared" si="55"/>
        <v>62474.581949114792</v>
      </c>
      <c r="AA193" s="425">
        <f t="shared" si="56"/>
        <v>0.23255062336775789</v>
      </c>
      <c r="AB193" s="424">
        <f t="shared" si="62"/>
        <v>254142.13612106009</v>
      </c>
      <c r="AC193" s="421" t="str">
        <f t="shared" si="65"/>
        <v>MEDIA ARMONICA</v>
      </c>
      <c r="AD193" s="434"/>
    </row>
    <row r="194" spans="1:30" ht="32">
      <c r="A194" s="12">
        <f t="shared" si="64"/>
        <v>183</v>
      </c>
      <c r="B194" s="13">
        <v>78181508</v>
      </c>
      <c r="C194" s="768" t="s">
        <v>1731</v>
      </c>
      <c r="D194" s="769"/>
      <c r="E194" s="14" t="s">
        <v>1710</v>
      </c>
      <c r="F194" s="12">
        <v>1</v>
      </c>
      <c r="G194" s="16">
        <f>VLOOKUP(C194,[1]SERVICIOS!$C$201:$I$262,7,FALSE)</f>
        <v>299880</v>
      </c>
      <c r="H194" s="16">
        <f t="shared" si="46"/>
        <v>315173.88</v>
      </c>
      <c r="I194" s="16">
        <v>120000</v>
      </c>
      <c r="J194" s="15">
        <v>0.19</v>
      </c>
      <c r="K194" s="16">
        <f t="shared" si="47"/>
        <v>228</v>
      </c>
      <c r="L194" s="16">
        <f t="shared" si="48"/>
        <v>120228</v>
      </c>
      <c r="M194" s="16">
        <v>160000</v>
      </c>
      <c r="N194" s="15">
        <v>0.19</v>
      </c>
      <c r="O194" s="16">
        <f t="shared" si="44"/>
        <v>30400</v>
      </c>
      <c r="P194" s="16">
        <f t="shared" si="61"/>
        <v>190400</v>
      </c>
      <c r="Q194" s="16">
        <v>145000</v>
      </c>
      <c r="R194" s="15">
        <v>0.19</v>
      </c>
      <c r="S194" s="16">
        <f t="shared" si="45"/>
        <v>27550</v>
      </c>
      <c r="T194" s="16">
        <f t="shared" si="49"/>
        <v>172550</v>
      </c>
      <c r="U194" s="424">
        <f t="shared" si="50"/>
        <v>120228</v>
      </c>
      <c r="V194" s="424">
        <f t="shared" si="51"/>
        <v>177478.79113780343</v>
      </c>
      <c r="W194" s="424">
        <f t="shared" si="52"/>
        <v>187838.42458957518</v>
      </c>
      <c r="X194" s="424">
        <f t="shared" si="53"/>
        <v>181475</v>
      </c>
      <c r="Y194" s="424">
        <f t="shared" si="54"/>
        <v>199587.97</v>
      </c>
      <c r="Z194" s="427">
        <f t="shared" si="55"/>
        <v>71542.955703847576</v>
      </c>
      <c r="AA194" s="425">
        <f t="shared" si="56"/>
        <v>0.35845324597393108</v>
      </c>
      <c r="AB194" s="424">
        <f t="shared" si="62"/>
        <v>177478.79113780343</v>
      </c>
      <c r="AC194" s="421" t="str">
        <f t="shared" si="65"/>
        <v>MEDIA ARMONICA</v>
      </c>
      <c r="AD194" s="434"/>
    </row>
    <row r="195" spans="1:30" ht="32">
      <c r="A195" s="12">
        <f t="shared" si="64"/>
        <v>184</v>
      </c>
      <c r="B195" s="13">
        <v>78181508</v>
      </c>
      <c r="C195" s="768" t="s">
        <v>1732</v>
      </c>
      <c r="D195" s="769"/>
      <c r="E195" s="14" t="s">
        <v>1710</v>
      </c>
      <c r="F195" s="12">
        <v>1</v>
      </c>
      <c r="G195" s="16">
        <f>VLOOKUP(C195,[1]SERVICIOS!$C$201:$I$262,7,FALSE)</f>
        <v>2258620</v>
      </c>
      <c r="H195" s="16">
        <f t="shared" si="46"/>
        <v>2373809.6199999996</v>
      </c>
      <c r="I195" s="16">
        <v>132000</v>
      </c>
      <c r="J195" s="15">
        <v>0.19</v>
      </c>
      <c r="K195" s="16">
        <f t="shared" si="47"/>
        <v>250.8</v>
      </c>
      <c r="L195" s="16">
        <f t="shared" si="48"/>
        <v>132250.79999999999</v>
      </c>
      <c r="M195" s="16">
        <v>174000</v>
      </c>
      <c r="N195" s="15">
        <v>0.19</v>
      </c>
      <c r="O195" s="16">
        <f t="shared" si="44"/>
        <v>33060</v>
      </c>
      <c r="P195" s="16">
        <f t="shared" si="61"/>
        <v>207060</v>
      </c>
      <c r="Q195" s="16">
        <v>159000</v>
      </c>
      <c r="R195" s="15">
        <v>0.19</v>
      </c>
      <c r="S195" s="16">
        <f t="shared" si="45"/>
        <v>30210</v>
      </c>
      <c r="T195" s="16">
        <f t="shared" si="49"/>
        <v>189210</v>
      </c>
      <c r="U195" s="424">
        <f t="shared" si="50"/>
        <v>132250.79999999999</v>
      </c>
      <c r="V195" s="424">
        <f t="shared" si="51"/>
        <v>221027.37716988608</v>
      </c>
      <c r="W195" s="424">
        <f t="shared" si="52"/>
        <v>333020.61781855527</v>
      </c>
      <c r="X195" s="424">
        <f t="shared" si="53"/>
        <v>198135</v>
      </c>
      <c r="Y195" s="424">
        <f t="shared" si="54"/>
        <v>725582.60499999986</v>
      </c>
      <c r="Z195" s="427">
        <f t="shared" si="55"/>
        <v>952005.27665171574</v>
      </c>
      <c r="AA195" s="425">
        <f t="shared" si="56"/>
        <v>1.3120563669683287</v>
      </c>
      <c r="AB195" s="424">
        <f t="shared" si="62"/>
        <v>221027.37716988608</v>
      </c>
      <c r="AC195" s="421" t="str">
        <f t="shared" si="65"/>
        <v>MEDIA ARMONICA</v>
      </c>
      <c r="AD195" s="434"/>
    </row>
    <row r="196" spans="1:30" ht="32">
      <c r="A196" s="12">
        <f t="shared" si="64"/>
        <v>185</v>
      </c>
      <c r="B196" s="13">
        <v>78181508</v>
      </c>
      <c r="C196" s="768" t="s">
        <v>1733</v>
      </c>
      <c r="D196" s="769"/>
      <c r="E196" s="14" t="s">
        <v>1710</v>
      </c>
      <c r="F196" s="12">
        <v>1</v>
      </c>
      <c r="G196" s="16">
        <f>VLOOKUP(C196,[1]SERVICIOS!$C$201:$I$262,7,FALSE)</f>
        <v>2014670</v>
      </c>
      <c r="H196" s="16">
        <f t="shared" si="46"/>
        <v>2117418.17</v>
      </c>
      <c r="I196" s="16">
        <v>524000</v>
      </c>
      <c r="J196" s="15">
        <v>0.19</v>
      </c>
      <c r="K196" s="16">
        <f t="shared" si="47"/>
        <v>995.6</v>
      </c>
      <c r="L196" s="16">
        <f t="shared" si="48"/>
        <v>524995.6</v>
      </c>
      <c r="M196" s="16">
        <v>684000</v>
      </c>
      <c r="N196" s="15">
        <v>0.19</v>
      </c>
      <c r="O196" s="16">
        <f t="shared" si="44"/>
        <v>129960</v>
      </c>
      <c r="P196" s="16">
        <f t="shared" si="61"/>
        <v>813960</v>
      </c>
      <c r="Q196" s="16">
        <v>622000</v>
      </c>
      <c r="R196" s="15">
        <v>0.19</v>
      </c>
      <c r="S196" s="16">
        <f t="shared" si="45"/>
        <v>118180</v>
      </c>
      <c r="T196" s="16">
        <f t="shared" si="49"/>
        <v>740180</v>
      </c>
      <c r="U196" s="424">
        <f t="shared" si="50"/>
        <v>524995.6</v>
      </c>
      <c r="V196" s="424">
        <f t="shared" si="51"/>
        <v>806999.02809600404</v>
      </c>
      <c r="W196" s="424">
        <f t="shared" si="52"/>
        <v>904639.77142989007</v>
      </c>
      <c r="X196" s="424">
        <f t="shared" si="53"/>
        <v>777070</v>
      </c>
      <c r="Y196" s="424">
        <f t="shared" si="54"/>
        <v>1049138.4424999999</v>
      </c>
      <c r="Z196" s="427">
        <f t="shared" si="55"/>
        <v>625841.73609232192</v>
      </c>
      <c r="AA196" s="425">
        <f t="shared" si="56"/>
        <v>0.59652921934782877</v>
      </c>
      <c r="AB196" s="424">
        <f t="shared" si="62"/>
        <v>806999.02809600404</v>
      </c>
      <c r="AC196" s="421" t="str">
        <f t="shared" si="65"/>
        <v>MEDIA ARMONICA</v>
      </c>
      <c r="AD196" s="434"/>
    </row>
    <row r="197" spans="1:30" ht="32">
      <c r="A197" s="12">
        <f t="shared" si="64"/>
        <v>186</v>
      </c>
      <c r="B197" s="13">
        <v>78181508</v>
      </c>
      <c r="C197" s="768" t="s">
        <v>1873</v>
      </c>
      <c r="D197" s="769"/>
      <c r="E197" s="14" t="s">
        <v>1710</v>
      </c>
      <c r="F197" s="12">
        <v>1</v>
      </c>
      <c r="G197" s="16">
        <f>VLOOKUP(C197,[1]SERVICIOS!$C$201:$I$262,7,FALSE)</f>
        <v>1994440</v>
      </c>
      <c r="H197" s="16">
        <f t="shared" si="46"/>
        <v>2096156.44</v>
      </c>
      <c r="I197" s="16">
        <v>705000</v>
      </c>
      <c r="J197" s="15">
        <v>0.19</v>
      </c>
      <c r="K197" s="16">
        <f t="shared" si="47"/>
        <v>1339.5</v>
      </c>
      <c r="L197" s="16">
        <f t="shared" si="48"/>
        <v>706339.5</v>
      </c>
      <c r="M197" s="16">
        <v>945000</v>
      </c>
      <c r="N197" s="15">
        <v>0.19</v>
      </c>
      <c r="O197" s="16">
        <f t="shared" si="44"/>
        <v>179550</v>
      </c>
      <c r="P197" s="16">
        <f t="shared" si="61"/>
        <v>1124550</v>
      </c>
      <c r="Q197" s="16">
        <v>844000</v>
      </c>
      <c r="R197" s="15">
        <v>0.19</v>
      </c>
      <c r="S197" s="16">
        <f t="shared" si="45"/>
        <v>160360</v>
      </c>
      <c r="T197" s="16">
        <f t="shared" si="49"/>
        <v>1004360</v>
      </c>
      <c r="U197" s="424">
        <f t="shared" si="50"/>
        <v>706339.5</v>
      </c>
      <c r="V197" s="424">
        <f t="shared" si="51"/>
        <v>1058840.5824057469</v>
      </c>
      <c r="W197" s="424">
        <f t="shared" si="52"/>
        <v>1137172.4793495163</v>
      </c>
      <c r="X197" s="424">
        <f t="shared" si="53"/>
        <v>1064455</v>
      </c>
      <c r="Y197" s="424">
        <f t="shared" si="54"/>
        <v>1232851.4849999999</v>
      </c>
      <c r="Z197" s="427">
        <f t="shared" si="55"/>
        <v>521164.05431660946</v>
      </c>
      <c r="AA197" s="425">
        <f t="shared" si="56"/>
        <v>0.42273060515201433</v>
      </c>
      <c r="AB197" s="424">
        <f t="shared" si="62"/>
        <v>1058840.5824057469</v>
      </c>
      <c r="AC197" s="421" t="str">
        <f t="shared" si="65"/>
        <v>MEDIA ARMONICA</v>
      </c>
      <c r="AD197" s="434"/>
    </row>
    <row r="198" spans="1:30" ht="32">
      <c r="A198" s="12">
        <f t="shared" si="64"/>
        <v>187</v>
      </c>
      <c r="B198" s="13">
        <v>78181508</v>
      </c>
      <c r="C198" s="768" t="s">
        <v>1804</v>
      </c>
      <c r="D198" s="769"/>
      <c r="E198" s="14" t="s">
        <v>1710</v>
      </c>
      <c r="F198" s="12">
        <v>1</v>
      </c>
      <c r="G198" s="16">
        <f>VLOOKUP(C198,[1]SERVICIOS!$C$201:$I$262,7,FALSE)</f>
        <v>1974210</v>
      </c>
      <c r="H198" s="16">
        <f t="shared" si="46"/>
        <v>2074894.71</v>
      </c>
      <c r="I198" s="16">
        <v>171000</v>
      </c>
      <c r="J198" s="15">
        <v>0.19</v>
      </c>
      <c r="K198" s="16">
        <f t="shared" si="47"/>
        <v>324.89999999999998</v>
      </c>
      <c r="L198" s="16">
        <f t="shared" si="48"/>
        <v>171324.9</v>
      </c>
      <c r="M198" s="16">
        <v>217000</v>
      </c>
      <c r="N198" s="15">
        <v>0.19</v>
      </c>
      <c r="O198" s="16">
        <f t="shared" ref="O198:O261" si="66">+M198*N198</f>
        <v>41230</v>
      </c>
      <c r="P198" s="16">
        <f t="shared" si="61"/>
        <v>258230</v>
      </c>
      <c r="Q198" s="16">
        <v>198000</v>
      </c>
      <c r="R198" s="15">
        <v>0.19</v>
      </c>
      <c r="S198" s="16">
        <f t="shared" ref="S198:S261" si="67">+Q198*R198</f>
        <v>37620</v>
      </c>
      <c r="T198" s="16">
        <f t="shared" si="49"/>
        <v>235620</v>
      </c>
      <c r="U198" s="424">
        <f t="shared" si="50"/>
        <v>171324.9</v>
      </c>
      <c r="V198" s="424">
        <f t="shared" si="51"/>
        <v>277095.54579340562</v>
      </c>
      <c r="W198" s="424">
        <f t="shared" si="52"/>
        <v>383494.24354014086</v>
      </c>
      <c r="X198" s="424">
        <f t="shared" si="53"/>
        <v>246925</v>
      </c>
      <c r="Y198" s="424">
        <f t="shared" si="54"/>
        <v>685017.40249999997</v>
      </c>
      <c r="Z198" s="427">
        <f t="shared" si="55"/>
        <v>803079.14138872491</v>
      </c>
      <c r="AA198" s="425">
        <f t="shared" si="56"/>
        <v>1.1723485249540431</v>
      </c>
      <c r="AB198" s="424">
        <f t="shared" si="62"/>
        <v>277095.54579340562</v>
      </c>
      <c r="AC198" s="421" t="str">
        <f t="shared" si="65"/>
        <v>MEDIA ARMONICA</v>
      </c>
      <c r="AD198" s="434"/>
    </row>
    <row r="199" spans="1:30" ht="32">
      <c r="A199" s="12">
        <f t="shared" si="64"/>
        <v>188</v>
      </c>
      <c r="B199" s="13">
        <v>78181508</v>
      </c>
      <c r="C199" s="768" t="s">
        <v>1736</v>
      </c>
      <c r="D199" s="769"/>
      <c r="E199" s="14" t="s">
        <v>1710</v>
      </c>
      <c r="F199" s="12">
        <v>1</v>
      </c>
      <c r="G199" s="16">
        <f>VLOOKUP(C199,[1]SERVICIOS!$C$201:$I$262,7,FALSE)</f>
        <v>185640</v>
      </c>
      <c r="H199" s="16">
        <f t="shared" ref="H199:H262" si="68">+G199*1.051</f>
        <v>195107.63999999998</v>
      </c>
      <c r="I199" s="16">
        <v>285000</v>
      </c>
      <c r="J199" s="15">
        <v>0.19</v>
      </c>
      <c r="K199" s="16">
        <f t="shared" ref="K199:K262" si="69">(I199*J199)/100</f>
        <v>541.5</v>
      </c>
      <c r="L199" s="16">
        <f t="shared" ref="L199:L262" si="70">(K199+I199)*F199</f>
        <v>285541.5</v>
      </c>
      <c r="M199" s="16">
        <v>375000</v>
      </c>
      <c r="N199" s="15">
        <v>0.19</v>
      </c>
      <c r="O199" s="16">
        <f t="shared" si="66"/>
        <v>71250</v>
      </c>
      <c r="P199" s="16">
        <f t="shared" si="61"/>
        <v>446250</v>
      </c>
      <c r="Q199" s="16">
        <v>341000</v>
      </c>
      <c r="R199" s="15">
        <v>0.19</v>
      </c>
      <c r="S199" s="16">
        <f t="shared" si="67"/>
        <v>64790</v>
      </c>
      <c r="T199" s="16">
        <f t="shared" ref="T199:T262" si="71">(S199+Q199)*F199</f>
        <v>405790</v>
      </c>
      <c r="U199" s="424">
        <f t="shared" ref="U199:U262" si="72">MIN(H199,L199,P199,T199)</f>
        <v>195107.63999999998</v>
      </c>
      <c r="V199" s="424">
        <f t="shared" ref="V199:V262" si="73">HARMEAN(H199,L199,P199,T199)</f>
        <v>300013.82257245289</v>
      </c>
      <c r="W199" s="424">
        <f t="shared" ref="W199:W262" si="74">GEOMEAN(H199,L199,P199,T199)</f>
        <v>316924.4683604351</v>
      </c>
      <c r="X199" s="424">
        <f t="shared" ref="X199:X262" si="75">MEDIAN(H199,L199,P199,T199)</f>
        <v>345665.75</v>
      </c>
      <c r="Y199" s="424">
        <f t="shared" ref="Y199:Y262" si="76">AVERAGE(H199,L199,P199,T199)</f>
        <v>333172.28500000003</v>
      </c>
      <c r="Z199" s="427">
        <f t="shared" ref="Z199:Z262" si="77">_xlfn.STDEV.P(H199,L199,P199,T199)</f>
        <v>99235.124880425588</v>
      </c>
      <c r="AA199" s="425">
        <f t="shared" ref="AA199:AA262" si="78">+Z199/Y199</f>
        <v>0.29784927903119424</v>
      </c>
      <c r="AB199" s="424">
        <f t="shared" si="62"/>
        <v>300013.82257245289</v>
      </c>
      <c r="AC199" s="421" t="str">
        <f t="shared" si="65"/>
        <v>MEDIA ARMONICA</v>
      </c>
      <c r="AD199" s="434"/>
    </row>
    <row r="200" spans="1:30" ht="32">
      <c r="A200" s="12">
        <f t="shared" si="64"/>
        <v>189</v>
      </c>
      <c r="B200" s="13">
        <v>78181508</v>
      </c>
      <c r="C200" s="768" t="s">
        <v>1737</v>
      </c>
      <c r="D200" s="769"/>
      <c r="E200" s="14" t="s">
        <v>1710</v>
      </c>
      <c r="F200" s="12">
        <v>1</v>
      </c>
      <c r="G200" s="16">
        <f>VLOOKUP(C200,[1]SERVICIOS!$C$201:$I$262,7,FALSE)</f>
        <v>224910</v>
      </c>
      <c r="H200" s="16">
        <f t="shared" si="68"/>
        <v>236380.40999999997</v>
      </c>
      <c r="I200" s="16">
        <v>424000</v>
      </c>
      <c r="J200" s="15">
        <v>0.19</v>
      </c>
      <c r="K200" s="16">
        <f t="shared" si="69"/>
        <v>805.6</v>
      </c>
      <c r="L200" s="16">
        <f t="shared" si="70"/>
        <v>424805.6</v>
      </c>
      <c r="M200" s="16">
        <v>557000</v>
      </c>
      <c r="N200" s="15">
        <v>0.19</v>
      </c>
      <c r="O200" s="16">
        <f t="shared" si="66"/>
        <v>105830</v>
      </c>
      <c r="P200" s="16">
        <f t="shared" si="61"/>
        <v>662830</v>
      </c>
      <c r="Q200" s="16">
        <v>498000</v>
      </c>
      <c r="R200" s="15">
        <v>0.19</v>
      </c>
      <c r="S200" s="16">
        <f t="shared" si="67"/>
        <v>94620</v>
      </c>
      <c r="T200" s="16">
        <f t="shared" si="71"/>
        <v>592620</v>
      </c>
      <c r="U200" s="424">
        <f t="shared" si="72"/>
        <v>236380.40999999997</v>
      </c>
      <c r="V200" s="424">
        <f t="shared" si="73"/>
        <v>408973.22550279141</v>
      </c>
      <c r="W200" s="424">
        <f t="shared" si="74"/>
        <v>445651.16264497134</v>
      </c>
      <c r="X200" s="424">
        <f t="shared" si="75"/>
        <v>508712.8</v>
      </c>
      <c r="Y200" s="424">
        <f t="shared" si="76"/>
        <v>479159.0025</v>
      </c>
      <c r="Z200" s="427">
        <f t="shared" si="77"/>
        <v>164699.85626583587</v>
      </c>
      <c r="AA200" s="425">
        <f t="shared" si="78"/>
        <v>0.34372693700111762</v>
      </c>
      <c r="AB200" s="424">
        <f t="shared" si="62"/>
        <v>408973.22550279141</v>
      </c>
      <c r="AC200" s="421" t="str">
        <f t="shared" si="65"/>
        <v>MEDIA ARMONICA</v>
      </c>
      <c r="AD200" s="434"/>
    </row>
    <row r="201" spans="1:30" ht="32">
      <c r="A201" s="12">
        <f t="shared" si="64"/>
        <v>190</v>
      </c>
      <c r="B201" s="13">
        <v>78181508</v>
      </c>
      <c r="C201" s="768" t="s">
        <v>1738</v>
      </c>
      <c r="D201" s="769"/>
      <c r="E201" s="14" t="s">
        <v>1710</v>
      </c>
      <c r="F201" s="12">
        <v>1</v>
      </c>
      <c r="G201" s="16">
        <f>VLOOKUP(C201,[1]SERVICIOS!$C$201:$I$262,7,FALSE)</f>
        <v>191590</v>
      </c>
      <c r="H201" s="16">
        <f t="shared" si="68"/>
        <v>201361.09</v>
      </c>
      <c r="I201" s="16">
        <v>157000</v>
      </c>
      <c r="J201" s="15">
        <v>0.19</v>
      </c>
      <c r="K201" s="16">
        <f t="shared" si="69"/>
        <v>298.3</v>
      </c>
      <c r="L201" s="16">
        <f t="shared" si="70"/>
        <v>157298.29999999999</v>
      </c>
      <c r="M201" s="16">
        <v>209000</v>
      </c>
      <c r="N201" s="15">
        <v>0.19</v>
      </c>
      <c r="O201" s="16">
        <f t="shared" si="66"/>
        <v>39710</v>
      </c>
      <c r="P201" s="16">
        <f t="shared" si="61"/>
        <v>248710</v>
      </c>
      <c r="Q201" s="16">
        <v>189000</v>
      </c>
      <c r="R201" s="15">
        <v>0.19</v>
      </c>
      <c r="S201" s="16">
        <f t="shared" si="67"/>
        <v>35910</v>
      </c>
      <c r="T201" s="16">
        <f t="shared" si="71"/>
        <v>224910</v>
      </c>
      <c r="U201" s="424">
        <f t="shared" si="72"/>
        <v>157298.29999999999</v>
      </c>
      <c r="V201" s="424">
        <f t="shared" si="73"/>
        <v>202116.96771658573</v>
      </c>
      <c r="W201" s="424">
        <f t="shared" si="74"/>
        <v>205163.64151056472</v>
      </c>
      <c r="X201" s="424">
        <f t="shared" si="75"/>
        <v>213135.54499999998</v>
      </c>
      <c r="Y201" s="424">
        <f t="shared" si="76"/>
        <v>208069.8475</v>
      </c>
      <c r="Z201" s="427">
        <f t="shared" si="77"/>
        <v>33756.370488342975</v>
      </c>
      <c r="AA201" s="425">
        <f t="shared" si="78"/>
        <v>0.16223576310518983</v>
      </c>
      <c r="AB201" s="424">
        <f t="shared" si="62"/>
        <v>202116.96771658573</v>
      </c>
      <c r="AC201" s="421" t="str">
        <f t="shared" si="65"/>
        <v>MEDIA ARMONICA</v>
      </c>
      <c r="AD201" s="434"/>
    </row>
    <row r="202" spans="1:30" ht="32">
      <c r="A202" s="12">
        <f t="shared" si="64"/>
        <v>191</v>
      </c>
      <c r="B202" s="13">
        <v>78181508</v>
      </c>
      <c r="C202" s="768" t="s">
        <v>1739</v>
      </c>
      <c r="D202" s="769"/>
      <c r="E202" s="14" t="s">
        <v>1710</v>
      </c>
      <c r="F202" s="12">
        <v>1</v>
      </c>
      <c r="G202" s="16">
        <f>VLOOKUP(C202,[1]SERVICIOS!$C$201:$I$262,7,FALSE)</f>
        <v>67830</v>
      </c>
      <c r="H202" s="16">
        <f t="shared" si="68"/>
        <v>71289.33</v>
      </c>
      <c r="I202" s="16">
        <v>390000</v>
      </c>
      <c r="J202" s="15">
        <v>0.19</v>
      </c>
      <c r="K202" s="16">
        <f t="shared" si="69"/>
        <v>741</v>
      </c>
      <c r="L202" s="16">
        <f t="shared" si="70"/>
        <v>390741</v>
      </c>
      <c r="M202" s="16">
        <v>518000</v>
      </c>
      <c r="N202" s="15">
        <v>0.19</v>
      </c>
      <c r="O202" s="16">
        <f t="shared" si="66"/>
        <v>98420</v>
      </c>
      <c r="P202" s="16">
        <f t="shared" si="61"/>
        <v>616420</v>
      </c>
      <c r="Q202" s="16">
        <v>463000</v>
      </c>
      <c r="R202" s="15">
        <v>0.19</v>
      </c>
      <c r="S202" s="16">
        <f t="shared" si="67"/>
        <v>87970</v>
      </c>
      <c r="T202" s="16">
        <f t="shared" si="71"/>
        <v>550970</v>
      </c>
      <c r="U202" s="424">
        <f t="shared" si="72"/>
        <v>71289.33</v>
      </c>
      <c r="V202" s="424">
        <f t="shared" si="73"/>
        <v>199761.92359026318</v>
      </c>
      <c r="W202" s="424">
        <f t="shared" si="74"/>
        <v>311874.27082377253</v>
      </c>
      <c r="X202" s="424">
        <f t="shared" si="75"/>
        <v>470855.5</v>
      </c>
      <c r="Y202" s="424">
        <f t="shared" si="76"/>
        <v>407355.08250000002</v>
      </c>
      <c r="Z202" s="427">
        <f t="shared" si="77"/>
        <v>210683.17564445056</v>
      </c>
      <c r="AA202" s="425">
        <f t="shared" si="78"/>
        <v>0.51719785684630692</v>
      </c>
      <c r="AB202" s="424">
        <f t="shared" si="62"/>
        <v>199761.92359026318</v>
      </c>
      <c r="AC202" s="421" t="str">
        <f t="shared" si="65"/>
        <v>MEDIA ARMONICA</v>
      </c>
      <c r="AD202" s="434"/>
    </row>
    <row r="203" spans="1:30" ht="32">
      <c r="A203" s="12">
        <f t="shared" si="64"/>
        <v>192</v>
      </c>
      <c r="B203" s="13">
        <v>78181508</v>
      </c>
      <c r="C203" s="768" t="s">
        <v>1740</v>
      </c>
      <c r="D203" s="769"/>
      <c r="E203" s="14" t="s">
        <v>1710</v>
      </c>
      <c r="F203" s="12">
        <v>1</v>
      </c>
      <c r="G203" s="764" t="s">
        <v>1954</v>
      </c>
      <c r="H203" s="765"/>
      <c r="I203" s="16">
        <v>388000</v>
      </c>
      <c r="J203" s="15">
        <v>0.19</v>
      </c>
      <c r="K203" s="16">
        <f t="shared" si="69"/>
        <v>737.2</v>
      </c>
      <c r="L203" s="16">
        <f t="shared" si="70"/>
        <v>388737.2</v>
      </c>
      <c r="M203" s="16">
        <v>515000</v>
      </c>
      <c r="N203" s="15">
        <v>0.19</v>
      </c>
      <c r="O203" s="16">
        <f t="shared" si="66"/>
        <v>97850</v>
      </c>
      <c r="P203" s="16">
        <f t="shared" si="61"/>
        <v>612850</v>
      </c>
      <c r="Q203" s="16">
        <v>464000</v>
      </c>
      <c r="R203" s="15">
        <v>0.19</v>
      </c>
      <c r="S203" s="16">
        <f t="shared" si="67"/>
        <v>88160</v>
      </c>
      <c r="T203" s="16">
        <f t="shared" si="71"/>
        <v>552160</v>
      </c>
      <c r="U203" s="424">
        <f t="shared" si="72"/>
        <v>388737.2</v>
      </c>
      <c r="V203" s="424">
        <f t="shared" si="73"/>
        <v>498734.72068613401</v>
      </c>
      <c r="W203" s="424">
        <f t="shared" si="74"/>
        <v>508578.98594322306</v>
      </c>
      <c r="X203" s="424">
        <f t="shared" si="75"/>
        <v>552160</v>
      </c>
      <c r="Y203" s="424">
        <f t="shared" si="76"/>
        <v>517915.73333333334</v>
      </c>
      <c r="Z203" s="427">
        <f t="shared" si="77"/>
        <v>94643.67959391464</v>
      </c>
      <c r="AA203" s="425">
        <f t="shared" si="78"/>
        <v>0.18273953367815815</v>
      </c>
      <c r="AB203" s="424">
        <f t="shared" si="62"/>
        <v>498734.72068613401</v>
      </c>
      <c r="AC203" s="421" t="str">
        <f t="shared" si="65"/>
        <v>MEDIA ARMONICA</v>
      </c>
      <c r="AD203" s="434"/>
    </row>
    <row r="204" spans="1:30" ht="32">
      <c r="A204" s="12">
        <f t="shared" si="64"/>
        <v>193</v>
      </c>
      <c r="B204" s="13">
        <v>78181508</v>
      </c>
      <c r="C204" s="768" t="s">
        <v>1741</v>
      </c>
      <c r="D204" s="769"/>
      <c r="E204" s="14" t="s">
        <v>1710</v>
      </c>
      <c r="F204" s="12">
        <v>1</v>
      </c>
      <c r="G204" s="16">
        <f>VLOOKUP(C204,[1]SERVICIOS!$C$201:$I$262,7,FALSE)</f>
        <v>61880</v>
      </c>
      <c r="H204" s="16">
        <f t="shared" si="68"/>
        <v>65035.88</v>
      </c>
      <c r="I204" s="16">
        <v>373000</v>
      </c>
      <c r="J204" s="15">
        <v>0.19</v>
      </c>
      <c r="K204" s="16">
        <f t="shared" si="69"/>
        <v>708.7</v>
      </c>
      <c r="L204" s="16">
        <f t="shared" si="70"/>
        <v>373708.7</v>
      </c>
      <c r="M204" s="16">
        <v>505000</v>
      </c>
      <c r="N204" s="15">
        <v>0.19</v>
      </c>
      <c r="O204" s="16">
        <f t="shared" si="66"/>
        <v>95950</v>
      </c>
      <c r="P204" s="16">
        <f t="shared" si="61"/>
        <v>600950</v>
      </c>
      <c r="Q204" s="16">
        <v>451000</v>
      </c>
      <c r="R204" s="15">
        <v>0.19</v>
      </c>
      <c r="S204" s="16">
        <f t="shared" si="67"/>
        <v>85690</v>
      </c>
      <c r="T204" s="16">
        <f t="shared" si="71"/>
        <v>536690</v>
      </c>
      <c r="U204" s="424">
        <f t="shared" si="72"/>
        <v>65035.88</v>
      </c>
      <c r="V204" s="424">
        <f t="shared" si="73"/>
        <v>185362.70678770426</v>
      </c>
      <c r="W204" s="424">
        <f t="shared" si="74"/>
        <v>297551.4137517843</v>
      </c>
      <c r="X204" s="424">
        <f t="shared" si="75"/>
        <v>455199.35</v>
      </c>
      <c r="Y204" s="424">
        <f t="shared" si="76"/>
        <v>394096.14500000002</v>
      </c>
      <c r="Z204" s="427">
        <f t="shared" si="77"/>
        <v>207254.5721616415</v>
      </c>
      <c r="AA204" s="425">
        <f t="shared" si="78"/>
        <v>0.52589850165025465</v>
      </c>
      <c r="AB204" s="424">
        <f t="shared" si="62"/>
        <v>185362.70678770426</v>
      </c>
      <c r="AC204" s="421" t="str">
        <f t="shared" si="65"/>
        <v>MEDIA ARMONICA</v>
      </c>
      <c r="AD204" s="434"/>
    </row>
    <row r="205" spans="1:30" ht="32">
      <c r="A205" s="12">
        <f t="shared" si="64"/>
        <v>194</v>
      </c>
      <c r="B205" s="13">
        <v>78181508</v>
      </c>
      <c r="C205" s="768" t="s">
        <v>1742</v>
      </c>
      <c r="D205" s="769"/>
      <c r="E205" s="14" t="s">
        <v>1710</v>
      </c>
      <c r="F205" s="12">
        <v>1</v>
      </c>
      <c r="G205" s="16">
        <f>VLOOKUP(C205,[1]SERVICIOS!$C$201:$I$262,7,FALSE)</f>
        <v>443870</v>
      </c>
      <c r="H205" s="16">
        <f t="shared" si="68"/>
        <v>466507.37</v>
      </c>
      <c r="I205" s="16">
        <v>478000</v>
      </c>
      <c r="J205" s="15">
        <v>0.19</v>
      </c>
      <c r="K205" s="16">
        <f t="shared" si="69"/>
        <v>908.2</v>
      </c>
      <c r="L205" s="16">
        <f t="shared" si="70"/>
        <v>478908.2</v>
      </c>
      <c r="M205" s="16">
        <v>623000</v>
      </c>
      <c r="N205" s="15">
        <v>0.19</v>
      </c>
      <c r="O205" s="16">
        <f t="shared" si="66"/>
        <v>118370</v>
      </c>
      <c r="P205" s="16">
        <f t="shared" si="61"/>
        <v>741370</v>
      </c>
      <c r="Q205" s="16">
        <v>562000</v>
      </c>
      <c r="R205" s="15">
        <v>0.19</v>
      </c>
      <c r="S205" s="16">
        <f t="shared" si="67"/>
        <v>106780</v>
      </c>
      <c r="T205" s="16">
        <f t="shared" si="71"/>
        <v>668780</v>
      </c>
      <c r="U205" s="424">
        <f t="shared" si="72"/>
        <v>466507.37</v>
      </c>
      <c r="V205" s="424">
        <f t="shared" si="73"/>
        <v>565308.23095032992</v>
      </c>
      <c r="W205" s="424">
        <f t="shared" si="74"/>
        <v>576908.93716075353</v>
      </c>
      <c r="X205" s="424">
        <f t="shared" si="75"/>
        <v>573844.1</v>
      </c>
      <c r="Y205" s="424">
        <f t="shared" si="76"/>
        <v>588891.39250000007</v>
      </c>
      <c r="Z205" s="427">
        <f t="shared" si="77"/>
        <v>119065.17852546163</v>
      </c>
      <c r="AA205" s="425">
        <f t="shared" si="78"/>
        <v>0.20218529263944304</v>
      </c>
      <c r="AB205" s="424">
        <f t="shared" si="62"/>
        <v>565308.23095032992</v>
      </c>
      <c r="AC205" s="421" t="str">
        <f t="shared" si="65"/>
        <v>MEDIA ARMONICA</v>
      </c>
      <c r="AD205" s="434"/>
    </row>
    <row r="206" spans="1:30" ht="32">
      <c r="A206" s="12">
        <f t="shared" si="64"/>
        <v>195</v>
      </c>
      <c r="B206" s="13">
        <v>78181508</v>
      </c>
      <c r="C206" s="768" t="s">
        <v>1744</v>
      </c>
      <c r="D206" s="769"/>
      <c r="E206" s="14" t="s">
        <v>1710</v>
      </c>
      <c r="F206" s="12">
        <v>1</v>
      </c>
      <c r="G206" s="16">
        <f>VLOOKUP(C206,[1]SERVICIOS!$C$201:$I$262,7,FALSE)</f>
        <v>448630</v>
      </c>
      <c r="H206" s="16">
        <f t="shared" si="68"/>
        <v>471510.12999999995</v>
      </c>
      <c r="I206" s="16">
        <v>343000</v>
      </c>
      <c r="J206" s="15">
        <v>0.19</v>
      </c>
      <c r="K206" s="16">
        <f t="shared" si="69"/>
        <v>651.70000000000005</v>
      </c>
      <c r="L206" s="16">
        <f t="shared" si="70"/>
        <v>343651.7</v>
      </c>
      <c r="M206" s="16">
        <v>450000</v>
      </c>
      <c r="N206" s="15">
        <v>0.19</v>
      </c>
      <c r="O206" s="16">
        <f t="shared" si="66"/>
        <v>85500</v>
      </c>
      <c r="P206" s="16">
        <f t="shared" si="61"/>
        <v>535500</v>
      </c>
      <c r="Q206" s="16">
        <v>406000</v>
      </c>
      <c r="R206" s="15">
        <v>0.19</v>
      </c>
      <c r="S206" s="16">
        <f t="shared" si="67"/>
        <v>77140</v>
      </c>
      <c r="T206" s="16">
        <f t="shared" si="71"/>
        <v>483140</v>
      </c>
      <c r="U206" s="424">
        <f t="shared" si="72"/>
        <v>343651.7</v>
      </c>
      <c r="V206" s="424">
        <f t="shared" si="73"/>
        <v>446031.55771535158</v>
      </c>
      <c r="W206" s="424">
        <f t="shared" si="74"/>
        <v>452491.57622170262</v>
      </c>
      <c r="X206" s="424">
        <f t="shared" si="75"/>
        <v>477325.06499999994</v>
      </c>
      <c r="Y206" s="424">
        <f t="shared" si="76"/>
        <v>458450.45750000002</v>
      </c>
      <c r="Z206" s="427">
        <f t="shared" si="77"/>
        <v>70525.731612067582</v>
      </c>
      <c r="AA206" s="425">
        <f t="shared" si="78"/>
        <v>0.15383501195888233</v>
      </c>
      <c r="AB206" s="424">
        <f t="shared" si="62"/>
        <v>446031.55771535158</v>
      </c>
      <c r="AC206" s="421" t="str">
        <f t="shared" si="65"/>
        <v>MEDIA ARMONICA</v>
      </c>
      <c r="AD206" s="434"/>
    </row>
    <row r="207" spans="1:30" ht="32">
      <c r="A207" s="12">
        <f t="shared" si="64"/>
        <v>196</v>
      </c>
      <c r="B207" s="13">
        <v>78181508</v>
      </c>
      <c r="C207" s="768" t="s">
        <v>1805</v>
      </c>
      <c r="D207" s="769"/>
      <c r="E207" s="14" t="s">
        <v>1710</v>
      </c>
      <c r="F207" s="12">
        <v>1</v>
      </c>
      <c r="G207" s="16">
        <f>VLOOKUP(C207,[1]SERVICIOS!$C$201:$I$262,7,FALSE)</f>
        <v>66640</v>
      </c>
      <c r="H207" s="16">
        <f t="shared" si="68"/>
        <v>70038.64</v>
      </c>
      <c r="I207" s="16">
        <v>589000</v>
      </c>
      <c r="J207" s="15">
        <v>0.19</v>
      </c>
      <c r="K207" s="16">
        <f t="shared" si="69"/>
        <v>1119.0999999999999</v>
      </c>
      <c r="L207" s="16">
        <f t="shared" si="70"/>
        <v>590119.1</v>
      </c>
      <c r="M207" s="16">
        <v>781000</v>
      </c>
      <c r="N207" s="15">
        <v>0.19</v>
      </c>
      <c r="O207" s="16">
        <f t="shared" si="66"/>
        <v>148390</v>
      </c>
      <c r="P207" s="16">
        <f t="shared" si="61"/>
        <v>929390</v>
      </c>
      <c r="Q207" s="16">
        <v>698000</v>
      </c>
      <c r="R207" s="15">
        <v>0.19</v>
      </c>
      <c r="S207" s="16">
        <f t="shared" si="67"/>
        <v>132620</v>
      </c>
      <c r="T207" s="16">
        <f t="shared" si="71"/>
        <v>830620</v>
      </c>
      <c r="U207" s="424">
        <f t="shared" si="72"/>
        <v>70038.64</v>
      </c>
      <c r="V207" s="424">
        <f t="shared" si="73"/>
        <v>219150.4556706819</v>
      </c>
      <c r="W207" s="424">
        <f t="shared" si="74"/>
        <v>422638.87219857908</v>
      </c>
      <c r="X207" s="424">
        <f t="shared" si="75"/>
        <v>710369.55</v>
      </c>
      <c r="Y207" s="424">
        <f t="shared" si="76"/>
        <v>605041.93500000006</v>
      </c>
      <c r="Z207" s="427">
        <f t="shared" si="77"/>
        <v>332617.77889331261</v>
      </c>
      <c r="AA207" s="425">
        <f t="shared" si="78"/>
        <v>0.54974334777855127</v>
      </c>
      <c r="AB207" s="424">
        <f t="shared" si="62"/>
        <v>219150.4556706819</v>
      </c>
      <c r="AC207" s="421" t="str">
        <f t="shared" si="65"/>
        <v>MEDIA ARMONICA</v>
      </c>
      <c r="AD207" s="434"/>
    </row>
    <row r="208" spans="1:30" ht="32">
      <c r="A208" s="12">
        <f t="shared" si="64"/>
        <v>197</v>
      </c>
      <c r="B208" s="13">
        <v>78181508</v>
      </c>
      <c r="C208" s="768" t="s">
        <v>1950</v>
      </c>
      <c r="D208" s="769"/>
      <c r="E208" s="14" t="s">
        <v>1710</v>
      </c>
      <c r="F208" s="12">
        <v>1</v>
      </c>
      <c r="G208" s="16">
        <f>VLOOKUP(C208,[1]SERVICIOS!$C$201:$I$262,7,FALSE)</f>
        <v>282030</v>
      </c>
      <c r="H208" s="16">
        <f t="shared" si="68"/>
        <v>296413.52999999997</v>
      </c>
      <c r="I208" s="16">
        <v>703000</v>
      </c>
      <c r="J208" s="15">
        <v>0.19</v>
      </c>
      <c r="K208" s="16">
        <f t="shared" si="69"/>
        <v>1335.7</v>
      </c>
      <c r="L208" s="16">
        <f t="shared" si="70"/>
        <v>704335.7</v>
      </c>
      <c r="M208" s="16">
        <v>917000</v>
      </c>
      <c r="N208" s="15">
        <v>0.19</v>
      </c>
      <c r="O208" s="16">
        <f t="shared" si="66"/>
        <v>174230</v>
      </c>
      <c r="P208" s="16">
        <f t="shared" si="61"/>
        <v>1091230</v>
      </c>
      <c r="Q208" s="16">
        <v>827000</v>
      </c>
      <c r="R208" s="15">
        <v>0.19</v>
      </c>
      <c r="S208" s="16">
        <f t="shared" si="67"/>
        <v>157130</v>
      </c>
      <c r="T208" s="16">
        <f t="shared" si="71"/>
        <v>984130</v>
      </c>
      <c r="U208" s="424">
        <f t="shared" si="72"/>
        <v>296413.52999999997</v>
      </c>
      <c r="V208" s="424">
        <f t="shared" si="73"/>
        <v>594710.13919846469</v>
      </c>
      <c r="W208" s="424">
        <f t="shared" si="74"/>
        <v>688115.94792420918</v>
      </c>
      <c r="X208" s="424">
        <f t="shared" si="75"/>
        <v>844232.85</v>
      </c>
      <c r="Y208" s="424">
        <f t="shared" si="76"/>
        <v>769027.3075</v>
      </c>
      <c r="Z208" s="427">
        <f t="shared" si="77"/>
        <v>307259.06420264987</v>
      </c>
      <c r="AA208" s="425">
        <f t="shared" si="78"/>
        <v>0.39954246254467352</v>
      </c>
      <c r="AB208" s="424">
        <f t="shared" si="62"/>
        <v>594710.13919846469</v>
      </c>
      <c r="AC208" s="421" t="str">
        <f t="shared" si="65"/>
        <v>MEDIA ARMONICA</v>
      </c>
      <c r="AD208" s="434"/>
    </row>
    <row r="209" spans="1:30" ht="32">
      <c r="A209" s="12">
        <f t="shared" si="64"/>
        <v>198</v>
      </c>
      <c r="B209" s="13">
        <v>78181508</v>
      </c>
      <c r="C209" s="768" t="s">
        <v>1746</v>
      </c>
      <c r="D209" s="769"/>
      <c r="E209" s="14" t="s">
        <v>1710</v>
      </c>
      <c r="F209" s="12">
        <v>1</v>
      </c>
      <c r="G209" s="16">
        <f>VLOOKUP(C209,[1]SERVICIOS!$C$201:$I$262,7,FALSE)</f>
        <v>452200</v>
      </c>
      <c r="H209" s="16">
        <f t="shared" si="68"/>
        <v>475262.19999999995</v>
      </c>
      <c r="I209" s="16">
        <v>703000</v>
      </c>
      <c r="J209" s="15">
        <v>0.19</v>
      </c>
      <c r="K209" s="16">
        <f t="shared" si="69"/>
        <v>1335.7</v>
      </c>
      <c r="L209" s="16">
        <f t="shared" si="70"/>
        <v>704335.7</v>
      </c>
      <c r="M209" s="16">
        <v>926000</v>
      </c>
      <c r="N209" s="15">
        <v>0.19</v>
      </c>
      <c r="O209" s="16">
        <f t="shared" si="66"/>
        <v>175940</v>
      </c>
      <c r="P209" s="16">
        <f t="shared" si="61"/>
        <v>1101940</v>
      </c>
      <c r="Q209" s="16">
        <v>827000</v>
      </c>
      <c r="R209" s="15">
        <v>0.19</v>
      </c>
      <c r="S209" s="16">
        <f t="shared" si="67"/>
        <v>157130</v>
      </c>
      <c r="T209" s="16">
        <f t="shared" si="71"/>
        <v>984130</v>
      </c>
      <c r="U209" s="424">
        <f t="shared" si="72"/>
        <v>475262.19999999995</v>
      </c>
      <c r="V209" s="424">
        <f t="shared" si="73"/>
        <v>734282.37810943357</v>
      </c>
      <c r="W209" s="424">
        <f t="shared" si="74"/>
        <v>776212.88677535555</v>
      </c>
      <c r="X209" s="424">
        <f t="shared" si="75"/>
        <v>844232.85</v>
      </c>
      <c r="Y209" s="424">
        <f t="shared" si="76"/>
        <v>816416.97499999998</v>
      </c>
      <c r="Z209" s="427">
        <f t="shared" si="77"/>
        <v>244233.41769234178</v>
      </c>
      <c r="AA209" s="425">
        <f t="shared" si="78"/>
        <v>0.29915279222647445</v>
      </c>
      <c r="AB209" s="424">
        <f t="shared" si="62"/>
        <v>734282.37810943357</v>
      </c>
      <c r="AC209" s="421" t="str">
        <f t="shared" si="65"/>
        <v>MEDIA ARMONICA</v>
      </c>
      <c r="AD209" s="434"/>
    </row>
    <row r="210" spans="1:30" ht="32">
      <c r="A210" s="12">
        <f t="shared" si="64"/>
        <v>199</v>
      </c>
      <c r="B210" s="13">
        <v>78181508</v>
      </c>
      <c r="C210" s="768" t="s">
        <v>1781</v>
      </c>
      <c r="D210" s="769"/>
      <c r="E210" s="14" t="s">
        <v>1710</v>
      </c>
      <c r="F210" s="12">
        <v>1</v>
      </c>
      <c r="G210" s="16">
        <f>VLOOKUP(C210,[1]SERVICIOS!$C$201:$I$262,7,FALSE)</f>
        <v>298690</v>
      </c>
      <c r="H210" s="16">
        <f t="shared" si="68"/>
        <v>313923.19</v>
      </c>
      <c r="I210" s="16">
        <v>607000</v>
      </c>
      <c r="J210" s="15">
        <v>0.19</v>
      </c>
      <c r="K210" s="16">
        <f t="shared" si="69"/>
        <v>1153.3</v>
      </c>
      <c r="L210" s="16">
        <f t="shared" si="70"/>
        <v>608153.30000000005</v>
      </c>
      <c r="M210" s="16">
        <v>798000</v>
      </c>
      <c r="N210" s="15">
        <v>0.19</v>
      </c>
      <c r="O210" s="16">
        <f t="shared" si="66"/>
        <v>151620</v>
      </c>
      <c r="P210" s="16">
        <f t="shared" si="61"/>
        <v>949620</v>
      </c>
      <c r="Q210" s="16">
        <v>713000</v>
      </c>
      <c r="R210" s="15">
        <v>0.19</v>
      </c>
      <c r="S210" s="16">
        <f t="shared" si="67"/>
        <v>135470</v>
      </c>
      <c r="T210" s="16">
        <f t="shared" si="71"/>
        <v>848470</v>
      </c>
      <c r="U210" s="424">
        <f t="shared" si="72"/>
        <v>313923.19</v>
      </c>
      <c r="V210" s="424">
        <f t="shared" si="73"/>
        <v>566455.11944723001</v>
      </c>
      <c r="W210" s="424">
        <f t="shared" si="74"/>
        <v>626261.4838092454</v>
      </c>
      <c r="X210" s="424">
        <f t="shared" si="75"/>
        <v>728311.65</v>
      </c>
      <c r="Y210" s="424">
        <f t="shared" si="76"/>
        <v>680041.62250000006</v>
      </c>
      <c r="Z210" s="427">
        <f t="shared" si="77"/>
        <v>245077.16003890286</v>
      </c>
      <c r="AA210" s="425">
        <f t="shared" si="78"/>
        <v>0.36038552925325218</v>
      </c>
      <c r="AB210" s="424">
        <f t="shared" si="62"/>
        <v>566455.11944723001</v>
      </c>
      <c r="AC210" s="421" t="str">
        <f t="shared" si="65"/>
        <v>MEDIA ARMONICA</v>
      </c>
      <c r="AD210" s="434"/>
    </row>
    <row r="211" spans="1:30" ht="32">
      <c r="A211" s="12">
        <f t="shared" si="64"/>
        <v>200</v>
      </c>
      <c r="B211" s="13">
        <v>78181508</v>
      </c>
      <c r="C211" s="768" t="s">
        <v>1945</v>
      </c>
      <c r="D211" s="769"/>
      <c r="E211" s="14" t="s">
        <v>1710</v>
      </c>
      <c r="F211" s="12">
        <v>1</v>
      </c>
      <c r="G211" s="16">
        <f>VLOOKUP(C211,[1]SERVICIOS!$C$201:$I$262,7,FALSE)</f>
        <v>599760</v>
      </c>
      <c r="H211" s="16">
        <f t="shared" si="68"/>
        <v>630347.76</v>
      </c>
      <c r="I211" s="16">
        <v>353000</v>
      </c>
      <c r="J211" s="15">
        <v>0.19</v>
      </c>
      <c r="K211" s="16">
        <f t="shared" si="69"/>
        <v>670.7</v>
      </c>
      <c r="L211" s="16">
        <f t="shared" si="70"/>
        <v>353670.7</v>
      </c>
      <c r="M211" s="16">
        <v>460000</v>
      </c>
      <c r="N211" s="15">
        <v>0.19</v>
      </c>
      <c r="O211" s="16">
        <f t="shared" si="66"/>
        <v>87400</v>
      </c>
      <c r="P211" s="16">
        <f t="shared" si="61"/>
        <v>547400</v>
      </c>
      <c r="Q211" s="16">
        <v>415000</v>
      </c>
      <c r="R211" s="15">
        <v>0.19</v>
      </c>
      <c r="S211" s="16">
        <f t="shared" si="67"/>
        <v>78850</v>
      </c>
      <c r="T211" s="16">
        <f t="shared" si="71"/>
        <v>493850</v>
      </c>
      <c r="U211" s="424">
        <f t="shared" si="72"/>
        <v>353670.7</v>
      </c>
      <c r="V211" s="424">
        <f t="shared" si="73"/>
        <v>483931.13486079808</v>
      </c>
      <c r="W211" s="424">
        <f t="shared" si="74"/>
        <v>495472.7643754012</v>
      </c>
      <c r="X211" s="424">
        <f t="shared" si="75"/>
        <v>520625</v>
      </c>
      <c r="Y211" s="424">
        <f t="shared" si="76"/>
        <v>506317.11499999999</v>
      </c>
      <c r="Z211" s="427">
        <f t="shared" si="77"/>
        <v>100657.53984155224</v>
      </c>
      <c r="AA211" s="425">
        <f t="shared" si="78"/>
        <v>0.19880335240406052</v>
      </c>
      <c r="AB211" s="424">
        <f t="shared" si="62"/>
        <v>483931.13486079808</v>
      </c>
      <c r="AC211" s="421" t="str">
        <f t="shared" si="65"/>
        <v>MEDIA ARMONICA</v>
      </c>
      <c r="AD211" s="434"/>
    </row>
    <row r="212" spans="1:30" ht="32">
      <c r="A212" s="12">
        <f t="shared" si="64"/>
        <v>201</v>
      </c>
      <c r="B212" s="13">
        <v>78181508</v>
      </c>
      <c r="C212" s="768" t="s">
        <v>1747</v>
      </c>
      <c r="D212" s="769"/>
      <c r="E212" s="14" t="s">
        <v>1710</v>
      </c>
      <c r="F212" s="12">
        <v>1</v>
      </c>
      <c r="G212" s="16">
        <f>VLOOKUP(C212,[1]SERVICIOS!$C$201:$I$262,7,FALSE)</f>
        <v>167790</v>
      </c>
      <c r="H212" s="16">
        <f t="shared" si="68"/>
        <v>176347.28999999998</v>
      </c>
      <c r="I212" s="16">
        <v>570000</v>
      </c>
      <c r="J212" s="15">
        <v>0.19</v>
      </c>
      <c r="K212" s="16">
        <f t="shared" si="69"/>
        <v>1083</v>
      </c>
      <c r="L212" s="16">
        <f t="shared" si="70"/>
        <v>571083</v>
      </c>
      <c r="M212" s="16">
        <v>751000</v>
      </c>
      <c r="N212" s="15">
        <v>0.19</v>
      </c>
      <c r="O212" s="16">
        <f t="shared" si="66"/>
        <v>142690</v>
      </c>
      <c r="P212" s="16">
        <f t="shared" si="61"/>
        <v>893690</v>
      </c>
      <c r="Q212" s="16">
        <v>677000</v>
      </c>
      <c r="R212" s="15">
        <v>0.19</v>
      </c>
      <c r="S212" s="16">
        <f t="shared" si="67"/>
        <v>128630</v>
      </c>
      <c r="T212" s="16">
        <f t="shared" si="71"/>
        <v>805630</v>
      </c>
      <c r="U212" s="424">
        <f t="shared" si="72"/>
        <v>176347.28999999998</v>
      </c>
      <c r="V212" s="424">
        <f t="shared" si="73"/>
        <v>408918.15872424253</v>
      </c>
      <c r="W212" s="424">
        <f t="shared" si="74"/>
        <v>518916.68821384828</v>
      </c>
      <c r="X212" s="424">
        <f t="shared" si="75"/>
        <v>688356.5</v>
      </c>
      <c r="Y212" s="424">
        <f t="shared" si="76"/>
        <v>611687.57250000001</v>
      </c>
      <c r="Z212" s="427">
        <f t="shared" si="77"/>
        <v>277627.86566534225</v>
      </c>
      <c r="AA212" s="425">
        <f t="shared" si="78"/>
        <v>0.45387200614631129</v>
      </c>
      <c r="AB212" s="424">
        <f t="shared" si="62"/>
        <v>408918.15872424253</v>
      </c>
      <c r="AC212" s="421" t="str">
        <f t="shared" si="65"/>
        <v>MEDIA ARMONICA</v>
      </c>
      <c r="AD212" s="434"/>
    </row>
    <row r="213" spans="1:30" ht="32">
      <c r="A213" s="12">
        <f t="shared" si="64"/>
        <v>202</v>
      </c>
      <c r="B213" s="13">
        <v>78181508</v>
      </c>
      <c r="C213" s="768" t="s">
        <v>1748</v>
      </c>
      <c r="D213" s="769"/>
      <c r="E213" s="14" t="s">
        <v>1710</v>
      </c>
      <c r="F213" s="12">
        <v>1</v>
      </c>
      <c r="G213" s="16">
        <f>VLOOKUP(C213,[1]SERVICIOS!$C$201:$I$262,7,FALSE)</f>
        <v>455770</v>
      </c>
      <c r="H213" s="16">
        <f t="shared" si="68"/>
        <v>479014.26999999996</v>
      </c>
      <c r="I213" s="16">
        <v>297000</v>
      </c>
      <c r="J213" s="15">
        <v>0.19</v>
      </c>
      <c r="K213" s="16">
        <f t="shared" si="69"/>
        <v>564.29999999999995</v>
      </c>
      <c r="L213" s="16">
        <f t="shared" si="70"/>
        <v>297564.3</v>
      </c>
      <c r="M213" s="16">
        <v>393000</v>
      </c>
      <c r="N213" s="15">
        <v>0.19</v>
      </c>
      <c r="O213" s="16">
        <f t="shared" si="66"/>
        <v>74670</v>
      </c>
      <c r="P213" s="16">
        <f t="shared" si="61"/>
        <v>467670</v>
      </c>
      <c r="Q213" s="16">
        <v>358000</v>
      </c>
      <c r="R213" s="15">
        <v>0.19</v>
      </c>
      <c r="S213" s="16">
        <f t="shared" si="67"/>
        <v>68020</v>
      </c>
      <c r="T213" s="16">
        <f t="shared" si="71"/>
        <v>426020</v>
      </c>
      <c r="U213" s="424">
        <f t="shared" si="72"/>
        <v>297564.3</v>
      </c>
      <c r="V213" s="424">
        <f t="shared" si="73"/>
        <v>402665.39550198411</v>
      </c>
      <c r="W213" s="424">
        <f t="shared" si="74"/>
        <v>410510.90109863167</v>
      </c>
      <c r="X213" s="424">
        <f t="shared" si="75"/>
        <v>446845</v>
      </c>
      <c r="Y213" s="424">
        <f t="shared" si="76"/>
        <v>417567.14249999996</v>
      </c>
      <c r="Z213" s="427">
        <f t="shared" si="77"/>
        <v>72038.494597787343</v>
      </c>
      <c r="AA213" s="425">
        <f t="shared" si="78"/>
        <v>0.17251954779413073</v>
      </c>
      <c r="AB213" s="424">
        <f t="shared" si="62"/>
        <v>402665.39550198411</v>
      </c>
      <c r="AC213" s="421" t="str">
        <f t="shared" si="65"/>
        <v>MEDIA ARMONICA</v>
      </c>
      <c r="AD213" s="434"/>
    </row>
    <row r="214" spans="1:30" ht="32">
      <c r="A214" s="12">
        <f t="shared" si="64"/>
        <v>203</v>
      </c>
      <c r="B214" s="13">
        <v>78181508</v>
      </c>
      <c r="C214" s="768" t="s">
        <v>1749</v>
      </c>
      <c r="D214" s="769"/>
      <c r="E214" s="14" t="s">
        <v>1710</v>
      </c>
      <c r="F214" s="12">
        <v>1</v>
      </c>
      <c r="G214" s="764" t="s">
        <v>1954</v>
      </c>
      <c r="H214" s="765"/>
      <c r="I214" s="16">
        <v>528000</v>
      </c>
      <c r="J214" s="15">
        <v>0.19</v>
      </c>
      <c r="K214" s="16">
        <f t="shared" si="69"/>
        <v>1003.2</v>
      </c>
      <c r="L214" s="16">
        <f t="shared" si="70"/>
        <v>529003.19999999995</v>
      </c>
      <c r="M214" s="16">
        <v>682000</v>
      </c>
      <c r="N214" s="15">
        <v>0.19</v>
      </c>
      <c r="O214" s="16">
        <f t="shared" si="66"/>
        <v>129580</v>
      </c>
      <c r="P214" s="16">
        <f t="shared" si="61"/>
        <v>811580</v>
      </c>
      <c r="Q214" s="16">
        <v>615000</v>
      </c>
      <c r="R214" s="15">
        <v>0.19</v>
      </c>
      <c r="S214" s="16">
        <f t="shared" si="67"/>
        <v>116850</v>
      </c>
      <c r="T214" s="16">
        <f t="shared" si="71"/>
        <v>731850</v>
      </c>
      <c r="U214" s="424">
        <f t="shared" si="72"/>
        <v>529003.19999999995</v>
      </c>
      <c r="V214" s="424">
        <f t="shared" si="73"/>
        <v>668313.33549435588</v>
      </c>
      <c r="W214" s="424">
        <f t="shared" si="74"/>
        <v>679835.60185431526</v>
      </c>
      <c r="X214" s="424">
        <f t="shared" si="75"/>
        <v>731850</v>
      </c>
      <c r="Y214" s="424">
        <f t="shared" si="76"/>
        <v>690811.06666666665</v>
      </c>
      <c r="Z214" s="427">
        <f t="shared" si="77"/>
        <v>118955.33478695083</v>
      </c>
      <c r="AA214" s="425">
        <f t="shared" si="78"/>
        <v>0.1721966258602943</v>
      </c>
      <c r="AB214" s="424">
        <f t="shared" si="62"/>
        <v>668313.33549435588</v>
      </c>
      <c r="AC214" s="421" t="str">
        <f t="shared" si="65"/>
        <v>MEDIA ARMONICA</v>
      </c>
      <c r="AD214" s="434"/>
    </row>
    <row r="215" spans="1:30" ht="32">
      <c r="A215" s="12">
        <f t="shared" si="64"/>
        <v>204</v>
      </c>
      <c r="B215" s="13">
        <v>78181508</v>
      </c>
      <c r="C215" s="768" t="s">
        <v>1750</v>
      </c>
      <c r="D215" s="769"/>
      <c r="E215" s="14" t="s">
        <v>1710</v>
      </c>
      <c r="F215" s="12">
        <v>1</v>
      </c>
      <c r="G215" s="764" t="s">
        <v>1954</v>
      </c>
      <c r="H215" s="765"/>
      <c r="I215" s="16">
        <v>440000</v>
      </c>
      <c r="J215" s="15">
        <v>0.19</v>
      </c>
      <c r="K215" s="16">
        <f t="shared" si="69"/>
        <v>836</v>
      </c>
      <c r="L215" s="16">
        <f t="shared" si="70"/>
        <v>440836</v>
      </c>
      <c r="M215" s="16">
        <v>568000</v>
      </c>
      <c r="N215" s="15">
        <v>0.19</v>
      </c>
      <c r="O215" s="16">
        <f t="shared" si="66"/>
        <v>107920</v>
      </c>
      <c r="P215" s="16">
        <f t="shared" si="61"/>
        <v>675920</v>
      </c>
      <c r="Q215" s="16">
        <v>517000</v>
      </c>
      <c r="R215" s="15">
        <v>0.19</v>
      </c>
      <c r="S215" s="16">
        <f t="shared" si="67"/>
        <v>98230</v>
      </c>
      <c r="T215" s="16">
        <f t="shared" si="71"/>
        <v>615230</v>
      </c>
      <c r="U215" s="424">
        <f t="shared" si="72"/>
        <v>440836</v>
      </c>
      <c r="V215" s="424">
        <f t="shared" si="73"/>
        <v>558317.08603268815</v>
      </c>
      <c r="W215" s="424">
        <f t="shared" si="74"/>
        <v>568071.87084289454</v>
      </c>
      <c r="X215" s="424">
        <f t="shared" si="75"/>
        <v>615230</v>
      </c>
      <c r="Y215" s="424">
        <f t="shared" si="76"/>
        <v>577328.66666666663</v>
      </c>
      <c r="Z215" s="427">
        <f t="shared" si="77"/>
        <v>99644.384572784082</v>
      </c>
      <c r="AA215" s="425">
        <f t="shared" si="78"/>
        <v>0.17259559472094593</v>
      </c>
      <c r="AB215" s="424">
        <f t="shared" si="62"/>
        <v>558317.08603268815</v>
      </c>
      <c r="AC215" s="421" t="str">
        <f t="shared" si="65"/>
        <v>MEDIA ARMONICA</v>
      </c>
      <c r="AD215" s="434"/>
    </row>
    <row r="216" spans="1:30" ht="32">
      <c r="A216" s="12">
        <f t="shared" si="64"/>
        <v>205</v>
      </c>
      <c r="B216" s="13">
        <v>78181508</v>
      </c>
      <c r="C216" s="768" t="s">
        <v>1751</v>
      </c>
      <c r="D216" s="769"/>
      <c r="E216" s="14" t="s">
        <v>1710</v>
      </c>
      <c r="F216" s="12">
        <v>1</v>
      </c>
      <c r="G216" s="764" t="s">
        <v>1954</v>
      </c>
      <c r="H216" s="765"/>
      <c r="I216" s="16">
        <v>146000</v>
      </c>
      <c r="J216" s="15">
        <v>0.19</v>
      </c>
      <c r="K216" s="16">
        <f t="shared" si="69"/>
        <v>277.39999999999998</v>
      </c>
      <c r="L216" s="16">
        <f t="shared" si="70"/>
        <v>146277.4</v>
      </c>
      <c r="M216" s="16">
        <v>193000</v>
      </c>
      <c r="N216" s="15">
        <v>0.19</v>
      </c>
      <c r="O216" s="16">
        <f t="shared" si="66"/>
        <v>36670</v>
      </c>
      <c r="P216" s="16">
        <f t="shared" si="61"/>
        <v>229670</v>
      </c>
      <c r="Q216" s="16">
        <v>174000</v>
      </c>
      <c r="R216" s="15">
        <v>0.19</v>
      </c>
      <c r="S216" s="16">
        <f t="shared" si="67"/>
        <v>33060</v>
      </c>
      <c r="T216" s="16">
        <f t="shared" si="71"/>
        <v>207060</v>
      </c>
      <c r="U216" s="424">
        <f t="shared" si="72"/>
        <v>146277.4</v>
      </c>
      <c r="V216" s="424">
        <f t="shared" si="73"/>
        <v>187266.88434649658</v>
      </c>
      <c r="W216" s="424">
        <f t="shared" si="74"/>
        <v>190894.12858934066</v>
      </c>
      <c r="X216" s="424">
        <f t="shared" si="75"/>
        <v>207060</v>
      </c>
      <c r="Y216" s="424">
        <f t="shared" si="76"/>
        <v>194335.80000000002</v>
      </c>
      <c r="Z216" s="427">
        <f t="shared" si="77"/>
        <v>35213.732008218925</v>
      </c>
      <c r="AA216" s="425">
        <f t="shared" si="78"/>
        <v>0.18120043763536581</v>
      </c>
      <c r="AB216" s="424">
        <f t="shared" si="62"/>
        <v>187266.88434649658</v>
      </c>
      <c r="AC216" s="421" t="str">
        <f t="shared" si="65"/>
        <v>MEDIA ARMONICA</v>
      </c>
      <c r="AD216" s="434"/>
    </row>
    <row r="217" spans="1:30" ht="32">
      <c r="A217" s="12">
        <f t="shared" si="64"/>
        <v>206</v>
      </c>
      <c r="B217" s="13">
        <v>78181508</v>
      </c>
      <c r="C217" s="768" t="s">
        <v>1752</v>
      </c>
      <c r="D217" s="769"/>
      <c r="E217" s="14" t="s">
        <v>1710</v>
      </c>
      <c r="F217" s="12">
        <v>1</v>
      </c>
      <c r="G217" s="764" t="s">
        <v>1954</v>
      </c>
      <c r="H217" s="765"/>
      <c r="I217" s="16">
        <v>699000</v>
      </c>
      <c r="J217" s="15">
        <v>0.19</v>
      </c>
      <c r="K217" s="16">
        <f t="shared" si="69"/>
        <v>1328.1</v>
      </c>
      <c r="L217" s="16">
        <f t="shared" si="70"/>
        <v>700328.1</v>
      </c>
      <c r="M217" s="16">
        <v>920000</v>
      </c>
      <c r="N217" s="15">
        <v>0.19</v>
      </c>
      <c r="O217" s="16">
        <f t="shared" si="66"/>
        <v>174800</v>
      </c>
      <c r="P217" s="16">
        <f t="shared" si="61"/>
        <v>1094800</v>
      </c>
      <c r="Q217" s="16">
        <v>837000</v>
      </c>
      <c r="R217" s="15">
        <v>0.19</v>
      </c>
      <c r="S217" s="16">
        <f t="shared" si="67"/>
        <v>159030</v>
      </c>
      <c r="T217" s="16">
        <f t="shared" si="71"/>
        <v>996030</v>
      </c>
      <c r="U217" s="424">
        <f t="shared" si="72"/>
        <v>700328.1</v>
      </c>
      <c r="V217" s="424">
        <f t="shared" si="73"/>
        <v>896781.4113515839</v>
      </c>
      <c r="W217" s="424">
        <f t="shared" si="74"/>
        <v>914049.2293455886</v>
      </c>
      <c r="X217" s="424">
        <f t="shared" si="75"/>
        <v>996030</v>
      </c>
      <c r="Y217" s="424">
        <f t="shared" si="76"/>
        <v>930386.03333333333</v>
      </c>
      <c r="Z217" s="427">
        <f t="shared" si="77"/>
        <v>167598.46407848987</v>
      </c>
      <c r="AA217" s="425">
        <f t="shared" si="78"/>
        <v>0.18013862856262769</v>
      </c>
      <c r="AB217" s="424">
        <f t="shared" si="62"/>
        <v>896781.4113515839</v>
      </c>
      <c r="AC217" s="421" t="str">
        <f t="shared" si="65"/>
        <v>MEDIA ARMONICA</v>
      </c>
      <c r="AD217" s="434"/>
    </row>
    <row r="218" spans="1:30" ht="32">
      <c r="A218" s="12">
        <f t="shared" si="64"/>
        <v>207</v>
      </c>
      <c r="B218" s="13">
        <v>78181508</v>
      </c>
      <c r="C218" s="768" t="s">
        <v>1753</v>
      </c>
      <c r="D218" s="769"/>
      <c r="E218" s="14" t="s">
        <v>1710</v>
      </c>
      <c r="F218" s="12">
        <v>1</v>
      </c>
      <c r="G218" s="764" t="s">
        <v>1954</v>
      </c>
      <c r="H218" s="765"/>
      <c r="I218" s="16">
        <v>621000</v>
      </c>
      <c r="J218" s="15">
        <v>0.19</v>
      </c>
      <c r="K218" s="16">
        <f t="shared" si="69"/>
        <v>1179.9000000000001</v>
      </c>
      <c r="L218" s="16">
        <f t="shared" si="70"/>
        <v>622179.9</v>
      </c>
      <c r="M218" s="16">
        <v>818000</v>
      </c>
      <c r="N218" s="15">
        <v>0.19</v>
      </c>
      <c r="O218" s="16">
        <f t="shared" si="66"/>
        <v>155420</v>
      </c>
      <c r="P218" s="16">
        <f t="shared" si="61"/>
        <v>973420</v>
      </c>
      <c r="Q218" s="16">
        <v>744000</v>
      </c>
      <c r="R218" s="15">
        <v>0.19</v>
      </c>
      <c r="S218" s="16">
        <f t="shared" si="67"/>
        <v>141360</v>
      </c>
      <c r="T218" s="16">
        <f t="shared" si="71"/>
        <v>885360</v>
      </c>
      <c r="U218" s="424">
        <f t="shared" si="72"/>
        <v>622179.9</v>
      </c>
      <c r="V218" s="424">
        <f t="shared" si="73"/>
        <v>797015.54478959006</v>
      </c>
      <c r="W218" s="424">
        <f t="shared" si="74"/>
        <v>812416.45824809244</v>
      </c>
      <c r="X218" s="424">
        <f t="shared" si="75"/>
        <v>885360</v>
      </c>
      <c r="Y218" s="424">
        <f t="shared" si="76"/>
        <v>826986.6333333333</v>
      </c>
      <c r="Z218" s="427">
        <f t="shared" si="77"/>
        <v>149215.70385184756</v>
      </c>
      <c r="AA218" s="425">
        <f t="shared" si="78"/>
        <v>0.18043302979445283</v>
      </c>
      <c r="AB218" s="424">
        <f t="shared" si="62"/>
        <v>797015.54478959006</v>
      </c>
      <c r="AC218" s="421" t="str">
        <f t="shared" si="65"/>
        <v>MEDIA ARMONICA</v>
      </c>
      <c r="AD218" s="434"/>
    </row>
    <row r="219" spans="1:30" ht="32">
      <c r="A219" s="12">
        <f t="shared" si="64"/>
        <v>208</v>
      </c>
      <c r="B219" s="13">
        <v>78181508</v>
      </c>
      <c r="C219" s="768" t="s">
        <v>1754</v>
      </c>
      <c r="D219" s="769"/>
      <c r="E219" s="14" t="s">
        <v>1710</v>
      </c>
      <c r="F219" s="12">
        <v>1</v>
      </c>
      <c r="G219" s="764" t="s">
        <v>1954</v>
      </c>
      <c r="H219" s="765"/>
      <c r="I219" s="16">
        <v>606000</v>
      </c>
      <c r="J219" s="15">
        <v>0.19</v>
      </c>
      <c r="K219" s="16">
        <f t="shared" si="69"/>
        <v>1151.4000000000001</v>
      </c>
      <c r="L219" s="16">
        <f t="shared" si="70"/>
        <v>607151.4</v>
      </c>
      <c r="M219" s="16">
        <v>797000</v>
      </c>
      <c r="N219" s="15">
        <v>0.19</v>
      </c>
      <c r="O219" s="16">
        <f t="shared" si="66"/>
        <v>151430</v>
      </c>
      <c r="P219" s="16">
        <f t="shared" si="61"/>
        <v>948430</v>
      </c>
      <c r="Q219" s="16">
        <v>725000</v>
      </c>
      <c r="R219" s="15">
        <v>0.19</v>
      </c>
      <c r="S219" s="16">
        <f t="shared" si="67"/>
        <v>137750</v>
      </c>
      <c r="T219" s="16">
        <f t="shared" si="71"/>
        <v>862750</v>
      </c>
      <c r="U219" s="424">
        <f t="shared" si="72"/>
        <v>607151.4</v>
      </c>
      <c r="V219" s="424">
        <f t="shared" si="73"/>
        <v>777102.61085632641</v>
      </c>
      <c r="W219" s="424">
        <f t="shared" si="74"/>
        <v>792007.1163634042</v>
      </c>
      <c r="X219" s="424">
        <f t="shared" si="75"/>
        <v>862750</v>
      </c>
      <c r="Y219" s="424">
        <f t="shared" si="76"/>
        <v>806110.46666666667</v>
      </c>
      <c r="Z219" s="427">
        <f t="shared" si="77"/>
        <v>144968.49831751568</v>
      </c>
      <c r="AA219" s="425">
        <f t="shared" si="78"/>
        <v>0.17983701280665959</v>
      </c>
      <c r="AB219" s="424">
        <f t="shared" si="62"/>
        <v>777102.61085632641</v>
      </c>
      <c r="AC219" s="421" t="str">
        <f t="shared" si="65"/>
        <v>MEDIA ARMONICA</v>
      </c>
      <c r="AD219" s="434"/>
    </row>
    <row r="220" spans="1:30" ht="32">
      <c r="A220" s="12">
        <f t="shared" si="64"/>
        <v>209</v>
      </c>
      <c r="B220" s="13">
        <v>78181508</v>
      </c>
      <c r="C220" s="768" t="s">
        <v>1755</v>
      </c>
      <c r="D220" s="769"/>
      <c r="E220" s="14" t="s">
        <v>1710</v>
      </c>
      <c r="F220" s="12">
        <v>1</v>
      </c>
      <c r="G220" s="764" t="s">
        <v>1954</v>
      </c>
      <c r="H220" s="765"/>
      <c r="I220" s="16">
        <v>396000</v>
      </c>
      <c r="J220" s="15">
        <v>0.19</v>
      </c>
      <c r="K220" s="16">
        <f t="shared" si="69"/>
        <v>752.4</v>
      </c>
      <c r="L220" s="16">
        <f t="shared" si="70"/>
        <v>396752.4</v>
      </c>
      <c r="M220" s="16">
        <v>520000</v>
      </c>
      <c r="N220" s="15">
        <v>0.19</v>
      </c>
      <c r="O220" s="16">
        <f t="shared" si="66"/>
        <v>98800</v>
      </c>
      <c r="P220" s="16">
        <f t="shared" ref="P220:P225" si="79">(O220+M220)*F220</f>
        <v>618800</v>
      </c>
      <c r="Q220" s="16">
        <v>469000</v>
      </c>
      <c r="R220" s="15">
        <v>0.19</v>
      </c>
      <c r="S220" s="16">
        <f t="shared" si="67"/>
        <v>89110</v>
      </c>
      <c r="T220" s="16">
        <f t="shared" si="71"/>
        <v>558110</v>
      </c>
      <c r="U220" s="424">
        <f t="shared" si="72"/>
        <v>396752.4</v>
      </c>
      <c r="V220" s="424">
        <f t="shared" si="73"/>
        <v>506051.00769219961</v>
      </c>
      <c r="W220" s="424">
        <f t="shared" si="74"/>
        <v>515541.01694849011</v>
      </c>
      <c r="X220" s="424">
        <f t="shared" si="75"/>
        <v>558110</v>
      </c>
      <c r="Y220" s="424">
        <f t="shared" si="76"/>
        <v>524554.1333333333</v>
      </c>
      <c r="Z220" s="427">
        <f t="shared" si="77"/>
        <v>93704.433574416747</v>
      </c>
      <c r="AA220" s="425">
        <f t="shared" si="78"/>
        <v>0.17863634584091878</v>
      </c>
      <c r="AB220" s="424">
        <f t="shared" ref="AB220:AB225" si="80">IF(AA220&lt;=0.15,U220,V220)</f>
        <v>506051.00769219961</v>
      </c>
      <c r="AC220" s="421" t="str">
        <f t="shared" ref="AC220:AC225" si="81">IF(AB220=U220,$U$4,IF(AB220=V220,$V$4,IF(AB220=W220,$W$4,IF(AB220=X220,$X$4,IF(AB220=Y220,$Y$4,"ERROR")))))</f>
        <v>MEDIA ARMONICA</v>
      </c>
      <c r="AD220" s="434"/>
    </row>
    <row r="221" spans="1:30" ht="32">
      <c r="A221" s="12">
        <f t="shared" ref="A221:A225" si="82">+A220+1</f>
        <v>210</v>
      </c>
      <c r="B221" s="13">
        <v>78181508</v>
      </c>
      <c r="C221" s="768" t="s">
        <v>1794</v>
      </c>
      <c r="D221" s="769"/>
      <c r="E221" s="14" t="s">
        <v>1710</v>
      </c>
      <c r="F221" s="12">
        <v>1</v>
      </c>
      <c r="G221" s="764" t="s">
        <v>1954</v>
      </c>
      <c r="H221" s="765"/>
      <c r="I221" s="16">
        <v>708000</v>
      </c>
      <c r="J221" s="15">
        <v>0.19</v>
      </c>
      <c r="K221" s="16">
        <f t="shared" si="69"/>
        <v>1345.2</v>
      </c>
      <c r="L221" s="16">
        <f t="shared" si="70"/>
        <v>709345.2</v>
      </c>
      <c r="M221" s="16">
        <v>940000</v>
      </c>
      <c r="N221" s="15">
        <v>0.19</v>
      </c>
      <c r="O221" s="16">
        <f t="shared" si="66"/>
        <v>178600</v>
      </c>
      <c r="P221" s="16">
        <f t="shared" si="79"/>
        <v>1118600</v>
      </c>
      <c r="Q221" s="16">
        <v>855000</v>
      </c>
      <c r="R221" s="15">
        <v>0.19</v>
      </c>
      <c r="S221" s="16">
        <f t="shared" si="67"/>
        <v>162450</v>
      </c>
      <c r="T221" s="16">
        <f t="shared" si="71"/>
        <v>1017450</v>
      </c>
      <c r="U221" s="424">
        <f t="shared" si="72"/>
        <v>709345.2</v>
      </c>
      <c r="V221" s="424">
        <f t="shared" si="73"/>
        <v>912804.43455656955</v>
      </c>
      <c r="W221" s="424">
        <f t="shared" si="74"/>
        <v>931140.41084690602</v>
      </c>
      <c r="X221" s="424">
        <f t="shared" si="75"/>
        <v>1017450</v>
      </c>
      <c r="Y221" s="424">
        <f t="shared" si="76"/>
        <v>948465.06666666677</v>
      </c>
      <c r="Z221" s="427">
        <f t="shared" si="77"/>
        <v>174052.79582359138</v>
      </c>
      <c r="AA221" s="425">
        <f t="shared" si="78"/>
        <v>0.18350996988775903</v>
      </c>
      <c r="AB221" s="424">
        <f t="shared" si="80"/>
        <v>912804.43455656955</v>
      </c>
      <c r="AC221" s="421" t="str">
        <f t="shared" si="81"/>
        <v>MEDIA ARMONICA</v>
      </c>
      <c r="AD221" s="434"/>
    </row>
    <row r="222" spans="1:30" ht="32">
      <c r="A222" s="12">
        <f t="shared" si="82"/>
        <v>211</v>
      </c>
      <c r="B222" s="13">
        <v>78181508</v>
      </c>
      <c r="C222" s="768" t="s">
        <v>1795</v>
      </c>
      <c r="D222" s="769"/>
      <c r="E222" s="14" t="s">
        <v>1710</v>
      </c>
      <c r="F222" s="12">
        <v>1</v>
      </c>
      <c r="G222" s="764" t="s">
        <v>1954</v>
      </c>
      <c r="H222" s="765"/>
      <c r="I222" s="16">
        <v>227000</v>
      </c>
      <c r="J222" s="15">
        <v>0.19</v>
      </c>
      <c r="K222" s="16">
        <f t="shared" si="69"/>
        <v>431.3</v>
      </c>
      <c r="L222" s="16">
        <f t="shared" si="70"/>
        <v>227431.3</v>
      </c>
      <c r="M222" s="16">
        <v>298000</v>
      </c>
      <c r="N222" s="15">
        <v>0.19</v>
      </c>
      <c r="O222" s="16">
        <f t="shared" si="66"/>
        <v>56620</v>
      </c>
      <c r="P222" s="16">
        <f t="shared" si="79"/>
        <v>354620</v>
      </c>
      <c r="Q222" s="16">
        <v>271000</v>
      </c>
      <c r="R222" s="15">
        <v>0.19</v>
      </c>
      <c r="S222" s="16">
        <f t="shared" si="67"/>
        <v>51490</v>
      </c>
      <c r="T222" s="16">
        <f t="shared" si="71"/>
        <v>322490</v>
      </c>
      <c r="U222" s="424">
        <f t="shared" si="72"/>
        <v>227431.3</v>
      </c>
      <c r="V222" s="424">
        <f t="shared" si="73"/>
        <v>290761.81581005605</v>
      </c>
      <c r="W222" s="424">
        <f t="shared" si="74"/>
        <v>296285.16291767149</v>
      </c>
      <c r="X222" s="424">
        <f t="shared" si="75"/>
        <v>322490</v>
      </c>
      <c r="Y222" s="424">
        <f t="shared" si="76"/>
        <v>301513.76666666666</v>
      </c>
      <c r="Z222" s="427">
        <f t="shared" si="77"/>
        <v>54001.500754228022</v>
      </c>
      <c r="AA222" s="425">
        <f t="shared" si="78"/>
        <v>0.17910127736863321</v>
      </c>
      <c r="AB222" s="424">
        <f t="shared" si="80"/>
        <v>290761.81581005605</v>
      </c>
      <c r="AC222" s="421" t="str">
        <f t="shared" si="81"/>
        <v>MEDIA ARMONICA</v>
      </c>
      <c r="AD222" s="434"/>
    </row>
    <row r="223" spans="1:30" ht="32">
      <c r="A223" s="12">
        <f t="shared" si="82"/>
        <v>212</v>
      </c>
      <c r="B223" s="13">
        <v>78181508</v>
      </c>
      <c r="C223" s="768" t="s">
        <v>1796</v>
      </c>
      <c r="D223" s="769"/>
      <c r="E223" s="14" t="s">
        <v>1710</v>
      </c>
      <c r="F223" s="12">
        <v>1</v>
      </c>
      <c r="G223" s="764" t="s">
        <v>1954</v>
      </c>
      <c r="H223" s="765"/>
      <c r="I223" s="16">
        <v>151000</v>
      </c>
      <c r="J223" s="15">
        <v>0.19</v>
      </c>
      <c r="K223" s="16">
        <f t="shared" si="69"/>
        <v>286.89999999999998</v>
      </c>
      <c r="L223" s="16">
        <f t="shared" si="70"/>
        <v>151286.9</v>
      </c>
      <c r="M223" s="16">
        <v>199000</v>
      </c>
      <c r="N223" s="15">
        <v>0.19</v>
      </c>
      <c r="O223" s="16">
        <f t="shared" si="66"/>
        <v>37810</v>
      </c>
      <c r="P223" s="16">
        <f t="shared" si="79"/>
        <v>236810</v>
      </c>
      <c r="Q223" s="16">
        <v>180000</v>
      </c>
      <c r="R223" s="15">
        <v>0.19</v>
      </c>
      <c r="S223" s="16">
        <f t="shared" si="67"/>
        <v>34200</v>
      </c>
      <c r="T223" s="16">
        <f t="shared" si="71"/>
        <v>214200</v>
      </c>
      <c r="U223" s="424">
        <f t="shared" si="72"/>
        <v>151286.9</v>
      </c>
      <c r="V223" s="424">
        <f t="shared" si="73"/>
        <v>193532.32562960853</v>
      </c>
      <c r="W223" s="424">
        <f t="shared" si="74"/>
        <v>197245.42679740756</v>
      </c>
      <c r="X223" s="424">
        <f t="shared" si="75"/>
        <v>214200</v>
      </c>
      <c r="Y223" s="424">
        <f t="shared" si="76"/>
        <v>200765.63333333333</v>
      </c>
      <c r="Z223" s="427">
        <f t="shared" si="77"/>
        <v>36183.898944174311</v>
      </c>
      <c r="AA223" s="425">
        <f t="shared" si="78"/>
        <v>0.18022954598060015</v>
      </c>
      <c r="AB223" s="424">
        <f t="shared" si="80"/>
        <v>193532.32562960853</v>
      </c>
      <c r="AC223" s="421" t="str">
        <f t="shared" si="81"/>
        <v>MEDIA ARMONICA</v>
      </c>
      <c r="AD223" s="434"/>
    </row>
    <row r="224" spans="1:30" ht="32">
      <c r="A224" s="12">
        <f t="shared" si="82"/>
        <v>213</v>
      </c>
      <c r="B224" s="13">
        <v>78181508</v>
      </c>
      <c r="C224" s="768" t="s">
        <v>1797</v>
      </c>
      <c r="D224" s="769"/>
      <c r="E224" s="14" t="s">
        <v>1710</v>
      </c>
      <c r="F224" s="12">
        <v>1</v>
      </c>
      <c r="G224" s="764" t="s">
        <v>1954</v>
      </c>
      <c r="H224" s="765"/>
      <c r="I224" s="16">
        <v>469000</v>
      </c>
      <c r="J224" s="15">
        <v>0.19</v>
      </c>
      <c r="K224" s="16">
        <f t="shared" si="69"/>
        <v>891.1</v>
      </c>
      <c r="L224" s="16">
        <f t="shared" si="70"/>
        <v>469891.1</v>
      </c>
      <c r="M224" s="16">
        <v>611000</v>
      </c>
      <c r="N224" s="15">
        <v>0.19</v>
      </c>
      <c r="O224" s="16">
        <f t="shared" si="66"/>
        <v>116090</v>
      </c>
      <c r="P224" s="16">
        <f t="shared" si="79"/>
        <v>727090</v>
      </c>
      <c r="Q224" s="16">
        <v>546000</v>
      </c>
      <c r="R224" s="15">
        <v>0.19</v>
      </c>
      <c r="S224" s="16">
        <f t="shared" si="67"/>
        <v>103740</v>
      </c>
      <c r="T224" s="16">
        <f t="shared" si="71"/>
        <v>649740</v>
      </c>
      <c r="U224" s="424">
        <f t="shared" si="72"/>
        <v>469891.1</v>
      </c>
      <c r="V224" s="424">
        <f t="shared" si="73"/>
        <v>594934.0890097511</v>
      </c>
      <c r="W224" s="424">
        <f t="shared" si="74"/>
        <v>605491.89158445818</v>
      </c>
      <c r="X224" s="424">
        <f t="shared" si="75"/>
        <v>649740</v>
      </c>
      <c r="Y224" s="424">
        <f t="shared" si="76"/>
        <v>615573.70000000007</v>
      </c>
      <c r="Z224" s="427">
        <f t="shared" si="77"/>
        <v>107744.51442206514</v>
      </c>
      <c r="AA224" s="425">
        <f t="shared" si="78"/>
        <v>0.17503105545617872</v>
      </c>
      <c r="AB224" s="424">
        <f t="shared" si="80"/>
        <v>594934.0890097511</v>
      </c>
      <c r="AC224" s="421" t="str">
        <f t="shared" si="81"/>
        <v>MEDIA ARMONICA</v>
      </c>
      <c r="AD224" s="434"/>
    </row>
    <row r="225" spans="1:30" ht="32">
      <c r="A225" s="12">
        <f t="shared" si="82"/>
        <v>214</v>
      </c>
      <c r="B225" s="13">
        <v>78181508</v>
      </c>
      <c r="C225" s="768" t="s">
        <v>1798</v>
      </c>
      <c r="D225" s="769"/>
      <c r="E225" s="14" t="s">
        <v>1710</v>
      </c>
      <c r="F225" s="12">
        <v>1</v>
      </c>
      <c r="G225" s="764" t="s">
        <v>1954</v>
      </c>
      <c r="H225" s="765"/>
      <c r="I225" s="16">
        <v>530000</v>
      </c>
      <c r="J225" s="15">
        <v>0.19</v>
      </c>
      <c r="K225" s="16">
        <f t="shared" si="69"/>
        <v>1007</v>
      </c>
      <c r="L225" s="16">
        <f t="shared" si="70"/>
        <v>531007</v>
      </c>
      <c r="M225" s="16">
        <v>691000</v>
      </c>
      <c r="N225" s="15">
        <v>0.19</v>
      </c>
      <c r="O225" s="16">
        <f t="shared" si="66"/>
        <v>131290</v>
      </c>
      <c r="P225" s="16">
        <f t="shared" si="79"/>
        <v>822290</v>
      </c>
      <c r="Q225" s="16">
        <v>629000</v>
      </c>
      <c r="R225" s="15">
        <v>0.19</v>
      </c>
      <c r="S225" s="16">
        <f t="shared" si="67"/>
        <v>119510</v>
      </c>
      <c r="T225" s="16">
        <f t="shared" si="71"/>
        <v>748510</v>
      </c>
      <c r="U225" s="424">
        <f t="shared" si="72"/>
        <v>531007</v>
      </c>
      <c r="V225" s="424">
        <f t="shared" si="73"/>
        <v>676388.9598938931</v>
      </c>
      <c r="W225" s="424">
        <f t="shared" si="74"/>
        <v>688822.96938413393</v>
      </c>
      <c r="X225" s="424">
        <f t="shared" si="75"/>
        <v>748510</v>
      </c>
      <c r="Y225" s="424">
        <f t="shared" si="76"/>
        <v>700602.33333333337</v>
      </c>
      <c r="Z225" s="427">
        <f t="shared" si="77"/>
        <v>123646.82208164061</v>
      </c>
      <c r="AA225" s="425">
        <f t="shared" si="78"/>
        <v>0.17648645486713185</v>
      </c>
      <c r="AB225" s="424">
        <f t="shared" si="80"/>
        <v>676388.9598938931</v>
      </c>
      <c r="AC225" s="421" t="str">
        <f t="shared" si="81"/>
        <v>MEDIA ARMONICA</v>
      </c>
      <c r="AD225" s="434"/>
    </row>
    <row r="226" spans="1:30" ht="16">
      <c r="A226" s="766" t="s">
        <v>1799</v>
      </c>
      <c r="B226" s="767"/>
      <c r="C226" s="767"/>
      <c r="D226" s="767"/>
      <c r="E226" s="767"/>
      <c r="F226" s="26"/>
      <c r="G226" s="26"/>
      <c r="H226" s="16"/>
      <c r="I226" s="27"/>
      <c r="J226" s="15"/>
      <c r="K226" s="16"/>
      <c r="L226" s="16"/>
      <c r="M226" s="27"/>
      <c r="N226" s="15"/>
      <c r="O226" s="16"/>
      <c r="P226" s="16"/>
      <c r="Q226" s="27"/>
      <c r="R226" s="15"/>
      <c r="S226" s="16"/>
      <c r="T226" s="16"/>
      <c r="U226" s="424"/>
      <c r="V226" s="424"/>
      <c r="W226" s="424"/>
      <c r="X226" s="424"/>
      <c r="Y226" s="424"/>
      <c r="AA226" s="425"/>
      <c r="AB226" s="424"/>
      <c r="AD226" s="434"/>
    </row>
    <row r="227" spans="1:30" ht="27">
      <c r="A227" s="7" t="s">
        <v>141</v>
      </c>
      <c r="B227" s="8" t="s">
        <v>148</v>
      </c>
      <c r="C227" s="757" t="s">
        <v>1704</v>
      </c>
      <c r="D227" s="758"/>
      <c r="E227" s="9" t="s">
        <v>1705</v>
      </c>
      <c r="F227" s="10" t="s">
        <v>1706</v>
      </c>
      <c r="G227" s="10"/>
      <c r="H227" s="16"/>
      <c r="I227" s="16"/>
      <c r="J227" s="15"/>
      <c r="K227" s="16"/>
      <c r="L227" s="16"/>
      <c r="M227" s="16"/>
      <c r="N227" s="15"/>
      <c r="O227" s="16"/>
      <c r="P227" s="16"/>
      <c r="Q227" s="16"/>
      <c r="R227" s="15"/>
      <c r="S227" s="16"/>
      <c r="T227" s="16"/>
      <c r="U227" s="424"/>
      <c r="V227" s="424"/>
      <c r="W227" s="424"/>
      <c r="X227" s="424"/>
      <c r="Y227" s="424"/>
      <c r="AA227" s="425"/>
      <c r="AB227" s="424"/>
      <c r="AD227" s="434"/>
    </row>
    <row r="228" spans="1:30" ht="32">
      <c r="A228" s="12">
        <f>A225+1</f>
        <v>215</v>
      </c>
      <c r="B228" s="13">
        <v>78181508</v>
      </c>
      <c r="C228" s="768" t="s">
        <v>1766</v>
      </c>
      <c r="D228" s="769"/>
      <c r="E228" s="14" t="s">
        <v>1710</v>
      </c>
      <c r="F228" s="12">
        <v>1</v>
      </c>
      <c r="G228" s="16">
        <f>VLOOKUP(C228,[1]SERVICIOS!$C$264:$I$326,7,FALSE)</f>
        <v>318920</v>
      </c>
      <c r="H228" s="16">
        <f t="shared" si="68"/>
        <v>335184.92</v>
      </c>
      <c r="I228" s="16">
        <v>237000</v>
      </c>
      <c r="J228" s="15">
        <v>0.19</v>
      </c>
      <c r="K228" s="16">
        <f t="shared" si="69"/>
        <v>450.3</v>
      </c>
      <c r="L228" s="16">
        <f t="shared" si="70"/>
        <v>237450.3</v>
      </c>
      <c r="M228" s="16">
        <v>307000</v>
      </c>
      <c r="N228" s="15">
        <v>0.19</v>
      </c>
      <c r="O228" s="16">
        <f t="shared" si="66"/>
        <v>58330</v>
      </c>
      <c r="P228" s="16">
        <f t="shared" ref="P228:P291" si="83">(O228+M228)*F228</f>
        <v>365330</v>
      </c>
      <c r="Q228" s="16">
        <v>277000</v>
      </c>
      <c r="R228" s="15">
        <v>0.19</v>
      </c>
      <c r="S228" s="16">
        <f t="shared" si="67"/>
        <v>52630</v>
      </c>
      <c r="T228" s="16">
        <f t="shared" si="71"/>
        <v>329630</v>
      </c>
      <c r="U228" s="424">
        <f t="shared" si="72"/>
        <v>237450.3</v>
      </c>
      <c r="V228" s="424">
        <f t="shared" si="73"/>
        <v>308504.12224634382</v>
      </c>
      <c r="W228" s="424">
        <f t="shared" si="74"/>
        <v>312890.4553868238</v>
      </c>
      <c r="X228" s="424">
        <f t="shared" si="75"/>
        <v>332407.45999999996</v>
      </c>
      <c r="Y228" s="424">
        <f t="shared" si="76"/>
        <v>316898.80499999999</v>
      </c>
      <c r="Z228" s="427">
        <f t="shared" si="77"/>
        <v>47838.559039190084</v>
      </c>
      <c r="AA228" s="425">
        <f t="shared" si="78"/>
        <v>0.1509584709200468</v>
      </c>
      <c r="AB228" s="424">
        <f t="shared" ref="AB228:AB291" si="84">IF(AA228&lt;=0.15,U228,V228)</f>
        <v>308504.12224634382</v>
      </c>
      <c r="AC228" s="421" t="str">
        <f t="shared" ref="AC228:AC259" si="85">IF(AB228=U228,$U$4,IF(AB228=V228,$V$4,IF(AB228=W228,$W$4,IF(AB228=X228,$X$4,IF(AB228=Y228,$Y$4,"ERROR")))))</f>
        <v>MEDIA ARMONICA</v>
      </c>
      <c r="AD228" s="434"/>
    </row>
    <row r="229" spans="1:30" ht="32">
      <c r="A229" s="12">
        <f t="shared" ref="A229:A292" si="86">+A228+1</f>
        <v>216</v>
      </c>
      <c r="B229" s="13">
        <v>78181508</v>
      </c>
      <c r="C229" s="768" t="s">
        <v>1767</v>
      </c>
      <c r="D229" s="769"/>
      <c r="E229" s="14" t="s">
        <v>1710</v>
      </c>
      <c r="F229" s="12">
        <v>1</v>
      </c>
      <c r="G229" s="16">
        <f>VLOOKUP(C229,[1]SERVICIOS!$C$264:$I$326,7,FALSE)</f>
        <v>322490</v>
      </c>
      <c r="H229" s="16">
        <f t="shared" si="68"/>
        <v>338936.99</v>
      </c>
      <c r="I229" s="16">
        <v>700000</v>
      </c>
      <c r="J229" s="15">
        <v>0.19</v>
      </c>
      <c r="K229" s="16">
        <f t="shared" si="69"/>
        <v>1330</v>
      </c>
      <c r="L229" s="16">
        <f t="shared" si="70"/>
        <v>701330</v>
      </c>
      <c r="M229" s="16">
        <v>939000</v>
      </c>
      <c r="N229" s="15">
        <v>0.19</v>
      </c>
      <c r="O229" s="16">
        <f t="shared" si="66"/>
        <v>178410</v>
      </c>
      <c r="P229" s="16">
        <f t="shared" si="83"/>
        <v>1117410</v>
      </c>
      <c r="Q229" s="16">
        <v>839000</v>
      </c>
      <c r="R229" s="15">
        <v>0.19</v>
      </c>
      <c r="S229" s="16">
        <f t="shared" si="67"/>
        <v>159410</v>
      </c>
      <c r="T229" s="16">
        <f t="shared" si="71"/>
        <v>998410</v>
      </c>
      <c r="U229" s="424">
        <f t="shared" si="72"/>
        <v>338936.99</v>
      </c>
      <c r="V229" s="424">
        <f t="shared" si="73"/>
        <v>637675.55708788463</v>
      </c>
      <c r="W229" s="424">
        <f t="shared" si="74"/>
        <v>717613.68999540131</v>
      </c>
      <c r="X229" s="424">
        <f t="shared" si="75"/>
        <v>849870</v>
      </c>
      <c r="Y229" s="424">
        <f t="shared" si="76"/>
        <v>789021.74750000006</v>
      </c>
      <c r="Z229" s="427">
        <f t="shared" si="77"/>
        <v>300810.74456310767</v>
      </c>
      <c r="AA229" s="425">
        <f t="shared" si="78"/>
        <v>0.38124518812849029</v>
      </c>
      <c r="AB229" s="424">
        <f t="shared" si="84"/>
        <v>637675.55708788463</v>
      </c>
      <c r="AC229" s="421" t="str">
        <f t="shared" si="85"/>
        <v>MEDIA ARMONICA</v>
      </c>
      <c r="AD229" s="434"/>
    </row>
    <row r="230" spans="1:30" ht="32">
      <c r="A230" s="12">
        <f t="shared" si="86"/>
        <v>217</v>
      </c>
      <c r="B230" s="13">
        <v>78181508</v>
      </c>
      <c r="C230" s="770" t="s">
        <v>1768</v>
      </c>
      <c r="D230" s="771"/>
      <c r="E230" s="14" t="s">
        <v>1710</v>
      </c>
      <c r="F230" s="12">
        <v>1</v>
      </c>
      <c r="G230" s="16">
        <f>VLOOKUP(C230,[1]SERVICIOS!$C$264:$I$326,7,FALSE)</f>
        <v>261800</v>
      </c>
      <c r="H230" s="16">
        <f t="shared" si="68"/>
        <v>275151.8</v>
      </c>
      <c r="I230" s="16">
        <v>315000</v>
      </c>
      <c r="J230" s="15">
        <v>0.19</v>
      </c>
      <c r="K230" s="16">
        <f t="shared" si="69"/>
        <v>598.5</v>
      </c>
      <c r="L230" s="16">
        <f t="shared" si="70"/>
        <v>315598.5</v>
      </c>
      <c r="M230" s="16">
        <v>414000</v>
      </c>
      <c r="N230" s="15">
        <v>0.19</v>
      </c>
      <c r="O230" s="16">
        <f t="shared" si="66"/>
        <v>78660</v>
      </c>
      <c r="P230" s="16">
        <f t="shared" si="83"/>
        <v>492660</v>
      </c>
      <c r="Q230" s="16">
        <v>377000</v>
      </c>
      <c r="R230" s="15">
        <v>0.19</v>
      </c>
      <c r="S230" s="16">
        <f t="shared" si="67"/>
        <v>71630</v>
      </c>
      <c r="T230" s="16">
        <f t="shared" si="71"/>
        <v>448630</v>
      </c>
      <c r="U230" s="424">
        <f t="shared" si="72"/>
        <v>275151.8</v>
      </c>
      <c r="V230" s="424">
        <f t="shared" si="73"/>
        <v>361606.56478398573</v>
      </c>
      <c r="W230" s="424">
        <f t="shared" si="74"/>
        <v>372208.0191509187</v>
      </c>
      <c r="X230" s="424">
        <f t="shared" si="75"/>
        <v>382114.25</v>
      </c>
      <c r="Y230" s="424">
        <f t="shared" si="76"/>
        <v>383010.07500000001</v>
      </c>
      <c r="Z230" s="427">
        <f t="shared" si="77"/>
        <v>90148.223137601846</v>
      </c>
      <c r="AA230" s="425">
        <f t="shared" si="78"/>
        <v>0.23536775928832118</v>
      </c>
      <c r="AB230" s="424">
        <f t="shared" si="84"/>
        <v>361606.56478398573</v>
      </c>
      <c r="AC230" s="421" t="str">
        <f t="shared" si="85"/>
        <v>MEDIA ARMONICA</v>
      </c>
      <c r="AD230" s="434"/>
    </row>
    <row r="231" spans="1:30" ht="32">
      <c r="A231" s="12">
        <f t="shared" si="86"/>
        <v>218</v>
      </c>
      <c r="B231" s="13">
        <v>78181508</v>
      </c>
      <c r="C231" s="768" t="s">
        <v>1769</v>
      </c>
      <c r="D231" s="769"/>
      <c r="E231" s="14" t="s">
        <v>1710</v>
      </c>
      <c r="F231" s="12">
        <v>1</v>
      </c>
      <c r="G231" s="16">
        <f>VLOOKUP(C231,[1]SERVICIOS!$C$264:$I$326,7,FALSE)</f>
        <v>254660</v>
      </c>
      <c r="H231" s="16">
        <f t="shared" si="68"/>
        <v>267647.65999999997</v>
      </c>
      <c r="I231" s="16">
        <v>347000</v>
      </c>
      <c r="J231" s="15">
        <v>0.19</v>
      </c>
      <c r="K231" s="16">
        <f t="shared" si="69"/>
        <v>659.3</v>
      </c>
      <c r="L231" s="16">
        <f t="shared" si="70"/>
        <v>347659.3</v>
      </c>
      <c r="M231" s="16">
        <v>456000</v>
      </c>
      <c r="N231" s="15">
        <v>0.19</v>
      </c>
      <c r="O231" s="16">
        <f t="shared" si="66"/>
        <v>86640</v>
      </c>
      <c r="P231" s="16">
        <f t="shared" si="83"/>
        <v>542640</v>
      </c>
      <c r="Q231" s="16">
        <v>415000</v>
      </c>
      <c r="R231" s="15">
        <v>0.19</v>
      </c>
      <c r="S231" s="16">
        <f t="shared" si="67"/>
        <v>78850</v>
      </c>
      <c r="T231" s="16">
        <f t="shared" si="71"/>
        <v>493850</v>
      </c>
      <c r="U231" s="424">
        <f t="shared" si="72"/>
        <v>267647.65999999997</v>
      </c>
      <c r="V231" s="424">
        <f t="shared" si="73"/>
        <v>381665.42822219298</v>
      </c>
      <c r="W231" s="424">
        <f t="shared" si="74"/>
        <v>397380.03262114717</v>
      </c>
      <c r="X231" s="424">
        <f t="shared" si="75"/>
        <v>420754.65</v>
      </c>
      <c r="Y231" s="424">
        <f t="shared" si="76"/>
        <v>412949.24</v>
      </c>
      <c r="Z231" s="427">
        <f t="shared" si="77"/>
        <v>110385.63268566153</v>
      </c>
      <c r="AA231" s="425">
        <f t="shared" si="78"/>
        <v>0.26731041492087876</v>
      </c>
      <c r="AB231" s="424">
        <f t="shared" si="84"/>
        <v>381665.42822219298</v>
      </c>
      <c r="AC231" s="421" t="str">
        <f t="shared" si="85"/>
        <v>MEDIA ARMONICA</v>
      </c>
      <c r="AD231" s="434"/>
    </row>
    <row r="232" spans="1:30" ht="32">
      <c r="A232" s="12">
        <f t="shared" si="86"/>
        <v>219</v>
      </c>
      <c r="B232" s="13">
        <v>78181508</v>
      </c>
      <c r="C232" s="768" t="s">
        <v>1770</v>
      </c>
      <c r="D232" s="769"/>
      <c r="E232" s="14" t="s">
        <v>1710</v>
      </c>
      <c r="F232" s="12">
        <v>1</v>
      </c>
      <c r="G232" s="16">
        <f>VLOOKUP(C232,[1]SERVICIOS!$C$264:$I$326,7,FALSE)</f>
        <v>259420</v>
      </c>
      <c r="H232" s="16">
        <f t="shared" si="68"/>
        <v>272650.42</v>
      </c>
      <c r="I232" s="16">
        <v>655000</v>
      </c>
      <c r="J232" s="15">
        <v>0.19</v>
      </c>
      <c r="K232" s="16">
        <f t="shared" si="69"/>
        <v>1244.5</v>
      </c>
      <c r="L232" s="16">
        <f t="shared" si="70"/>
        <v>656244.5</v>
      </c>
      <c r="M232" s="16">
        <v>854000</v>
      </c>
      <c r="N232" s="15">
        <v>0.19</v>
      </c>
      <c r="O232" s="16">
        <f t="shared" si="66"/>
        <v>162260</v>
      </c>
      <c r="P232" s="16">
        <f t="shared" si="83"/>
        <v>1016260</v>
      </c>
      <c r="Q232" s="16">
        <v>763000</v>
      </c>
      <c r="R232" s="15">
        <v>0.19</v>
      </c>
      <c r="S232" s="16">
        <f t="shared" si="67"/>
        <v>144970</v>
      </c>
      <c r="T232" s="16">
        <f t="shared" si="71"/>
        <v>907970</v>
      </c>
      <c r="U232" s="424">
        <f t="shared" si="72"/>
        <v>272650.42</v>
      </c>
      <c r="V232" s="424">
        <f t="shared" si="73"/>
        <v>549686.08186909743</v>
      </c>
      <c r="W232" s="424">
        <f t="shared" si="74"/>
        <v>637436.67165092588</v>
      </c>
      <c r="X232" s="424">
        <f t="shared" si="75"/>
        <v>782107.25</v>
      </c>
      <c r="Y232" s="424">
        <f t="shared" si="76"/>
        <v>713281.23</v>
      </c>
      <c r="Z232" s="427">
        <f t="shared" si="77"/>
        <v>285967.02236672974</v>
      </c>
      <c r="AA232" s="425">
        <f t="shared" si="78"/>
        <v>0.40091763296046601</v>
      </c>
      <c r="AB232" s="424">
        <f t="shared" si="84"/>
        <v>549686.08186909743</v>
      </c>
      <c r="AC232" s="421" t="str">
        <f t="shared" si="85"/>
        <v>MEDIA ARMONICA</v>
      </c>
      <c r="AD232" s="434"/>
    </row>
    <row r="233" spans="1:30" ht="32">
      <c r="A233" s="12">
        <f t="shared" si="86"/>
        <v>220</v>
      </c>
      <c r="B233" s="13">
        <v>78181508</v>
      </c>
      <c r="C233" s="770" t="s">
        <v>1771</v>
      </c>
      <c r="D233" s="771"/>
      <c r="E233" s="14" t="s">
        <v>1710</v>
      </c>
      <c r="F233" s="12">
        <v>1</v>
      </c>
      <c r="G233" s="764" t="s">
        <v>1954</v>
      </c>
      <c r="H233" s="765"/>
      <c r="I233" s="16">
        <v>140000</v>
      </c>
      <c r="J233" s="15">
        <v>0.19</v>
      </c>
      <c r="K233" s="16">
        <f t="shared" si="69"/>
        <v>266</v>
      </c>
      <c r="L233" s="16">
        <f t="shared" si="70"/>
        <v>140266</v>
      </c>
      <c r="M233" s="16">
        <v>181000</v>
      </c>
      <c r="N233" s="15">
        <v>0.19</v>
      </c>
      <c r="O233" s="16">
        <f t="shared" si="66"/>
        <v>34390</v>
      </c>
      <c r="P233" s="16">
        <f t="shared" si="83"/>
        <v>215390</v>
      </c>
      <c r="Q233" s="16">
        <v>165000</v>
      </c>
      <c r="R233" s="15">
        <v>0.19</v>
      </c>
      <c r="S233" s="16">
        <f t="shared" si="67"/>
        <v>31350</v>
      </c>
      <c r="T233" s="16">
        <f t="shared" si="71"/>
        <v>196350</v>
      </c>
      <c r="U233" s="424">
        <f t="shared" si="72"/>
        <v>140266</v>
      </c>
      <c r="V233" s="424">
        <f t="shared" si="73"/>
        <v>177883.20274986306</v>
      </c>
      <c r="W233" s="424">
        <f t="shared" si="74"/>
        <v>181024.05321040945</v>
      </c>
      <c r="X233" s="424">
        <f t="shared" si="75"/>
        <v>196350</v>
      </c>
      <c r="Y233" s="424">
        <f t="shared" si="76"/>
        <v>184002</v>
      </c>
      <c r="Z233" s="427">
        <f t="shared" si="77"/>
        <v>31887.914868593503</v>
      </c>
      <c r="AA233" s="425">
        <f t="shared" si="78"/>
        <v>0.17330200143799254</v>
      </c>
      <c r="AB233" s="424">
        <f t="shared" si="84"/>
        <v>177883.20274986306</v>
      </c>
      <c r="AC233" s="421" t="str">
        <f t="shared" si="85"/>
        <v>MEDIA ARMONICA</v>
      </c>
      <c r="AD233" s="434"/>
    </row>
    <row r="234" spans="1:30" ht="32">
      <c r="A234" s="12">
        <f t="shared" si="86"/>
        <v>221</v>
      </c>
      <c r="B234" s="13">
        <v>78181508</v>
      </c>
      <c r="C234" s="768" t="s">
        <v>1772</v>
      </c>
      <c r="D234" s="769"/>
      <c r="E234" s="14" t="s">
        <v>1710</v>
      </c>
      <c r="F234" s="12">
        <v>1</v>
      </c>
      <c r="G234" s="16">
        <f>VLOOKUP(C234,[1]SERVICIOS!$C$264:$I$326,7,FALSE)</f>
        <v>1337560</v>
      </c>
      <c r="H234" s="16">
        <f t="shared" si="68"/>
        <v>1405775.5599999998</v>
      </c>
      <c r="I234" s="16">
        <v>457000</v>
      </c>
      <c r="J234" s="15">
        <v>0.19</v>
      </c>
      <c r="K234" s="16">
        <f t="shared" si="69"/>
        <v>868.3</v>
      </c>
      <c r="L234" s="16">
        <f t="shared" si="70"/>
        <v>457868.3</v>
      </c>
      <c r="M234" s="16">
        <v>607000</v>
      </c>
      <c r="N234" s="15">
        <v>0.19</v>
      </c>
      <c r="O234" s="16">
        <f t="shared" si="66"/>
        <v>115330</v>
      </c>
      <c r="P234" s="16">
        <f t="shared" si="83"/>
        <v>722330</v>
      </c>
      <c r="Q234" s="16">
        <v>552000</v>
      </c>
      <c r="R234" s="15">
        <v>0.19</v>
      </c>
      <c r="S234" s="16">
        <f t="shared" si="67"/>
        <v>104880</v>
      </c>
      <c r="T234" s="16">
        <f t="shared" si="71"/>
        <v>656880</v>
      </c>
      <c r="U234" s="424">
        <f t="shared" si="72"/>
        <v>457868.3</v>
      </c>
      <c r="V234" s="424">
        <f t="shared" si="73"/>
        <v>689400.55695122539</v>
      </c>
      <c r="W234" s="424">
        <f t="shared" si="74"/>
        <v>743394.87757906783</v>
      </c>
      <c r="X234" s="424">
        <f t="shared" si="75"/>
        <v>689605</v>
      </c>
      <c r="Y234" s="424">
        <f t="shared" si="76"/>
        <v>810713.46499999997</v>
      </c>
      <c r="Z234" s="427">
        <f t="shared" si="77"/>
        <v>357097.66843574413</v>
      </c>
      <c r="AA234" s="425">
        <f t="shared" si="78"/>
        <v>0.44047334089331319</v>
      </c>
      <c r="AB234" s="424">
        <f t="shared" si="84"/>
        <v>689400.55695122539</v>
      </c>
      <c r="AC234" s="421" t="str">
        <f t="shared" si="85"/>
        <v>MEDIA ARMONICA</v>
      </c>
      <c r="AD234" s="434"/>
    </row>
    <row r="235" spans="1:30" ht="32">
      <c r="A235" s="12">
        <f t="shared" si="86"/>
        <v>222</v>
      </c>
      <c r="B235" s="13">
        <v>78181508</v>
      </c>
      <c r="C235" s="768" t="s">
        <v>1711</v>
      </c>
      <c r="D235" s="769"/>
      <c r="E235" s="14" t="s">
        <v>1710</v>
      </c>
      <c r="F235" s="12">
        <v>1</v>
      </c>
      <c r="G235" s="764" t="s">
        <v>1954</v>
      </c>
      <c r="H235" s="765"/>
      <c r="I235" s="16">
        <v>658000</v>
      </c>
      <c r="J235" s="15">
        <v>0.19</v>
      </c>
      <c r="K235" s="16">
        <f t="shared" si="69"/>
        <v>1250.2</v>
      </c>
      <c r="L235" s="16">
        <f t="shared" si="70"/>
        <v>659250.19999999995</v>
      </c>
      <c r="M235" s="16">
        <v>874000</v>
      </c>
      <c r="N235" s="15">
        <v>0.19</v>
      </c>
      <c r="O235" s="16">
        <f t="shared" si="66"/>
        <v>166060</v>
      </c>
      <c r="P235" s="16">
        <f t="shared" si="83"/>
        <v>1040060</v>
      </c>
      <c r="Q235" s="16">
        <v>788000</v>
      </c>
      <c r="R235" s="15">
        <v>0.19</v>
      </c>
      <c r="S235" s="16">
        <f t="shared" si="67"/>
        <v>149720</v>
      </c>
      <c r="T235" s="16">
        <f t="shared" si="71"/>
        <v>937720</v>
      </c>
      <c r="U235" s="424">
        <f t="shared" si="72"/>
        <v>659250.19999999995</v>
      </c>
      <c r="V235" s="424">
        <f t="shared" si="73"/>
        <v>846316.25191525288</v>
      </c>
      <c r="W235" s="424">
        <f t="shared" si="74"/>
        <v>863099.00188062305</v>
      </c>
      <c r="X235" s="424">
        <f t="shared" si="75"/>
        <v>937720</v>
      </c>
      <c r="Y235" s="424">
        <f t="shared" si="76"/>
        <v>879010.06666666677</v>
      </c>
      <c r="Z235" s="427">
        <f t="shared" si="77"/>
        <v>160912.33254583727</v>
      </c>
      <c r="AA235" s="425">
        <f t="shared" si="78"/>
        <v>0.1830608529388521</v>
      </c>
      <c r="AB235" s="424">
        <f t="shared" si="84"/>
        <v>846316.25191525288</v>
      </c>
      <c r="AC235" s="421" t="str">
        <f t="shared" si="85"/>
        <v>MEDIA ARMONICA</v>
      </c>
      <c r="AD235" s="434"/>
    </row>
    <row r="236" spans="1:30" ht="32">
      <c r="A236" s="12">
        <f t="shared" si="86"/>
        <v>223</v>
      </c>
      <c r="B236" s="13">
        <v>78181508</v>
      </c>
      <c r="C236" s="768" t="s">
        <v>1712</v>
      </c>
      <c r="D236" s="769"/>
      <c r="E236" s="14" t="s">
        <v>1710</v>
      </c>
      <c r="F236" s="12">
        <v>1</v>
      </c>
      <c r="G236" s="764" t="s">
        <v>1954</v>
      </c>
      <c r="H236" s="765"/>
      <c r="I236" s="16">
        <v>352000</v>
      </c>
      <c r="J236" s="15">
        <v>0.19</v>
      </c>
      <c r="K236" s="16">
        <f t="shared" si="69"/>
        <v>668.8</v>
      </c>
      <c r="L236" s="16">
        <f t="shared" si="70"/>
        <v>352668.8</v>
      </c>
      <c r="M236" s="16">
        <v>467000</v>
      </c>
      <c r="N236" s="15">
        <v>0.19</v>
      </c>
      <c r="O236" s="16">
        <f t="shared" si="66"/>
        <v>88730</v>
      </c>
      <c r="P236" s="16">
        <f t="shared" si="83"/>
        <v>555730</v>
      </c>
      <c r="Q236" s="16">
        <v>421000</v>
      </c>
      <c r="R236" s="15">
        <v>0.19</v>
      </c>
      <c r="S236" s="16">
        <f t="shared" si="67"/>
        <v>79990</v>
      </c>
      <c r="T236" s="16">
        <f t="shared" si="71"/>
        <v>500990</v>
      </c>
      <c r="U236" s="424">
        <f t="shared" si="72"/>
        <v>352668.8</v>
      </c>
      <c r="V236" s="424">
        <f t="shared" si="73"/>
        <v>452420.14902405738</v>
      </c>
      <c r="W236" s="424">
        <f t="shared" si="74"/>
        <v>461338.79800524644</v>
      </c>
      <c r="X236" s="424">
        <f t="shared" si="75"/>
        <v>500990</v>
      </c>
      <c r="Y236" s="424">
        <f t="shared" si="76"/>
        <v>469796.26666666666</v>
      </c>
      <c r="Z236" s="427">
        <f t="shared" si="77"/>
        <v>85783.640576407008</v>
      </c>
      <c r="AA236" s="425">
        <f t="shared" si="78"/>
        <v>0.18259753570428616</v>
      </c>
      <c r="AB236" s="424">
        <f t="shared" si="84"/>
        <v>452420.14902405738</v>
      </c>
      <c r="AC236" s="421" t="str">
        <f t="shared" si="85"/>
        <v>MEDIA ARMONICA</v>
      </c>
      <c r="AD236" s="434"/>
    </row>
    <row r="237" spans="1:30" ht="32">
      <c r="A237" s="12">
        <f t="shared" si="86"/>
        <v>224</v>
      </c>
      <c r="B237" s="13">
        <v>78181508</v>
      </c>
      <c r="C237" s="768" t="s">
        <v>1947</v>
      </c>
      <c r="D237" s="769"/>
      <c r="E237" s="14" t="s">
        <v>1710</v>
      </c>
      <c r="F237" s="12">
        <v>1</v>
      </c>
      <c r="G237" s="16">
        <f>VLOOKUP(C237,[1]SERVICIOS!$C$264:$I$326,7,FALSE)</f>
        <v>1470840</v>
      </c>
      <c r="H237" s="16">
        <f t="shared" si="68"/>
        <v>1545852.8399999999</v>
      </c>
      <c r="I237" s="16">
        <v>508000</v>
      </c>
      <c r="J237" s="15">
        <v>0.19</v>
      </c>
      <c r="K237" s="16">
        <f t="shared" si="69"/>
        <v>965.2</v>
      </c>
      <c r="L237" s="16">
        <f t="shared" si="70"/>
        <v>508965.2</v>
      </c>
      <c r="M237" s="16">
        <v>650000</v>
      </c>
      <c r="N237" s="15">
        <v>0.19</v>
      </c>
      <c r="O237" s="16">
        <f t="shared" si="66"/>
        <v>123500</v>
      </c>
      <c r="P237" s="16">
        <f t="shared" si="83"/>
        <v>773500</v>
      </c>
      <c r="Q237" s="16">
        <v>591000</v>
      </c>
      <c r="R237" s="15">
        <v>0.19</v>
      </c>
      <c r="S237" s="16">
        <f t="shared" si="67"/>
        <v>112290</v>
      </c>
      <c r="T237" s="16">
        <f t="shared" si="71"/>
        <v>703290</v>
      </c>
      <c r="U237" s="424">
        <f t="shared" si="72"/>
        <v>508965.2</v>
      </c>
      <c r="V237" s="424">
        <f t="shared" si="73"/>
        <v>750979.60312232212</v>
      </c>
      <c r="W237" s="424">
        <f t="shared" si="74"/>
        <v>808840.23993635364</v>
      </c>
      <c r="X237" s="424">
        <f t="shared" si="75"/>
        <v>738395</v>
      </c>
      <c r="Y237" s="424">
        <f t="shared" si="76"/>
        <v>882902.01</v>
      </c>
      <c r="Z237" s="427">
        <f t="shared" si="77"/>
        <v>394829.65149509237</v>
      </c>
      <c r="AA237" s="425">
        <f t="shared" si="78"/>
        <v>0.44719532521518712</v>
      </c>
      <c r="AB237" s="424">
        <f t="shared" si="84"/>
        <v>750979.60312232212</v>
      </c>
      <c r="AC237" s="421" t="str">
        <f t="shared" si="85"/>
        <v>MEDIA ARMONICA</v>
      </c>
      <c r="AD237" s="434"/>
    </row>
    <row r="238" spans="1:30" ht="32">
      <c r="A238" s="12">
        <f t="shared" si="86"/>
        <v>225</v>
      </c>
      <c r="B238" s="13">
        <v>78181508</v>
      </c>
      <c r="C238" s="768" t="s">
        <v>1800</v>
      </c>
      <c r="D238" s="769"/>
      <c r="E238" s="14" t="s">
        <v>1710</v>
      </c>
      <c r="F238" s="12">
        <v>1</v>
      </c>
      <c r="G238" s="764" t="s">
        <v>1954</v>
      </c>
      <c r="H238" s="765"/>
      <c r="I238" s="16">
        <v>615000</v>
      </c>
      <c r="J238" s="15">
        <v>0.19</v>
      </c>
      <c r="K238" s="16">
        <f t="shared" si="69"/>
        <v>1168.5</v>
      </c>
      <c r="L238" s="16">
        <f t="shared" si="70"/>
        <v>616168.5</v>
      </c>
      <c r="M238" s="16">
        <v>803000</v>
      </c>
      <c r="N238" s="15">
        <v>0.19</v>
      </c>
      <c r="O238" s="16">
        <f t="shared" si="66"/>
        <v>152570</v>
      </c>
      <c r="P238" s="16">
        <f t="shared" si="83"/>
        <v>955570</v>
      </c>
      <c r="Q238" s="16">
        <v>730000</v>
      </c>
      <c r="R238" s="15">
        <v>0.19</v>
      </c>
      <c r="S238" s="16">
        <f t="shared" si="67"/>
        <v>138700</v>
      </c>
      <c r="T238" s="16">
        <f t="shared" si="71"/>
        <v>868700</v>
      </c>
      <c r="U238" s="424">
        <f t="shared" si="72"/>
        <v>616168.5</v>
      </c>
      <c r="V238" s="424">
        <f t="shared" si="73"/>
        <v>785222.34855834034</v>
      </c>
      <c r="W238" s="424">
        <f t="shared" si="74"/>
        <v>799731.01707585959</v>
      </c>
      <c r="X238" s="424">
        <f t="shared" si="75"/>
        <v>868700</v>
      </c>
      <c r="Y238" s="424">
        <f t="shared" si="76"/>
        <v>813479.5</v>
      </c>
      <c r="Z238" s="427">
        <f t="shared" si="77"/>
        <v>143956.75801144826</v>
      </c>
      <c r="AA238" s="425">
        <f t="shared" si="78"/>
        <v>0.17696421115891459</v>
      </c>
      <c r="AB238" s="424">
        <f t="shared" si="84"/>
        <v>785222.34855834034</v>
      </c>
      <c r="AC238" s="421" t="str">
        <f t="shared" si="85"/>
        <v>MEDIA ARMONICA</v>
      </c>
      <c r="AD238" s="434"/>
    </row>
    <row r="239" spans="1:30" ht="32">
      <c r="A239" s="12">
        <f t="shared" si="86"/>
        <v>226</v>
      </c>
      <c r="B239" s="13">
        <v>78181508</v>
      </c>
      <c r="C239" s="768" t="s">
        <v>1713</v>
      </c>
      <c r="D239" s="769"/>
      <c r="E239" s="14" t="s">
        <v>1710</v>
      </c>
      <c r="F239" s="12">
        <v>1</v>
      </c>
      <c r="G239" s="764" t="s">
        <v>1954</v>
      </c>
      <c r="H239" s="765"/>
      <c r="I239" s="16">
        <v>537000</v>
      </c>
      <c r="J239" s="15">
        <v>0.19</v>
      </c>
      <c r="K239" s="16">
        <f t="shared" si="69"/>
        <v>1020.3</v>
      </c>
      <c r="L239" s="16">
        <f t="shared" si="70"/>
        <v>538020.30000000005</v>
      </c>
      <c r="M239" s="16">
        <v>713000</v>
      </c>
      <c r="N239" s="15">
        <v>0.19</v>
      </c>
      <c r="O239" s="16">
        <f t="shared" si="66"/>
        <v>135470</v>
      </c>
      <c r="P239" s="16">
        <f t="shared" si="83"/>
        <v>848470</v>
      </c>
      <c r="Q239" s="16">
        <v>649000</v>
      </c>
      <c r="R239" s="15">
        <v>0.19</v>
      </c>
      <c r="S239" s="16">
        <f t="shared" si="67"/>
        <v>123310</v>
      </c>
      <c r="T239" s="16">
        <f t="shared" si="71"/>
        <v>772310</v>
      </c>
      <c r="U239" s="424">
        <f t="shared" si="72"/>
        <v>538020.30000000005</v>
      </c>
      <c r="V239" s="424">
        <f t="shared" si="73"/>
        <v>692508.81342068675</v>
      </c>
      <c r="W239" s="424">
        <f t="shared" si="74"/>
        <v>706440.52386612073</v>
      </c>
      <c r="X239" s="424">
        <f t="shared" si="75"/>
        <v>772310</v>
      </c>
      <c r="Y239" s="424">
        <f t="shared" si="76"/>
        <v>719600.1</v>
      </c>
      <c r="Z239" s="427">
        <f t="shared" si="77"/>
        <v>132107.29030105358</v>
      </c>
      <c r="AA239" s="425">
        <f t="shared" si="78"/>
        <v>0.18358431342776854</v>
      </c>
      <c r="AB239" s="424">
        <f t="shared" si="84"/>
        <v>692508.81342068675</v>
      </c>
      <c r="AC239" s="421" t="str">
        <f t="shared" si="85"/>
        <v>MEDIA ARMONICA</v>
      </c>
      <c r="AD239" s="434"/>
    </row>
    <row r="240" spans="1:30" ht="32">
      <c r="A240" s="12">
        <f t="shared" si="86"/>
        <v>227</v>
      </c>
      <c r="B240" s="13">
        <v>78181508</v>
      </c>
      <c r="C240" s="768" t="s">
        <v>1714</v>
      </c>
      <c r="D240" s="769"/>
      <c r="E240" s="14" t="s">
        <v>1710</v>
      </c>
      <c r="F240" s="12">
        <v>1</v>
      </c>
      <c r="G240" s="764" t="s">
        <v>1954</v>
      </c>
      <c r="H240" s="765"/>
      <c r="I240" s="16">
        <v>532000</v>
      </c>
      <c r="J240" s="15">
        <v>0.19</v>
      </c>
      <c r="K240" s="16">
        <f t="shared" si="69"/>
        <v>1010.8</v>
      </c>
      <c r="L240" s="16">
        <f t="shared" si="70"/>
        <v>533010.80000000005</v>
      </c>
      <c r="M240" s="16">
        <v>700000</v>
      </c>
      <c r="N240" s="15">
        <v>0.19</v>
      </c>
      <c r="O240" s="16">
        <f t="shared" si="66"/>
        <v>133000</v>
      </c>
      <c r="P240" s="16">
        <f t="shared" si="83"/>
        <v>833000</v>
      </c>
      <c r="Q240" s="16">
        <v>637000</v>
      </c>
      <c r="R240" s="15">
        <v>0.19</v>
      </c>
      <c r="S240" s="16">
        <f t="shared" si="67"/>
        <v>121030</v>
      </c>
      <c r="T240" s="16">
        <f t="shared" si="71"/>
        <v>758030</v>
      </c>
      <c r="U240" s="424">
        <f t="shared" si="72"/>
        <v>533010.80000000005</v>
      </c>
      <c r="V240" s="424">
        <f t="shared" si="73"/>
        <v>682465.93711059843</v>
      </c>
      <c r="W240" s="424">
        <f t="shared" si="74"/>
        <v>695593.95851921733</v>
      </c>
      <c r="X240" s="424">
        <f t="shared" si="75"/>
        <v>758030</v>
      </c>
      <c r="Y240" s="424">
        <f t="shared" si="76"/>
        <v>708013.6</v>
      </c>
      <c r="Z240" s="427">
        <f t="shared" si="77"/>
        <v>127474.46863556652</v>
      </c>
      <c r="AA240" s="425">
        <f t="shared" si="78"/>
        <v>0.18004522601764503</v>
      </c>
      <c r="AB240" s="424">
        <f t="shared" si="84"/>
        <v>682465.93711059843</v>
      </c>
      <c r="AC240" s="421" t="str">
        <f t="shared" si="85"/>
        <v>MEDIA ARMONICA</v>
      </c>
      <c r="AD240" s="434"/>
    </row>
    <row r="241" spans="1:30" ht="32">
      <c r="A241" s="12">
        <f t="shared" si="86"/>
        <v>228</v>
      </c>
      <c r="B241" s="13">
        <v>78181508</v>
      </c>
      <c r="C241" s="768" t="s">
        <v>1774</v>
      </c>
      <c r="D241" s="769"/>
      <c r="E241" s="14" t="s">
        <v>1710</v>
      </c>
      <c r="F241" s="12">
        <v>1</v>
      </c>
      <c r="G241" s="16">
        <f>VLOOKUP(C241,[1]SERVICIOS!$C$264:$I$326,7,FALSE)</f>
        <v>506940</v>
      </c>
      <c r="H241" s="16">
        <f t="shared" si="68"/>
        <v>532793.93999999994</v>
      </c>
      <c r="I241" s="16">
        <v>162000</v>
      </c>
      <c r="J241" s="15">
        <v>0.19</v>
      </c>
      <c r="K241" s="16">
        <f t="shared" si="69"/>
        <v>307.8</v>
      </c>
      <c r="L241" s="16">
        <f t="shared" si="70"/>
        <v>162307.79999999999</v>
      </c>
      <c r="M241" s="16">
        <v>207000</v>
      </c>
      <c r="N241" s="15">
        <v>0.19</v>
      </c>
      <c r="O241" s="16">
        <f t="shared" si="66"/>
        <v>39330</v>
      </c>
      <c r="P241" s="16">
        <f t="shared" si="83"/>
        <v>246330</v>
      </c>
      <c r="Q241" s="16">
        <v>189000</v>
      </c>
      <c r="R241" s="15">
        <v>0.19</v>
      </c>
      <c r="S241" s="16">
        <f t="shared" si="67"/>
        <v>35910</v>
      </c>
      <c r="T241" s="16">
        <f t="shared" si="71"/>
        <v>224910</v>
      </c>
      <c r="U241" s="424">
        <f t="shared" si="72"/>
        <v>162307.79999999999</v>
      </c>
      <c r="V241" s="424">
        <f t="shared" si="73"/>
        <v>241781.69857282433</v>
      </c>
      <c r="W241" s="424">
        <f t="shared" si="74"/>
        <v>263091.11711715336</v>
      </c>
      <c r="X241" s="424">
        <f t="shared" si="75"/>
        <v>235620</v>
      </c>
      <c r="Y241" s="424">
        <f t="shared" si="76"/>
        <v>291585.435</v>
      </c>
      <c r="Z241" s="427">
        <f t="shared" si="77"/>
        <v>142642.83878362644</v>
      </c>
      <c r="AA241" s="425">
        <f t="shared" si="78"/>
        <v>0.48919740721489208</v>
      </c>
      <c r="AB241" s="424">
        <f t="shared" si="84"/>
        <v>241781.69857282433</v>
      </c>
      <c r="AC241" s="421" t="str">
        <f t="shared" si="85"/>
        <v>MEDIA ARMONICA</v>
      </c>
      <c r="AD241" s="434"/>
    </row>
    <row r="242" spans="1:30" ht="32">
      <c r="A242" s="12">
        <f t="shared" si="86"/>
        <v>229</v>
      </c>
      <c r="B242" s="13">
        <v>78181508</v>
      </c>
      <c r="C242" s="768" t="s">
        <v>1715</v>
      </c>
      <c r="D242" s="769"/>
      <c r="E242" s="14" t="s">
        <v>1710</v>
      </c>
      <c r="F242" s="12">
        <v>1</v>
      </c>
      <c r="G242" s="764" t="s">
        <v>1954</v>
      </c>
      <c r="H242" s="765"/>
      <c r="I242" s="16">
        <v>344000</v>
      </c>
      <c r="J242" s="15">
        <v>0.19</v>
      </c>
      <c r="K242" s="16">
        <f t="shared" si="69"/>
        <v>653.6</v>
      </c>
      <c r="L242" s="16">
        <f t="shared" si="70"/>
        <v>344653.6</v>
      </c>
      <c r="M242" s="16">
        <v>452000</v>
      </c>
      <c r="N242" s="15">
        <v>0.19</v>
      </c>
      <c r="O242" s="16">
        <f t="shared" si="66"/>
        <v>85880</v>
      </c>
      <c r="P242" s="16">
        <f t="shared" si="83"/>
        <v>537880</v>
      </c>
      <c r="Q242" s="16">
        <v>408000</v>
      </c>
      <c r="R242" s="15">
        <v>0.19</v>
      </c>
      <c r="S242" s="16">
        <f t="shared" si="67"/>
        <v>77520</v>
      </c>
      <c r="T242" s="16">
        <f t="shared" si="71"/>
        <v>485520</v>
      </c>
      <c r="U242" s="424">
        <f t="shared" si="72"/>
        <v>344653.6</v>
      </c>
      <c r="V242" s="424">
        <f t="shared" si="73"/>
        <v>439865.79401013069</v>
      </c>
      <c r="W242" s="424">
        <f t="shared" si="74"/>
        <v>448151.76716792956</v>
      </c>
      <c r="X242" s="424">
        <f t="shared" si="75"/>
        <v>485520</v>
      </c>
      <c r="Y242" s="424">
        <f t="shared" si="76"/>
        <v>456017.8666666667</v>
      </c>
      <c r="Z242" s="427">
        <f t="shared" si="77"/>
        <v>81596.128656749715</v>
      </c>
      <c r="AA242" s="425">
        <f t="shared" si="78"/>
        <v>0.17893186785243584</v>
      </c>
      <c r="AB242" s="424">
        <f t="shared" si="84"/>
        <v>439865.79401013069</v>
      </c>
      <c r="AC242" s="421" t="str">
        <f t="shared" si="85"/>
        <v>MEDIA ARMONICA</v>
      </c>
      <c r="AD242" s="434"/>
    </row>
    <row r="243" spans="1:30" ht="32">
      <c r="A243" s="12">
        <f t="shared" si="86"/>
        <v>230</v>
      </c>
      <c r="B243" s="13">
        <v>78181508</v>
      </c>
      <c r="C243" s="768" t="s">
        <v>1786</v>
      </c>
      <c r="D243" s="769"/>
      <c r="E243" s="14" t="s">
        <v>1710</v>
      </c>
      <c r="F243" s="12">
        <v>1</v>
      </c>
      <c r="G243" s="16">
        <f>VLOOKUP(C243,[1]SERVICIOS!$C$264:$I$326,7,FALSE)</f>
        <v>619990</v>
      </c>
      <c r="H243" s="16">
        <f t="shared" si="68"/>
        <v>651609.49</v>
      </c>
      <c r="I243" s="16">
        <v>542000</v>
      </c>
      <c r="J243" s="15">
        <v>0.19</v>
      </c>
      <c r="K243" s="16">
        <f t="shared" si="69"/>
        <v>1029.8</v>
      </c>
      <c r="L243" s="16">
        <f t="shared" si="70"/>
        <v>543029.80000000005</v>
      </c>
      <c r="M243" s="16">
        <v>700000</v>
      </c>
      <c r="N243" s="15">
        <v>0.19</v>
      </c>
      <c r="O243" s="16">
        <f t="shared" si="66"/>
        <v>133000</v>
      </c>
      <c r="P243" s="16">
        <f t="shared" si="83"/>
        <v>833000</v>
      </c>
      <c r="Q243" s="16">
        <v>637000</v>
      </c>
      <c r="R243" s="15">
        <v>0.19</v>
      </c>
      <c r="S243" s="16">
        <f t="shared" si="67"/>
        <v>121030</v>
      </c>
      <c r="T243" s="16">
        <f t="shared" si="71"/>
        <v>758030</v>
      </c>
      <c r="U243" s="424">
        <f t="shared" si="72"/>
        <v>543029.80000000005</v>
      </c>
      <c r="V243" s="424">
        <f t="shared" si="73"/>
        <v>678440.9803158904</v>
      </c>
      <c r="W243" s="424">
        <f t="shared" si="74"/>
        <v>687520.44074343983</v>
      </c>
      <c r="X243" s="424">
        <f t="shared" si="75"/>
        <v>704819.745</v>
      </c>
      <c r="Y243" s="424">
        <f t="shared" si="76"/>
        <v>696417.32250000001</v>
      </c>
      <c r="Z243" s="427">
        <f t="shared" si="77"/>
        <v>109529.01868206431</v>
      </c>
      <c r="AA243" s="425">
        <f t="shared" si="78"/>
        <v>0.15727497743576635</v>
      </c>
      <c r="AB243" s="424">
        <f t="shared" si="84"/>
        <v>678440.9803158904</v>
      </c>
      <c r="AC243" s="421" t="str">
        <f t="shared" si="85"/>
        <v>MEDIA ARMONICA</v>
      </c>
      <c r="AD243" s="434"/>
    </row>
    <row r="244" spans="1:30" ht="32">
      <c r="A244" s="12">
        <f t="shared" si="86"/>
        <v>231</v>
      </c>
      <c r="B244" s="13">
        <v>78181508</v>
      </c>
      <c r="C244" s="768" t="s">
        <v>1716</v>
      </c>
      <c r="D244" s="769"/>
      <c r="E244" s="14" t="s">
        <v>1710</v>
      </c>
      <c r="F244" s="12">
        <v>1</v>
      </c>
      <c r="G244" s="16">
        <f>VLOOKUP(C244,[1]SERVICIOS!$C$264:$I$326,7,FALSE)</f>
        <v>619990</v>
      </c>
      <c r="H244" s="16">
        <f t="shared" si="68"/>
        <v>651609.49</v>
      </c>
      <c r="I244" s="16">
        <v>697000</v>
      </c>
      <c r="J244" s="15">
        <v>0.19</v>
      </c>
      <c r="K244" s="16">
        <f t="shared" si="69"/>
        <v>1324.3</v>
      </c>
      <c r="L244" s="16">
        <f t="shared" si="70"/>
        <v>698324.3</v>
      </c>
      <c r="M244" s="16">
        <v>917000</v>
      </c>
      <c r="N244" s="15">
        <v>0.19</v>
      </c>
      <c r="O244" s="16">
        <f t="shared" si="66"/>
        <v>174230</v>
      </c>
      <c r="P244" s="16">
        <f t="shared" si="83"/>
        <v>1091230</v>
      </c>
      <c r="Q244" s="16">
        <v>834000</v>
      </c>
      <c r="R244" s="15">
        <v>0.19</v>
      </c>
      <c r="S244" s="16">
        <f t="shared" si="67"/>
        <v>158460</v>
      </c>
      <c r="T244" s="16">
        <f t="shared" si="71"/>
        <v>992460</v>
      </c>
      <c r="U244" s="424">
        <f t="shared" si="72"/>
        <v>651609.49</v>
      </c>
      <c r="V244" s="424">
        <f t="shared" si="73"/>
        <v>817886.30465377064</v>
      </c>
      <c r="W244" s="424">
        <f t="shared" si="74"/>
        <v>837854.22911937174</v>
      </c>
      <c r="X244" s="424">
        <f t="shared" si="75"/>
        <v>845392.15</v>
      </c>
      <c r="Y244" s="424">
        <f t="shared" si="76"/>
        <v>858405.94750000001</v>
      </c>
      <c r="Z244" s="427">
        <f t="shared" si="77"/>
        <v>187462.28761744226</v>
      </c>
      <c r="AA244" s="425">
        <f t="shared" si="78"/>
        <v>0.21838419009491108</v>
      </c>
      <c r="AB244" s="424">
        <f t="shared" si="84"/>
        <v>817886.30465377064</v>
      </c>
      <c r="AC244" s="421" t="str">
        <f t="shared" si="85"/>
        <v>MEDIA ARMONICA</v>
      </c>
      <c r="AD244" s="434"/>
    </row>
    <row r="245" spans="1:30" ht="32">
      <c r="A245" s="12">
        <f t="shared" si="86"/>
        <v>232</v>
      </c>
      <c r="B245" s="13">
        <v>78181508</v>
      </c>
      <c r="C245" s="768" t="s">
        <v>1717</v>
      </c>
      <c r="D245" s="769"/>
      <c r="E245" s="14" t="s">
        <v>1710</v>
      </c>
      <c r="F245" s="12">
        <v>1</v>
      </c>
      <c r="G245" s="16">
        <f>VLOOKUP(C245,[1]SERVICIOS!$C$264:$I$326,7,FALSE)</f>
        <v>659260</v>
      </c>
      <c r="H245" s="16">
        <f t="shared" si="68"/>
        <v>692882.26</v>
      </c>
      <c r="I245" s="16">
        <v>372000</v>
      </c>
      <c r="J245" s="15">
        <v>0.19</v>
      </c>
      <c r="K245" s="16">
        <f t="shared" si="69"/>
        <v>706.8</v>
      </c>
      <c r="L245" s="16">
        <f t="shared" si="70"/>
        <v>372706.8</v>
      </c>
      <c r="M245" s="16">
        <v>493000</v>
      </c>
      <c r="N245" s="15">
        <v>0.19</v>
      </c>
      <c r="O245" s="16">
        <f t="shared" si="66"/>
        <v>93670</v>
      </c>
      <c r="P245" s="16">
        <f t="shared" si="83"/>
        <v>586670</v>
      </c>
      <c r="Q245" s="16">
        <v>449000</v>
      </c>
      <c r="R245" s="15">
        <v>0.19</v>
      </c>
      <c r="S245" s="16">
        <f t="shared" si="67"/>
        <v>85310</v>
      </c>
      <c r="T245" s="16">
        <f t="shared" si="71"/>
        <v>534310</v>
      </c>
      <c r="U245" s="424">
        <f t="shared" si="72"/>
        <v>372706.8</v>
      </c>
      <c r="V245" s="424">
        <f t="shared" si="73"/>
        <v>519316.67821246892</v>
      </c>
      <c r="W245" s="424">
        <f t="shared" si="74"/>
        <v>533400.5822546808</v>
      </c>
      <c r="X245" s="424">
        <f t="shared" si="75"/>
        <v>560490</v>
      </c>
      <c r="Y245" s="424">
        <f t="shared" si="76"/>
        <v>546642.26500000001</v>
      </c>
      <c r="Z245" s="427">
        <f t="shared" si="77"/>
        <v>115535.69410752106</v>
      </c>
      <c r="AA245" s="425">
        <f t="shared" si="78"/>
        <v>0.21135521620802786</v>
      </c>
      <c r="AB245" s="424">
        <f t="shared" si="84"/>
        <v>519316.67821246892</v>
      </c>
      <c r="AC245" s="421" t="str">
        <f t="shared" si="85"/>
        <v>MEDIA ARMONICA</v>
      </c>
      <c r="AD245" s="434"/>
    </row>
    <row r="246" spans="1:30" ht="32">
      <c r="A246" s="12">
        <f t="shared" si="86"/>
        <v>233</v>
      </c>
      <c r="B246" s="13">
        <v>78181508</v>
      </c>
      <c r="C246" s="768" t="s">
        <v>1787</v>
      </c>
      <c r="D246" s="769"/>
      <c r="E246" s="14" t="s">
        <v>1710</v>
      </c>
      <c r="F246" s="12">
        <v>1</v>
      </c>
      <c r="G246" s="16">
        <f>VLOOKUP(C246,[1]SERVICIOS!$C$264:$I$326,7,FALSE)</f>
        <v>600950</v>
      </c>
      <c r="H246" s="16">
        <f t="shared" si="68"/>
        <v>631598.44999999995</v>
      </c>
      <c r="I246" s="16">
        <v>380000</v>
      </c>
      <c r="J246" s="15">
        <v>0.19</v>
      </c>
      <c r="K246" s="16">
        <f t="shared" si="69"/>
        <v>722</v>
      </c>
      <c r="L246" s="16">
        <f t="shared" si="70"/>
        <v>380722</v>
      </c>
      <c r="M246" s="16">
        <v>500000</v>
      </c>
      <c r="N246" s="15">
        <v>0.19</v>
      </c>
      <c r="O246" s="16">
        <f t="shared" si="66"/>
        <v>95000</v>
      </c>
      <c r="P246" s="16">
        <f t="shared" si="83"/>
        <v>595000</v>
      </c>
      <c r="Q246" s="16">
        <v>451000</v>
      </c>
      <c r="R246" s="15">
        <v>0.19</v>
      </c>
      <c r="S246" s="16">
        <f t="shared" si="67"/>
        <v>85690</v>
      </c>
      <c r="T246" s="16">
        <f t="shared" si="71"/>
        <v>536690</v>
      </c>
      <c r="U246" s="424">
        <f t="shared" si="72"/>
        <v>380722</v>
      </c>
      <c r="V246" s="424">
        <f t="shared" si="73"/>
        <v>515874.87791358714</v>
      </c>
      <c r="W246" s="424">
        <f t="shared" si="74"/>
        <v>526407.87111070298</v>
      </c>
      <c r="X246" s="424">
        <f t="shared" si="75"/>
        <v>565845</v>
      </c>
      <c r="Y246" s="424">
        <f t="shared" si="76"/>
        <v>536002.61250000005</v>
      </c>
      <c r="Z246" s="427">
        <f t="shared" si="77"/>
        <v>95827.706065497521</v>
      </c>
      <c r="AA246" s="425">
        <f t="shared" si="78"/>
        <v>0.17878216230801955</v>
      </c>
      <c r="AB246" s="424">
        <f t="shared" si="84"/>
        <v>515874.87791358714</v>
      </c>
      <c r="AC246" s="421" t="str">
        <f t="shared" si="85"/>
        <v>MEDIA ARMONICA</v>
      </c>
      <c r="AD246" s="434"/>
    </row>
    <row r="247" spans="1:30" ht="32">
      <c r="A247" s="12">
        <f t="shared" si="86"/>
        <v>234</v>
      </c>
      <c r="B247" s="13">
        <v>78181508</v>
      </c>
      <c r="C247" s="768" t="s">
        <v>1775</v>
      </c>
      <c r="D247" s="769"/>
      <c r="E247" s="14" t="s">
        <v>1710</v>
      </c>
      <c r="F247" s="12">
        <v>1</v>
      </c>
      <c r="G247" s="16">
        <f>VLOOKUP(C247,[1]SERVICIOS!$C$264:$I$326,7,FALSE)</f>
        <v>266560</v>
      </c>
      <c r="H247" s="16">
        <f t="shared" si="68"/>
        <v>280154.56</v>
      </c>
      <c r="I247" s="16">
        <v>648000</v>
      </c>
      <c r="J247" s="15">
        <v>0.19</v>
      </c>
      <c r="K247" s="16">
        <f t="shared" si="69"/>
        <v>1231.2</v>
      </c>
      <c r="L247" s="16">
        <f t="shared" si="70"/>
        <v>649231.19999999995</v>
      </c>
      <c r="M247" s="16">
        <v>844000</v>
      </c>
      <c r="N247" s="15">
        <v>0.19</v>
      </c>
      <c r="O247" s="16">
        <f t="shared" si="66"/>
        <v>160360</v>
      </c>
      <c r="P247" s="16">
        <f t="shared" si="83"/>
        <v>1004360</v>
      </c>
      <c r="Q247" s="16">
        <v>768000</v>
      </c>
      <c r="R247" s="15">
        <v>0.19</v>
      </c>
      <c r="S247" s="16">
        <f t="shared" si="67"/>
        <v>145920</v>
      </c>
      <c r="T247" s="16">
        <f t="shared" si="71"/>
        <v>913920</v>
      </c>
      <c r="U247" s="424">
        <f t="shared" si="72"/>
        <v>280154.56</v>
      </c>
      <c r="V247" s="424">
        <f t="shared" si="73"/>
        <v>555587.33431507845</v>
      </c>
      <c r="W247" s="424">
        <f t="shared" si="74"/>
        <v>639217.51570878772</v>
      </c>
      <c r="X247" s="424">
        <f t="shared" si="75"/>
        <v>781575.6</v>
      </c>
      <c r="Y247" s="424">
        <f t="shared" si="76"/>
        <v>711916.44</v>
      </c>
      <c r="Z247" s="427">
        <f t="shared" si="77"/>
        <v>281370.05631958216</v>
      </c>
      <c r="AA247" s="425">
        <f t="shared" si="78"/>
        <v>0.39522904727355668</v>
      </c>
      <c r="AB247" s="424">
        <f t="shared" si="84"/>
        <v>555587.33431507845</v>
      </c>
      <c r="AC247" s="421" t="str">
        <f t="shared" si="85"/>
        <v>MEDIA ARMONICA</v>
      </c>
      <c r="AD247" s="434"/>
    </row>
    <row r="248" spans="1:30" ht="32">
      <c r="A248" s="12">
        <f t="shared" si="86"/>
        <v>235</v>
      </c>
      <c r="B248" s="13">
        <v>78181508</v>
      </c>
      <c r="C248" s="768" t="s">
        <v>1718</v>
      </c>
      <c r="D248" s="769"/>
      <c r="E248" s="14" t="s">
        <v>1710</v>
      </c>
      <c r="F248" s="12">
        <v>1</v>
      </c>
      <c r="G248" s="16">
        <f>VLOOKUP(C248,[1]SERVICIOS!$C$264:$I$326,7,FALSE)</f>
        <v>266560</v>
      </c>
      <c r="H248" s="16">
        <f t="shared" si="68"/>
        <v>280154.56</v>
      </c>
      <c r="I248" s="16">
        <v>368000</v>
      </c>
      <c r="J248" s="15">
        <v>0.19</v>
      </c>
      <c r="K248" s="16">
        <f t="shared" si="69"/>
        <v>699.2</v>
      </c>
      <c r="L248" s="16">
        <f t="shared" si="70"/>
        <v>368699.2</v>
      </c>
      <c r="M248" s="16">
        <v>485000</v>
      </c>
      <c r="N248" s="15">
        <v>0.19</v>
      </c>
      <c r="O248" s="16">
        <f t="shared" si="66"/>
        <v>92150</v>
      </c>
      <c r="P248" s="16">
        <f t="shared" si="83"/>
        <v>577150</v>
      </c>
      <c r="Q248" s="16">
        <v>441000</v>
      </c>
      <c r="R248" s="15">
        <v>0.19</v>
      </c>
      <c r="S248" s="16">
        <f t="shared" si="67"/>
        <v>83790</v>
      </c>
      <c r="T248" s="16">
        <f t="shared" si="71"/>
        <v>524790</v>
      </c>
      <c r="U248" s="424">
        <f t="shared" si="72"/>
        <v>280154.56</v>
      </c>
      <c r="V248" s="424">
        <f t="shared" si="73"/>
        <v>403231.00046695978</v>
      </c>
      <c r="W248" s="424">
        <f t="shared" si="74"/>
        <v>420567.81627609354</v>
      </c>
      <c r="X248" s="424">
        <f t="shared" si="75"/>
        <v>446744.6</v>
      </c>
      <c r="Y248" s="424">
        <f t="shared" si="76"/>
        <v>437698.44</v>
      </c>
      <c r="Z248" s="427">
        <f t="shared" si="77"/>
        <v>118967.06125615108</v>
      </c>
      <c r="AA248" s="425">
        <f t="shared" si="78"/>
        <v>0.27180142852725514</v>
      </c>
      <c r="AB248" s="424">
        <f t="shared" si="84"/>
        <v>403231.00046695978</v>
      </c>
      <c r="AC248" s="421" t="str">
        <f t="shared" si="85"/>
        <v>MEDIA ARMONICA</v>
      </c>
      <c r="AD248" s="434"/>
    </row>
    <row r="249" spans="1:30" ht="32">
      <c r="A249" s="12">
        <f t="shared" si="86"/>
        <v>236</v>
      </c>
      <c r="B249" s="13">
        <v>78181508</v>
      </c>
      <c r="C249" s="768" t="s">
        <v>1719</v>
      </c>
      <c r="D249" s="769"/>
      <c r="E249" s="14" t="s">
        <v>1710</v>
      </c>
      <c r="F249" s="12">
        <v>1</v>
      </c>
      <c r="G249" s="16">
        <f>VLOOKUP(C249,[1]SERVICIOS!$C$264:$I$326,7,FALSE)</f>
        <v>266560</v>
      </c>
      <c r="H249" s="16">
        <f t="shared" si="68"/>
        <v>280154.56</v>
      </c>
      <c r="I249" s="16">
        <v>481000</v>
      </c>
      <c r="J249" s="15">
        <v>0.19</v>
      </c>
      <c r="K249" s="16">
        <f t="shared" si="69"/>
        <v>913.9</v>
      </c>
      <c r="L249" s="16">
        <f t="shared" si="70"/>
        <v>481913.9</v>
      </c>
      <c r="M249" s="16">
        <v>639000</v>
      </c>
      <c r="N249" s="15">
        <v>0.19</v>
      </c>
      <c r="O249" s="16">
        <f t="shared" si="66"/>
        <v>121410</v>
      </c>
      <c r="P249" s="16">
        <f t="shared" si="83"/>
        <v>760410</v>
      </c>
      <c r="Q249" s="16">
        <v>581000</v>
      </c>
      <c r="R249" s="15">
        <v>0.19</v>
      </c>
      <c r="S249" s="16">
        <f t="shared" si="67"/>
        <v>110390</v>
      </c>
      <c r="T249" s="16">
        <f t="shared" si="71"/>
        <v>691390</v>
      </c>
      <c r="U249" s="424">
        <f t="shared" si="72"/>
        <v>280154.56</v>
      </c>
      <c r="V249" s="424">
        <f t="shared" si="73"/>
        <v>475852.88143909094</v>
      </c>
      <c r="W249" s="424">
        <f t="shared" si="74"/>
        <v>516160.20181744831</v>
      </c>
      <c r="X249" s="424">
        <f t="shared" si="75"/>
        <v>586651.94999999995</v>
      </c>
      <c r="Y249" s="424">
        <f t="shared" si="76"/>
        <v>553467.11499999999</v>
      </c>
      <c r="Z249" s="427">
        <f t="shared" si="77"/>
        <v>188193.84631033422</v>
      </c>
      <c r="AA249" s="425">
        <f t="shared" si="78"/>
        <v>0.3400271510446185</v>
      </c>
      <c r="AB249" s="424">
        <f t="shared" si="84"/>
        <v>475852.88143909094</v>
      </c>
      <c r="AC249" s="421" t="str">
        <f t="shared" si="85"/>
        <v>MEDIA ARMONICA</v>
      </c>
      <c r="AD249" s="434"/>
    </row>
    <row r="250" spans="1:30" ht="32">
      <c r="A250" s="12">
        <f t="shared" si="86"/>
        <v>237</v>
      </c>
      <c r="B250" s="13">
        <v>78181508</v>
      </c>
      <c r="C250" s="768" t="s">
        <v>1720</v>
      </c>
      <c r="D250" s="769"/>
      <c r="E250" s="14" t="s">
        <v>1710</v>
      </c>
      <c r="F250" s="12">
        <v>1</v>
      </c>
      <c r="G250" s="16">
        <f>VLOOKUP(C250,[1]SERVICIOS!$C$264:$I$326,7,FALSE)</f>
        <v>262990</v>
      </c>
      <c r="H250" s="16">
        <f t="shared" si="68"/>
        <v>276402.49</v>
      </c>
      <c r="I250" s="16">
        <v>398000</v>
      </c>
      <c r="J250" s="15">
        <v>0.19</v>
      </c>
      <c r="K250" s="16">
        <f t="shared" si="69"/>
        <v>756.2</v>
      </c>
      <c r="L250" s="16">
        <f t="shared" si="70"/>
        <v>398756.2</v>
      </c>
      <c r="M250" s="16">
        <v>518000</v>
      </c>
      <c r="N250" s="15">
        <v>0.19</v>
      </c>
      <c r="O250" s="16">
        <f t="shared" si="66"/>
        <v>98420</v>
      </c>
      <c r="P250" s="16">
        <f t="shared" si="83"/>
        <v>616420</v>
      </c>
      <c r="Q250" s="16">
        <v>471000</v>
      </c>
      <c r="R250" s="15">
        <v>0.19</v>
      </c>
      <c r="S250" s="16">
        <f t="shared" si="67"/>
        <v>89490</v>
      </c>
      <c r="T250" s="16">
        <f t="shared" si="71"/>
        <v>560490</v>
      </c>
      <c r="U250" s="424">
        <f t="shared" si="72"/>
        <v>276402.49</v>
      </c>
      <c r="V250" s="424">
        <f t="shared" si="73"/>
        <v>419633.207059865</v>
      </c>
      <c r="W250" s="424">
        <f t="shared" si="74"/>
        <v>441746.88664831145</v>
      </c>
      <c r="X250" s="424">
        <f t="shared" si="75"/>
        <v>479623.1</v>
      </c>
      <c r="Y250" s="424">
        <f t="shared" si="76"/>
        <v>463017.17249999999</v>
      </c>
      <c r="Z250" s="427">
        <f t="shared" si="77"/>
        <v>134152.79711681485</v>
      </c>
      <c r="AA250" s="425">
        <f t="shared" si="78"/>
        <v>0.28973611581720515</v>
      </c>
      <c r="AB250" s="424">
        <f t="shared" si="84"/>
        <v>419633.207059865</v>
      </c>
      <c r="AC250" s="421" t="str">
        <f t="shared" si="85"/>
        <v>MEDIA ARMONICA</v>
      </c>
      <c r="AD250" s="434"/>
    </row>
    <row r="251" spans="1:30" ht="32">
      <c r="A251" s="12">
        <f t="shared" si="86"/>
        <v>238</v>
      </c>
      <c r="B251" s="13">
        <v>78181508</v>
      </c>
      <c r="C251" s="768" t="s">
        <v>1941</v>
      </c>
      <c r="D251" s="769"/>
      <c r="E251" s="14" t="s">
        <v>1710</v>
      </c>
      <c r="F251" s="12">
        <v>1</v>
      </c>
      <c r="G251" s="16">
        <f>VLOOKUP(C251,[1]SERVICIOS!$C$264:$I$326,7,FALSE)</f>
        <v>266560</v>
      </c>
      <c r="H251" s="16">
        <f t="shared" si="68"/>
        <v>280154.56</v>
      </c>
      <c r="I251" s="16">
        <v>572000</v>
      </c>
      <c r="J251" s="15">
        <v>0.19</v>
      </c>
      <c r="K251" s="16">
        <f t="shared" si="69"/>
        <v>1086.8</v>
      </c>
      <c r="L251" s="16">
        <f t="shared" si="70"/>
        <v>573086.80000000005</v>
      </c>
      <c r="M251" s="16">
        <v>746000</v>
      </c>
      <c r="N251" s="15">
        <v>0.19</v>
      </c>
      <c r="O251" s="16">
        <f t="shared" si="66"/>
        <v>141740</v>
      </c>
      <c r="P251" s="16">
        <f t="shared" si="83"/>
        <v>887740</v>
      </c>
      <c r="Q251" s="16">
        <v>679000</v>
      </c>
      <c r="R251" s="15">
        <v>0.19</v>
      </c>
      <c r="S251" s="16">
        <f t="shared" si="67"/>
        <v>129010</v>
      </c>
      <c r="T251" s="16">
        <f t="shared" si="71"/>
        <v>808010</v>
      </c>
      <c r="U251" s="424">
        <f t="shared" si="72"/>
        <v>280154.56</v>
      </c>
      <c r="V251" s="424">
        <f t="shared" si="73"/>
        <v>520937.86077784665</v>
      </c>
      <c r="W251" s="424">
        <f t="shared" si="74"/>
        <v>582545.90860285156</v>
      </c>
      <c r="X251" s="424">
        <f t="shared" si="75"/>
        <v>690548.4</v>
      </c>
      <c r="Y251" s="424">
        <f t="shared" si="76"/>
        <v>637247.84000000008</v>
      </c>
      <c r="Z251" s="427">
        <f t="shared" si="77"/>
        <v>236399.17892432012</v>
      </c>
      <c r="AA251" s="425">
        <f t="shared" si="78"/>
        <v>0.37096897641005749</v>
      </c>
      <c r="AB251" s="424">
        <f t="shared" si="84"/>
        <v>520937.86077784665</v>
      </c>
      <c r="AC251" s="421" t="str">
        <f t="shared" si="85"/>
        <v>MEDIA ARMONICA</v>
      </c>
      <c r="AD251" s="434"/>
    </row>
    <row r="252" spans="1:30" ht="32">
      <c r="A252" s="12">
        <f t="shared" si="86"/>
        <v>239</v>
      </c>
      <c r="B252" s="13">
        <v>78181508</v>
      </c>
      <c r="C252" s="768" t="s">
        <v>1721</v>
      </c>
      <c r="D252" s="769"/>
      <c r="E252" s="14" t="s">
        <v>1710</v>
      </c>
      <c r="F252" s="12">
        <v>1</v>
      </c>
      <c r="G252" s="16">
        <f>VLOOKUP(C252,[1]SERVICIOS!$C$264:$I$326,7,FALSE)</f>
        <v>262990</v>
      </c>
      <c r="H252" s="16">
        <f t="shared" si="68"/>
        <v>276402.49</v>
      </c>
      <c r="I252" s="16">
        <v>151000</v>
      </c>
      <c r="J252" s="15">
        <v>0.19</v>
      </c>
      <c r="K252" s="16">
        <f t="shared" si="69"/>
        <v>286.89999999999998</v>
      </c>
      <c r="L252" s="16">
        <f t="shared" si="70"/>
        <v>151286.9</v>
      </c>
      <c r="M252" s="16">
        <v>199000</v>
      </c>
      <c r="N252" s="15">
        <v>0.19</v>
      </c>
      <c r="O252" s="16">
        <f t="shared" si="66"/>
        <v>37810</v>
      </c>
      <c r="P252" s="16">
        <f t="shared" si="83"/>
        <v>236810</v>
      </c>
      <c r="Q252" s="16">
        <v>180000</v>
      </c>
      <c r="R252" s="15">
        <v>0.19</v>
      </c>
      <c r="S252" s="16">
        <f t="shared" si="67"/>
        <v>34200</v>
      </c>
      <c r="T252" s="16">
        <f t="shared" si="71"/>
        <v>214200</v>
      </c>
      <c r="U252" s="424">
        <f t="shared" si="72"/>
        <v>151286.9</v>
      </c>
      <c r="V252" s="424">
        <f t="shared" si="73"/>
        <v>209213.78801568551</v>
      </c>
      <c r="W252" s="424">
        <f t="shared" si="74"/>
        <v>214605.42428254994</v>
      </c>
      <c r="X252" s="424">
        <f t="shared" si="75"/>
        <v>225505</v>
      </c>
      <c r="Y252" s="424">
        <f t="shared" si="76"/>
        <v>219674.8475</v>
      </c>
      <c r="Z252" s="427">
        <f t="shared" si="77"/>
        <v>45328.038213717875</v>
      </c>
      <c r="AA252" s="425">
        <f t="shared" si="78"/>
        <v>0.20634150304220822</v>
      </c>
      <c r="AB252" s="424">
        <f t="shared" si="84"/>
        <v>209213.78801568551</v>
      </c>
      <c r="AC252" s="421" t="str">
        <f t="shared" si="85"/>
        <v>MEDIA ARMONICA</v>
      </c>
      <c r="AD252" s="434"/>
    </row>
    <row r="253" spans="1:30" ht="32">
      <c r="A253" s="12">
        <f t="shared" si="86"/>
        <v>240</v>
      </c>
      <c r="B253" s="13">
        <v>78181508</v>
      </c>
      <c r="C253" s="768" t="s">
        <v>1722</v>
      </c>
      <c r="D253" s="769"/>
      <c r="E253" s="14" t="s">
        <v>1710</v>
      </c>
      <c r="F253" s="12">
        <v>1</v>
      </c>
      <c r="G253" s="16">
        <f>VLOOKUP(C253,[1]SERVICIOS!$C$264:$I$326,7,FALSE)</f>
        <v>1291150</v>
      </c>
      <c r="H253" s="16">
        <f t="shared" si="68"/>
        <v>1356998.65</v>
      </c>
      <c r="I253" s="16">
        <v>173000</v>
      </c>
      <c r="J253" s="15">
        <v>0.19</v>
      </c>
      <c r="K253" s="16">
        <f t="shared" si="69"/>
        <v>328.7</v>
      </c>
      <c r="L253" s="16">
        <f t="shared" si="70"/>
        <v>173328.7</v>
      </c>
      <c r="M253" s="16">
        <v>227000</v>
      </c>
      <c r="N253" s="15">
        <v>0.19</v>
      </c>
      <c r="O253" s="16">
        <f t="shared" si="66"/>
        <v>43130</v>
      </c>
      <c r="P253" s="16">
        <f t="shared" si="83"/>
        <v>270130</v>
      </c>
      <c r="Q253" s="16">
        <v>207000</v>
      </c>
      <c r="R253" s="15">
        <v>0.19</v>
      </c>
      <c r="S253" s="16">
        <f t="shared" si="67"/>
        <v>39330</v>
      </c>
      <c r="T253" s="16">
        <f t="shared" si="71"/>
        <v>246330</v>
      </c>
      <c r="U253" s="424">
        <f t="shared" si="72"/>
        <v>173328.7</v>
      </c>
      <c r="V253" s="424">
        <f t="shared" si="73"/>
        <v>280351.13746003737</v>
      </c>
      <c r="W253" s="424">
        <f t="shared" si="74"/>
        <v>353699.95551529346</v>
      </c>
      <c r="X253" s="424">
        <f t="shared" si="75"/>
        <v>258230</v>
      </c>
      <c r="Y253" s="424">
        <f t="shared" si="76"/>
        <v>511696.83749999997</v>
      </c>
      <c r="Z253" s="427">
        <f t="shared" si="77"/>
        <v>489336.85895186424</v>
      </c>
      <c r="AA253" s="425">
        <f t="shared" si="78"/>
        <v>0.95630229286274271</v>
      </c>
      <c r="AB253" s="424">
        <f t="shared" si="84"/>
        <v>280351.13746003737</v>
      </c>
      <c r="AC253" s="421" t="str">
        <f t="shared" si="85"/>
        <v>MEDIA ARMONICA</v>
      </c>
      <c r="AD253" s="434"/>
    </row>
    <row r="254" spans="1:30" ht="32">
      <c r="A254" s="12">
        <f t="shared" si="86"/>
        <v>241</v>
      </c>
      <c r="B254" s="13">
        <v>78181508</v>
      </c>
      <c r="C254" s="768" t="s">
        <v>1723</v>
      </c>
      <c r="D254" s="769"/>
      <c r="E254" s="14" t="s">
        <v>1710</v>
      </c>
      <c r="F254" s="12">
        <v>1</v>
      </c>
      <c r="G254" s="16">
        <f>VLOOKUP(C254,[1]SERVICIOS!$C$264:$I$326,7,FALSE)</f>
        <v>1804040</v>
      </c>
      <c r="H254" s="16">
        <f t="shared" si="68"/>
        <v>1896046.0399999998</v>
      </c>
      <c r="I254" s="16">
        <v>173000</v>
      </c>
      <c r="J254" s="15">
        <v>0.19</v>
      </c>
      <c r="K254" s="16">
        <f t="shared" si="69"/>
        <v>328.7</v>
      </c>
      <c r="L254" s="16">
        <f t="shared" si="70"/>
        <v>173328.7</v>
      </c>
      <c r="M254" s="16">
        <v>227000</v>
      </c>
      <c r="N254" s="15">
        <v>0.19</v>
      </c>
      <c r="O254" s="16">
        <f t="shared" si="66"/>
        <v>43130</v>
      </c>
      <c r="P254" s="16">
        <f t="shared" si="83"/>
        <v>270130</v>
      </c>
      <c r="Q254" s="16">
        <v>205000</v>
      </c>
      <c r="R254" s="15">
        <v>0.19</v>
      </c>
      <c r="S254" s="16">
        <f t="shared" si="67"/>
        <v>38950</v>
      </c>
      <c r="T254" s="16">
        <f t="shared" si="71"/>
        <v>243950</v>
      </c>
      <c r="U254" s="424">
        <f t="shared" si="72"/>
        <v>173328.7</v>
      </c>
      <c r="V254" s="424">
        <f t="shared" si="73"/>
        <v>283729.79248776136</v>
      </c>
      <c r="W254" s="424">
        <f t="shared" si="74"/>
        <v>383617.35789290152</v>
      </c>
      <c r="X254" s="424">
        <f t="shared" si="75"/>
        <v>257040</v>
      </c>
      <c r="Y254" s="424">
        <f t="shared" si="76"/>
        <v>645863.68499999994</v>
      </c>
      <c r="Z254" s="427">
        <f t="shared" si="77"/>
        <v>722660.99331502838</v>
      </c>
      <c r="AA254" s="425">
        <f t="shared" si="78"/>
        <v>1.1189063731227256</v>
      </c>
      <c r="AB254" s="424">
        <f t="shared" si="84"/>
        <v>283729.79248776136</v>
      </c>
      <c r="AC254" s="421" t="str">
        <f t="shared" si="85"/>
        <v>MEDIA ARMONICA</v>
      </c>
      <c r="AD254" s="434"/>
    </row>
    <row r="255" spans="1:30" ht="32">
      <c r="A255" s="12">
        <f t="shared" si="86"/>
        <v>242</v>
      </c>
      <c r="B255" s="13">
        <v>78181508</v>
      </c>
      <c r="C255" s="768" t="s">
        <v>1788</v>
      </c>
      <c r="D255" s="769"/>
      <c r="E255" s="14" t="s">
        <v>1710</v>
      </c>
      <c r="F255" s="12">
        <v>1</v>
      </c>
      <c r="G255" s="16">
        <f>VLOOKUP(C255,[1]SERVICIOS!$C$264:$I$326,7,FALSE)</f>
        <v>123760</v>
      </c>
      <c r="H255" s="16">
        <f t="shared" si="68"/>
        <v>130071.76</v>
      </c>
      <c r="I255" s="16">
        <v>639000</v>
      </c>
      <c r="J255" s="15">
        <v>0.19</v>
      </c>
      <c r="K255" s="16">
        <f t="shared" si="69"/>
        <v>1214.0999999999999</v>
      </c>
      <c r="L255" s="16">
        <f t="shared" si="70"/>
        <v>640214.1</v>
      </c>
      <c r="M255" s="16">
        <v>827000</v>
      </c>
      <c r="N255" s="15">
        <v>0.19</v>
      </c>
      <c r="O255" s="16">
        <f t="shared" si="66"/>
        <v>157130</v>
      </c>
      <c r="P255" s="16">
        <f t="shared" si="83"/>
        <v>984130</v>
      </c>
      <c r="Q255" s="16">
        <v>752000</v>
      </c>
      <c r="R255" s="15">
        <v>0.19</v>
      </c>
      <c r="S255" s="16">
        <f t="shared" si="67"/>
        <v>142880</v>
      </c>
      <c r="T255" s="16">
        <f t="shared" si="71"/>
        <v>894880</v>
      </c>
      <c r="U255" s="424">
        <f t="shared" si="72"/>
        <v>130071.76</v>
      </c>
      <c r="V255" s="424">
        <f t="shared" si="73"/>
        <v>351381.59407916298</v>
      </c>
      <c r="W255" s="424">
        <f t="shared" si="74"/>
        <v>520392.92215112329</v>
      </c>
      <c r="X255" s="424">
        <f t="shared" si="75"/>
        <v>767547.05</v>
      </c>
      <c r="Y255" s="424">
        <f t="shared" si="76"/>
        <v>662323.96499999997</v>
      </c>
      <c r="Z255" s="427">
        <f t="shared" si="77"/>
        <v>332198.24255819857</v>
      </c>
      <c r="AA255" s="425">
        <f t="shared" si="78"/>
        <v>0.50156458185564612</v>
      </c>
      <c r="AB255" s="424">
        <f t="shared" si="84"/>
        <v>351381.59407916298</v>
      </c>
      <c r="AC255" s="421" t="str">
        <f t="shared" si="85"/>
        <v>MEDIA ARMONICA</v>
      </c>
      <c r="AD255" s="434"/>
    </row>
    <row r="256" spans="1:30" ht="32">
      <c r="A256" s="12">
        <f t="shared" si="86"/>
        <v>243</v>
      </c>
      <c r="B256" s="13">
        <v>78181508</v>
      </c>
      <c r="C256" s="768" t="s">
        <v>1872</v>
      </c>
      <c r="D256" s="769"/>
      <c r="E256" s="14" t="s">
        <v>1710</v>
      </c>
      <c r="F256" s="12">
        <v>1</v>
      </c>
      <c r="G256" s="16">
        <f>VLOOKUP(C256,[1]SERVICIOS!$C$264:$I$326,7,FALSE)</f>
        <v>164220</v>
      </c>
      <c r="H256" s="16">
        <f t="shared" si="68"/>
        <v>172595.22</v>
      </c>
      <c r="I256" s="16">
        <v>240000</v>
      </c>
      <c r="J256" s="15">
        <v>0.19</v>
      </c>
      <c r="K256" s="16">
        <f t="shared" si="69"/>
        <v>456</v>
      </c>
      <c r="L256" s="16">
        <f t="shared" si="70"/>
        <v>240456</v>
      </c>
      <c r="M256" s="16">
        <v>316000</v>
      </c>
      <c r="N256" s="15">
        <v>0.19</v>
      </c>
      <c r="O256" s="16">
        <f t="shared" si="66"/>
        <v>60040</v>
      </c>
      <c r="P256" s="16">
        <f t="shared" si="83"/>
        <v>376040</v>
      </c>
      <c r="Q256" s="16">
        <v>285000</v>
      </c>
      <c r="R256" s="15">
        <v>0.19</v>
      </c>
      <c r="S256" s="16">
        <f t="shared" si="67"/>
        <v>54150</v>
      </c>
      <c r="T256" s="16">
        <f t="shared" si="71"/>
        <v>339150</v>
      </c>
      <c r="U256" s="424">
        <f t="shared" si="72"/>
        <v>172595.22</v>
      </c>
      <c r="V256" s="424">
        <f t="shared" si="73"/>
        <v>257061.0223267453</v>
      </c>
      <c r="W256" s="424">
        <f t="shared" si="74"/>
        <v>269725.8447229322</v>
      </c>
      <c r="X256" s="424">
        <f t="shared" si="75"/>
        <v>289803</v>
      </c>
      <c r="Y256" s="424">
        <f t="shared" si="76"/>
        <v>282060.30499999999</v>
      </c>
      <c r="Z256" s="427">
        <f t="shared" si="77"/>
        <v>80319.579456189094</v>
      </c>
      <c r="AA256" s="425">
        <f t="shared" si="78"/>
        <v>0.28476030846023903</v>
      </c>
      <c r="AB256" s="424">
        <f t="shared" si="84"/>
        <v>257061.0223267453</v>
      </c>
      <c r="AC256" s="421" t="str">
        <f t="shared" si="85"/>
        <v>MEDIA ARMONICA</v>
      </c>
      <c r="AD256" s="434"/>
    </row>
    <row r="257" spans="1:30" ht="32">
      <c r="A257" s="12">
        <f t="shared" si="86"/>
        <v>244</v>
      </c>
      <c r="B257" s="13">
        <v>78181508</v>
      </c>
      <c r="C257" s="768" t="s">
        <v>1776</v>
      </c>
      <c r="D257" s="769"/>
      <c r="E257" s="14" t="s">
        <v>1710</v>
      </c>
      <c r="F257" s="12">
        <v>1</v>
      </c>
      <c r="G257" s="16">
        <f>VLOOKUP(C257,[1]SERVICIOS!$C$264:$I$326,7,FALSE)</f>
        <v>164220</v>
      </c>
      <c r="H257" s="16">
        <f t="shared" si="68"/>
        <v>172595.22</v>
      </c>
      <c r="I257" s="16">
        <v>365000</v>
      </c>
      <c r="J257" s="15">
        <v>0.19</v>
      </c>
      <c r="K257" s="16">
        <f t="shared" si="69"/>
        <v>693.5</v>
      </c>
      <c r="L257" s="16">
        <f t="shared" si="70"/>
        <v>365693.5</v>
      </c>
      <c r="M257" s="16">
        <v>471000</v>
      </c>
      <c r="N257" s="15">
        <v>0.19</v>
      </c>
      <c r="O257" s="16">
        <f t="shared" si="66"/>
        <v>89490</v>
      </c>
      <c r="P257" s="16">
        <f t="shared" si="83"/>
        <v>560490</v>
      </c>
      <c r="Q257" s="16">
        <v>429000</v>
      </c>
      <c r="R257" s="15">
        <v>0.19</v>
      </c>
      <c r="S257" s="16">
        <f t="shared" si="67"/>
        <v>81510</v>
      </c>
      <c r="T257" s="16">
        <f t="shared" si="71"/>
        <v>510510</v>
      </c>
      <c r="U257" s="424">
        <f t="shared" si="72"/>
        <v>172595.22</v>
      </c>
      <c r="V257" s="424">
        <f t="shared" si="73"/>
        <v>325960.85198728362</v>
      </c>
      <c r="W257" s="424">
        <f t="shared" si="74"/>
        <v>366589.08653634612</v>
      </c>
      <c r="X257" s="424">
        <f t="shared" si="75"/>
        <v>438101.75</v>
      </c>
      <c r="Y257" s="424">
        <f t="shared" si="76"/>
        <v>402322.18</v>
      </c>
      <c r="Z257" s="427">
        <f t="shared" si="77"/>
        <v>150696.5494207555</v>
      </c>
      <c r="AA257" s="425">
        <f t="shared" si="78"/>
        <v>0.37456684446469124</v>
      </c>
      <c r="AB257" s="424">
        <f t="shared" si="84"/>
        <v>325960.85198728362</v>
      </c>
      <c r="AC257" s="421" t="str">
        <f t="shared" si="85"/>
        <v>MEDIA ARMONICA</v>
      </c>
      <c r="AD257" s="434"/>
    </row>
    <row r="258" spans="1:30" ht="32">
      <c r="A258" s="12">
        <f t="shared" si="86"/>
        <v>245</v>
      </c>
      <c r="B258" s="13">
        <v>78181508</v>
      </c>
      <c r="C258" s="768" t="s">
        <v>1789</v>
      </c>
      <c r="D258" s="769"/>
      <c r="E258" s="14" t="s">
        <v>1710</v>
      </c>
      <c r="F258" s="12">
        <v>1</v>
      </c>
      <c r="G258" s="16">
        <f>VLOOKUP(C258,[1]SERVICIOS!$C$264:$I$326,7,FALSE)</f>
        <v>164220</v>
      </c>
      <c r="H258" s="16">
        <f t="shared" si="68"/>
        <v>172595.22</v>
      </c>
      <c r="I258" s="16">
        <v>481000</v>
      </c>
      <c r="J258" s="15">
        <v>0.19</v>
      </c>
      <c r="K258" s="16">
        <f t="shared" si="69"/>
        <v>913.9</v>
      </c>
      <c r="L258" s="16">
        <f t="shared" si="70"/>
        <v>481913.9</v>
      </c>
      <c r="M258" s="16">
        <v>627000</v>
      </c>
      <c r="N258" s="15">
        <v>0.19</v>
      </c>
      <c r="O258" s="16">
        <f t="shared" si="66"/>
        <v>119130</v>
      </c>
      <c r="P258" s="16">
        <f t="shared" si="83"/>
        <v>746130</v>
      </c>
      <c r="Q258" s="16">
        <v>565000</v>
      </c>
      <c r="R258" s="15">
        <v>0.19</v>
      </c>
      <c r="S258" s="16">
        <f t="shared" si="67"/>
        <v>107350</v>
      </c>
      <c r="T258" s="16">
        <f t="shared" si="71"/>
        <v>672350</v>
      </c>
      <c r="U258" s="424">
        <f t="shared" si="72"/>
        <v>172595.22</v>
      </c>
      <c r="V258" s="424">
        <f t="shared" si="73"/>
        <v>373952.968233313</v>
      </c>
      <c r="W258" s="424">
        <f t="shared" si="74"/>
        <v>451962.11475136323</v>
      </c>
      <c r="X258" s="424">
        <f t="shared" si="75"/>
        <v>577131.94999999995</v>
      </c>
      <c r="Y258" s="424">
        <f t="shared" si="76"/>
        <v>518247.28</v>
      </c>
      <c r="Z258" s="427">
        <f t="shared" si="77"/>
        <v>221626.7377091856</v>
      </c>
      <c r="AA258" s="425">
        <f t="shared" si="78"/>
        <v>0.42764669736266747</v>
      </c>
      <c r="AB258" s="424">
        <f t="shared" si="84"/>
        <v>373952.968233313</v>
      </c>
      <c r="AC258" s="421" t="str">
        <f t="shared" si="85"/>
        <v>MEDIA ARMONICA</v>
      </c>
      <c r="AD258" s="434"/>
    </row>
    <row r="259" spans="1:30" ht="32">
      <c r="A259" s="12">
        <f t="shared" si="86"/>
        <v>246</v>
      </c>
      <c r="B259" s="13">
        <v>78181508</v>
      </c>
      <c r="C259" s="768" t="s">
        <v>1817</v>
      </c>
      <c r="D259" s="769"/>
      <c r="E259" s="14" t="s">
        <v>1710</v>
      </c>
      <c r="F259" s="12">
        <v>1</v>
      </c>
      <c r="G259" s="16">
        <f>VLOOKUP(C259,[1]SERVICIOS!$C$264:$I$326,7,FALSE)</f>
        <v>164220</v>
      </c>
      <c r="H259" s="16">
        <f t="shared" si="68"/>
        <v>172595.22</v>
      </c>
      <c r="I259" s="16">
        <v>373000</v>
      </c>
      <c r="J259" s="15">
        <v>0.19</v>
      </c>
      <c r="K259" s="16">
        <f t="shared" si="69"/>
        <v>708.7</v>
      </c>
      <c r="L259" s="16">
        <f t="shared" si="70"/>
        <v>373708.7</v>
      </c>
      <c r="M259" s="16">
        <v>481000</v>
      </c>
      <c r="N259" s="15">
        <v>0.19</v>
      </c>
      <c r="O259" s="16">
        <f t="shared" si="66"/>
        <v>91390</v>
      </c>
      <c r="P259" s="16">
        <f t="shared" si="83"/>
        <v>572390</v>
      </c>
      <c r="Q259" s="16">
        <v>438000</v>
      </c>
      <c r="R259" s="15">
        <v>0.19</v>
      </c>
      <c r="S259" s="16">
        <f t="shared" si="67"/>
        <v>83220</v>
      </c>
      <c r="T259" s="16">
        <f t="shared" si="71"/>
        <v>521220</v>
      </c>
      <c r="U259" s="424">
        <f t="shared" si="72"/>
        <v>172595.22</v>
      </c>
      <c r="V259" s="424">
        <f t="shared" si="73"/>
        <v>329613.63227710547</v>
      </c>
      <c r="W259" s="424">
        <f t="shared" si="74"/>
        <v>372450.67910195352</v>
      </c>
      <c r="X259" s="424">
        <f t="shared" si="75"/>
        <v>447464.35</v>
      </c>
      <c r="Y259" s="424">
        <f t="shared" si="76"/>
        <v>409978.48</v>
      </c>
      <c r="Z259" s="427">
        <f t="shared" si="77"/>
        <v>155256.63163782796</v>
      </c>
      <c r="AA259" s="425">
        <f t="shared" si="78"/>
        <v>0.37869458815942719</v>
      </c>
      <c r="AB259" s="424">
        <f t="shared" si="84"/>
        <v>329613.63227710547</v>
      </c>
      <c r="AC259" s="421" t="str">
        <f t="shared" si="85"/>
        <v>MEDIA ARMONICA</v>
      </c>
      <c r="AD259" s="434"/>
    </row>
    <row r="260" spans="1:30" ht="32">
      <c r="A260" s="12">
        <f t="shared" si="86"/>
        <v>247</v>
      </c>
      <c r="B260" s="13">
        <v>78181508</v>
      </c>
      <c r="C260" s="768" t="s">
        <v>1856</v>
      </c>
      <c r="D260" s="769"/>
      <c r="E260" s="14" t="s">
        <v>1710</v>
      </c>
      <c r="F260" s="12">
        <v>1</v>
      </c>
      <c r="G260" s="16">
        <f>VLOOKUP(C260,[1]SERVICIOS!$C$264:$I$326,7,FALSE)</f>
        <v>164220</v>
      </c>
      <c r="H260" s="16">
        <f t="shared" si="68"/>
        <v>172595.22</v>
      </c>
      <c r="I260" s="16">
        <v>673000</v>
      </c>
      <c r="J260" s="15">
        <v>0.19</v>
      </c>
      <c r="K260" s="16">
        <f t="shared" si="69"/>
        <v>1278.7</v>
      </c>
      <c r="L260" s="16">
        <f t="shared" si="70"/>
        <v>674278.7</v>
      </c>
      <c r="M260" s="16">
        <v>902000</v>
      </c>
      <c r="N260" s="15">
        <v>0.19</v>
      </c>
      <c r="O260" s="16">
        <f t="shared" si="66"/>
        <v>171380</v>
      </c>
      <c r="P260" s="16">
        <f t="shared" si="83"/>
        <v>1073380</v>
      </c>
      <c r="Q260" s="16">
        <v>806000</v>
      </c>
      <c r="R260" s="15">
        <v>0.19</v>
      </c>
      <c r="S260" s="16">
        <f t="shared" si="67"/>
        <v>153140</v>
      </c>
      <c r="T260" s="16">
        <f t="shared" si="71"/>
        <v>959140</v>
      </c>
      <c r="U260" s="424">
        <f t="shared" si="72"/>
        <v>172595.22</v>
      </c>
      <c r="V260" s="424">
        <f t="shared" si="73"/>
        <v>432376.02883407718</v>
      </c>
      <c r="W260" s="424">
        <f t="shared" si="74"/>
        <v>588336.68171292485</v>
      </c>
      <c r="X260" s="424">
        <f t="shared" si="75"/>
        <v>816709.35</v>
      </c>
      <c r="Y260" s="424">
        <f t="shared" si="76"/>
        <v>719848.48</v>
      </c>
      <c r="Z260" s="427">
        <f t="shared" si="77"/>
        <v>347781.43373651238</v>
      </c>
      <c r="AA260" s="425">
        <f t="shared" si="78"/>
        <v>0.48313144140626979</v>
      </c>
      <c r="AB260" s="424">
        <f t="shared" si="84"/>
        <v>432376.02883407718</v>
      </c>
      <c r="AC260" s="421" t="str">
        <f t="shared" ref="AC260:AC291" si="87">IF(AB260=U260,$U$4,IF(AB260=V260,$V$4,IF(AB260=W260,$W$4,IF(AB260=X260,$X$4,IF(AB260=Y260,$Y$4,"ERROR")))))</f>
        <v>MEDIA ARMONICA</v>
      </c>
      <c r="AD260" s="434"/>
    </row>
    <row r="261" spans="1:30" ht="32">
      <c r="A261" s="12">
        <f t="shared" si="86"/>
        <v>248</v>
      </c>
      <c r="B261" s="13">
        <v>78181508</v>
      </c>
      <c r="C261" s="768" t="s">
        <v>1818</v>
      </c>
      <c r="D261" s="769"/>
      <c r="E261" s="14" t="s">
        <v>1710</v>
      </c>
      <c r="F261" s="12">
        <v>1</v>
      </c>
      <c r="G261" s="16">
        <f>VLOOKUP(C261,[1]SERVICIOS!$C$264:$I$326,7,FALSE)</f>
        <v>164220</v>
      </c>
      <c r="H261" s="16">
        <f t="shared" si="68"/>
        <v>172595.22</v>
      </c>
      <c r="I261" s="16">
        <v>487000</v>
      </c>
      <c r="J261" s="15">
        <v>0.19</v>
      </c>
      <c r="K261" s="16">
        <f t="shared" si="69"/>
        <v>925.3</v>
      </c>
      <c r="L261" s="16">
        <f t="shared" si="70"/>
        <v>487925.3</v>
      </c>
      <c r="M261" s="16">
        <v>646000</v>
      </c>
      <c r="N261" s="15">
        <v>0.19</v>
      </c>
      <c r="O261" s="16">
        <f t="shared" si="66"/>
        <v>122740</v>
      </c>
      <c r="P261" s="16">
        <f t="shared" si="83"/>
        <v>768740</v>
      </c>
      <c r="Q261" s="16">
        <v>577000</v>
      </c>
      <c r="R261" s="15">
        <v>0.19</v>
      </c>
      <c r="S261" s="16">
        <f t="shared" si="67"/>
        <v>109630</v>
      </c>
      <c r="T261" s="16">
        <f t="shared" si="71"/>
        <v>686630</v>
      </c>
      <c r="U261" s="424">
        <f t="shared" si="72"/>
        <v>172595.22</v>
      </c>
      <c r="V261" s="424">
        <f t="shared" si="73"/>
        <v>377336.57500821049</v>
      </c>
      <c r="W261" s="424">
        <f t="shared" si="74"/>
        <v>459167.44491383003</v>
      </c>
      <c r="X261" s="424">
        <f t="shared" si="75"/>
        <v>587277.65</v>
      </c>
      <c r="Y261" s="424">
        <f t="shared" si="76"/>
        <v>528972.63</v>
      </c>
      <c r="Z261" s="427">
        <f t="shared" si="77"/>
        <v>229692.17427378264</v>
      </c>
      <c r="AA261" s="425">
        <f t="shared" si="78"/>
        <v>0.43422317384130565</v>
      </c>
      <c r="AB261" s="424">
        <f t="shared" si="84"/>
        <v>377336.57500821049</v>
      </c>
      <c r="AC261" s="421" t="str">
        <f t="shared" si="87"/>
        <v>MEDIA ARMONICA</v>
      </c>
      <c r="AD261" s="434"/>
    </row>
    <row r="262" spans="1:30" ht="32">
      <c r="A262" s="12">
        <f t="shared" si="86"/>
        <v>249</v>
      </c>
      <c r="B262" s="13">
        <v>78181508</v>
      </c>
      <c r="C262" s="768" t="s">
        <v>1790</v>
      </c>
      <c r="D262" s="769"/>
      <c r="E262" s="14" t="s">
        <v>1710</v>
      </c>
      <c r="F262" s="12">
        <v>1</v>
      </c>
      <c r="G262" s="16">
        <f>VLOOKUP(C262,[1]SERVICIOS!$C$264:$I$326,7,FALSE)</f>
        <v>202300</v>
      </c>
      <c r="H262" s="16">
        <f t="shared" si="68"/>
        <v>212617.3</v>
      </c>
      <c r="I262" s="16">
        <v>714000</v>
      </c>
      <c r="J262" s="15">
        <v>0.19</v>
      </c>
      <c r="K262" s="16">
        <f t="shared" si="69"/>
        <v>1356.6</v>
      </c>
      <c r="L262" s="16">
        <f t="shared" si="70"/>
        <v>715356.6</v>
      </c>
      <c r="M262" s="16">
        <v>924000</v>
      </c>
      <c r="N262" s="15">
        <v>0.19</v>
      </c>
      <c r="O262" s="16">
        <f t="shared" ref="O262:O325" si="88">+M262*N262</f>
        <v>175560</v>
      </c>
      <c r="P262" s="16">
        <f t="shared" si="83"/>
        <v>1099560</v>
      </c>
      <c r="Q262" s="16">
        <v>840000</v>
      </c>
      <c r="R262" s="15">
        <v>0.19</v>
      </c>
      <c r="S262" s="16">
        <f t="shared" ref="S262:S325" si="89">+Q262*R262</f>
        <v>159600</v>
      </c>
      <c r="T262" s="16">
        <f t="shared" si="71"/>
        <v>999600</v>
      </c>
      <c r="U262" s="424">
        <f t="shared" si="72"/>
        <v>212617.3</v>
      </c>
      <c r="V262" s="424">
        <f t="shared" si="73"/>
        <v>499310.62702484999</v>
      </c>
      <c r="W262" s="424">
        <f t="shared" si="74"/>
        <v>639427.91472155252</v>
      </c>
      <c r="X262" s="424">
        <f t="shared" si="75"/>
        <v>857478.3</v>
      </c>
      <c r="Y262" s="424">
        <f t="shared" si="76"/>
        <v>756783.47499999998</v>
      </c>
      <c r="Z262" s="427">
        <f t="shared" si="77"/>
        <v>344343.07851710473</v>
      </c>
      <c r="AA262" s="425">
        <f t="shared" si="78"/>
        <v>0.45500871767463574</v>
      </c>
      <c r="AB262" s="424">
        <f t="shared" si="84"/>
        <v>499310.62702484999</v>
      </c>
      <c r="AC262" s="421" t="str">
        <f t="shared" si="87"/>
        <v>MEDIA ARMONICA</v>
      </c>
      <c r="AD262" s="434"/>
    </row>
    <row r="263" spans="1:30" ht="32">
      <c r="A263" s="12">
        <f t="shared" si="86"/>
        <v>250</v>
      </c>
      <c r="B263" s="13">
        <v>78181508</v>
      </c>
      <c r="C263" s="768" t="s">
        <v>1791</v>
      </c>
      <c r="D263" s="769"/>
      <c r="E263" s="14" t="s">
        <v>1710</v>
      </c>
      <c r="F263" s="12">
        <v>1</v>
      </c>
      <c r="G263" s="16">
        <f>VLOOKUP(C263,[1]SERVICIOS!$C$264:$I$326,7,FALSE)</f>
        <v>207060</v>
      </c>
      <c r="H263" s="16">
        <f t="shared" ref="H263:H326" si="90">+G263*1.051</f>
        <v>217620.06</v>
      </c>
      <c r="I263" s="16">
        <v>209000</v>
      </c>
      <c r="J263" s="15">
        <v>0.19</v>
      </c>
      <c r="K263" s="16">
        <f t="shared" ref="K263:K325" si="91">(I263*J263)/100</f>
        <v>397.1</v>
      </c>
      <c r="L263" s="16">
        <f t="shared" ref="L263:L325" si="92">(K263+I263)*F263</f>
        <v>209397.1</v>
      </c>
      <c r="M263" s="16">
        <v>271000</v>
      </c>
      <c r="N263" s="15">
        <v>0.19</v>
      </c>
      <c r="O263" s="16">
        <f t="shared" si="88"/>
        <v>51490</v>
      </c>
      <c r="P263" s="16">
        <f t="shared" si="83"/>
        <v>322490</v>
      </c>
      <c r="Q263" s="16">
        <v>247000</v>
      </c>
      <c r="R263" s="15">
        <v>0.19</v>
      </c>
      <c r="S263" s="16">
        <f t="shared" si="89"/>
        <v>46930</v>
      </c>
      <c r="T263" s="16">
        <f t="shared" ref="T263:T326" si="93">(S263+Q263)*F263</f>
        <v>293930</v>
      </c>
      <c r="U263" s="424">
        <f t="shared" ref="U263:U326" si="94">MIN(H263,L263,P263,T263)</f>
        <v>209397.1</v>
      </c>
      <c r="V263" s="424">
        <f t="shared" ref="V263:V326" si="95">HARMEAN(H263,L263,P263,T263)</f>
        <v>251987.2045728229</v>
      </c>
      <c r="W263" s="424">
        <f t="shared" ref="W263:W326" si="96">GEOMEAN(H263,L263,P263,T263)</f>
        <v>256364.2359155693</v>
      </c>
      <c r="X263" s="424">
        <f t="shared" ref="X263:X326" si="97">MEDIAN(H263,L263,P263,T263)</f>
        <v>255775.03</v>
      </c>
      <c r="Y263" s="424">
        <f t="shared" ref="Y263:Y326" si="98">AVERAGE(H263,L263,P263,T263)</f>
        <v>260859.29</v>
      </c>
      <c r="Z263" s="427">
        <f t="shared" ref="Z263:Z326" si="99">_xlfn.STDEV.P(H263,L263,P263,T263)</f>
        <v>48502.588295876456</v>
      </c>
      <c r="AA263" s="425">
        <f t="shared" ref="AA263:AA326" si="100">+Z263/Y263</f>
        <v>0.18593391209443397</v>
      </c>
      <c r="AB263" s="424">
        <f t="shared" si="84"/>
        <v>251987.2045728229</v>
      </c>
      <c r="AC263" s="421" t="str">
        <f t="shared" si="87"/>
        <v>MEDIA ARMONICA</v>
      </c>
      <c r="AD263" s="434"/>
    </row>
    <row r="264" spans="1:30" ht="32">
      <c r="A264" s="12">
        <f t="shared" si="86"/>
        <v>251</v>
      </c>
      <c r="B264" s="13">
        <v>78181508</v>
      </c>
      <c r="C264" s="768" t="s">
        <v>1729</v>
      </c>
      <c r="D264" s="769"/>
      <c r="E264" s="14" t="s">
        <v>1710</v>
      </c>
      <c r="F264" s="12">
        <v>1</v>
      </c>
      <c r="G264" s="16">
        <f>VLOOKUP(C264,[1]SERVICIOS!$C$264:$I$326,7,FALSE)</f>
        <v>183260</v>
      </c>
      <c r="H264" s="16">
        <f t="shared" si="90"/>
        <v>192606.25999999998</v>
      </c>
      <c r="I264" s="16">
        <v>262000</v>
      </c>
      <c r="J264" s="15">
        <v>0.19</v>
      </c>
      <c r="K264" s="16">
        <f t="shared" si="91"/>
        <v>497.8</v>
      </c>
      <c r="L264" s="16">
        <f t="shared" si="92"/>
        <v>262497.8</v>
      </c>
      <c r="M264" s="16">
        <v>353000</v>
      </c>
      <c r="N264" s="15">
        <v>0.19</v>
      </c>
      <c r="O264" s="16">
        <f t="shared" si="88"/>
        <v>67070</v>
      </c>
      <c r="P264" s="16">
        <f t="shared" si="83"/>
        <v>420070</v>
      </c>
      <c r="Q264" s="16">
        <v>316000</v>
      </c>
      <c r="R264" s="15">
        <v>0.19</v>
      </c>
      <c r="S264" s="16">
        <f t="shared" si="89"/>
        <v>60040</v>
      </c>
      <c r="T264" s="16">
        <f t="shared" si="93"/>
        <v>376040</v>
      </c>
      <c r="U264" s="424">
        <f t="shared" si="94"/>
        <v>192606.25999999998</v>
      </c>
      <c r="V264" s="424">
        <f t="shared" si="95"/>
        <v>284873.05217313633</v>
      </c>
      <c r="W264" s="424">
        <f t="shared" si="96"/>
        <v>298942.69419487554</v>
      </c>
      <c r="X264" s="424">
        <f t="shared" si="97"/>
        <v>319268.90000000002</v>
      </c>
      <c r="Y264" s="424">
        <f t="shared" si="98"/>
        <v>312803.51500000001</v>
      </c>
      <c r="Z264" s="427">
        <f t="shared" si="99"/>
        <v>90115.199759261799</v>
      </c>
      <c r="AA264" s="425">
        <f t="shared" si="100"/>
        <v>0.28808883352625303</v>
      </c>
      <c r="AB264" s="424">
        <f t="shared" si="84"/>
        <v>284873.05217313633</v>
      </c>
      <c r="AC264" s="421" t="str">
        <f t="shared" si="87"/>
        <v>MEDIA ARMONICA</v>
      </c>
      <c r="AD264" s="434"/>
    </row>
    <row r="265" spans="1:30" ht="32">
      <c r="A265" s="12">
        <f t="shared" si="86"/>
        <v>252</v>
      </c>
      <c r="B265" s="13">
        <v>78181508</v>
      </c>
      <c r="C265" s="768" t="s">
        <v>1792</v>
      </c>
      <c r="D265" s="769"/>
      <c r="E265" s="14" t="s">
        <v>1710</v>
      </c>
      <c r="F265" s="12">
        <v>1</v>
      </c>
      <c r="G265" s="16">
        <f>VLOOKUP(C265,[1]SERVICIOS!$C$264:$I$326,7,FALSE)</f>
        <v>183260</v>
      </c>
      <c r="H265" s="16">
        <f t="shared" si="90"/>
        <v>192606.25999999998</v>
      </c>
      <c r="I265" s="16">
        <v>437000</v>
      </c>
      <c r="J265" s="15">
        <v>0.19</v>
      </c>
      <c r="K265" s="16">
        <f t="shared" si="91"/>
        <v>830.3</v>
      </c>
      <c r="L265" s="16">
        <f t="shared" si="92"/>
        <v>437830.3</v>
      </c>
      <c r="M265" s="16">
        <v>580000</v>
      </c>
      <c r="N265" s="15">
        <v>0.19</v>
      </c>
      <c r="O265" s="16">
        <f t="shared" si="88"/>
        <v>110200</v>
      </c>
      <c r="P265" s="16">
        <f t="shared" si="83"/>
        <v>690200</v>
      </c>
      <c r="Q265" s="16">
        <v>518000</v>
      </c>
      <c r="R265" s="15">
        <v>0.19</v>
      </c>
      <c r="S265" s="16">
        <f t="shared" si="89"/>
        <v>98420</v>
      </c>
      <c r="T265" s="16">
        <f t="shared" si="93"/>
        <v>616420</v>
      </c>
      <c r="U265" s="424">
        <f t="shared" si="94"/>
        <v>192606.25999999998</v>
      </c>
      <c r="V265" s="424">
        <f t="shared" si="95"/>
        <v>379252.78247219388</v>
      </c>
      <c r="W265" s="424">
        <f t="shared" si="96"/>
        <v>435218.12337727292</v>
      </c>
      <c r="X265" s="424">
        <f t="shared" si="97"/>
        <v>527125.15</v>
      </c>
      <c r="Y265" s="424">
        <f t="shared" si="98"/>
        <v>484264.14</v>
      </c>
      <c r="Z265" s="427">
        <f t="shared" si="99"/>
        <v>191764.9408973908</v>
      </c>
      <c r="AA265" s="425">
        <f t="shared" si="100"/>
        <v>0.39599244515067911</v>
      </c>
      <c r="AB265" s="424">
        <f t="shared" si="84"/>
        <v>379252.78247219388</v>
      </c>
      <c r="AC265" s="421" t="str">
        <f t="shared" si="87"/>
        <v>MEDIA ARMONICA</v>
      </c>
      <c r="AD265" s="434"/>
    </row>
    <row r="266" spans="1:30" ht="32">
      <c r="A266" s="12">
        <f t="shared" si="86"/>
        <v>253</v>
      </c>
      <c r="B266" s="13">
        <v>78181508</v>
      </c>
      <c r="C266" s="768" t="s">
        <v>1793</v>
      </c>
      <c r="D266" s="769"/>
      <c r="E266" s="14" t="s">
        <v>1710</v>
      </c>
      <c r="F266" s="12">
        <v>1</v>
      </c>
      <c r="G266" s="16">
        <f>VLOOKUP(C266,[1]SERVICIOS!$C$264:$I$326,7,FALSE)</f>
        <v>296310</v>
      </c>
      <c r="H266" s="16">
        <f t="shared" si="90"/>
        <v>311421.81</v>
      </c>
      <c r="I266" s="16">
        <v>449000</v>
      </c>
      <c r="J266" s="15">
        <v>0.19</v>
      </c>
      <c r="K266" s="16">
        <f t="shared" si="91"/>
        <v>853.1</v>
      </c>
      <c r="L266" s="16">
        <f t="shared" si="92"/>
        <v>449853.1</v>
      </c>
      <c r="M266" s="16">
        <v>584000</v>
      </c>
      <c r="N266" s="15">
        <v>0.19</v>
      </c>
      <c r="O266" s="16">
        <f t="shared" si="88"/>
        <v>110960</v>
      </c>
      <c r="P266" s="16">
        <f t="shared" si="83"/>
        <v>694960</v>
      </c>
      <c r="Q266" s="16">
        <v>527000</v>
      </c>
      <c r="R266" s="15">
        <v>0.19</v>
      </c>
      <c r="S266" s="16">
        <f t="shared" si="89"/>
        <v>100130</v>
      </c>
      <c r="T266" s="16">
        <f t="shared" si="93"/>
        <v>627130</v>
      </c>
      <c r="U266" s="424">
        <f t="shared" si="94"/>
        <v>311421.81</v>
      </c>
      <c r="V266" s="424">
        <f t="shared" si="95"/>
        <v>472393.0971303524</v>
      </c>
      <c r="W266" s="424">
        <f t="shared" si="96"/>
        <v>497089.14764529525</v>
      </c>
      <c r="X266" s="424">
        <f t="shared" si="97"/>
        <v>538491.55000000005</v>
      </c>
      <c r="Y266" s="424">
        <f t="shared" si="98"/>
        <v>520841.22749999998</v>
      </c>
      <c r="Z266" s="427">
        <f t="shared" si="99"/>
        <v>150424.77918253629</v>
      </c>
      <c r="AA266" s="425">
        <f t="shared" si="100"/>
        <v>0.28881119857689513</v>
      </c>
      <c r="AB266" s="424">
        <f t="shared" si="84"/>
        <v>472393.0971303524</v>
      </c>
      <c r="AC266" s="421" t="str">
        <f t="shared" si="87"/>
        <v>MEDIA ARMONICA</v>
      </c>
      <c r="AD266" s="434"/>
    </row>
    <row r="267" spans="1:30" ht="32">
      <c r="A267" s="12">
        <f t="shared" si="86"/>
        <v>254</v>
      </c>
      <c r="B267" s="13">
        <v>78181508</v>
      </c>
      <c r="C267" s="768" t="s">
        <v>1731</v>
      </c>
      <c r="D267" s="769"/>
      <c r="E267" s="14" t="s">
        <v>1710</v>
      </c>
      <c r="F267" s="12">
        <v>1</v>
      </c>
      <c r="G267" s="16">
        <f>VLOOKUP(C267,[1]SERVICIOS!$C$264:$I$326,7,FALSE)</f>
        <v>2236010</v>
      </c>
      <c r="H267" s="16">
        <f t="shared" si="90"/>
        <v>2350046.5099999998</v>
      </c>
      <c r="I267" s="16">
        <v>189000</v>
      </c>
      <c r="J267" s="15">
        <v>0.19</v>
      </c>
      <c r="K267" s="16">
        <f t="shared" si="91"/>
        <v>359.1</v>
      </c>
      <c r="L267" s="16">
        <f t="shared" si="92"/>
        <v>189359.1</v>
      </c>
      <c r="M267" s="16">
        <v>246000</v>
      </c>
      <c r="N267" s="15">
        <v>0.19</v>
      </c>
      <c r="O267" s="16">
        <f t="shared" si="88"/>
        <v>46740</v>
      </c>
      <c r="P267" s="16">
        <f t="shared" si="83"/>
        <v>292740</v>
      </c>
      <c r="Q267" s="16">
        <v>224000</v>
      </c>
      <c r="R267" s="15">
        <v>0.19</v>
      </c>
      <c r="S267" s="16">
        <f t="shared" si="89"/>
        <v>42560</v>
      </c>
      <c r="T267" s="16">
        <f t="shared" si="93"/>
        <v>266560</v>
      </c>
      <c r="U267" s="424">
        <f t="shared" si="94"/>
        <v>189359.1</v>
      </c>
      <c r="V267" s="424">
        <f t="shared" si="95"/>
        <v>310703.8384604989</v>
      </c>
      <c r="W267" s="424">
        <f t="shared" si="96"/>
        <v>431678.00572191278</v>
      </c>
      <c r="X267" s="424">
        <f t="shared" si="97"/>
        <v>279650</v>
      </c>
      <c r="Y267" s="424">
        <f t="shared" si="98"/>
        <v>774676.40249999997</v>
      </c>
      <c r="Z267" s="427">
        <f t="shared" si="99"/>
        <v>910334.04511127411</v>
      </c>
      <c r="AA267" s="425">
        <f t="shared" si="100"/>
        <v>1.1751152380187211</v>
      </c>
      <c r="AB267" s="424">
        <f t="shared" si="84"/>
        <v>310703.8384604989</v>
      </c>
      <c r="AC267" s="421" t="str">
        <f t="shared" si="87"/>
        <v>MEDIA ARMONICA</v>
      </c>
      <c r="AD267" s="434"/>
    </row>
    <row r="268" spans="1:30" ht="32">
      <c r="A268" s="12">
        <f t="shared" si="86"/>
        <v>255</v>
      </c>
      <c r="B268" s="13">
        <v>78181508</v>
      </c>
      <c r="C268" s="768" t="s">
        <v>1732</v>
      </c>
      <c r="D268" s="769"/>
      <c r="E268" s="14" t="s">
        <v>1710</v>
      </c>
      <c r="F268" s="12">
        <v>1</v>
      </c>
      <c r="G268" s="16">
        <f>VLOOKUP(C268,[1]SERVICIOS!$C$264:$I$326,7,FALSE)</f>
        <v>1994440</v>
      </c>
      <c r="H268" s="16">
        <f t="shared" si="90"/>
        <v>2096156.44</v>
      </c>
      <c r="I268" s="16">
        <v>354000</v>
      </c>
      <c r="J268" s="15">
        <v>0.19</v>
      </c>
      <c r="K268" s="16">
        <f t="shared" si="91"/>
        <v>672.6</v>
      </c>
      <c r="L268" s="16">
        <f t="shared" si="92"/>
        <v>354672.6</v>
      </c>
      <c r="M268" s="16">
        <v>457000</v>
      </c>
      <c r="N268" s="15">
        <v>0.19</v>
      </c>
      <c r="O268" s="16">
        <f t="shared" si="88"/>
        <v>86830</v>
      </c>
      <c r="P268" s="16">
        <f t="shared" si="83"/>
        <v>543830</v>
      </c>
      <c r="Q268" s="16">
        <v>412000</v>
      </c>
      <c r="R268" s="15">
        <v>0.19</v>
      </c>
      <c r="S268" s="16">
        <f t="shared" si="89"/>
        <v>78280</v>
      </c>
      <c r="T268" s="16">
        <f t="shared" si="93"/>
        <v>490280</v>
      </c>
      <c r="U268" s="424">
        <f t="shared" si="94"/>
        <v>354672.6</v>
      </c>
      <c r="V268" s="424">
        <f t="shared" si="95"/>
        <v>557489.26377023535</v>
      </c>
      <c r="W268" s="424">
        <f t="shared" si="96"/>
        <v>667251.66676409158</v>
      </c>
      <c r="X268" s="424">
        <f t="shared" si="97"/>
        <v>517055</v>
      </c>
      <c r="Y268" s="424">
        <f t="shared" si="98"/>
        <v>871234.76</v>
      </c>
      <c r="Z268" s="427">
        <f t="shared" si="99"/>
        <v>710561.39659342647</v>
      </c>
      <c r="AA268" s="425">
        <f t="shared" si="100"/>
        <v>0.81557971423617959</v>
      </c>
      <c r="AB268" s="424">
        <f t="shared" si="84"/>
        <v>557489.26377023535</v>
      </c>
      <c r="AC268" s="421" t="str">
        <f t="shared" si="87"/>
        <v>MEDIA ARMONICA</v>
      </c>
      <c r="AD268" s="434"/>
    </row>
    <row r="269" spans="1:30" ht="32">
      <c r="A269" s="12">
        <f t="shared" si="86"/>
        <v>256</v>
      </c>
      <c r="B269" s="13">
        <v>78181508</v>
      </c>
      <c r="C269" s="768" t="s">
        <v>1733</v>
      </c>
      <c r="D269" s="769"/>
      <c r="E269" s="14" t="s">
        <v>1710</v>
      </c>
      <c r="F269" s="12">
        <v>1</v>
      </c>
      <c r="G269" s="16">
        <f>VLOOKUP(C269,[1]SERVICIOS!$C$264:$I$326,7,FALSE)</f>
        <v>1974210</v>
      </c>
      <c r="H269" s="16">
        <f t="shared" si="90"/>
        <v>2074894.71</v>
      </c>
      <c r="I269" s="16">
        <v>518000</v>
      </c>
      <c r="J269" s="15">
        <v>0.19</v>
      </c>
      <c r="K269" s="16">
        <f t="shared" si="91"/>
        <v>984.2</v>
      </c>
      <c r="L269" s="16">
        <f t="shared" si="92"/>
        <v>518984.2</v>
      </c>
      <c r="M269" s="16">
        <v>682000</v>
      </c>
      <c r="N269" s="15">
        <v>0.19</v>
      </c>
      <c r="O269" s="16">
        <f t="shared" si="88"/>
        <v>129580</v>
      </c>
      <c r="P269" s="16">
        <f t="shared" si="83"/>
        <v>811580</v>
      </c>
      <c r="Q269" s="16">
        <v>609000</v>
      </c>
      <c r="R269" s="15">
        <v>0.19</v>
      </c>
      <c r="S269" s="16">
        <f t="shared" si="89"/>
        <v>115710</v>
      </c>
      <c r="T269" s="16">
        <f t="shared" si="93"/>
        <v>724710</v>
      </c>
      <c r="U269" s="424">
        <f t="shared" si="94"/>
        <v>518984.2</v>
      </c>
      <c r="V269" s="424">
        <f t="shared" si="95"/>
        <v>796682.64396199048</v>
      </c>
      <c r="W269" s="424">
        <f t="shared" si="96"/>
        <v>892095.7029592481</v>
      </c>
      <c r="X269" s="424">
        <f t="shared" si="97"/>
        <v>768145</v>
      </c>
      <c r="Y269" s="424">
        <f t="shared" si="98"/>
        <v>1032542.2275</v>
      </c>
      <c r="Z269" s="427">
        <f t="shared" si="99"/>
        <v>611110.77793902811</v>
      </c>
      <c r="AA269" s="425">
        <f t="shared" si="100"/>
        <v>0.59185063977349839</v>
      </c>
      <c r="AB269" s="424">
        <f t="shared" si="84"/>
        <v>796682.64396199048</v>
      </c>
      <c r="AC269" s="421" t="str">
        <f t="shared" si="87"/>
        <v>MEDIA ARMONICA</v>
      </c>
      <c r="AD269" s="434"/>
    </row>
    <row r="270" spans="1:30" ht="32">
      <c r="A270" s="12">
        <f t="shared" si="86"/>
        <v>257</v>
      </c>
      <c r="B270" s="13">
        <v>78181508</v>
      </c>
      <c r="C270" s="768" t="s">
        <v>1873</v>
      </c>
      <c r="D270" s="769"/>
      <c r="E270" s="14" t="s">
        <v>1710</v>
      </c>
      <c r="F270" s="12">
        <v>1</v>
      </c>
      <c r="G270" s="16">
        <f>VLOOKUP(C270,[1]SERVICIOS!$C$264:$I$326,7,FALSE)</f>
        <v>1952790</v>
      </c>
      <c r="H270" s="16">
        <f t="shared" si="90"/>
        <v>2052382.2899999998</v>
      </c>
      <c r="I270" s="16">
        <v>313000</v>
      </c>
      <c r="J270" s="15">
        <v>0.19</v>
      </c>
      <c r="K270" s="16">
        <f t="shared" si="91"/>
        <v>594.70000000000005</v>
      </c>
      <c r="L270" s="16">
        <f t="shared" si="92"/>
        <v>313594.7</v>
      </c>
      <c r="M270" s="16">
        <v>405000</v>
      </c>
      <c r="N270" s="15">
        <v>0.19</v>
      </c>
      <c r="O270" s="16">
        <f t="shared" si="88"/>
        <v>76950</v>
      </c>
      <c r="P270" s="16">
        <f t="shared" si="83"/>
        <v>481950</v>
      </c>
      <c r="Q270" s="16">
        <v>365000</v>
      </c>
      <c r="R270" s="15">
        <v>0.19</v>
      </c>
      <c r="S270" s="16">
        <f t="shared" si="89"/>
        <v>69350</v>
      </c>
      <c r="T270" s="16">
        <f t="shared" si="93"/>
        <v>434350</v>
      </c>
      <c r="U270" s="424">
        <f t="shared" si="94"/>
        <v>313594.7</v>
      </c>
      <c r="V270" s="424">
        <f t="shared" si="95"/>
        <v>496693.08698702703</v>
      </c>
      <c r="W270" s="424">
        <f t="shared" si="96"/>
        <v>605852.90659618087</v>
      </c>
      <c r="X270" s="424">
        <f t="shared" si="97"/>
        <v>458150</v>
      </c>
      <c r="Y270" s="424">
        <f t="shared" si="98"/>
        <v>820569.24749999994</v>
      </c>
      <c r="Z270" s="427">
        <f t="shared" si="99"/>
        <v>713830.31341539207</v>
      </c>
      <c r="AA270" s="425">
        <f t="shared" si="100"/>
        <v>0.86992086967698867</v>
      </c>
      <c r="AB270" s="424">
        <f t="shared" si="84"/>
        <v>496693.08698702703</v>
      </c>
      <c r="AC270" s="421" t="str">
        <f t="shared" si="87"/>
        <v>MEDIA ARMONICA</v>
      </c>
      <c r="AD270" s="434"/>
    </row>
    <row r="271" spans="1:30" ht="32">
      <c r="A271" s="12">
        <f t="shared" si="86"/>
        <v>258</v>
      </c>
      <c r="B271" s="13">
        <v>78181508</v>
      </c>
      <c r="C271" s="768" t="s">
        <v>1804</v>
      </c>
      <c r="D271" s="769"/>
      <c r="E271" s="14" t="s">
        <v>1710</v>
      </c>
      <c r="F271" s="12">
        <v>1</v>
      </c>
      <c r="G271" s="16">
        <f>VLOOKUP(C271,[1]SERVICIOS!$C$264:$I$326,7,FALSE)</f>
        <v>184450</v>
      </c>
      <c r="H271" s="16">
        <f t="shared" si="90"/>
        <v>193856.94999999998</v>
      </c>
      <c r="I271" s="16">
        <v>444000</v>
      </c>
      <c r="J271" s="15">
        <v>0.19</v>
      </c>
      <c r="K271" s="16">
        <f t="shared" si="91"/>
        <v>843.6</v>
      </c>
      <c r="L271" s="16">
        <f t="shared" si="92"/>
        <v>444843.6</v>
      </c>
      <c r="M271" s="16">
        <v>584000</v>
      </c>
      <c r="N271" s="15">
        <v>0.19</v>
      </c>
      <c r="O271" s="16">
        <f t="shared" si="88"/>
        <v>110960</v>
      </c>
      <c r="P271" s="16">
        <f t="shared" si="83"/>
        <v>694960</v>
      </c>
      <c r="Q271" s="16">
        <v>531000</v>
      </c>
      <c r="R271" s="15">
        <v>0.19</v>
      </c>
      <c r="S271" s="16">
        <f t="shared" si="89"/>
        <v>100890</v>
      </c>
      <c r="T271" s="16">
        <f t="shared" si="93"/>
        <v>631890</v>
      </c>
      <c r="U271" s="424">
        <f t="shared" si="94"/>
        <v>193856.94999999998</v>
      </c>
      <c r="V271" s="424">
        <f t="shared" si="95"/>
        <v>383585.98688354006</v>
      </c>
      <c r="W271" s="424">
        <f t="shared" si="96"/>
        <v>441136.00245508441</v>
      </c>
      <c r="X271" s="424">
        <f t="shared" si="97"/>
        <v>538366.80000000005</v>
      </c>
      <c r="Y271" s="424">
        <f t="shared" si="98"/>
        <v>491387.63749999995</v>
      </c>
      <c r="Z271" s="427">
        <f t="shared" si="99"/>
        <v>194854.73953238668</v>
      </c>
      <c r="AA271" s="425">
        <f t="shared" si="100"/>
        <v>0.39653976751172682</v>
      </c>
      <c r="AB271" s="424">
        <f t="shared" si="84"/>
        <v>383585.98688354006</v>
      </c>
      <c r="AC271" s="421" t="str">
        <f t="shared" si="87"/>
        <v>MEDIA ARMONICA</v>
      </c>
      <c r="AD271" s="434"/>
    </row>
    <row r="272" spans="1:30" ht="32">
      <c r="A272" s="12">
        <f t="shared" si="86"/>
        <v>259</v>
      </c>
      <c r="B272" s="13">
        <v>78181508</v>
      </c>
      <c r="C272" s="768" t="s">
        <v>1736</v>
      </c>
      <c r="D272" s="769"/>
      <c r="E272" s="14" t="s">
        <v>1710</v>
      </c>
      <c r="F272" s="12">
        <v>1</v>
      </c>
      <c r="G272" s="16">
        <f>VLOOKUP(C272,[1]SERVICIOS!$C$264:$I$326,7,FALSE)</f>
        <v>220150</v>
      </c>
      <c r="H272" s="16">
        <f t="shared" si="90"/>
        <v>231377.65</v>
      </c>
      <c r="I272" s="16">
        <v>544000</v>
      </c>
      <c r="J272" s="15">
        <v>0.19</v>
      </c>
      <c r="K272" s="16">
        <f t="shared" si="91"/>
        <v>1033.5999999999999</v>
      </c>
      <c r="L272" s="16">
        <f t="shared" si="92"/>
        <v>545033.6</v>
      </c>
      <c r="M272" s="16">
        <v>729000</v>
      </c>
      <c r="N272" s="15">
        <v>0.19</v>
      </c>
      <c r="O272" s="16">
        <f t="shared" si="88"/>
        <v>138510</v>
      </c>
      <c r="P272" s="16">
        <f t="shared" si="83"/>
        <v>867510</v>
      </c>
      <c r="Q272" s="16">
        <v>657000</v>
      </c>
      <c r="R272" s="15">
        <v>0.19</v>
      </c>
      <c r="S272" s="16">
        <f t="shared" si="89"/>
        <v>124830</v>
      </c>
      <c r="T272" s="16">
        <f t="shared" si="93"/>
        <v>781830</v>
      </c>
      <c r="U272" s="424">
        <f t="shared" si="94"/>
        <v>231377.65</v>
      </c>
      <c r="V272" s="424">
        <f t="shared" si="95"/>
        <v>465741.08796395524</v>
      </c>
      <c r="W272" s="424">
        <f t="shared" si="96"/>
        <v>540795.25910579087</v>
      </c>
      <c r="X272" s="424">
        <f t="shared" si="97"/>
        <v>663431.80000000005</v>
      </c>
      <c r="Y272" s="424">
        <f t="shared" si="98"/>
        <v>606437.8125</v>
      </c>
      <c r="Z272" s="427">
        <f t="shared" si="99"/>
        <v>246658.52373744446</v>
      </c>
      <c r="AA272" s="425">
        <f t="shared" si="100"/>
        <v>0.40673341710110539</v>
      </c>
      <c r="AB272" s="424">
        <f t="shared" si="84"/>
        <v>465741.08796395524</v>
      </c>
      <c r="AC272" s="421" t="str">
        <f t="shared" si="87"/>
        <v>MEDIA ARMONICA</v>
      </c>
      <c r="AD272" s="434"/>
    </row>
    <row r="273" spans="1:30" ht="32">
      <c r="A273" s="12">
        <f t="shared" si="86"/>
        <v>260</v>
      </c>
      <c r="B273" s="13">
        <v>78181508</v>
      </c>
      <c r="C273" s="768" t="s">
        <v>1737</v>
      </c>
      <c r="D273" s="769"/>
      <c r="E273" s="14" t="s">
        <v>1710</v>
      </c>
      <c r="F273" s="12">
        <v>1</v>
      </c>
      <c r="G273" s="16">
        <f>VLOOKUP(C273,[1]SERVICIOS!$C$264:$I$326,7,FALSE)</f>
        <v>193970</v>
      </c>
      <c r="H273" s="16">
        <f t="shared" si="90"/>
        <v>203862.47</v>
      </c>
      <c r="I273" s="16">
        <v>448000</v>
      </c>
      <c r="J273" s="15">
        <v>0.19</v>
      </c>
      <c r="K273" s="16">
        <f t="shared" si="91"/>
        <v>851.2</v>
      </c>
      <c r="L273" s="16">
        <f t="shared" si="92"/>
        <v>448851.20000000001</v>
      </c>
      <c r="M273" s="16">
        <v>584000</v>
      </c>
      <c r="N273" s="15">
        <v>0.19</v>
      </c>
      <c r="O273" s="16">
        <f t="shared" si="88"/>
        <v>110960</v>
      </c>
      <c r="P273" s="16">
        <f t="shared" si="83"/>
        <v>694960</v>
      </c>
      <c r="Q273" s="16">
        <v>531000</v>
      </c>
      <c r="R273" s="15">
        <v>0.19</v>
      </c>
      <c r="S273" s="16">
        <f t="shared" si="89"/>
        <v>100890</v>
      </c>
      <c r="T273" s="16">
        <f t="shared" si="93"/>
        <v>631890</v>
      </c>
      <c r="U273" s="424">
        <f t="shared" si="94"/>
        <v>203862.47</v>
      </c>
      <c r="V273" s="424">
        <f t="shared" si="95"/>
        <v>393907.69581665134</v>
      </c>
      <c r="W273" s="424">
        <f t="shared" si="96"/>
        <v>447723.86157432571</v>
      </c>
      <c r="X273" s="424">
        <f t="shared" si="97"/>
        <v>540370.6</v>
      </c>
      <c r="Y273" s="424">
        <f t="shared" si="98"/>
        <v>494890.91749999998</v>
      </c>
      <c r="Z273" s="427">
        <f t="shared" si="99"/>
        <v>190796.74998540577</v>
      </c>
      <c r="AA273" s="425">
        <f t="shared" si="100"/>
        <v>0.38553293915604298</v>
      </c>
      <c r="AB273" s="424">
        <f t="shared" si="84"/>
        <v>393907.69581665134</v>
      </c>
      <c r="AC273" s="421" t="str">
        <f t="shared" si="87"/>
        <v>MEDIA ARMONICA</v>
      </c>
      <c r="AD273" s="434"/>
    </row>
    <row r="274" spans="1:30" ht="32">
      <c r="A274" s="12">
        <f t="shared" si="86"/>
        <v>261</v>
      </c>
      <c r="B274" s="13">
        <v>78181508</v>
      </c>
      <c r="C274" s="768" t="s">
        <v>1738</v>
      </c>
      <c r="D274" s="769"/>
      <c r="E274" s="14" t="s">
        <v>1710</v>
      </c>
      <c r="F274" s="12">
        <v>1</v>
      </c>
      <c r="G274" s="16">
        <f>VLOOKUP(C274,[1]SERVICIOS!$C$264:$I$326,7,FALSE)</f>
        <v>67830</v>
      </c>
      <c r="H274" s="16">
        <f t="shared" si="90"/>
        <v>71289.33</v>
      </c>
      <c r="I274" s="16">
        <v>540000</v>
      </c>
      <c r="J274" s="15">
        <v>0.19</v>
      </c>
      <c r="K274" s="16">
        <f t="shared" si="91"/>
        <v>1026</v>
      </c>
      <c r="L274" s="16">
        <f t="shared" si="92"/>
        <v>541026</v>
      </c>
      <c r="M274" s="16">
        <v>716000</v>
      </c>
      <c r="N274" s="15">
        <v>0.19</v>
      </c>
      <c r="O274" s="16">
        <f t="shared" si="88"/>
        <v>136040</v>
      </c>
      <c r="P274" s="16">
        <f t="shared" si="83"/>
        <v>852040</v>
      </c>
      <c r="Q274" s="16">
        <v>640000</v>
      </c>
      <c r="R274" s="15">
        <v>0.19</v>
      </c>
      <c r="S274" s="16">
        <f t="shared" si="89"/>
        <v>121600</v>
      </c>
      <c r="T274" s="16">
        <f t="shared" si="93"/>
        <v>761600</v>
      </c>
      <c r="U274" s="424">
        <f t="shared" si="94"/>
        <v>71289.33</v>
      </c>
      <c r="V274" s="424">
        <f t="shared" si="95"/>
        <v>217836.87950263772</v>
      </c>
      <c r="W274" s="424">
        <f t="shared" si="96"/>
        <v>397747.44370713428</v>
      </c>
      <c r="X274" s="424">
        <f t="shared" si="97"/>
        <v>651313</v>
      </c>
      <c r="Y274" s="424">
        <f t="shared" si="98"/>
        <v>556488.83250000002</v>
      </c>
      <c r="Z274" s="427">
        <f t="shared" si="99"/>
        <v>302108.73045105656</v>
      </c>
      <c r="AA274" s="425">
        <f t="shared" si="100"/>
        <v>0.54288372525616957</v>
      </c>
      <c r="AB274" s="424">
        <f t="shared" si="84"/>
        <v>217836.87950263772</v>
      </c>
      <c r="AC274" s="421" t="str">
        <f t="shared" si="87"/>
        <v>MEDIA ARMONICA</v>
      </c>
      <c r="AD274" s="434"/>
    </row>
    <row r="275" spans="1:30" ht="32">
      <c r="A275" s="12">
        <f t="shared" si="86"/>
        <v>262</v>
      </c>
      <c r="B275" s="13">
        <v>78181508</v>
      </c>
      <c r="C275" s="768" t="s">
        <v>1739</v>
      </c>
      <c r="D275" s="769"/>
      <c r="E275" s="14" t="s">
        <v>1710</v>
      </c>
      <c r="F275" s="12">
        <v>1</v>
      </c>
      <c r="G275" s="16">
        <f>VLOOKUP(C275,[1]SERVICIOS!$C$264:$I$326,7,FALSE)</f>
        <v>63070</v>
      </c>
      <c r="H275" s="16">
        <f t="shared" si="90"/>
        <v>66286.569999999992</v>
      </c>
      <c r="I275" s="16">
        <v>583000</v>
      </c>
      <c r="J275" s="15">
        <v>0.19</v>
      </c>
      <c r="K275" s="16">
        <f t="shared" si="91"/>
        <v>1107.7</v>
      </c>
      <c r="L275" s="16">
        <f t="shared" si="92"/>
        <v>584107.69999999995</v>
      </c>
      <c r="M275" s="16">
        <v>767000</v>
      </c>
      <c r="N275" s="15">
        <v>0.19</v>
      </c>
      <c r="O275" s="16">
        <f t="shared" si="88"/>
        <v>145730</v>
      </c>
      <c r="P275" s="16">
        <f t="shared" si="83"/>
        <v>912730</v>
      </c>
      <c r="Q275" s="16">
        <v>691000</v>
      </c>
      <c r="R275" s="15">
        <v>0.19</v>
      </c>
      <c r="S275" s="16">
        <f t="shared" si="89"/>
        <v>131290</v>
      </c>
      <c r="T275" s="16">
        <f t="shared" si="93"/>
        <v>822290</v>
      </c>
      <c r="U275" s="424">
        <f t="shared" si="94"/>
        <v>66286.569999999992</v>
      </c>
      <c r="V275" s="424">
        <f t="shared" si="95"/>
        <v>209317.17408794397</v>
      </c>
      <c r="W275" s="424">
        <f t="shared" si="96"/>
        <v>412877.72506057442</v>
      </c>
      <c r="X275" s="424">
        <f t="shared" si="97"/>
        <v>703198.85</v>
      </c>
      <c r="Y275" s="424">
        <f t="shared" si="98"/>
        <v>596353.5675</v>
      </c>
      <c r="Z275" s="427">
        <f t="shared" si="99"/>
        <v>328733.28918811469</v>
      </c>
      <c r="AA275" s="425">
        <f t="shared" si="100"/>
        <v>0.55123890776106521</v>
      </c>
      <c r="AB275" s="424">
        <f t="shared" si="84"/>
        <v>209317.17408794397</v>
      </c>
      <c r="AC275" s="421" t="str">
        <f t="shared" si="87"/>
        <v>MEDIA ARMONICA</v>
      </c>
      <c r="AD275" s="434"/>
    </row>
    <row r="276" spans="1:30" ht="32">
      <c r="A276" s="12">
        <f t="shared" si="86"/>
        <v>263</v>
      </c>
      <c r="B276" s="13">
        <v>78181508</v>
      </c>
      <c r="C276" s="768" t="s">
        <v>1740</v>
      </c>
      <c r="D276" s="769"/>
      <c r="E276" s="14" t="s">
        <v>1710</v>
      </c>
      <c r="F276" s="12">
        <v>1</v>
      </c>
      <c r="G276" s="764" t="s">
        <v>1954</v>
      </c>
      <c r="H276" s="765"/>
      <c r="I276" s="16">
        <v>305000</v>
      </c>
      <c r="J276" s="15">
        <v>0.19</v>
      </c>
      <c r="K276" s="16">
        <f t="shared" si="91"/>
        <v>579.5</v>
      </c>
      <c r="L276" s="16">
        <f t="shared" si="92"/>
        <v>305579.5</v>
      </c>
      <c r="M276" s="16">
        <v>397000</v>
      </c>
      <c r="N276" s="15">
        <v>0.19</v>
      </c>
      <c r="O276" s="16">
        <f t="shared" si="88"/>
        <v>75430</v>
      </c>
      <c r="P276" s="16">
        <f t="shared" si="83"/>
        <v>472430</v>
      </c>
      <c r="Q276" s="16">
        <v>361000</v>
      </c>
      <c r="R276" s="15">
        <v>0.19</v>
      </c>
      <c r="S276" s="16">
        <f t="shared" si="89"/>
        <v>68590</v>
      </c>
      <c r="T276" s="16">
        <f t="shared" si="93"/>
        <v>429590</v>
      </c>
      <c r="U276" s="424">
        <f t="shared" si="94"/>
        <v>305579.5</v>
      </c>
      <c r="V276" s="424">
        <f t="shared" si="95"/>
        <v>388752.73743774096</v>
      </c>
      <c r="W276" s="424">
        <f t="shared" si="96"/>
        <v>395826.87938089477</v>
      </c>
      <c r="X276" s="424">
        <f t="shared" si="97"/>
        <v>429590</v>
      </c>
      <c r="Y276" s="424">
        <f t="shared" si="98"/>
        <v>402533.16666666669</v>
      </c>
      <c r="Z276" s="427">
        <f t="shared" si="99"/>
        <v>70752.274451465913</v>
      </c>
      <c r="AA276" s="425">
        <f t="shared" si="100"/>
        <v>0.17576756478815844</v>
      </c>
      <c r="AB276" s="424">
        <f t="shared" si="84"/>
        <v>388752.73743774096</v>
      </c>
      <c r="AC276" s="421" t="str">
        <f t="shared" si="87"/>
        <v>MEDIA ARMONICA</v>
      </c>
      <c r="AD276" s="434"/>
    </row>
    <row r="277" spans="1:30" ht="32">
      <c r="A277" s="12">
        <f t="shared" si="86"/>
        <v>264</v>
      </c>
      <c r="B277" s="13">
        <v>78181508</v>
      </c>
      <c r="C277" s="768" t="s">
        <v>1741</v>
      </c>
      <c r="D277" s="769"/>
      <c r="E277" s="14" t="s">
        <v>1710</v>
      </c>
      <c r="F277" s="12">
        <v>1</v>
      </c>
      <c r="G277" s="16">
        <f>VLOOKUP(C277,[1]SERVICIOS!$C$264:$I$326,7,FALSE)</f>
        <v>448630</v>
      </c>
      <c r="H277" s="16">
        <f t="shared" si="90"/>
        <v>471510.12999999995</v>
      </c>
      <c r="I277" s="16">
        <v>530000</v>
      </c>
      <c r="J277" s="15">
        <v>0.19</v>
      </c>
      <c r="K277" s="16">
        <f t="shared" si="91"/>
        <v>1007</v>
      </c>
      <c r="L277" s="16">
        <f t="shared" si="92"/>
        <v>531007</v>
      </c>
      <c r="M277" s="16">
        <v>697000</v>
      </c>
      <c r="N277" s="15">
        <v>0.19</v>
      </c>
      <c r="O277" s="16">
        <f t="shared" si="88"/>
        <v>132430</v>
      </c>
      <c r="P277" s="16">
        <f t="shared" si="83"/>
        <v>829430</v>
      </c>
      <c r="Q277" s="16">
        <v>634000</v>
      </c>
      <c r="R277" s="15">
        <v>0.19</v>
      </c>
      <c r="S277" s="16">
        <f t="shared" si="89"/>
        <v>120460</v>
      </c>
      <c r="T277" s="16">
        <f t="shared" si="93"/>
        <v>754460</v>
      </c>
      <c r="U277" s="424">
        <f t="shared" si="94"/>
        <v>471510.12999999995</v>
      </c>
      <c r="V277" s="424">
        <f t="shared" si="95"/>
        <v>612073.94301770057</v>
      </c>
      <c r="W277" s="424">
        <f t="shared" si="96"/>
        <v>629146.53364285768</v>
      </c>
      <c r="X277" s="424">
        <f t="shared" si="97"/>
        <v>642733.5</v>
      </c>
      <c r="Y277" s="424">
        <f t="shared" si="98"/>
        <v>646601.78249999997</v>
      </c>
      <c r="Z277" s="427">
        <f t="shared" si="99"/>
        <v>149230.35273772868</v>
      </c>
      <c r="AA277" s="425">
        <f t="shared" si="100"/>
        <v>0.23079174350672113</v>
      </c>
      <c r="AB277" s="424">
        <f t="shared" si="84"/>
        <v>612073.94301770057</v>
      </c>
      <c r="AC277" s="421" t="str">
        <f t="shared" si="87"/>
        <v>MEDIA ARMONICA</v>
      </c>
      <c r="AD277" s="434"/>
    </row>
    <row r="278" spans="1:30" ht="32">
      <c r="A278" s="12">
        <f t="shared" si="86"/>
        <v>265</v>
      </c>
      <c r="B278" s="13">
        <v>78181508</v>
      </c>
      <c r="C278" s="768" t="s">
        <v>1742</v>
      </c>
      <c r="D278" s="769"/>
      <c r="E278" s="14" t="s">
        <v>1710</v>
      </c>
      <c r="F278" s="12">
        <v>1</v>
      </c>
      <c r="G278" s="16">
        <f>VLOOKUP(C278,[1]SERVICIOS!$C$264:$I$326,7,FALSE)</f>
        <v>443870</v>
      </c>
      <c r="H278" s="16">
        <f t="shared" si="90"/>
        <v>466507.37</v>
      </c>
      <c r="I278" s="16">
        <v>176000</v>
      </c>
      <c r="J278" s="15">
        <v>0.19</v>
      </c>
      <c r="K278" s="16">
        <f t="shared" si="91"/>
        <v>334.4</v>
      </c>
      <c r="L278" s="16">
        <f t="shared" si="92"/>
        <v>176334.4</v>
      </c>
      <c r="M278" s="16">
        <v>230000</v>
      </c>
      <c r="N278" s="15">
        <v>0.19</v>
      </c>
      <c r="O278" s="16">
        <f t="shared" si="88"/>
        <v>43700</v>
      </c>
      <c r="P278" s="16">
        <f t="shared" si="83"/>
        <v>273700</v>
      </c>
      <c r="Q278" s="16">
        <v>206000</v>
      </c>
      <c r="R278" s="15">
        <v>0.19</v>
      </c>
      <c r="S278" s="16">
        <f t="shared" si="89"/>
        <v>39140</v>
      </c>
      <c r="T278" s="16">
        <f t="shared" si="93"/>
        <v>245140</v>
      </c>
      <c r="U278" s="424">
        <f t="shared" si="94"/>
        <v>176334.4</v>
      </c>
      <c r="V278" s="424">
        <f t="shared" si="95"/>
        <v>257274.9468295656</v>
      </c>
      <c r="W278" s="424">
        <f t="shared" si="96"/>
        <v>272565.65632820874</v>
      </c>
      <c r="X278" s="424">
        <f t="shared" si="97"/>
        <v>259420</v>
      </c>
      <c r="Y278" s="424">
        <f t="shared" si="98"/>
        <v>290420.4425</v>
      </c>
      <c r="Z278" s="427">
        <f t="shared" si="99"/>
        <v>107647.71572134453</v>
      </c>
      <c r="AA278" s="425">
        <f t="shared" si="100"/>
        <v>0.37066163385294248</v>
      </c>
      <c r="AB278" s="424">
        <f t="shared" si="84"/>
        <v>257274.9468295656</v>
      </c>
      <c r="AC278" s="421" t="str">
        <f t="shared" si="87"/>
        <v>MEDIA ARMONICA</v>
      </c>
      <c r="AD278" s="434"/>
    </row>
    <row r="279" spans="1:30" ht="32">
      <c r="A279" s="12">
        <f t="shared" si="86"/>
        <v>266</v>
      </c>
      <c r="B279" s="13">
        <v>78181508</v>
      </c>
      <c r="C279" s="768" t="s">
        <v>1744</v>
      </c>
      <c r="D279" s="769"/>
      <c r="E279" s="14" t="s">
        <v>1710</v>
      </c>
      <c r="F279" s="12">
        <v>1</v>
      </c>
      <c r="G279" s="16">
        <f>VLOOKUP(C279,[1]SERVICIOS!$C$264:$I$326,7,FALSE)</f>
        <v>69020</v>
      </c>
      <c r="H279" s="16">
        <f t="shared" si="90"/>
        <v>72540.01999999999</v>
      </c>
      <c r="I279" s="16">
        <v>612000</v>
      </c>
      <c r="J279" s="15">
        <v>0.19</v>
      </c>
      <c r="K279" s="16">
        <f t="shared" si="91"/>
        <v>1162.8</v>
      </c>
      <c r="L279" s="16">
        <f t="shared" si="92"/>
        <v>613162.80000000005</v>
      </c>
      <c r="M279" s="16">
        <v>820000</v>
      </c>
      <c r="N279" s="15">
        <v>0.19</v>
      </c>
      <c r="O279" s="16">
        <f t="shared" si="88"/>
        <v>155800</v>
      </c>
      <c r="P279" s="16">
        <f t="shared" si="83"/>
        <v>975800</v>
      </c>
      <c r="Q279" s="16">
        <v>733000</v>
      </c>
      <c r="R279" s="15">
        <v>0.19</v>
      </c>
      <c r="S279" s="16">
        <f t="shared" si="89"/>
        <v>139270</v>
      </c>
      <c r="T279" s="16">
        <f t="shared" si="93"/>
        <v>872270</v>
      </c>
      <c r="U279" s="424">
        <f t="shared" si="94"/>
        <v>72540.01999999999</v>
      </c>
      <c r="V279" s="424">
        <f t="shared" si="95"/>
        <v>227432.75364804556</v>
      </c>
      <c r="W279" s="424">
        <f t="shared" si="96"/>
        <v>441104.31368226826</v>
      </c>
      <c r="X279" s="424">
        <f t="shared" si="97"/>
        <v>742716.4</v>
      </c>
      <c r="Y279" s="424">
        <f t="shared" si="98"/>
        <v>633443.20500000007</v>
      </c>
      <c r="Z279" s="427">
        <f t="shared" si="99"/>
        <v>349739.22101429803</v>
      </c>
      <c r="AA279" s="425">
        <f t="shared" si="100"/>
        <v>0.55212403930404141</v>
      </c>
      <c r="AB279" s="424">
        <f t="shared" si="84"/>
        <v>227432.75364804556</v>
      </c>
      <c r="AC279" s="421" t="str">
        <f t="shared" si="87"/>
        <v>MEDIA ARMONICA</v>
      </c>
      <c r="AD279" s="434"/>
    </row>
    <row r="280" spans="1:30" ht="32">
      <c r="A280" s="12">
        <f t="shared" si="86"/>
        <v>267</v>
      </c>
      <c r="B280" s="13">
        <v>78181508</v>
      </c>
      <c r="C280" s="768" t="s">
        <v>1805</v>
      </c>
      <c r="D280" s="769"/>
      <c r="E280" s="14" t="s">
        <v>1710</v>
      </c>
      <c r="F280" s="12">
        <v>1</v>
      </c>
      <c r="G280" s="16">
        <f>VLOOKUP(C280,[1]SERVICIOS!$C$264:$I$326,7,FALSE)</f>
        <v>159460</v>
      </c>
      <c r="H280" s="16">
        <f t="shared" si="90"/>
        <v>167592.46</v>
      </c>
      <c r="I280" s="16">
        <v>360000</v>
      </c>
      <c r="J280" s="15">
        <v>0.19</v>
      </c>
      <c r="K280" s="16">
        <f t="shared" si="91"/>
        <v>684</v>
      </c>
      <c r="L280" s="16">
        <f t="shared" si="92"/>
        <v>360684</v>
      </c>
      <c r="M280" s="16">
        <v>478000</v>
      </c>
      <c r="N280" s="15">
        <v>0.19</v>
      </c>
      <c r="O280" s="16">
        <f t="shared" si="88"/>
        <v>90820</v>
      </c>
      <c r="P280" s="16">
        <f t="shared" si="83"/>
        <v>568820</v>
      </c>
      <c r="Q280" s="16">
        <v>431000</v>
      </c>
      <c r="R280" s="15">
        <v>0.19</v>
      </c>
      <c r="S280" s="16">
        <f t="shared" si="89"/>
        <v>81890</v>
      </c>
      <c r="T280" s="16">
        <f t="shared" si="93"/>
        <v>512890</v>
      </c>
      <c r="U280" s="424">
        <f t="shared" si="94"/>
        <v>167592.46</v>
      </c>
      <c r="V280" s="424">
        <f t="shared" si="95"/>
        <v>321359.30474244111</v>
      </c>
      <c r="W280" s="424">
        <f t="shared" si="96"/>
        <v>364414.04816419724</v>
      </c>
      <c r="X280" s="424">
        <f t="shared" si="97"/>
        <v>436787</v>
      </c>
      <c r="Y280" s="424">
        <f t="shared" si="98"/>
        <v>402496.61499999999</v>
      </c>
      <c r="Z280" s="427">
        <f t="shared" si="99"/>
        <v>155546.1544518368</v>
      </c>
      <c r="AA280" s="425">
        <f t="shared" si="100"/>
        <v>0.38645332322071035</v>
      </c>
      <c r="AB280" s="424">
        <f t="shared" si="84"/>
        <v>321359.30474244111</v>
      </c>
      <c r="AC280" s="421" t="str">
        <f t="shared" si="87"/>
        <v>MEDIA ARMONICA</v>
      </c>
      <c r="AD280" s="434"/>
    </row>
    <row r="281" spans="1:30" ht="32">
      <c r="A281" s="12">
        <f t="shared" si="86"/>
        <v>268</v>
      </c>
      <c r="B281" s="13">
        <v>78181508</v>
      </c>
      <c r="C281" s="768" t="s">
        <v>1950</v>
      </c>
      <c r="D281" s="769"/>
      <c r="E281" s="14" t="s">
        <v>1710</v>
      </c>
      <c r="F281" s="12">
        <v>1</v>
      </c>
      <c r="G281" s="16">
        <f>VLOOKUP(C281,[1]SERVICIOS!$C$264:$I$326,7,FALSE)</f>
        <v>452200</v>
      </c>
      <c r="H281" s="16">
        <f t="shared" si="90"/>
        <v>475262.19999999995</v>
      </c>
      <c r="I281" s="16">
        <v>547000</v>
      </c>
      <c r="J281" s="15">
        <v>0.19</v>
      </c>
      <c r="K281" s="16">
        <f t="shared" si="91"/>
        <v>1039.3</v>
      </c>
      <c r="L281" s="16">
        <f t="shared" si="92"/>
        <v>548039.30000000005</v>
      </c>
      <c r="M281" s="16">
        <v>707000</v>
      </c>
      <c r="N281" s="15">
        <v>0.19</v>
      </c>
      <c r="O281" s="16">
        <f t="shared" si="88"/>
        <v>134330</v>
      </c>
      <c r="P281" s="16">
        <f t="shared" si="83"/>
        <v>841330</v>
      </c>
      <c r="Q281" s="16">
        <v>643000</v>
      </c>
      <c r="R281" s="15">
        <v>0.19</v>
      </c>
      <c r="S281" s="16">
        <f t="shared" si="89"/>
        <v>122170</v>
      </c>
      <c r="T281" s="16">
        <f t="shared" si="93"/>
        <v>765170</v>
      </c>
      <c r="U281" s="424">
        <f t="shared" si="94"/>
        <v>475262.19999999995</v>
      </c>
      <c r="V281" s="424">
        <f t="shared" si="95"/>
        <v>622637.70049655845</v>
      </c>
      <c r="W281" s="424">
        <f t="shared" si="96"/>
        <v>639907.67872499523</v>
      </c>
      <c r="X281" s="424">
        <f t="shared" si="97"/>
        <v>656604.65</v>
      </c>
      <c r="Y281" s="424">
        <f t="shared" si="98"/>
        <v>657450.375</v>
      </c>
      <c r="Z281" s="427">
        <f t="shared" si="99"/>
        <v>150481.35145489589</v>
      </c>
      <c r="AA281" s="425">
        <f t="shared" si="100"/>
        <v>0.22888625085185463</v>
      </c>
      <c r="AB281" s="424">
        <f t="shared" si="84"/>
        <v>622637.70049655845</v>
      </c>
      <c r="AC281" s="421" t="str">
        <f t="shared" si="87"/>
        <v>MEDIA ARMONICA</v>
      </c>
      <c r="AD281" s="434"/>
    </row>
    <row r="282" spans="1:30" ht="32">
      <c r="A282" s="12">
        <f t="shared" si="86"/>
        <v>269</v>
      </c>
      <c r="B282" s="13">
        <v>78181508</v>
      </c>
      <c r="C282" s="768" t="s">
        <v>1746</v>
      </c>
      <c r="D282" s="769"/>
      <c r="E282" s="14" t="s">
        <v>1710</v>
      </c>
      <c r="F282" s="12">
        <v>1</v>
      </c>
      <c r="G282" s="16">
        <f>VLOOKUP(C282,[1]SERVICIOS!$C$264:$I$326,7,FALSE)</f>
        <v>296310</v>
      </c>
      <c r="H282" s="16">
        <f t="shared" si="90"/>
        <v>311421.81</v>
      </c>
      <c r="I282" s="16">
        <v>380000</v>
      </c>
      <c r="J282" s="15">
        <v>0.19</v>
      </c>
      <c r="K282" s="16">
        <f t="shared" si="91"/>
        <v>722</v>
      </c>
      <c r="L282" s="16">
        <f t="shared" si="92"/>
        <v>380722</v>
      </c>
      <c r="M282" s="16">
        <v>514000</v>
      </c>
      <c r="N282" s="15">
        <v>0.19</v>
      </c>
      <c r="O282" s="16">
        <f t="shared" si="88"/>
        <v>97660</v>
      </c>
      <c r="P282" s="16">
        <f t="shared" si="83"/>
        <v>611660</v>
      </c>
      <c r="Q282" s="16">
        <v>459000</v>
      </c>
      <c r="R282" s="15">
        <v>0.19</v>
      </c>
      <c r="S282" s="16">
        <f t="shared" si="89"/>
        <v>87210</v>
      </c>
      <c r="T282" s="16">
        <f t="shared" si="93"/>
        <v>546210</v>
      </c>
      <c r="U282" s="424">
        <f t="shared" si="94"/>
        <v>311421.81</v>
      </c>
      <c r="V282" s="424">
        <f t="shared" si="95"/>
        <v>429952.1800184311</v>
      </c>
      <c r="W282" s="424">
        <f t="shared" si="96"/>
        <v>446125.12357750756</v>
      </c>
      <c r="X282" s="424">
        <f t="shared" si="97"/>
        <v>463466</v>
      </c>
      <c r="Y282" s="424">
        <f t="shared" si="98"/>
        <v>462503.45250000001</v>
      </c>
      <c r="Z282" s="427">
        <f t="shared" si="99"/>
        <v>121210.90135585675</v>
      </c>
      <c r="AA282" s="425">
        <f t="shared" si="100"/>
        <v>0.26207566819375633</v>
      </c>
      <c r="AB282" s="424">
        <f t="shared" si="84"/>
        <v>429952.1800184311</v>
      </c>
      <c r="AC282" s="421" t="str">
        <f t="shared" si="87"/>
        <v>MEDIA ARMONICA</v>
      </c>
      <c r="AD282" s="434"/>
    </row>
    <row r="283" spans="1:30" ht="32">
      <c r="A283" s="12">
        <f t="shared" si="86"/>
        <v>270</v>
      </c>
      <c r="B283" s="13">
        <v>78181508</v>
      </c>
      <c r="C283" s="768" t="s">
        <v>1781</v>
      </c>
      <c r="D283" s="769"/>
      <c r="E283" s="14" t="s">
        <v>1710</v>
      </c>
      <c r="F283" s="12">
        <v>1</v>
      </c>
      <c r="G283" s="16">
        <f>VLOOKUP(C283,[1]SERVICIOS!$C$264:$I$326,7,FALSE)</f>
        <v>466480</v>
      </c>
      <c r="H283" s="16">
        <f t="shared" si="90"/>
        <v>490270.48</v>
      </c>
      <c r="I283" s="16">
        <v>731000</v>
      </c>
      <c r="J283" s="15">
        <v>0.19</v>
      </c>
      <c r="K283" s="16">
        <f t="shared" si="91"/>
        <v>1388.9</v>
      </c>
      <c r="L283" s="16">
        <f t="shared" si="92"/>
        <v>732388.9</v>
      </c>
      <c r="M283" s="16">
        <v>963000</v>
      </c>
      <c r="N283" s="15">
        <v>0.19</v>
      </c>
      <c r="O283" s="16">
        <f t="shared" si="88"/>
        <v>182970</v>
      </c>
      <c r="P283" s="16">
        <f t="shared" si="83"/>
        <v>1145970</v>
      </c>
      <c r="Q283" s="16">
        <v>868000</v>
      </c>
      <c r="R283" s="15">
        <v>0.19</v>
      </c>
      <c r="S283" s="16">
        <f t="shared" si="89"/>
        <v>164920</v>
      </c>
      <c r="T283" s="16">
        <f t="shared" si="93"/>
        <v>1032920</v>
      </c>
      <c r="U283" s="424">
        <f t="shared" si="94"/>
        <v>490270.48</v>
      </c>
      <c r="V283" s="424">
        <f t="shared" si="95"/>
        <v>762509.30787969078</v>
      </c>
      <c r="W283" s="424">
        <f t="shared" si="96"/>
        <v>807429.02713139507</v>
      </c>
      <c r="X283" s="424">
        <f t="shared" si="97"/>
        <v>882654.45</v>
      </c>
      <c r="Y283" s="424">
        <f t="shared" si="98"/>
        <v>850387.34499999997</v>
      </c>
      <c r="Z283" s="427">
        <f t="shared" si="99"/>
        <v>257048.17912117415</v>
      </c>
      <c r="AA283" s="425">
        <f t="shared" si="100"/>
        <v>0.30227187720105847</v>
      </c>
      <c r="AB283" s="424">
        <f t="shared" si="84"/>
        <v>762509.30787969078</v>
      </c>
      <c r="AC283" s="421" t="str">
        <f t="shared" si="87"/>
        <v>MEDIA ARMONICA</v>
      </c>
      <c r="AD283" s="434"/>
    </row>
    <row r="284" spans="1:30" ht="32">
      <c r="A284" s="12">
        <f t="shared" si="86"/>
        <v>271</v>
      </c>
      <c r="B284" s="13">
        <v>78181508</v>
      </c>
      <c r="C284" s="768" t="s">
        <v>1945</v>
      </c>
      <c r="D284" s="769"/>
      <c r="E284" s="14" t="s">
        <v>1710</v>
      </c>
      <c r="F284" s="12">
        <v>1</v>
      </c>
      <c r="G284" s="16">
        <f>VLOOKUP(C284,[1]SERVICIOS!$C$264:$I$326,7,FALSE)</f>
        <v>837760</v>
      </c>
      <c r="H284" s="16">
        <f t="shared" si="90"/>
        <v>880485.75999999989</v>
      </c>
      <c r="I284" s="16">
        <v>367000</v>
      </c>
      <c r="J284" s="15">
        <v>0.19</v>
      </c>
      <c r="K284" s="16">
        <f t="shared" si="91"/>
        <v>697.3</v>
      </c>
      <c r="L284" s="16">
        <f t="shared" si="92"/>
        <v>367697.3</v>
      </c>
      <c r="M284" s="16">
        <v>483000</v>
      </c>
      <c r="N284" s="15">
        <v>0.19</v>
      </c>
      <c r="O284" s="16">
        <f t="shared" si="88"/>
        <v>91770</v>
      </c>
      <c r="P284" s="16">
        <f t="shared" si="83"/>
        <v>574770</v>
      </c>
      <c r="Q284" s="16">
        <v>432000</v>
      </c>
      <c r="R284" s="15">
        <v>0.19</v>
      </c>
      <c r="S284" s="16">
        <f t="shared" si="89"/>
        <v>82080</v>
      </c>
      <c r="T284" s="16">
        <f t="shared" si="93"/>
        <v>514080</v>
      </c>
      <c r="U284" s="424">
        <f t="shared" si="94"/>
        <v>367697.3</v>
      </c>
      <c r="V284" s="424">
        <f t="shared" si="95"/>
        <v>530474.85508026066</v>
      </c>
      <c r="W284" s="424">
        <f t="shared" si="96"/>
        <v>556140.33537953824</v>
      </c>
      <c r="X284" s="424">
        <f t="shared" si="97"/>
        <v>544425</v>
      </c>
      <c r="Y284" s="424">
        <f t="shared" si="98"/>
        <v>584258.2649999999</v>
      </c>
      <c r="Z284" s="427">
        <f t="shared" si="99"/>
        <v>186858.50021261201</v>
      </c>
      <c r="AA284" s="425">
        <f t="shared" si="100"/>
        <v>0.31982174905580846</v>
      </c>
      <c r="AB284" s="424">
        <f t="shared" si="84"/>
        <v>530474.85508026066</v>
      </c>
      <c r="AC284" s="421" t="str">
        <f t="shared" si="87"/>
        <v>MEDIA ARMONICA</v>
      </c>
      <c r="AD284" s="434"/>
    </row>
    <row r="285" spans="1:30" ht="32">
      <c r="A285" s="12">
        <f t="shared" si="86"/>
        <v>272</v>
      </c>
      <c r="B285" s="13">
        <v>78181508</v>
      </c>
      <c r="C285" s="768" t="s">
        <v>1747</v>
      </c>
      <c r="D285" s="769"/>
      <c r="E285" s="14" t="s">
        <v>1710</v>
      </c>
      <c r="F285" s="12">
        <v>1</v>
      </c>
      <c r="G285" s="16">
        <f>VLOOKUP(C285,[1]SERVICIOS!$C$264:$I$326,7,FALSE)</f>
        <v>460530</v>
      </c>
      <c r="H285" s="16">
        <f t="shared" si="90"/>
        <v>484017.02999999997</v>
      </c>
      <c r="I285" s="16">
        <v>735000</v>
      </c>
      <c r="J285" s="15">
        <v>0.19</v>
      </c>
      <c r="K285" s="16">
        <f t="shared" si="91"/>
        <v>1396.5</v>
      </c>
      <c r="L285" s="16">
        <f t="shared" si="92"/>
        <v>736396.5</v>
      </c>
      <c r="M285" s="16">
        <v>976000</v>
      </c>
      <c r="N285" s="15">
        <v>0.19</v>
      </c>
      <c r="O285" s="16">
        <f t="shared" si="88"/>
        <v>185440</v>
      </c>
      <c r="P285" s="16">
        <f t="shared" si="83"/>
        <v>1161440</v>
      </c>
      <c r="Q285" s="16">
        <v>872000</v>
      </c>
      <c r="R285" s="15">
        <v>0.19</v>
      </c>
      <c r="S285" s="16">
        <f t="shared" si="89"/>
        <v>165680</v>
      </c>
      <c r="T285" s="16">
        <f t="shared" si="93"/>
        <v>1037680</v>
      </c>
      <c r="U285" s="424">
        <f t="shared" si="94"/>
        <v>484017.02999999997</v>
      </c>
      <c r="V285" s="424">
        <f t="shared" si="95"/>
        <v>762094.13023892557</v>
      </c>
      <c r="W285" s="424">
        <f t="shared" si="96"/>
        <v>809576.97104910482</v>
      </c>
      <c r="X285" s="424">
        <f t="shared" si="97"/>
        <v>887038.25</v>
      </c>
      <c r="Y285" s="424">
        <f t="shared" si="98"/>
        <v>854883.38250000007</v>
      </c>
      <c r="Z285" s="427">
        <f t="shared" si="99"/>
        <v>264089.26324431744</v>
      </c>
      <c r="AA285" s="425">
        <f t="shared" si="100"/>
        <v>0.30891846613279728</v>
      </c>
      <c r="AB285" s="424">
        <f t="shared" si="84"/>
        <v>762094.13023892557</v>
      </c>
      <c r="AC285" s="421" t="str">
        <f t="shared" si="87"/>
        <v>MEDIA ARMONICA</v>
      </c>
      <c r="AD285" s="434"/>
    </row>
    <row r="286" spans="1:30" ht="32">
      <c r="A286" s="12">
        <f t="shared" si="86"/>
        <v>273</v>
      </c>
      <c r="B286" s="13">
        <v>78181508</v>
      </c>
      <c r="C286" s="768" t="s">
        <v>1748</v>
      </c>
      <c r="D286" s="769"/>
      <c r="E286" s="14" t="s">
        <v>1710</v>
      </c>
      <c r="F286" s="12">
        <v>1</v>
      </c>
      <c r="G286" s="16">
        <f>VLOOKUP(C286,[1]SERVICIOS!$C$264:$I$326,7,FALSE)</f>
        <v>201110</v>
      </c>
      <c r="H286" s="16">
        <f t="shared" si="90"/>
        <v>211366.61</v>
      </c>
      <c r="I286" s="16">
        <v>689000</v>
      </c>
      <c r="J286" s="15">
        <v>0.19</v>
      </c>
      <c r="K286" s="16">
        <f t="shared" si="91"/>
        <v>1309.0999999999999</v>
      </c>
      <c r="L286" s="16">
        <f t="shared" si="92"/>
        <v>690309.1</v>
      </c>
      <c r="M286" s="16">
        <v>916000</v>
      </c>
      <c r="N286" s="15">
        <v>0.19</v>
      </c>
      <c r="O286" s="16">
        <f t="shared" si="88"/>
        <v>174040</v>
      </c>
      <c r="P286" s="16">
        <f t="shared" si="83"/>
        <v>1090040</v>
      </c>
      <c r="Q286" s="16">
        <v>818000</v>
      </c>
      <c r="R286" s="15">
        <v>0.19</v>
      </c>
      <c r="S286" s="16">
        <f t="shared" si="89"/>
        <v>155420</v>
      </c>
      <c r="T286" s="16">
        <f t="shared" si="93"/>
        <v>973420</v>
      </c>
      <c r="U286" s="424">
        <f t="shared" si="94"/>
        <v>211366.61</v>
      </c>
      <c r="V286" s="424">
        <f t="shared" si="95"/>
        <v>492341.26430417621</v>
      </c>
      <c r="W286" s="424">
        <f t="shared" si="96"/>
        <v>627271.66508353315</v>
      </c>
      <c r="X286" s="424">
        <f t="shared" si="97"/>
        <v>831864.55</v>
      </c>
      <c r="Y286" s="424">
        <f t="shared" si="98"/>
        <v>741283.92749999999</v>
      </c>
      <c r="Z286" s="427">
        <f t="shared" si="99"/>
        <v>338721.40126009204</v>
      </c>
      <c r="AA286" s="425">
        <f t="shared" si="100"/>
        <v>0.45693881749526</v>
      </c>
      <c r="AB286" s="424">
        <f t="shared" si="84"/>
        <v>492341.26430417621</v>
      </c>
      <c r="AC286" s="421" t="str">
        <f t="shared" si="87"/>
        <v>MEDIA ARMONICA</v>
      </c>
      <c r="AD286" s="434"/>
    </row>
    <row r="287" spans="1:30" ht="32">
      <c r="A287" s="12">
        <f t="shared" si="86"/>
        <v>274</v>
      </c>
      <c r="B287" s="13">
        <v>78181508</v>
      </c>
      <c r="C287" s="768" t="s">
        <v>1749</v>
      </c>
      <c r="D287" s="769"/>
      <c r="E287" s="14" t="s">
        <v>1710</v>
      </c>
      <c r="F287" s="12">
        <v>1</v>
      </c>
      <c r="G287" s="764" t="s">
        <v>1954</v>
      </c>
      <c r="H287" s="765"/>
      <c r="I287" s="16">
        <v>597000</v>
      </c>
      <c r="J287" s="15">
        <v>0.19</v>
      </c>
      <c r="K287" s="16">
        <f t="shared" si="91"/>
        <v>1134.3</v>
      </c>
      <c r="L287" s="16">
        <f t="shared" si="92"/>
        <v>598134.30000000005</v>
      </c>
      <c r="M287" s="16">
        <v>800000</v>
      </c>
      <c r="N287" s="15">
        <v>0.19</v>
      </c>
      <c r="O287" s="16">
        <f t="shared" si="88"/>
        <v>152000</v>
      </c>
      <c r="P287" s="16">
        <f t="shared" si="83"/>
        <v>952000</v>
      </c>
      <c r="Q287" s="16">
        <v>721000</v>
      </c>
      <c r="R287" s="15">
        <v>0.19</v>
      </c>
      <c r="S287" s="16">
        <f t="shared" si="89"/>
        <v>136990</v>
      </c>
      <c r="T287" s="16">
        <f t="shared" si="93"/>
        <v>857990</v>
      </c>
      <c r="U287" s="424">
        <f t="shared" si="94"/>
        <v>598134.30000000005</v>
      </c>
      <c r="V287" s="424">
        <f t="shared" si="95"/>
        <v>771644.58239071525</v>
      </c>
      <c r="W287" s="424">
        <f t="shared" si="96"/>
        <v>787600.45932334056</v>
      </c>
      <c r="X287" s="424">
        <f t="shared" si="97"/>
        <v>857990</v>
      </c>
      <c r="Y287" s="424">
        <f t="shared" si="98"/>
        <v>802708.1</v>
      </c>
      <c r="Z287" s="427">
        <f t="shared" si="99"/>
        <v>149660.28143728289</v>
      </c>
      <c r="AA287" s="425">
        <f t="shared" si="100"/>
        <v>0.18644421482389786</v>
      </c>
      <c r="AB287" s="424">
        <f t="shared" si="84"/>
        <v>771644.58239071525</v>
      </c>
      <c r="AC287" s="421" t="str">
        <f t="shared" si="87"/>
        <v>MEDIA ARMONICA</v>
      </c>
      <c r="AD287" s="434"/>
    </row>
    <row r="288" spans="1:30" ht="32">
      <c r="A288" s="12">
        <f t="shared" si="86"/>
        <v>275</v>
      </c>
      <c r="B288" s="13">
        <v>78181508</v>
      </c>
      <c r="C288" s="768" t="s">
        <v>1750</v>
      </c>
      <c r="D288" s="769"/>
      <c r="E288" s="14" t="s">
        <v>1710</v>
      </c>
      <c r="F288" s="12">
        <v>1</v>
      </c>
      <c r="G288" s="764" t="s">
        <v>1954</v>
      </c>
      <c r="H288" s="765"/>
      <c r="I288" s="16">
        <v>381000</v>
      </c>
      <c r="J288" s="15">
        <v>0.19</v>
      </c>
      <c r="K288" s="16">
        <f t="shared" si="91"/>
        <v>723.9</v>
      </c>
      <c r="L288" s="16">
        <f t="shared" si="92"/>
        <v>381723.9</v>
      </c>
      <c r="M288" s="16">
        <v>510000</v>
      </c>
      <c r="N288" s="15">
        <v>0.19</v>
      </c>
      <c r="O288" s="16">
        <f t="shared" si="88"/>
        <v>96900</v>
      </c>
      <c r="P288" s="16">
        <f t="shared" si="83"/>
        <v>606900</v>
      </c>
      <c r="Q288" s="16">
        <v>456000</v>
      </c>
      <c r="R288" s="15">
        <v>0.19</v>
      </c>
      <c r="S288" s="16">
        <f t="shared" si="89"/>
        <v>86640</v>
      </c>
      <c r="T288" s="16">
        <f t="shared" si="93"/>
        <v>542640</v>
      </c>
      <c r="U288" s="424">
        <f t="shared" si="94"/>
        <v>381723.9</v>
      </c>
      <c r="V288" s="424">
        <f t="shared" si="95"/>
        <v>490977.88793132652</v>
      </c>
      <c r="W288" s="424">
        <f t="shared" si="96"/>
        <v>500948.13559674751</v>
      </c>
      <c r="X288" s="424">
        <f t="shared" si="97"/>
        <v>542640</v>
      </c>
      <c r="Y288" s="424">
        <f t="shared" si="98"/>
        <v>510421.3</v>
      </c>
      <c r="Z288" s="427">
        <f t="shared" si="99"/>
        <v>94708.684836080603</v>
      </c>
      <c r="AA288" s="425">
        <f t="shared" si="100"/>
        <v>0.18555002472679061</v>
      </c>
      <c r="AB288" s="424">
        <f t="shared" si="84"/>
        <v>490977.88793132652</v>
      </c>
      <c r="AC288" s="421" t="str">
        <f t="shared" si="87"/>
        <v>MEDIA ARMONICA</v>
      </c>
      <c r="AD288" s="434"/>
    </row>
    <row r="289" spans="1:30" ht="32">
      <c r="A289" s="12">
        <f t="shared" si="86"/>
        <v>276</v>
      </c>
      <c r="B289" s="13">
        <v>78181508</v>
      </c>
      <c r="C289" s="768" t="s">
        <v>1751</v>
      </c>
      <c r="D289" s="769"/>
      <c r="E289" s="14" t="s">
        <v>1710</v>
      </c>
      <c r="F289" s="12">
        <v>1</v>
      </c>
      <c r="G289" s="764" t="s">
        <v>1954</v>
      </c>
      <c r="H289" s="765"/>
      <c r="I289" s="16">
        <v>530000</v>
      </c>
      <c r="J289" s="15">
        <v>0.19</v>
      </c>
      <c r="K289" s="16">
        <f t="shared" si="91"/>
        <v>1007</v>
      </c>
      <c r="L289" s="16">
        <f t="shared" si="92"/>
        <v>531007</v>
      </c>
      <c r="M289" s="16">
        <v>690000</v>
      </c>
      <c r="N289" s="15">
        <v>0.19</v>
      </c>
      <c r="O289" s="16">
        <f t="shared" si="88"/>
        <v>131100</v>
      </c>
      <c r="P289" s="16">
        <f t="shared" si="83"/>
        <v>821100</v>
      </c>
      <c r="Q289" s="16">
        <v>628000</v>
      </c>
      <c r="R289" s="15">
        <v>0.19</v>
      </c>
      <c r="S289" s="16">
        <f t="shared" si="89"/>
        <v>119320</v>
      </c>
      <c r="T289" s="16">
        <f t="shared" si="93"/>
        <v>747320</v>
      </c>
      <c r="U289" s="424">
        <f t="shared" si="94"/>
        <v>531007</v>
      </c>
      <c r="V289" s="424">
        <f t="shared" si="95"/>
        <v>675796.27409556811</v>
      </c>
      <c r="W289" s="424">
        <f t="shared" si="96"/>
        <v>688125.47244494944</v>
      </c>
      <c r="X289" s="424">
        <f t="shared" si="97"/>
        <v>747320</v>
      </c>
      <c r="Y289" s="424">
        <f t="shared" si="98"/>
        <v>699809</v>
      </c>
      <c r="Z289" s="427">
        <f t="shared" si="99"/>
        <v>123102.82559172501</v>
      </c>
      <c r="AA289" s="425">
        <f t="shared" si="100"/>
        <v>0.1759091774923229</v>
      </c>
      <c r="AB289" s="424">
        <f t="shared" si="84"/>
        <v>675796.27409556811</v>
      </c>
      <c r="AC289" s="421" t="str">
        <f t="shared" si="87"/>
        <v>MEDIA ARMONICA</v>
      </c>
      <c r="AD289" s="434"/>
    </row>
    <row r="290" spans="1:30" ht="32">
      <c r="A290" s="12">
        <f t="shared" si="86"/>
        <v>277</v>
      </c>
      <c r="B290" s="13">
        <v>78181508</v>
      </c>
      <c r="C290" s="768" t="s">
        <v>1752</v>
      </c>
      <c r="D290" s="769"/>
      <c r="E290" s="14" t="s">
        <v>1710</v>
      </c>
      <c r="F290" s="12">
        <v>1</v>
      </c>
      <c r="G290" s="764" t="s">
        <v>1954</v>
      </c>
      <c r="H290" s="765"/>
      <c r="I290" s="16">
        <v>99000</v>
      </c>
      <c r="J290" s="15">
        <v>0.19</v>
      </c>
      <c r="K290" s="16">
        <f t="shared" si="91"/>
        <v>188.1</v>
      </c>
      <c r="L290" s="16">
        <f t="shared" si="92"/>
        <v>99188.1</v>
      </c>
      <c r="M290" s="16">
        <v>126000</v>
      </c>
      <c r="N290" s="15">
        <v>0.19</v>
      </c>
      <c r="O290" s="16">
        <f t="shared" si="88"/>
        <v>23940</v>
      </c>
      <c r="P290" s="16">
        <f t="shared" si="83"/>
        <v>149940</v>
      </c>
      <c r="Q290" s="16">
        <v>115000</v>
      </c>
      <c r="R290" s="15">
        <v>0.19</v>
      </c>
      <c r="S290" s="16">
        <f t="shared" si="89"/>
        <v>21850</v>
      </c>
      <c r="T290" s="16">
        <f t="shared" si="93"/>
        <v>136850</v>
      </c>
      <c r="U290" s="424">
        <f t="shared" si="94"/>
        <v>99188.1</v>
      </c>
      <c r="V290" s="424">
        <f t="shared" si="95"/>
        <v>124696.26218375849</v>
      </c>
      <c r="W290" s="424">
        <f t="shared" si="96"/>
        <v>126728.40235441923</v>
      </c>
      <c r="X290" s="424">
        <f t="shared" si="97"/>
        <v>136850</v>
      </c>
      <c r="Y290" s="424">
        <f t="shared" si="98"/>
        <v>128659.36666666665</v>
      </c>
      <c r="Z290" s="427">
        <f t="shared" si="99"/>
        <v>21513.618852614247</v>
      </c>
      <c r="AA290" s="425">
        <f t="shared" si="100"/>
        <v>0.16721377859998468</v>
      </c>
      <c r="AB290" s="424">
        <f t="shared" si="84"/>
        <v>124696.26218375849</v>
      </c>
      <c r="AC290" s="421" t="str">
        <f t="shared" si="87"/>
        <v>MEDIA ARMONICA</v>
      </c>
      <c r="AD290" s="434"/>
    </row>
    <row r="291" spans="1:30" ht="32">
      <c r="A291" s="12">
        <f t="shared" si="86"/>
        <v>278</v>
      </c>
      <c r="B291" s="13">
        <v>78181508</v>
      </c>
      <c r="C291" s="768" t="s">
        <v>1753</v>
      </c>
      <c r="D291" s="769"/>
      <c r="E291" s="14" t="s">
        <v>1710</v>
      </c>
      <c r="F291" s="12">
        <v>1</v>
      </c>
      <c r="G291" s="764" t="s">
        <v>1954</v>
      </c>
      <c r="H291" s="765"/>
      <c r="I291" s="16">
        <v>132000</v>
      </c>
      <c r="J291" s="15">
        <v>0.19</v>
      </c>
      <c r="K291" s="16">
        <f t="shared" si="91"/>
        <v>250.8</v>
      </c>
      <c r="L291" s="16">
        <f t="shared" si="92"/>
        <v>132250.79999999999</v>
      </c>
      <c r="M291" s="16">
        <v>170000</v>
      </c>
      <c r="N291" s="15">
        <v>0.19</v>
      </c>
      <c r="O291" s="16">
        <f t="shared" si="88"/>
        <v>32300</v>
      </c>
      <c r="P291" s="16">
        <f t="shared" si="83"/>
        <v>202300</v>
      </c>
      <c r="Q291" s="16">
        <v>155000</v>
      </c>
      <c r="R291" s="15">
        <v>0.19</v>
      </c>
      <c r="S291" s="16">
        <f t="shared" si="89"/>
        <v>29450</v>
      </c>
      <c r="T291" s="16">
        <f t="shared" si="93"/>
        <v>184450</v>
      </c>
      <c r="U291" s="424">
        <f t="shared" si="94"/>
        <v>132250.79999999999</v>
      </c>
      <c r="V291" s="424">
        <f t="shared" si="95"/>
        <v>167354.0444598934</v>
      </c>
      <c r="W291" s="424">
        <f t="shared" si="96"/>
        <v>170251.50121419664</v>
      </c>
      <c r="X291" s="424">
        <f t="shared" si="97"/>
        <v>184450</v>
      </c>
      <c r="Y291" s="424">
        <f t="shared" si="98"/>
        <v>173000.26666666666</v>
      </c>
      <c r="Z291" s="427">
        <f t="shared" si="99"/>
        <v>29721.427738399256</v>
      </c>
      <c r="AA291" s="425">
        <f t="shared" si="100"/>
        <v>0.17179989552077332</v>
      </c>
      <c r="AB291" s="424">
        <f t="shared" si="84"/>
        <v>167354.0444598934</v>
      </c>
      <c r="AC291" s="421" t="str">
        <f t="shared" si="87"/>
        <v>MEDIA ARMONICA</v>
      </c>
      <c r="AD291" s="434"/>
    </row>
    <row r="292" spans="1:30" ht="32">
      <c r="A292" s="12">
        <f t="shared" si="86"/>
        <v>279</v>
      </c>
      <c r="B292" s="13">
        <v>78181508</v>
      </c>
      <c r="C292" s="768" t="s">
        <v>1754</v>
      </c>
      <c r="D292" s="769"/>
      <c r="E292" s="14" t="s">
        <v>1710</v>
      </c>
      <c r="F292" s="12">
        <v>1</v>
      </c>
      <c r="G292" s="764" t="s">
        <v>1954</v>
      </c>
      <c r="H292" s="765"/>
      <c r="I292" s="16">
        <v>538000</v>
      </c>
      <c r="J292" s="15">
        <v>0.19</v>
      </c>
      <c r="K292" s="16">
        <f t="shared" si="91"/>
        <v>1022.2</v>
      </c>
      <c r="L292" s="16">
        <f t="shared" si="92"/>
        <v>539022.19999999995</v>
      </c>
      <c r="M292" s="16">
        <v>701000</v>
      </c>
      <c r="N292" s="15">
        <v>0.19</v>
      </c>
      <c r="O292" s="16">
        <f t="shared" si="88"/>
        <v>133190</v>
      </c>
      <c r="P292" s="16">
        <f t="shared" ref="P292:P294" si="101">(O292+M292)*F292</f>
        <v>834190</v>
      </c>
      <c r="Q292" s="16">
        <v>638000</v>
      </c>
      <c r="R292" s="15">
        <v>0.19</v>
      </c>
      <c r="S292" s="16">
        <f t="shared" si="89"/>
        <v>121220</v>
      </c>
      <c r="T292" s="16">
        <f t="shared" si="93"/>
        <v>759220</v>
      </c>
      <c r="U292" s="424">
        <f t="shared" si="94"/>
        <v>539022.19999999995</v>
      </c>
      <c r="V292" s="424">
        <f t="shared" si="95"/>
        <v>686322.94016347791</v>
      </c>
      <c r="W292" s="424">
        <f t="shared" si="96"/>
        <v>698896.8620909194</v>
      </c>
      <c r="X292" s="424">
        <f t="shared" si="97"/>
        <v>759220</v>
      </c>
      <c r="Y292" s="424">
        <f t="shared" si="98"/>
        <v>710810.7333333334</v>
      </c>
      <c r="Z292" s="427">
        <f t="shared" si="99"/>
        <v>125269.31085628572</v>
      </c>
      <c r="AA292" s="425">
        <f t="shared" si="100"/>
        <v>0.17623441090828451</v>
      </c>
      <c r="AB292" s="424">
        <f t="shared" ref="AB292:AB294" si="102">IF(AA292&lt;=0.15,U292,V292)</f>
        <v>686322.94016347791</v>
      </c>
      <c r="AC292" s="421" t="str">
        <f t="shared" ref="AC292:AC294" si="103">IF(AB292=U292,$U$4,IF(AB292=V292,$V$4,IF(AB292=W292,$W$4,IF(AB292=X292,$X$4,IF(AB292=Y292,$Y$4,"ERROR")))))</f>
        <v>MEDIA ARMONICA</v>
      </c>
      <c r="AD292" s="434"/>
    </row>
    <row r="293" spans="1:30" ht="32">
      <c r="A293" s="12">
        <f t="shared" ref="A293:A294" si="104">+A292+1</f>
        <v>280</v>
      </c>
      <c r="B293" s="13">
        <v>78181508</v>
      </c>
      <c r="C293" s="768" t="s">
        <v>1755</v>
      </c>
      <c r="D293" s="769"/>
      <c r="E293" s="14" t="s">
        <v>1710</v>
      </c>
      <c r="F293" s="12">
        <v>1</v>
      </c>
      <c r="G293" s="764" t="s">
        <v>1954</v>
      </c>
      <c r="H293" s="765"/>
      <c r="I293" s="16">
        <v>446000</v>
      </c>
      <c r="J293" s="15">
        <v>0.19</v>
      </c>
      <c r="K293" s="16">
        <f t="shared" si="91"/>
        <v>847.4</v>
      </c>
      <c r="L293" s="16">
        <f t="shared" si="92"/>
        <v>446847.4</v>
      </c>
      <c r="M293" s="16">
        <v>587000</v>
      </c>
      <c r="N293" s="15">
        <v>0.19</v>
      </c>
      <c r="O293" s="16">
        <f t="shared" si="88"/>
        <v>111530</v>
      </c>
      <c r="P293" s="16">
        <f t="shared" si="101"/>
        <v>698530</v>
      </c>
      <c r="Q293" s="16">
        <v>529000</v>
      </c>
      <c r="R293" s="15">
        <v>0.19</v>
      </c>
      <c r="S293" s="16">
        <f t="shared" si="89"/>
        <v>100510</v>
      </c>
      <c r="T293" s="16">
        <f t="shared" si="93"/>
        <v>629510</v>
      </c>
      <c r="U293" s="424">
        <f t="shared" si="94"/>
        <v>446847.4</v>
      </c>
      <c r="V293" s="424">
        <f t="shared" si="95"/>
        <v>570557.48626230925</v>
      </c>
      <c r="W293" s="424">
        <f t="shared" si="96"/>
        <v>581365.12690298073</v>
      </c>
      <c r="X293" s="424">
        <f t="shared" si="97"/>
        <v>629510</v>
      </c>
      <c r="Y293" s="424">
        <f t="shared" si="98"/>
        <v>591629.1333333333</v>
      </c>
      <c r="Z293" s="427">
        <f t="shared" si="99"/>
        <v>106183.02698722119</v>
      </c>
      <c r="AA293" s="425">
        <f t="shared" si="100"/>
        <v>0.1794756562932745</v>
      </c>
      <c r="AB293" s="424">
        <f t="shared" si="102"/>
        <v>570557.48626230925</v>
      </c>
      <c r="AC293" s="421" t="str">
        <f t="shared" si="103"/>
        <v>MEDIA ARMONICA</v>
      </c>
      <c r="AD293" s="434"/>
    </row>
    <row r="294" spans="1:30" ht="32">
      <c r="A294" s="12">
        <f t="shared" si="104"/>
        <v>281</v>
      </c>
      <c r="B294" s="13">
        <v>78181508</v>
      </c>
      <c r="C294" s="768" t="s">
        <v>1806</v>
      </c>
      <c r="D294" s="769"/>
      <c r="E294" s="14" t="s">
        <v>1710</v>
      </c>
      <c r="F294" s="12">
        <v>1</v>
      </c>
      <c r="G294" s="764" t="s">
        <v>1954</v>
      </c>
      <c r="H294" s="765"/>
      <c r="I294" s="16">
        <v>461000</v>
      </c>
      <c r="J294" s="15">
        <v>0.19</v>
      </c>
      <c r="K294" s="16">
        <f t="shared" si="91"/>
        <v>875.9</v>
      </c>
      <c r="L294" s="16">
        <f t="shared" si="92"/>
        <v>461875.9</v>
      </c>
      <c r="M294" s="16">
        <v>611000</v>
      </c>
      <c r="N294" s="15">
        <v>0.19</v>
      </c>
      <c r="O294" s="16">
        <f t="shared" si="88"/>
        <v>116090</v>
      </c>
      <c r="P294" s="16">
        <f t="shared" si="101"/>
        <v>727090</v>
      </c>
      <c r="Q294" s="16">
        <v>546000</v>
      </c>
      <c r="R294" s="15">
        <v>0.19</v>
      </c>
      <c r="S294" s="16">
        <f t="shared" si="89"/>
        <v>103740</v>
      </c>
      <c r="T294" s="16">
        <f t="shared" si="93"/>
        <v>649740</v>
      </c>
      <c r="U294" s="424">
        <f t="shared" si="94"/>
        <v>461875.9</v>
      </c>
      <c r="V294" s="424">
        <f t="shared" si="95"/>
        <v>590608.56049568951</v>
      </c>
      <c r="W294" s="424">
        <f t="shared" si="96"/>
        <v>602029.38905635546</v>
      </c>
      <c r="X294" s="424">
        <f t="shared" si="97"/>
        <v>649740</v>
      </c>
      <c r="Y294" s="424">
        <f t="shared" si="98"/>
        <v>612901.96666666667</v>
      </c>
      <c r="Z294" s="427">
        <f t="shared" si="99"/>
        <v>111362.50187145112</v>
      </c>
      <c r="AA294" s="425">
        <f t="shared" si="100"/>
        <v>0.18169708685568114</v>
      </c>
      <c r="AB294" s="424">
        <f t="shared" si="102"/>
        <v>590608.56049568951</v>
      </c>
      <c r="AC294" s="421" t="str">
        <f t="shared" si="103"/>
        <v>MEDIA ARMONICA</v>
      </c>
      <c r="AD294" s="434"/>
    </row>
    <row r="295" spans="1:30" ht="16">
      <c r="A295" s="766" t="s">
        <v>1807</v>
      </c>
      <c r="B295" s="767"/>
      <c r="C295" s="767"/>
      <c r="D295" s="767"/>
      <c r="E295" s="767"/>
      <c r="F295" s="28"/>
      <c r="G295" s="28"/>
      <c r="H295" s="16"/>
      <c r="I295" s="29"/>
      <c r="J295" s="15"/>
      <c r="K295" s="16"/>
      <c r="L295" s="16"/>
      <c r="M295" s="29"/>
      <c r="N295" s="15"/>
      <c r="O295" s="16"/>
      <c r="P295" s="16"/>
      <c r="Q295" s="29"/>
      <c r="R295" s="15"/>
      <c r="S295" s="16"/>
      <c r="T295" s="16"/>
      <c r="U295" s="424"/>
      <c r="V295" s="424"/>
      <c r="W295" s="424"/>
      <c r="X295" s="424"/>
      <c r="Y295" s="424"/>
      <c r="AA295" s="425"/>
      <c r="AB295" s="424"/>
      <c r="AD295" s="434"/>
    </row>
    <row r="296" spans="1:30" ht="27">
      <c r="A296" s="7" t="s">
        <v>141</v>
      </c>
      <c r="B296" s="30" t="s">
        <v>148</v>
      </c>
      <c r="C296" s="757" t="s">
        <v>143</v>
      </c>
      <c r="D296" s="758"/>
      <c r="E296" s="9" t="s">
        <v>144</v>
      </c>
      <c r="F296" s="10" t="s">
        <v>1706</v>
      </c>
      <c r="G296" s="10"/>
      <c r="H296" s="16"/>
      <c r="I296" s="16"/>
      <c r="J296" s="15"/>
      <c r="K296" s="16"/>
      <c r="L296" s="16"/>
      <c r="M296" s="16"/>
      <c r="N296" s="15"/>
      <c r="O296" s="16"/>
      <c r="P296" s="16"/>
      <c r="Q296" s="16"/>
      <c r="R296" s="15"/>
      <c r="S296" s="16"/>
      <c r="T296" s="16"/>
      <c r="U296" s="424"/>
      <c r="V296" s="424"/>
      <c r="W296" s="424"/>
      <c r="X296" s="424"/>
      <c r="Y296" s="424"/>
      <c r="AA296" s="425"/>
      <c r="AB296" s="424"/>
      <c r="AD296" s="434"/>
    </row>
    <row r="297" spans="1:30" ht="32">
      <c r="A297" s="22">
        <f>A294+1</f>
        <v>282</v>
      </c>
      <c r="B297" s="13">
        <v>78181508</v>
      </c>
      <c r="C297" s="772" t="s">
        <v>1761</v>
      </c>
      <c r="D297" s="772"/>
      <c r="E297" s="23" t="s">
        <v>1710</v>
      </c>
      <c r="F297" s="12">
        <v>1</v>
      </c>
      <c r="G297" s="764" t="s">
        <v>1954</v>
      </c>
      <c r="H297" s="765"/>
      <c r="I297" s="16">
        <v>347000</v>
      </c>
      <c r="J297" s="15">
        <v>0.19</v>
      </c>
      <c r="K297" s="16">
        <f t="shared" si="91"/>
        <v>659.3</v>
      </c>
      <c r="L297" s="16">
        <f t="shared" si="92"/>
        <v>347659.3</v>
      </c>
      <c r="M297" s="16">
        <v>456000</v>
      </c>
      <c r="N297" s="15">
        <v>0.19</v>
      </c>
      <c r="O297" s="16">
        <f t="shared" si="88"/>
        <v>86640</v>
      </c>
      <c r="P297" s="16">
        <f t="shared" ref="P297" si="105">(O297+M297)*F297</f>
        <v>542640</v>
      </c>
      <c r="Q297" s="16">
        <v>411000</v>
      </c>
      <c r="R297" s="15">
        <v>0.19</v>
      </c>
      <c r="S297" s="16">
        <f t="shared" si="89"/>
        <v>78090</v>
      </c>
      <c r="T297" s="16">
        <f t="shared" si="93"/>
        <v>489090</v>
      </c>
      <c r="U297" s="424">
        <f t="shared" si="94"/>
        <v>347659.3</v>
      </c>
      <c r="V297" s="424">
        <f t="shared" si="95"/>
        <v>443535.35298015422</v>
      </c>
      <c r="W297" s="424">
        <f t="shared" si="96"/>
        <v>451874.82478525402</v>
      </c>
      <c r="X297" s="424">
        <f t="shared" si="97"/>
        <v>489090</v>
      </c>
      <c r="Y297" s="424">
        <f t="shared" si="98"/>
        <v>459796.43333333335</v>
      </c>
      <c r="Z297" s="427">
        <f t="shared" si="99"/>
        <v>82251.456437614892</v>
      </c>
      <c r="AA297" s="425">
        <f t="shared" si="100"/>
        <v>0.17888667783115664</v>
      </c>
      <c r="AB297" s="424">
        <f t="shared" ref="AB297" si="106">IF(AA297&lt;=0.15,U297,V297)</f>
        <v>443535.35298015422</v>
      </c>
      <c r="AC297" s="421" t="str">
        <f>IF(AB297=U297,$U$4,IF(AB297=V297,$V$4,IF(AB297=W297,$W$4,IF(AB297=X297,$X$4,IF(AB297=Y297,$Y$4,"ERROR")))))</f>
        <v>MEDIA ARMONICA</v>
      </c>
      <c r="AD297" s="434"/>
    </row>
    <row r="298" spans="1:30" ht="16">
      <c r="A298" s="766" t="s">
        <v>1808</v>
      </c>
      <c r="B298" s="767"/>
      <c r="C298" s="767"/>
      <c r="D298" s="767"/>
      <c r="E298" s="767"/>
      <c r="F298" s="26"/>
      <c r="G298" s="26"/>
      <c r="H298" s="16"/>
      <c r="I298" s="27"/>
      <c r="J298" s="15"/>
      <c r="K298" s="16"/>
      <c r="L298" s="16"/>
      <c r="M298" s="27"/>
      <c r="N298" s="15"/>
      <c r="O298" s="16"/>
      <c r="P298" s="16"/>
      <c r="Q298" s="27"/>
      <c r="R298" s="15"/>
      <c r="S298" s="16"/>
      <c r="T298" s="16"/>
      <c r="U298" s="424"/>
      <c r="V298" s="424"/>
      <c r="W298" s="424"/>
      <c r="X298" s="424"/>
      <c r="Y298" s="424"/>
      <c r="AA298" s="425"/>
      <c r="AB298" s="424"/>
      <c r="AD298" s="434"/>
    </row>
    <row r="299" spans="1:30" ht="27">
      <c r="A299" s="7" t="s">
        <v>141</v>
      </c>
      <c r="B299" s="30" t="s">
        <v>148</v>
      </c>
      <c r="C299" s="757" t="s">
        <v>143</v>
      </c>
      <c r="D299" s="758"/>
      <c r="E299" s="9" t="s">
        <v>1705</v>
      </c>
      <c r="F299" s="10" t="s">
        <v>1706</v>
      </c>
      <c r="G299" s="10"/>
      <c r="H299" s="16"/>
      <c r="I299" s="16"/>
      <c r="J299" s="15"/>
      <c r="K299" s="16"/>
      <c r="L299" s="16"/>
      <c r="M299" s="16"/>
      <c r="N299" s="15"/>
      <c r="O299" s="16"/>
      <c r="P299" s="16"/>
      <c r="Q299" s="16"/>
      <c r="R299" s="15"/>
      <c r="S299" s="16"/>
      <c r="T299" s="16"/>
      <c r="U299" s="424"/>
      <c r="V299" s="424"/>
      <c r="W299" s="424"/>
      <c r="X299" s="424"/>
      <c r="Y299" s="424"/>
      <c r="AA299" s="425"/>
      <c r="AB299" s="424"/>
      <c r="AD299" s="434"/>
    </row>
    <row r="300" spans="1:30" ht="32">
      <c r="A300" s="12">
        <f>A297+1</f>
        <v>283</v>
      </c>
      <c r="B300" s="13">
        <v>78181508</v>
      </c>
      <c r="C300" s="768" t="s">
        <v>1806</v>
      </c>
      <c r="D300" s="769"/>
      <c r="E300" s="14" t="s">
        <v>1710</v>
      </c>
      <c r="F300" s="12">
        <v>1</v>
      </c>
      <c r="G300" s="764" t="s">
        <v>1954</v>
      </c>
      <c r="H300" s="765"/>
      <c r="I300" s="16">
        <v>529000</v>
      </c>
      <c r="J300" s="15">
        <v>0.19</v>
      </c>
      <c r="K300" s="16">
        <f t="shared" si="91"/>
        <v>1005.1</v>
      </c>
      <c r="L300" s="16">
        <f t="shared" si="92"/>
        <v>530005.1</v>
      </c>
      <c r="M300" s="16">
        <v>702000</v>
      </c>
      <c r="N300" s="15">
        <v>0.19</v>
      </c>
      <c r="O300" s="16">
        <f t="shared" si="88"/>
        <v>133380</v>
      </c>
      <c r="P300" s="16">
        <f t="shared" ref="P300:P307" si="107">(O300+M300)*F300</f>
        <v>835380</v>
      </c>
      <c r="Q300" s="16">
        <v>633000</v>
      </c>
      <c r="R300" s="15">
        <v>0.19</v>
      </c>
      <c r="S300" s="16">
        <f t="shared" si="89"/>
        <v>120270</v>
      </c>
      <c r="T300" s="16">
        <f t="shared" si="93"/>
        <v>753270</v>
      </c>
      <c r="U300" s="424">
        <f t="shared" si="94"/>
        <v>530005.1</v>
      </c>
      <c r="V300" s="424">
        <f t="shared" si="95"/>
        <v>680059.3699618486</v>
      </c>
      <c r="W300" s="424">
        <f t="shared" si="96"/>
        <v>693486.90459984238</v>
      </c>
      <c r="X300" s="424">
        <f t="shared" si="97"/>
        <v>753270</v>
      </c>
      <c r="Y300" s="424">
        <f t="shared" si="98"/>
        <v>706218.3666666667</v>
      </c>
      <c r="Z300" s="427">
        <f t="shared" si="99"/>
        <v>129031.90700237223</v>
      </c>
      <c r="AA300" s="425">
        <f t="shared" si="100"/>
        <v>0.18270822891706945</v>
      </c>
      <c r="AB300" s="424">
        <f t="shared" ref="AB300:AB307" si="108">IF(AA300&lt;=0.15,U300,V300)</f>
        <v>680059.3699618486</v>
      </c>
      <c r="AC300" s="421" t="str">
        <f t="shared" ref="AC300:AC307" si="109">IF(AB300=U300,$U$4,IF(AB300=V300,$V$4,IF(AB300=W300,$W$4,IF(AB300=X300,$X$4,IF(AB300=Y300,$Y$4,"ERROR")))))</f>
        <v>MEDIA ARMONICA</v>
      </c>
      <c r="AD300" s="434"/>
    </row>
    <row r="301" spans="1:30" ht="32">
      <c r="A301" s="12">
        <f>A300+1</f>
        <v>284</v>
      </c>
      <c r="B301" s="13">
        <v>78181508</v>
      </c>
      <c r="C301" s="768" t="s">
        <v>1809</v>
      </c>
      <c r="D301" s="769"/>
      <c r="E301" s="14" t="s">
        <v>1710</v>
      </c>
      <c r="F301" s="12">
        <v>1</v>
      </c>
      <c r="G301" s="764" t="s">
        <v>1954</v>
      </c>
      <c r="H301" s="765"/>
      <c r="I301" s="16">
        <v>650000</v>
      </c>
      <c r="J301" s="15">
        <v>0.19</v>
      </c>
      <c r="K301" s="16">
        <f t="shared" si="91"/>
        <v>1235</v>
      </c>
      <c r="L301" s="16">
        <f t="shared" si="92"/>
        <v>651235</v>
      </c>
      <c r="M301" s="16">
        <v>855000</v>
      </c>
      <c r="N301" s="15">
        <v>0.19</v>
      </c>
      <c r="O301" s="16">
        <f t="shared" si="88"/>
        <v>162450</v>
      </c>
      <c r="P301" s="16">
        <f t="shared" si="107"/>
        <v>1017450</v>
      </c>
      <c r="Q301" s="16">
        <v>764000</v>
      </c>
      <c r="R301" s="15">
        <v>0.19</v>
      </c>
      <c r="S301" s="16">
        <f t="shared" si="89"/>
        <v>145160</v>
      </c>
      <c r="T301" s="16">
        <f t="shared" si="93"/>
        <v>909160</v>
      </c>
      <c r="U301" s="424">
        <f t="shared" si="94"/>
        <v>651235</v>
      </c>
      <c r="V301" s="424">
        <f t="shared" si="95"/>
        <v>829116.42616981175</v>
      </c>
      <c r="W301" s="424">
        <f t="shared" si="96"/>
        <v>844559.74310701492</v>
      </c>
      <c r="X301" s="424">
        <f t="shared" si="97"/>
        <v>909160</v>
      </c>
      <c r="Y301" s="424">
        <f t="shared" si="98"/>
        <v>859281.66666666663</v>
      </c>
      <c r="Z301" s="427">
        <f t="shared" si="99"/>
        <v>153610.42208203915</v>
      </c>
      <c r="AA301" s="425">
        <f t="shared" si="100"/>
        <v>0.17876608804878397</v>
      </c>
      <c r="AB301" s="424">
        <f t="shared" si="108"/>
        <v>829116.42616981175</v>
      </c>
      <c r="AC301" s="421" t="str">
        <f t="shared" si="109"/>
        <v>MEDIA ARMONICA</v>
      </c>
      <c r="AD301" s="434"/>
    </row>
    <row r="302" spans="1:30" ht="32">
      <c r="A302" s="12">
        <f t="shared" ref="A302:A307" si="110">A301+1</f>
        <v>285</v>
      </c>
      <c r="B302" s="13">
        <v>78181508</v>
      </c>
      <c r="C302" s="768" t="s">
        <v>1810</v>
      </c>
      <c r="D302" s="769"/>
      <c r="E302" s="14" t="s">
        <v>1710</v>
      </c>
      <c r="F302" s="12">
        <v>1</v>
      </c>
      <c r="G302" s="764" t="s">
        <v>1954</v>
      </c>
      <c r="H302" s="765"/>
      <c r="I302" s="16">
        <v>455000</v>
      </c>
      <c r="J302" s="15">
        <v>0.19</v>
      </c>
      <c r="K302" s="16">
        <f t="shared" si="91"/>
        <v>864.5</v>
      </c>
      <c r="L302" s="16">
        <f t="shared" si="92"/>
        <v>455864.5</v>
      </c>
      <c r="M302" s="16">
        <v>616000</v>
      </c>
      <c r="N302" s="15">
        <v>0.19</v>
      </c>
      <c r="O302" s="16">
        <f t="shared" si="88"/>
        <v>117040</v>
      </c>
      <c r="P302" s="16">
        <f t="shared" si="107"/>
        <v>733040</v>
      </c>
      <c r="Q302" s="16">
        <v>550000</v>
      </c>
      <c r="R302" s="15">
        <v>0.19</v>
      </c>
      <c r="S302" s="16">
        <f t="shared" si="89"/>
        <v>104500</v>
      </c>
      <c r="T302" s="16">
        <f t="shared" si="93"/>
        <v>654500</v>
      </c>
      <c r="U302" s="424">
        <f t="shared" si="94"/>
        <v>455864.5</v>
      </c>
      <c r="V302" s="424">
        <f t="shared" si="95"/>
        <v>589889.27309301822</v>
      </c>
      <c r="W302" s="424">
        <f t="shared" si="96"/>
        <v>602500.89896009536</v>
      </c>
      <c r="X302" s="424">
        <f t="shared" si="97"/>
        <v>654500</v>
      </c>
      <c r="Y302" s="424">
        <f t="shared" si="98"/>
        <v>614468.16666666663</v>
      </c>
      <c r="Z302" s="427">
        <f t="shared" si="99"/>
        <v>116643.26015700845</v>
      </c>
      <c r="AA302" s="425">
        <f t="shared" si="100"/>
        <v>0.18982799514215429</v>
      </c>
      <c r="AB302" s="424">
        <f t="shared" si="108"/>
        <v>589889.27309301822</v>
      </c>
      <c r="AC302" s="421" t="str">
        <f t="shared" si="109"/>
        <v>MEDIA ARMONICA</v>
      </c>
      <c r="AD302" s="434"/>
    </row>
    <row r="303" spans="1:30" ht="32">
      <c r="A303" s="12">
        <f t="shared" si="110"/>
        <v>286</v>
      </c>
      <c r="B303" s="13">
        <v>78181508</v>
      </c>
      <c r="C303" s="768" t="s">
        <v>1811</v>
      </c>
      <c r="D303" s="769"/>
      <c r="E303" s="14" t="s">
        <v>1710</v>
      </c>
      <c r="F303" s="12">
        <v>1</v>
      </c>
      <c r="G303" s="764" t="s">
        <v>1954</v>
      </c>
      <c r="H303" s="765"/>
      <c r="I303" s="16">
        <v>531000</v>
      </c>
      <c r="J303" s="15">
        <v>0.19</v>
      </c>
      <c r="K303" s="16">
        <f t="shared" si="91"/>
        <v>1008.9</v>
      </c>
      <c r="L303" s="16">
        <f t="shared" si="92"/>
        <v>532008.9</v>
      </c>
      <c r="M303" s="16">
        <v>686000</v>
      </c>
      <c r="N303" s="15">
        <v>0.19</v>
      </c>
      <c r="O303" s="16">
        <f t="shared" si="88"/>
        <v>130340</v>
      </c>
      <c r="P303" s="16">
        <f t="shared" si="107"/>
        <v>816340</v>
      </c>
      <c r="Q303" s="16">
        <v>624000</v>
      </c>
      <c r="R303" s="15">
        <v>0.19</v>
      </c>
      <c r="S303" s="16">
        <f t="shared" si="89"/>
        <v>118560</v>
      </c>
      <c r="T303" s="16">
        <f t="shared" si="93"/>
        <v>742560</v>
      </c>
      <c r="U303" s="424">
        <f t="shared" si="94"/>
        <v>532008.9</v>
      </c>
      <c r="V303" s="424">
        <f t="shared" si="95"/>
        <v>673954.34261926101</v>
      </c>
      <c r="W303" s="424">
        <f t="shared" si="96"/>
        <v>685762.67264315975</v>
      </c>
      <c r="X303" s="424">
        <f t="shared" si="97"/>
        <v>742560</v>
      </c>
      <c r="Y303" s="424">
        <f t="shared" si="98"/>
        <v>696969.6333333333</v>
      </c>
      <c r="Z303" s="427">
        <f t="shared" si="99"/>
        <v>120471.03318890507</v>
      </c>
      <c r="AA303" s="425">
        <f t="shared" si="100"/>
        <v>0.17284975905297223</v>
      </c>
      <c r="AB303" s="424">
        <f t="shared" si="108"/>
        <v>673954.34261926101</v>
      </c>
      <c r="AC303" s="421" t="str">
        <f t="shared" si="109"/>
        <v>MEDIA ARMONICA</v>
      </c>
      <c r="AD303" s="434"/>
    </row>
    <row r="304" spans="1:30" ht="32">
      <c r="A304" s="12">
        <f t="shared" si="110"/>
        <v>287</v>
      </c>
      <c r="B304" s="13">
        <v>78181508</v>
      </c>
      <c r="C304" s="768" t="s">
        <v>1812</v>
      </c>
      <c r="D304" s="769"/>
      <c r="E304" s="14" t="s">
        <v>1710</v>
      </c>
      <c r="F304" s="12">
        <v>1</v>
      </c>
      <c r="G304" s="764" t="s">
        <v>1954</v>
      </c>
      <c r="H304" s="765"/>
      <c r="I304" s="16">
        <v>569000</v>
      </c>
      <c r="J304" s="15">
        <v>0.19</v>
      </c>
      <c r="K304" s="16">
        <f t="shared" si="91"/>
        <v>1081.0999999999999</v>
      </c>
      <c r="L304" s="16">
        <f t="shared" si="92"/>
        <v>570081.1</v>
      </c>
      <c r="M304" s="16">
        <v>756000</v>
      </c>
      <c r="N304" s="15">
        <v>0.19</v>
      </c>
      <c r="O304" s="16">
        <f t="shared" si="88"/>
        <v>143640</v>
      </c>
      <c r="P304" s="16">
        <f t="shared" si="107"/>
        <v>899640</v>
      </c>
      <c r="Q304" s="16">
        <v>675000</v>
      </c>
      <c r="R304" s="15">
        <v>0.19</v>
      </c>
      <c r="S304" s="16">
        <f t="shared" si="89"/>
        <v>128250</v>
      </c>
      <c r="T304" s="16">
        <f t="shared" si="93"/>
        <v>803250</v>
      </c>
      <c r="U304" s="424">
        <f t="shared" si="94"/>
        <v>570081.1</v>
      </c>
      <c r="V304" s="424">
        <f t="shared" si="95"/>
        <v>729814.33178417268</v>
      </c>
      <c r="W304" s="424">
        <f t="shared" si="96"/>
        <v>744078.4237688178</v>
      </c>
      <c r="X304" s="424">
        <f t="shared" si="97"/>
        <v>803250</v>
      </c>
      <c r="Y304" s="424">
        <f t="shared" si="98"/>
        <v>757657.03333333333</v>
      </c>
      <c r="Z304" s="427">
        <f t="shared" si="99"/>
        <v>138350.53571611331</v>
      </c>
      <c r="AA304" s="425">
        <f t="shared" si="100"/>
        <v>0.18260311675249191</v>
      </c>
      <c r="AB304" s="424">
        <f t="shared" si="108"/>
        <v>729814.33178417268</v>
      </c>
      <c r="AC304" s="421" t="str">
        <f t="shared" si="109"/>
        <v>MEDIA ARMONICA</v>
      </c>
      <c r="AD304" s="434"/>
    </row>
    <row r="305" spans="1:30" ht="32">
      <c r="A305" s="12">
        <f t="shared" si="110"/>
        <v>288</v>
      </c>
      <c r="B305" s="13">
        <v>78181508</v>
      </c>
      <c r="C305" s="768" t="s">
        <v>1737</v>
      </c>
      <c r="D305" s="769"/>
      <c r="E305" s="14" t="s">
        <v>1710</v>
      </c>
      <c r="F305" s="12">
        <v>1</v>
      </c>
      <c r="G305" s="764" t="s">
        <v>1954</v>
      </c>
      <c r="H305" s="765"/>
      <c r="I305" s="16">
        <v>747000</v>
      </c>
      <c r="J305" s="15">
        <v>0.19</v>
      </c>
      <c r="K305" s="16">
        <f t="shared" si="91"/>
        <v>1419.3</v>
      </c>
      <c r="L305" s="16">
        <f t="shared" si="92"/>
        <v>748419.3</v>
      </c>
      <c r="M305" s="16">
        <v>992000</v>
      </c>
      <c r="N305" s="15">
        <v>0.19</v>
      </c>
      <c r="O305" s="16">
        <f t="shared" si="88"/>
        <v>188480</v>
      </c>
      <c r="P305" s="16">
        <f t="shared" si="107"/>
        <v>1180480</v>
      </c>
      <c r="Q305" s="16">
        <v>894000</v>
      </c>
      <c r="R305" s="15">
        <v>0.19</v>
      </c>
      <c r="S305" s="16">
        <f t="shared" si="89"/>
        <v>169860</v>
      </c>
      <c r="T305" s="16">
        <f t="shared" si="93"/>
        <v>1063860</v>
      </c>
      <c r="U305" s="424">
        <f t="shared" si="94"/>
        <v>748419.3</v>
      </c>
      <c r="V305" s="424">
        <f t="shared" si="95"/>
        <v>960542.28518653591</v>
      </c>
      <c r="W305" s="424">
        <f t="shared" si="96"/>
        <v>979556.21412786818</v>
      </c>
      <c r="X305" s="424">
        <f t="shared" si="97"/>
        <v>1063860</v>
      </c>
      <c r="Y305" s="424">
        <f t="shared" si="98"/>
        <v>997586.43333333323</v>
      </c>
      <c r="Z305" s="427">
        <f t="shared" si="99"/>
        <v>182507.07995429242</v>
      </c>
      <c r="AA305" s="425">
        <f t="shared" si="100"/>
        <v>0.1829486386903475</v>
      </c>
      <c r="AB305" s="424">
        <f t="shared" si="108"/>
        <v>960542.28518653591</v>
      </c>
      <c r="AC305" s="421" t="str">
        <f t="shared" si="109"/>
        <v>MEDIA ARMONICA</v>
      </c>
      <c r="AD305" s="434"/>
    </row>
    <row r="306" spans="1:30" ht="32">
      <c r="A306" s="12">
        <f t="shared" si="110"/>
        <v>289</v>
      </c>
      <c r="B306" s="13">
        <v>78181508</v>
      </c>
      <c r="C306" s="768" t="s">
        <v>1738</v>
      </c>
      <c r="D306" s="769"/>
      <c r="E306" s="14" t="s">
        <v>1710</v>
      </c>
      <c r="F306" s="12">
        <v>1</v>
      </c>
      <c r="G306" s="764" t="s">
        <v>1954</v>
      </c>
      <c r="H306" s="765"/>
      <c r="I306" s="16">
        <v>242000</v>
      </c>
      <c r="J306" s="15">
        <v>0.19</v>
      </c>
      <c r="K306" s="16">
        <f t="shared" si="91"/>
        <v>459.8</v>
      </c>
      <c r="L306" s="16">
        <f t="shared" si="92"/>
        <v>242459.8</v>
      </c>
      <c r="M306" s="16">
        <v>312000</v>
      </c>
      <c r="N306" s="15">
        <v>0.19</v>
      </c>
      <c r="O306" s="16">
        <f t="shared" si="88"/>
        <v>59280</v>
      </c>
      <c r="P306" s="16">
        <f t="shared" si="107"/>
        <v>371280</v>
      </c>
      <c r="Q306" s="16">
        <v>284000</v>
      </c>
      <c r="R306" s="15">
        <v>0.19</v>
      </c>
      <c r="S306" s="16">
        <f t="shared" si="89"/>
        <v>53960</v>
      </c>
      <c r="T306" s="16">
        <f t="shared" si="93"/>
        <v>337960</v>
      </c>
      <c r="U306" s="424">
        <f t="shared" si="94"/>
        <v>242459.8</v>
      </c>
      <c r="V306" s="424">
        <f t="shared" si="95"/>
        <v>306851.68666032713</v>
      </c>
      <c r="W306" s="424">
        <f t="shared" si="96"/>
        <v>312177.93234157044</v>
      </c>
      <c r="X306" s="424">
        <f t="shared" si="97"/>
        <v>337960</v>
      </c>
      <c r="Y306" s="424">
        <f t="shared" si="98"/>
        <v>317233.26666666666</v>
      </c>
      <c r="Z306" s="427">
        <f t="shared" si="99"/>
        <v>54594.621762058247</v>
      </c>
      <c r="AA306" s="425">
        <f t="shared" si="100"/>
        <v>0.17209614343322835</v>
      </c>
      <c r="AB306" s="424">
        <f t="shared" si="108"/>
        <v>306851.68666032713</v>
      </c>
      <c r="AC306" s="421" t="str">
        <f t="shared" si="109"/>
        <v>MEDIA ARMONICA</v>
      </c>
      <c r="AD306" s="434"/>
    </row>
    <row r="307" spans="1:30" ht="32">
      <c r="A307" s="12">
        <f t="shared" si="110"/>
        <v>290</v>
      </c>
      <c r="B307" s="13">
        <v>78181508</v>
      </c>
      <c r="C307" s="768" t="s">
        <v>1739</v>
      </c>
      <c r="D307" s="769"/>
      <c r="E307" s="14" t="s">
        <v>1710</v>
      </c>
      <c r="F307" s="12">
        <v>1</v>
      </c>
      <c r="G307" s="764" t="s">
        <v>1954</v>
      </c>
      <c r="H307" s="765"/>
      <c r="I307" s="16">
        <v>463000</v>
      </c>
      <c r="J307" s="15">
        <v>0.19</v>
      </c>
      <c r="K307" s="16">
        <f t="shared" si="91"/>
        <v>879.7</v>
      </c>
      <c r="L307" s="16">
        <f t="shared" si="92"/>
        <v>463879.7</v>
      </c>
      <c r="M307" s="16">
        <v>603000</v>
      </c>
      <c r="N307" s="15">
        <v>0.19</v>
      </c>
      <c r="O307" s="16">
        <f t="shared" si="88"/>
        <v>114570</v>
      </c>
      <c r="P307" s="16">
        <f t="shared" si="107"/>
        <v>717570</v>
      </c>
      <c r="Q307" s="16">
        <v>549000</v>
      </c>
      <c r="R307" s="15">
        <v>0.19</v>
      </c>
      <c r="S307" s="16">
        <f t="shared" si="89"/>
        <v>104310</v>
      </c>
      <c r="T307" s="16">
        <f t="shared" si="93"/>
        <v>653310</v>
      </c>
      <c r="U307" s="424">
        <f t="shared" si="94"/>
        <v>463879.7</v>
      </c>
      <c r="V307" s="424">
        <f t="shared" si="95"/>
        <v>590552.28563789558</v>
      </c>
      <c r="W307" s="424">
        <f t="shared" si="96"/>
        <v>601353.23137955018</v>
      </c>
      <c r="X307" s="424">
        <f t="shared" si="97"/>
        <v>653310</v>
      </c>
      <c r="Y307" s="424">
        <f t="shared" si="98"/>
        <v>611586.56666666665</v>
      </c>
      <c r="Z307" s="427">
        <f t="shared" si="99"/>
        <v>107688.82871608451</v>
      </c>
      <c r="AA307" s="425">
        <f t="shared" si="100"/>
        <v>0.17608108906482606</v>
      </c>
      <c r="AB307" s="424">
        <f t="shared" si="108"/>
        <v>590552.28563789558</v>
      </c>
      <c r="AC307" s="421" t="str">
        <f t="shared" si="109"/>
        <v>MEDIA ARMONICA</v>
      </c>
      <c r="AD307" s="434"/>
    </row>
    <row r="308" spans="1:30" ht="16">
      <c r="A308" s="766" t="s">
        <v>1813</v>
      </c>
      <c r="B308" s="767"/>
      <c r="C308" s="767"/>
      <c r="D308" s="767"/>
      <c r="E308" s="767"/>
      <c r="F308" s="26"/>
      <c r="G308" s="26"/>
      <c r="H308" s="16"/>
      <c r="I308" s="27"/>
      <c r="J308" s="15"/>
      <c r="K308" s="16"/>
      <c r="L308" s="16"/>
      <c r="M308" s="27"/>
      <c r="N308" s="15"/>
      <c r="O308" s="16"/>
      <c r="P308" s="16"/>
      <c r="Q308" s="27"/>
      <c r="R308" s="15"/>
      <c r="S308" s="16"/>
      <c r="T308" s="16"/>
      <c r="U308" s="424"/>
      <c r="V308" s="424"/>
      <c r="W308" s="424"/>
      <c r="X308" s="424"/>
      <c r="Y308" s="424"/>
      <c r="AA308" s="425"/>
      <c r="AB308" s="424"/>
      <c r="AD308" s="434"/>
    </row>
    <row r="309" spans="1:30" ht="27">
      <c r="A309" s="7" t="s">
        <v>141</v>
      </c>
      <c r="B309" s="30" t="s">
        <v>148</v>
      </c>
      <c r="C309" s="757" t="s">
        <v>143</v>
      </c>
      <c r="D309" s="758"/>
      <c r="E309" s="9" t="s">
        <v>1705</v>
      </c>
      <c r="F309" s="10" t="s">
        <v>1706</v>
      </c>
      <c r="G309" s="10"/>
      <c r="H309" s="16"/>
      <c r="I309" s="16"/>
      <c r="J309" s="15"/>
      <c r="K309" s="16"/>
      <c r="L309" s="16"/>
      <c r="M309" s="16"/>
      <c r="N309" s="15"/>
      <c r="O309" s="16"/>
      <c r="P309" s="16"/>
      <c r="Q309" s="16"/>
      <c r="R309" s="15"/>
      <c r="S309" s="16"/>
      <c r="T309" s="16"/>
      <c r="U309" s="424"/>
      <c r="V309" s="424"/>
      <c r="W309" s="424"/>
      <c r="X309" s="424"/>
      <c r="Y309" s="424"/>
      <c r="AA309" s="425"/>
      <c r="AB309" s="424"/>
      <c r="AD309" s="434"/>
    </row>
    <row r="310" spans="1:30" ht="32">
      <c r="A310" s="12">
        <f>A307+1</f>
        <v>291</v>
      </c>
      <c r="B310" s="13">
        <v>78181508</v>
      </c>
      <c r="C310" s="768" t="s">
        <v>1737</v>
      </c>
      <c r="D310" s="769"/>
      <c r="E310" s="14" t="s">
        <v>1710</v>
      </c>
      <c r="F310" s="12">
        <v>1</v>
      </c>
      <c r="G310" s="764" t="s">
        <v>1954</v>
      </c>
      <c r="H310" s="765"/>
      <c r="I310" s="16">
        <v>684000</v>
      </c>
      <c r="J310" s="15">
        <v>0.19</v>
      </c>
      <c r="K310" s="16">
        <f t="shared" si="91"/>
        <v>1299.5999999999999</v>
      </c>
      <c r="L310" s="16">
        <f t="shared" si="92"/>
        <v>685299.6</v>
      </c>
      <c r="M310" s="16">
        <v>909000</v>
      </c>
      <c r="N310" s="15">
        <v>0.19</v>
      </c>
      <c r="O310" s="16">
        <f t="shared" si="88"/>
        <v>172710</v>
      </c>
      <c r="P310" s="16">
        <f t="shared" ref="P310:P313" si="111">(O310+M310)*F310</f>
        <v>1081710</v>
      </c>
      <c r="Q310" s="16">
        <v>812000</v>
      </c>
      <c r="R310" s="15">
        <v>0.19</v>
      </c>
      <c r="S310" s="16">
        <f t="shared" si="89"/>
        <v>154280</v>
      </c>
      <c r="T310" s="16">
        <f t="shared" si="93"/>
        <v>966280</v>
      </c>
      <c r="U310" s="424">
        <f t="shared" si="94"/>
        <v>685299.6</v>
      </c>
      <c r="V310" s="424">
        <f t="shared" si="95"/>
        <v>877558.70748232666</v>
      </c>
      <c r="W310" s="424">
        <f t="shared" si="96"/>
        <v>894742.5779462927</v>
      </c>
      <c r="X310" s="424">
        <f t="shared" si="97"/>
        <v>966280</v>
      </c>
      <c r="Y310" s="424">
        <f t="shared" si="98"/>
        <v>911096.53333333333</v>
      </c>
      <c r="Z310" s="427">
        <f t="shared" si="99"/>
        <v>166471.64433631211</v>
      </c>
      <c r="AA310" s="425">
        <f t="shared" si="100"/>
        <v>0.18271570382038418</v>
      </c>
      <c r="AB310" s="424">
        <f t="shared" ref="AB310:AB313" si="112">IF(AA310&lt;=0.15,U310,V310)</f>
        <v>877558.70748232666</v>
      </c>
      <c r="AC310" s="421" t="str">
        <f>IF(AB310=U310,$U$4,IF(AB310=V310,$V$4,IF(AB310=W310,$W$4,IF(AB310=X310,$X$4,IF(AB310=Y310,$Y$4,"ERROR")))))</f>
        <v>MEDIA ARMONICA</v>
      </c>
      <c r="AD310" s="434"/>
    </row>
    <row r="311" spans="1:30" ht="32">
      <c r="A311" s="12">
        <f t="shared" ref="A311:A313" si="113">A310+1</f>
        <v>292</v>
      </c>
      <c r="B311" s="13">
        <v>78181508</v>
      </c>
      <c r="C311" s="768" t="s">
        <v>1738</v>
      </c>
      <c r="D311" s="769"/>
      <c r="E311" s="14" t="s">
        <v>1710</v>
      </c>
      <c r="F311" s="12">
        <v>1</v>
      </c>
      <c r="G311" s="764" t="s">
        <v>1954</v>
      </c>
      <c r="H311" s="765"/>
      <c r="I311" s="16">
        <v>465000</v>
      </c>
      <c r="J311" s="15">
        <v>0.19</v>
      </c>
      <c r="K311" s="16">
        <f t="shared" si="91"/>
        <v>883.5</v>
      </c>
      <c r="L311" s="16">
        <f t="shared" si="92"/>
        <v>465883.5</v>
      </c>
      <c r="M311" s="16">
        <v>601000</v>
      </c>
      <c r="N311" s="15">
        <v>0.19</v>
      </c>
      <c r="O311" s="16">
        <f t="shared" si="88"/>
        <v>114190</v>
      </c>
      <c r="P311" s="16">
        <f t="shared" si="111"/>
        <v>715190</v>
      </c>
      <c r="Q311" s="16">
        <v>547000</v>
      </c>
      <c r="R311" s="15">
        <v>0.19</v>
      </c>
      <c r="S311" s="16">
        <f t="shared" si="89"/>
        <v>103930</v>
      </c>
      <c r="T311" s="16">
        <f t="shared" si="93"/>
        <v>650930</v>
      </c>
      <c r="U311" s="424">
        <f t="shared" si="94"/>
        <v>465883.5</v>
      </c>
      <c r="V311" s="424">
        <f t="shared" si="95"/>
        <v>590440.44997495844</v>
      </c>
      <c r="W311" s="424">
        <f t="shared" si="96"/>
        <v>600819.9574504724</v>
      </c>
      <c r="X311" s="424">
        <f t="shared" si="97"/>
        <v>650930</v>
      </c>
      <c r="Y311" s="424">
        <f t="shared" si="98"/>
        <v>610667.83333333337</v>
      </c>
      <c r="Z311" s="427">
        <f t="shared" si="99"/>
        <v>105685.74260224929</v>
      </c>
      <c r="AA311" s="425">
        <f t="shared" si="100"/>
        <v>0.17306584174470618</v>
      </c>
      <c r="AB311" s="424">
        <f t="shared" si="112"/>
        <v>590440.44997495844</v>
      </c>
      <c r="AC311" s="421" t="str">
        <f>IF(AB311=U311,$U$4,IF(AB311=V311,$V$4,IF(AB311=W311,$W$4,IF(AB311=X311,$X$4,IF(AB311=Y311,$Y$4,"ERROR")))))</f>
        <v>MEDIA ARMONICA</v>
      </c>
      <c r="AD311" s="434"/>
    </row>
    <row r="312" spans="1:30" ht="32">
      <c r="A312" s="12">
        <f t="shared" si="113"/>
        <v>293</v>
      </c>
      <c r="B312" s="13">
        <v>78181508</v>
      </c>
      <c r="C312" s="768" t="s">
        <v>1739</v>
      </c>
      <c r="D312" s="769"/>
      <c r="E312" s="14" t="s">
        <v>1710</v>
      </c>
      <c r="F312" s="12">
        <v>1</v>
      </c>
      <c r="G312" s="764" t="s">
        <v>1954</v>
      </c>
      <c r="H312" s="765"/>
      <c r="I312" s="16">
        <v>193000</v>
      </c>
      <c r="J312" s="15">
        <v>0.19</v>
      </c>
      <c r="K312" s="16">
        <f t="shared" si="91"/>
        <v>366.7</v>
      </c>
      <c r="L312" s="16">
        <f t="shared" si="92"/>
        <v>193366.7</v>
      </c>
      <c r="M312" s="16">
        <v>250000</v>
      </c>
      <c r="N312" s="15">
        <v>0.19</v>
      </c>
      <c r="O312" s="16">
        <f t="shared" si="88"/>
        <v>47500</v>
      </c>
      <c r="P312" s="16">
        <f t="shared" si="111"/>
        <v>297500</v>
      </c>
      <c r="Q312" s="16">
        <v>226000</v>
      </c>
      <c r="R312" s="15">
        <v>0.19</v>
      </c>
      <c r="S312" s="16">
        <f t="shared" si="89"/>
        <v>42940</v>
      </c>
      <c r="T312" s="16">
        <f t="shared" si="93"/>
        <v>268940</v>
      </c>
      <c r="U312" s="424">
        <f t="shared" si="94"/>
        <v>193366.7</v>
      </c>
      <c r="V312" s="424">
        <f t="shared" si="95"/>
        <v>244874.62557905808</v>
      </c>
      <c r="W312" s="424">
        <f t="shared" si="96"/>
        <v>249177.0378452735</v>
      </c>
      <c r="X312" s="424">
        <f t="shared" si="97"/>
        <v>268940</v>
      </c>
      <c r="Y312" s="424">
        <f t="shared" si="98"/>
        <v>253268.9</v>
      </c>
      <c r="Z312" s="427">
        <f t="shared" si="99"/>
        <v>43932.702880883815</v>
      </c>
      <c r="AA312" s="425">
        <f t="shared" si="100"/>
        <v>0.17346268286743385</v>
      </c>
      <c r="AB312" s="424">
        <f t="shared" si="112"/>
        <v>244874.62557905808</v>
      </c>
      <c r="AC312" s="421" t="str">
        <f>IF(AB312=U312,$U$4,IF(AB312=V312,$V$4,IF(AB312=W312,$W$4,IF(AB312=X312,$X$4,IF(AB312=Y312,$Y$4,"ERROR")))))</f>
        <v>MEDIA ARMONICA</v>
      </c>
      <c r="AD312" s="434"/>
    </row>
    <row r="313" spans="1:30" ht="32">
      <c r="A313" s="12">
        <f t="shared" si="113"/>
        <v>294</v>
      </c>
      <c r="B313" s="13">
        <v>78181508</v>
      </c>
      <c r="C313" s="768" t="s">
        <v>1814</v>
      </c>
      <c r="D313" s="769"/>
      <c r="E313" s="14" t="s">
        <v>1710</v>
      </c>
      <c r="F313" s="12">
        <v>1</v>
      </c>
      <c r="G313" s="764" t="s">
        <v>1954</v>
      </c>
      <c r="H313" s="765"/>
      <c r="I313" s="16">
        <v>713000</v>
      </c>
      <c r="J313" s="15">
        <v>0.19</v>
      </c>
      <c r="K313" s="16">
        <f t="shared" si="91"/>
        <v>1354.7</v>
      </c>
      <c r="L313" s="16">
        <f t="shared" si="92"/>
        <v>714354.7</v>
      </c>
      <c r="M313" s="16">
        <v>939000</v>
      </c>
      <c r="N313" s="15">
        <v>0.19</v>
      </c>
      <c r="O313" s="16">
        <f t="shared" si="88"/>
        <v>178410</v>
      </c>
      <c r="P313" s="16">
        <f t="shared" si="111"/>
        <v>1117410</v>
      </c>
      <c r="Q313" s="16">
        <v>854000</v>
      </c>
      <c r="R313" s="15">
        <v>0.19</v>
      </c>
      <c r="S313" s="16">
        <f t="shared" si="89"/>
        <v>162260</v>
      </c>
      <c r="T313" s="16">
        <f t="shared" si="93"/>
        <v>1016260</v>
      </c>
      <c r="U313" s="424">
        <f>MIN(H313,L313,P313,T313)</f>
        <v>714354.7</v>
      </c>
      <c r="V313" s="424">
        <f t="shared" si="95"/>
        <v>914971.22976030805</v>
      </c>
      <c r="W313" s="424">
        <f t="shared" si="96"/>
        <v>932632.25353967794</v>
      </c>
      <c r="X313" s="424">
        <f t="shared" si="97"/>
        <v>1016260</v>
      </c>
      <c r="Y313" s="424">
        <f t="shared" si="98"/>
        <v>949341.56666666677</v>
      </c>
      <c r="Z313" s="427">
        <f t="shared" si="99"/>
        <v>171215.16921574273</v>
      </c>
      <c r="AA313" s="425">
        <f t="shared" si="100"/>
        <v>0.18035149331648287</v>
      </c>
      <c r="AB313" s="424">
        <f t="shared" si="112"/>
        <v>914971.22976030805</v>
      </c>
      <c r="AC313" s="421" t="str">
        <f>IF(AB313=U313,$U$4,IF(AB313=V313,$V$4,IF(AB313=W313,$W$4,IF(AB313=X313,$X$4,IF(AB313=Y313,$Y$4,"ERROR")))))</f>
        <v>MEDIA ARMONICA</v>
      </c>
      <c r="AD313" s="434"/>
    </row>
    <row r="314" spans="1:30" ht="16">
      <c r="A314" s="766" t="s">
        <v>1815</v>
      </c>
      <c r="B314" s="767"/>
      <c r="C314" s="767"/>
      <c r="D314" s="767"/>
      <c r="E314" s="767"/>
      <c r="F314" s="17"/>
      <c r="G314" s="17"/>
      <c r="H314" s="16"/>
      <c r="I314" s="18"/>
      <c r="J314" s="15"/>
      <c r="K314" s="16"/>
      <c r="L314" s="16"/>
      <c r="M314" s="18"/>
      <c r="N314" s="15"/>
      <c r="O314" s="16"/>
      <c r="P314" s="16"/>
      <c r="Q314" s="18"/>
      <c r="R314" s="15"/>
      <c r="S314" s="16"/>
      <c r="T314" s="16"/>
      <c r="U314" s="424"/>
      <c r="V314" s="424"/>
      <c r="W314" s="424"/>
      <c r="X314" s="424"/>
      <c r="Y314" s="424"/>
      <c r="AA314" s="425"/>
      <c r="AB314" s="424"/>
      <c r="AD314" s="434"/>
    </row>
    <row r="315" spans="1:30" ht="27">
      <c r="A315" s="7" t="s">
        <v>141</v>
      </c>
      <c r="B315" s="30" t="s">
        <v>148</v>
      </c>
      <c r="C315" s="757" t="s">
        <v>143</v>
      </c>
      <c r="D315" s="758"/>
      <c r="E315" s="9" t="s">
        <v>144</v>
      </c>
      <c r="F315" s="10" t="s">
        <v>1706</v>
      </c>
      <c r="G315" s="10"/>
      <c r="H315" s="16"/>
      <c r="I315" s="16"/>
      <c r="J315" s="15"/>
      <c r="K315" s="16"/>
      <c r="L315" s="16"/>
      <c r="M315" s="16"/>
      <c r="N315" s="15"/>
      <c r="O315" s="16"/>
      <c r="P315" s="16"/>
      <c r="Q315" s="16"/>
      <c r="R315" s="15"/>
      <c r="S315" s="16"/>
      <c r="T315" s="16"/>
      <c r="U315" s="424"/>
      <c r="V315" s="424"/>
      <c r="W315" s="424"/>
      <c r="X315" s="424"/>
      <c r="Y315" s="424"/>
      <c r="AA315" s="425"/>
      <c r="AB315" s="424"/>
      <c r="AD315" s="434"/>
    </row>
    <row r="316" spans="1:30" ht="32">
      <c r="A316" s="31">
        <f>A313+1</f>
        <v>295</v>
      </c>
      <c r="B316" s="13">
        <v>78181508</v>
      </c>
      <c r="C316" s="772" t="s">
        <v>1762</v>
      </c>
      <c r="D316" s="772"/>
      <c r="E316" s="23" t="s">
        <v>1710</v>
      </c>
      <c r="F316" s="12">
        <v>1</v>
      </c>
      <c r="G316" s="764" t="s">
        <v>1954</v>
      </c>
      <c r="H316" s="765"/>
      <c r="I316" s="16">
        <v>94000</v>
      </c>
      <c r="J316" s="15">
        <v>0.19</v>
      </c>
      <c r="K316" s="16">
        <f t="shared" si="91"/>
        <v>178.6</v>
      </c>
      <c r="L316" s="16">
        <f t="shared" si="92"/>
        <v>94178.6</v>
      </c>
      <c r="M316" s="16">
        <v>125000</v>
      </c>
      <c r="N316" s="15">
        <v>0.19</v>
      </c>
      <c r="O316" s="16">
        <f t="shared" si="88"/>
        <v>23750</v>
      </c>
      <c r="P316" s="16">
        <f t="shared" ref="P316" si="114">(O316+M316)*F316</f>
        <v>148750</v>
      </c>
      <c r="Q316" s="16">
        <v>112000</v>
      </c>
      <c r="R316" s="15">
        <v>0.19</v>
      </c>
      <c r="S316" s="16">
        <f t="shared" si="89"/>
        <v>21280</v>
      </c>
      <c r="T316" s="16">
        <f t="shared" si="93"/>
        <v>133280</v>
      </c>
      <c r="U316" s="424">
        <f t="shared" si="94"/>
        <v>94178.6</v>
      </c>
      <c r="V316" s="424">
        <f t="shared" si="95"/>
        <v>120754.4072961397</v>
      </c>
      <c r="W316" s="424">
        <f t="shared" si="96"/>
        <v>123137.80172221419</v>
      </c>
      <c r="X316" s="424">
        <f t="shared" si="97"/>
        <v>133280</v>
      </c>
      <c r="Y316" s="424">
        <f t="shared" si="98"/>
        <v>125402.86666666665</v>
      </c>
      <c r="Z316" s="427">
        <f t="shared" si="99"/>
        <v>22964.412274260878</v>
      </c>
      <c r="AA316" s="425">
        <f t="shared" si="100"/>
        <v>0.18312509821089321</v>
      </c>
      <c r="AB316" s="424">
        <f t="shared" ref="AB316" si="115">IF(AA316&lt;=0.15,U316,V316)</f>
        <v>120754.4072961397</v>
      </c>
      <c r="AC316" s="421" t="str">
        <f>IF(AB316=U316,$U$4,IF(AB316=V316,$V$4,IF(AB316=W316,$W$4,IF(AB316=X316,$X$4,IF(AB316=Y316,$Y$4,"ERROR")))))</f>
        <v>MEDIA ARMONICA</v>
      </c>
      <c r="AD316" s="434"/>
    </row>
    <row r="317" spans="1:30" ht="16">
      <c r="A317" s="766" t="s">
        <v>1816</v>
      </c>
      <c r="B317" s="767"/>
      <c r="C317" s="767"/>
      <c r="D317" s="767"/>
      <c r="E317" s="767"/>
      <c r="F317" s="26"/>
      <c r="G317" s="26"/>
      <c r="H317" s="16"/>
      <c r="I317" s="27"/>
      <c r="J317" s="15"/>
      <c r="K317" s="16"/>
      <c r="L317" s="16"/>
      <c r="M317" s="27"/>
      <c r="N317" s="15"/>
      <c r="O317" s="16"/>
      <c r="P317" s="16"/>
      <c r="Q317" s="27"/>
      <c r="R317" s="15"/>
      <c r="S317" s="16"/>
      <c r="T317" s="16"/>
      <c r="U317" s="424"/>
      <c r="V317" s="424"/>
      <c r="W317" s="424"/>
      <c r="X317" s="424"/>
      <c r="Y317" s="424"/>
      <c r="AA317" s="425"/>
      <c r="AB317" s="424"/>
      <c r="AD317" s="434"/>
    </row>
    <row r="318" spans="1:30" ht="27">
      <c r="A318" s="7" t="s">
        <v>141</v>
      </c>
      <c r="B318" s="30" t="s">
        <v>148</v>
      </c>
      <c r="C318" s="757" t="s">
        <v>143</v>
      </c>
      <c r="D318" s="758"/>
      <c r="E318" s="9" t="s">
        <v>1705</v>
      </c>
      <c r="F318" s="10" t="s">
        <v>1706</v>
      </c>
      <c r="G318" s="10"/>
      <c r="H318" s="16"/>
      <c r="I318" s="16"/>
      <c r="J318" s="15"/>
      <c r="K318" s="16"/>
      <c r="L318" s="16"/>
      <c r="M318" s="16"/>
      <c r="N318" s="15"/>
      <c r="O318" s="16"/>
      <c r="P318" s="16"/>
      <c r="Q318" s="16"/>
      <c r="R318" s="15"/>
      <c r="S318" s="16"/>
      <c r="T318" s="16"/>
      <c r="U318" s="424"/>
      <c r="V318" s="424"/>
      <c r="W318" s="424"/>
      <c r="X318" s="424"/>
      <c r="Y318" s="424"/>
      <c r="AA318" s="425"/>
      <c r="AB318" s="424"/>
      <c r="AD318" s="434"/>
    </row>
    <row r="319" spans="1:30" ht="32">
      <c r="A319" s="12">
        <f>A316+1</f>
        <v>296</v>
      </c>
      <c r="B319" s="13">
        <v>78181508</v>
      </c>
      <c r="C319" s="768" t="s">
        <v>1724</v>
      </c>
      <c r="D319" s="769"/>
      <c r="E319" s="14" t="s">
        <v>1710</v>
      </c>
      <c r="F319" s="12">
        <v>1</v>
      </c>
      <c r="G319" s="16">
        <f>VLOOKUP(C319,[1]SERVICIOS!$C$328:$I$355,7,FALSE)</f>
        <v>84490</v>
      </c>
      <c r="H319" s="16">
        <f t="shared" si="90"/>
        <v>88798.989999999991</v>
      </c>
      <c r="I319" s="16">
        <v>717000</v>
      </c>
      <c r="J319" s="15">
        <v>0.19</v>
      </c>
      <c r="K319" s="16">
        <f t="shared" si="91"/>
        <v>1362.3</v>
      </c>
      <c r="L319" s="16">
        <f t="shared" si="92"/>
        <v>718362.3</v>
      </c>
      <c r="M319" s="16">
        <v>935000</v>
      </c>
      <c r="N319" s="15">
        <v>0.19</v>
      </c>
      <c r="O319" s="16">
        <f t="shared" si="88"/>
        <v>177650</v>
      </c>
      <c r="P319" s="16">
        <f t="shared" ref="P319:P382" si="116">(O319+M319)*F319</f>
        <v>1112650</v>
      </c>
      <c r="Q319" s="16">
        <v>843000</v>
      </c>
      <c r="R319" s="15">
        <v>0.19</v>
      </c>
      <c r="S319" s="16">
        <f t="shared" si="89"/>
        <v>160170</v>
      </c>
      <c r="T319" s="16">
        <f t="shared" si="93"/>
        <v>1003170</v>
      </c>
      <c r="U319" s="424">
        <f t="shared" si="94"/>
        <v>88798.989999999991</v>
      </c>
      <c r="V319" s="424">
        <f t="shared" si="95"/>
        <v>274932.23255841871</v>
      </c>
      <c r="W319" s="424">
        <f t="shared" si="96"/>
        <v>516560.46777200315</v>
      </c>
      <c r="X319" s="424">
        <f t="shared" si="97"/>
        <v>860766.15</v>
      </c>
      <c r="Y319" s="424">
        <f t="shared" si="98"/>
        <v>730745.32250000001</v>
      </c>
      <c r="Z319" s="427">
        <f t="shared" si="99"/>
        <v>397591.12812781485</v>
      </c>
      <c r="AA319" s="425">
        <f t="shared" si="100"/>
        <v>0.54408987082885485</v>
      </c>
      <c r="AB319" s="424">
        <f t="shared" ref="AB319:AB346" si="117">IF(AA319&lt;=0.15,U319,V319)</f>
        <v>274932.23255841871</v>
      </c>
      <c r="AC319" s="421" t="str">
        <f t="shared" ref="AC319:AC346" si="118">IF(AB319=U319,$U$4,IF(AB319=V319,$V$4,IF(AB319=W319,$W$4,IF(AB319=X319,$X$4,IF(AB319=Y319,$Y$4,"ERROR")))))</f>
        <v>MEDIA ARMONICA</v>
      </c>
      <c r="AD319" s="434"/>
    </row>
    <row r="320" spans="1:30" ht="32">
      <c r="A320" s="12">
        <f t="shared" ref="A320:A346" si="119">+A319+1</f>
        <v>297</v>
      </c>
      <c r="B320" s="13">
        <v>78181508</v>
      </c>
      <c r="C320" s="768" t="s">
        <v>1776</v>
      </c>
      <c r="D320" s="769"/>
      <c r="E320" s="14" t="s">
        <v>1710</v>
      </c>
      <c r="F320" s="12">
        <v>1</v>
      </c>
      <c r="G320" s="16">
        <f>VLOOKUP(C320,[1]SERVICIOS!$C$328:$I$355,7,FALSE)</f>
        <v>84490</v>
      </c>
      <c r="H320" s="16">
        <f t="shared" si="90"/>
        <v>88798.989999999991</v>
      </c>
      <c r="I320" s="16">
        <v>353000</v>
      </c>
      <c r="J320" s="15">
        <v>0.19</v>
      </c>
      <c r="K320" s="16">
        <f t="shared" si="91"/>
        <v>670.7</v>
      </c>
      <c r="L320" s="16">
        <f t="shared" si="92"/>
        <v>353670.7</v>
      </c>
      <c r="M320" s="16">
        <v>455000</v>
      </c>
      <c r="N320" s="15">
        <v>0.19</v>
      </c>
      <c r="O320" s="16">
        <f t="shared" si="88"/>
        <v>86450</v>
      </c>
      <c r="P320" s="16">
        <f t="shared" si="116"/>
        <v>541450</v>
      </c>
      <c r="Q320" s="16">
        <v>414000</v>
      </c>
      <c r="R320" s="15">
        <v>0.19</v>
      </c>
      <c r="S320" s="16">
        <f t="shared" si="89"/>
        <v>78660</v>
      </c>
      <c r="T320" s="16">
        <f t="shared" si="93"/>
        <v>492660</v>
      </c>
      <c r="U320" s="424">
        <f t="shared" si="94"/>
        <v>88798.989999999991</v>
      </c>
      <c r="V320" s="424">
        <f t="shared" si="95"/>
        <v>222648.11916615459</v>
      </c>
      <c r="W320" s="424">
        <f t="shared" si="96"/>
        <v>302536.78831010725</v>
      </c>
      <c r="X320" s="424">
        <f t="shared" si="97"/>
        <v>423165.35</v>
      </c>
      <c r="Y320" s="424">
        <f t="shared" si="98"/>
        <v>369144.92249999999</v>
      </c>
      <c r="Z320" s="427">
        <f t="shared" si="99"/>
        <v>175910.7071310514</v>
      </c>
      <c r="AA320" s="425">
        <f t="shared" si="100"/>
        <v>0.47653562709114983</v>
      </c>
      <c r="AB320" s="424">
        <f t="shared" si="117"/>
        <v>222648.11916615459</v>
      </c>
      <c r="AC320" s="421" t="str">
        <f t="shared" si="118"/>
        <v>MEDIA ARMONICA</v>
      </c>
      <c r="AD320" s="434"/>
    </row>
    <row r="321" spans="1:30" ht="32">
      <c r="A321" s="12">
        <f t="shared" si="119"/>
        <v>298</v>
      </c>
      <c r="B321" s="13">
        <v>78181508</v>
      </c>
      <c r="C321" s="768" t="s">
        <v>1789</v>
      </c>
      <c r="D321" s="769"/>
      <c r="E321" s="14" t="s">
        <v>1710</v>
      </c>
      <c r="F321" s="12">
        <v>1</v>
      </c>
      <c r="G321" s="16">
        <f>VLOOKUP(C321,[1]SERVICIOS!$C$328:$I$355,7,FALSE)</f>
        <v>84490</v>
      </c>
      <c r="H321" s="16">
        <f t="shared" si="90"/>
        <v>88798.989999999991</v>
      </c>
      <c r="I321" s="16">
        <v>488000</v>
      </c>
      <c r="J321" s="15">
        <v>0.19</v>
      </c>
      <c r="K321" s="16">
        <f t="shared" si="91"/>
        <v>927.2</v>
      </c>
      <c r="L321" s="16">
        <f t="shared" si="92"/>
        <v>488927.2</v>
      </c>
      <c r="M321" s="16">
        <v>642000</v>
      </c>
      <c r="N321" s="15">
        <v>0.19</v>
      </c>
      <c r="O321" s="16">
        <f t="shared" si="88"/>
        <v>121980</v>
      </c>
      <c r="P321" s="16">
        <f t="shared" si="116"/>
        <v>763980</v>
      </c>
      <c r="Q321" s="16">
        <v>584000</v>
      </c>
      <c r="R321" s="15">
        <v>0.19</v>
      </c>
      <c r="S321" s="16">
        <f t="shared" si="89"/>
        <v>110960</v>
      </c>
      <c r="T321" s="16">
        <f t="shared" si="93"/>
        <v>694960</v>
      </c>
      <c r="U321" s="424">
        <f t="shared" si="94"/>
        <v>88798.989999999991</v>
      </c>
      <c r="V321" s="424">
        <f t="shared" si="95"/>
        <v>249150.55013831484</v>
      </c>
      <c r="W321" s="424">
        <f t="shared" si="96"/>
        <v>389648.9458815321</v>
      </c>
      <c r="X321" s="424">
        <f t="shared" si="97"/>
        <v>591943.6</v>
      </c>
      <c r="Y321" s="424">
        <f t="shared" si="98"/>
        <v>509166.54749999999</v>
      </c>
      <c r="Z321" s="427">
        <f t="shared" si="99"/>
        <v>262948.48219403223</v>
      </c>
      <c r="AA321" s="425">
        <f t="shared" si="100"/>
        <v>0.51642921846516676</v>
      </c>
      <c r="AB321" s="424">
        <f t="shared" si="117"/>
        <v>249150.55013831484</v>
      </c>
      <c r="AC321" s="421" t="str">
        <f t="shared" si="118"/>
        <v>MEDIA ARMONICA</v>
      </c>
      <c r="AD321" s="434"/>
    </row>
    <row r="322" spans="1:30" ht="32">
      <c r="A322" s="12">
        <f t="shared" si="119"/>
        <v>299</v>
      </c>
      <c r="B322" s="13">
        <v>78181508</v>
      </c>
      <c r="C322" s="768" t="s">
        <v>1817</v>
      </c>
      <c r="D322" s="769"/>
      <c r="E322" s="14" t="s">
        <v>1710</v>
      </c>
      <c r="F322" s="12">
        <v>1</v>
      </c>
      <c r="G322" s="16">
        <f>VLOOKUP(C322,[1]SERVICIOS!$C$328:$I$355,7,FALSE)</f>
        <v>84490</v>
      </c>
      <c r="H322" s="16">
        <f t="shared" si="90"/>
        <v>88798.989999999991</v>
      </c>
      <c r="I322" s="16">
        <v>420000</v>
      </c>
      <c r="J322" s="15">
        <v>0.19</v>
      </c>
      <c r="K322" s="16">
        <f t="shared" si="91"/>
        <v>798</v>
      </c>
      <c r="L322" s="16">
        <f t="shared" si="92"/>
        <v>420798</v>
      </c>
      <c r="M322" s="16">
        <v>552000</v>
      </c>
      <c r="N322" s="15">
        <v>0.19</v>
      </c>
      <c r="O322" s="16">
        <f t="shared" si="88"/>
        <v>104880</v>
      </c>
      <c r="P322" s="16">
        <f t="shared" si="116"/>
        <v>656880</v>
      </c>
      <c r="Q322" s="16">
        <v>493000</v>
      </c>
      <c r="R322" s="15">
        <v>0.19</v>
      </c>
      <c r="S322" s="16">
        <f t="shared" si="89"/>
        <v>93670</v>
      </c>
      <c r="T322" s="16">
        <f t="shared" si="93"/>
        <v>586670</v>
      </c>
      <c r="U322" s="424">
        <f t="shared" si="94"/>
        <v>88798.989999999991</v>
      </c>
      <c r="V322" s="424">
        <f t="shared" si="95"/>
        <v>237181.6604119282</v>
      </c>
      <c r="W322" s="424">
        <f t="shared" si="96"/>
        <v>346409.98620069097</v>
      </c>
      <c r="X322" s="424">
        <f t="shared" si="97"/>
        <v>503734</v>
      </c>
      <c r="Y322" s="424">
        <f t="shared" si="98"/>
        <v>438286.7475</v>
      </c>
      <c r="Z322" s="427">
        <f t="shared" si="99"/>
        <v>219230.55705837699</v>
      </c>
      <c r="AA322" s="425">
        <f t="shared" si="100"/>
        <v>0.50019891842241249</v>
      </c>
      <c r="AB322" s="424">
        <f t="shared" si="117"/>
        <v>237181.6604119282</v>
      </c>
      <c r="AC322" s="421" t="str">
        <f t="shared" si="118"/>
        <v>MEDIA ARMONICA</v>
      </c>
      <c r="AD322" s="434"/>
    </row>
    <row r="323" spans="1:30" ht="32">
      <c r="A323" s="12">
        <f t="shared" si="119"/>
        <v>300</v>
      </c>
      <c r="B323" s="13">
        <v>78181508</v>
      </c>
      <c r="C323" s="768" t="s">
        <v>1818</v>
      </c>
      <c r="D323" s="769"/>
      <c r="E323" s="14" t="s">
        <v>1710</v>
      </c>
      <c r="F323" s="12">
        <v>1</v>
      </c>
      <c r="G323" s="16">
        <f>VLOOKUP(C323,[1]SERVICIOS!$C$328:$I$355,7,FALSE)</f>
        <v>84490</v>
      </c>
      <c r="H323" s="16">
        <f t="shared" si="90"/>
        <v>88798.989999999991</v>
      </c>
      <c r="I323" s="16">
        <v>334000</v>
      </c>
      <c r="J323" s="15">
        <v>0.19</v>
      </c>
      <c r="K323" s="16">
        <f t="shared" si="91"/>
        <v>634.6</v>
      </c>
      <c r="L323" s="16">
        <f t="shared" si="92"/>
        <v>334634.59999999998</v>
      </c>
      <c r="M323" s="16">
        <v>430000</v>
      </c>
      <c r="N323" s="15">
        <v>0.19</v>
      </c>
      <c r="O323" s="16">
        <f t="shared" si="88"/>
        <v>81700</v>
      </c>
      <c r="P323" s="16">
        <f t="shared" si="116"/>
        <v>511700</v>
      </c>
      <c r="Q323" s="16">
        <v>388000</v>
      </c>
      <c r="R323" s="15">
        <v>0.19</v>
      </c>
      <c r="S323" s="16">
        <f t="shared" si="89"/>
        <v>73720</v>
      </c>
      <c r="T323" s="16">
        <f t="shared" si="93"/>
        <v>461720</v>
      </c>
      <c r="U323" s="424">
        <f t="shared" si="94"/>
        <v>88798.989999999991</v>
      </c>
      <c r="V323" s="424">
        <f t="shared" si="95"/>
        <v>217748.59727913555</v>
      </c>
      <c r="W323" s="424">
        <f t="shared" si="96"/>
        <v>289463.12300362892</v>
      </c>
      <c r="X323" s="424">
        <f t="shared" si="97"/>
        <v>398177.3</v>
      </c>
      <c r="Y323" s="424">
        <f t="shared" si="98"/>
        <v>349213.39749999996</v>
      </c>
      <c r="Z323" s="427">
        <f t="shared" si="99"/>
        <v>163621.38962266527</v>
      </c>
      <c r="AA323" s="425">
        <f t="shared" si="100"/>
        <v>0.46854270424337108</v>
      </c>
      <c r="AB323" s="424">
        <f t="shared" si="117"/>
        <v>217748.59727913555</v>
      </c>
      <c r="AC323" s="421" t="str">
        <f t="shared" si="118"/>
        <v>MEDIA ARMONICA</v>
      </c>
      <c r="AD323" s="434"/>
    </row>
    <row r="324" spans="1:30" ht="32">
      <c r="A324" s="12">
        <f t="shared" si="119"/>
        <v>301</v>
      </c>
      <c r="B324" s="13">
        <v>78181508</v>
      </c>
      <c r="C324" s="768" t="s">
        <v>1790</v>
      </c>
      <c r="D324" s="769"/>
      <c r="E324" s="14" t="s">
        <v>1710</v>
      </c>
      <c r="F324" s="12">
        <v>1</v>
      </c>
      <c r="G324" s="16">
        <f>VLOOKUP(C324,[1]SERVICIOS!$C$328:$I$355,7,FALSE)</f>
        <v>84490</v>
      </c>
      <c r="H324" s="16">
        <f t="shared" si="90"/>
        <v>88798.989999999991</v>
      </c>
      <c r="I324" s="16">
        <v>107000</v>
      </c>
      <c r="J324" s="15">
        <v>0.19</v>
      </c>
      <c r="K324" s="16">
        <f t="shared" si="91"/>
        <v>203.3</v>
      </c>
      <c r="L324" s="16">
        <f t="shared" si="92"/>
        <v>107203.3</v>
      </c>
      <c r="M324" s="16">
        <v>137000</v>
      </c>
      <c r="N324" s="15">
        <v>0.19</v>
      </c>
      <c r="O324" s="16">
        <f t="shared" si="88"/>
        <v>26030</v>
      </c>
      <c r="P324" s="16">
        <f t="shared" si="116"/>
        <v>163030</v>
      </c>
      <c r="Q324" s="16">
        <v>124000</v>
      </c>
      <c r="R324" s="15">
        <v>0.19</v>
      </c>
      <c r="S324" s="16">
        <f t="shared" si="89"/>
        <v>23560</v>
      </c>
      <c r="T324" s="16">
        <f t="shared" si="93"/>
        <v>147560</v>
      </c>
      <c r="U324" s="424">
        <f t="shared" si="94"/>
        <v>88798.989999999991</v>
      </c>
      <c r="V324" s="424">
        <f t="shared" si="95"/>
        <v>119402.2540049879</v>
      </c>
      <c r="W324" s="424">
        <f t="shared" si="96"/>
        <v>123016.42134992813</v>
      </c>
      <c r="X324" s="424">
        <f t="shared" si="97"/>
        <v>127381.65</v>
      </c>
      <c r="Y324" s="424">
        <f t="shared" si="98"/>
        <v>126648.07249999999</v>
      </c>
      <c r="Z324" s="427">
        <f t="shared" si="99"/>
        <v>29881.455721103484</v>
      </c>
      <c r="AA324" s="425">
        <f t="shared" si="100"/>
        <v>0.23594086456470537</v>
      </c>
      <c r="AB324" s="424">
        <f t="shared" si="117"/>
        <v>119402.2540049879</v>
      </c>
      <c r="AC324" s="421" t="str">
        <f t="shared" si="118"/>
        <v>MEDIA ARMONICA</v>
      </c>
      <c r="AD324" s="434"/>
    </row>
    <row r="325" spans="1:30" ht="32">
      <c r="A325" s="12">
        <f t="shared" si="119"/>
        <v>302</v>
      </c>
      <c r="B325" s="13">
        <v>78181508</v>
      </c>
      <c r="C325" s="768" t="s">
        <v>1791</v>
      </c>
      <c r="D325" s="769"/>
      <c r="E325" s="14" t="s">
        <v>1710</v>
      </c>
      <c r="F325" s="12">
        <v>1</v>
      </c>
      <c r="G325" s="16">
        <f>VLOOKUP(C325,[1]SERVICIOS!$C$328:$I$355,7,FALSE)</f>
        <v>84490</v>
      </c>
      <c r="H325" s="16">
        <f t="shared" si="90"/>
        <v>88798.989999999991</v>
      </c>
      <c r="I325" s="16">
        <v>199000</v>
      </c>
      <c r="J325" s="15">
        <v>0.19</v>
      </c>
      <c r="K325" s="16">
        <f t="shared" si="91"/>
        <v>378.1</v>
      </c>
      <c r="L325" s="16">
        <f t="shared" si="92"/>
        <v>199378.1</v>
      </c>
      <c r="M325" s="16">
        <v>263000</v>
      </c>
      <c r="N325" s="15">
        <v>0.19</v>
      </c>
      <c r="O325" s="16">
        <f t="shared" si="88"/>
        <v>49970</v>
      </c>
      <c r="P325" s="16">
        <f t="shared" si="116"/>
        <v>312970</v>
      </c>
      <c r="Q325" s="16">
        <v>235000</v>
      </c>
      <c r="R325" s="15">
        <v>0.19</v>
      </c>
      <c r="S325" s="16">
        <f t="shared" si="89"/>
        <v>44650</v>
      </c>
      <c r="T325" s="16">
        <f t="shared" si="93"/>
        <v>279650</v>
      </c>
      <c r="U325" s="424">
        <f t="shared" si="94"/>
        <v>88798.989999999991</v>
      </c>
      <c r="V325" s="424">
        <f t="shared" si="95"/>
        <v>173550.26144649644</v>
      </c>
      <c r="W325" s="424">
        <f t="shared" si="96"/>
        <v>198404.1505333634</v>
      </c>
      <c r="X325" s="424">
        <f t="shared" si="97"/>
        <v>239514.05</v>
      </c>
      <c r="Y325" s="424">
        <f t="shared" si="98"/>
        <v>220199.27249999999</v>
      </c>
      <c r="Z325" s="427">
        <f t="shared" si="99"/>
        <v>86371.801455268214</v>
      </c>
      <c r="AA325" s="425">
        <f t="shared" si="100"/>
        <v>0.39224380932170527</v>
      </c>
      <c r="AB325" s="424">
        <f t="shared" si="117"/>
        <v>173550.26144649644</v>
      </c>
      <c r="AC325" s="421" t="str">
        <f t="shared" si="118"/>
        <v>MEDIA ARMONICA</v>
      </c>
      <c r="AD325" s="434"/>
    </row>
    <row r="326" spans="1:30" ht="32">
      <c r="A326" s="12">
        <f t="shared" si="119"/>
        <v>303</v>
      </c>
      <c r="B326" s="13">
        <v>78181508</v>
      </c>
      <c r="C326" s="768" t="s">
        <v>1793</v>
      </c>
      <c r="D326" s="769"/>
      <c r="E326" s="14" t="s">
        <v>1710</v>
      </c>
      <c r="F326" s="12">
        <v>1</v>
      </c>
      <c r="G326" s="16">
        <f>VLOOKUP(C326,[1]SERVICIOS!$C$328:$I$355,7,FALSE)</f>
        <v>117810</v>
      </c>
      <c r="H326" s="16">
        <f t="shared" si="90"/>
        <v>123818.31</v>
      </c>
      <c r="I326" s="16">
        <v>368000</v>
      </c>
      <c r="J326" s="15">
        <v>0.19</v>
      </c>
      <c r="K326" s="16">
        <f t="shared" ref="K326:K389" si="120">(I326*J326)/100</f>
        <v>699.2</v>
      </c>
      <c r="L326" s="16">
        <f t="shared" ref="L326:L389" si="121">(K326+I326)*F326</f>
        <v>368699.2</v>
      </c>
      <c r="M326" s="16">
        <v>475000</v>
      </c>
      <c r="N326" s="15">
        <v>0.19</v>
      </c>
      <c r="O326" s="16">
        <f t="shared" ref="O326:O389" si="122">+M326*N326</f>
        <v>90250</v>
      </c>
      <c r="P326" s="16">
        <f t="shared" si="116"/>
        <v>565250</v>
      </c>
      <c r="Q326" s="16">
        <v>428000</v>
      </c>
      <c r="R326" s="15">
        <v>0.19</v>
      </c>
      <c r="S326" s="16">
        <f t="shared" ref="S326:S389" si="123">+Q326*R326</f>
        <v>81320</v>
      </c>
      <c r="T326" s="16">
        <f t="shared" si="93"/>
        <v>509320</v>
      </c>
      <c r="U326" s="424">
        <f t="shared" si="94"/>
        <v>123818.31</v>
      </c>
      <c r="V326" s="424">
        <f t="shared" si="95"/>
        <v>275460.86733416247</v>
      </c>
      <c r="W326" s="424">
        <f t="shared" si="96"/>
        <v>338588.41327848751</v>
      </c>
      <c r="X326" s="424">
        <f t="shared" si="97"/>
        <v>439009.6</v>
      </c>
      <c r="Y326" s="424">
        <f t="shared" si="98"/>
        <v>391771.8775</v>
      </c>
      <c r="Z326" s="427">
        <f t="shared" si="99"/>
        <v>170472.63920670387</v>
      </c>
      <c r="AA326" s="425">
        <f t="shared" si="100"/>
        <v>0.43513240484369342</v>
      </c>
      <c r="AB326" s="424">
        <f t="shared" si="117"/>
        <v>275460.86733416247</v>
      </c>
      <c r="AC326" s="421" t="str">
        <f t="shared" si="118"/>
        <v>MEDIA ARMONICA</v>
      </c>
      <c r="AD326" s="434"/>
    </row>
    <row r="327" spans="1:30" ht="32">
      <c r="A327" s="12">
        <f t="shared" si="119"/>
        <v>304</v>
      </c>
      <c r="B327" s="13">
        <v>78181508</v>
      </c>
      <c r="C327" s="768" t="s">
        <v>1731</v>
      </c>
      <c r="D327" s="769"/>
      <c r="E327" s="14" t="s">
        <v>1710</v>
      </c>
      <c r="F327" s="12">
        <v>1</v>
      </c>
      <c r="G327" s="16">
        <f>VLOOKUP(C327,[1]SERVICIOS!$C$328:$I$355,7,FALSE)</f>
        <v>114240</v>
      </c>
      <c r="H327" s="16">
        <f t="shared" ref="H327:H345" si="124">+G327*1.051</f>
        <v>120066.23999999999</v>
      </c>
      <c r="I327" s="16">
        <v>669000</v>
      </c>
      <c r="J327" s="15">
        <v>0.19</v>
      </c>
      <c r="K327" s="16">
        <f t="shared" si="120"/>
        <v>1271.0999999999999</v>
      </c>
      <c r="L327" s="16">
        <f t="shared" si="121"/>
        <v>670271.1</v>
      </c>
      <c r="M327" s="16">
        <v>889000</v>
      </c>
      <c r="N327" s="15">
        <v>0.19</v>
      </c>
      <c r="O327" s="16">
        <f t="shared" si="122"/>
        <v>168910</v>
      </c>
      <c r="P327" s="16">
        <f t="shared" si="116"/>
        <v>1057910</v>
      </c>
      <c r="Q327" s="16">
        <v>794000</v>
      </c>
      <c r="R327" s="15">
        <v>0.19</v>
      </c>
      <c r="S327" s="16">
        <f t="shared" si="123"/>
        <v>150860</v>
      </c>
      <c r="T327" s="16">
        <f t="shared" ref="T327:T390" si="125">(S327+Q327)*F327</f>
        <v>944860</v>
      </c>
      <c r="U327" s="424">
        <f t="shared" ref="U327:U390" si="126">MIN(H327,L327,P327,T327)</f>
        <v>120066.23999999999</v>
      </c>
      <c r="V327" s="424">
        <f t="shared" ref="V327:V390" si="127">HARMEAN(H327,L327,P327,T327)</f>
        <v>338286.77198857692</v>
      </c>
      <c r="W327" s="424">
        <f t="shared" ref="W327:W390" si="128">GEOMEAN(H327,L327,P327,T327)</f>
        <v>532564.11267526716</v>
      </c>
      <c r="X327" s="424">
        <f t="shared" ref="X327:X390" si="129">MEDIAN(H327,L327,P327,T327)</f>
        <v>807565.55</v>
      </c>
      <c r="Y327" s="424">
        <f t="shared" ref="Y327:Y390" si="130">AVERAGE(H327,L327,P327,T327)</f>
        <v>698276.83499999996</v>
      </c>
      <c r="Z327" s="427">
        <f t="shared" ref="Z327:Z390" si="131">_xlfn.STDEV.P(H327,L327,P327,T327)</f>
        <v>362371.04050699144</v>
      </c>
      <c r="AA327" s="425">
        <f t="shared" ref="AA327:AA390" si="132">+Z327/Y327</f>
        <v>0.51895039666752152</v>
      </c>
      <c r="AB327" s="424">
        <f t="shared" si="117"/>
        <v>338286.77198857692</v>
      </c>
      <c r="AC327" s="421" t="str">
        <f t="shared" si="118"/>
        <v>MEDIA ARMONICA</v>
      </c>
      <c r="AD327" s="434"/>
    </row>
    <row r="328" spans="1:30" ht="32">
      <c r="A328" s="12">
        <f t="shared" si="119"/>
        <v>305</v>
      </c>
      <c r="B328" s="13">
        <v>78181508</v>
      </c>
      <c r="C328" s="768" t="s">
        <v>1732</v>
      </c>
      <c r="D328" s="769"/>
      <c r="E328" s="14" t="s">
        <v>1710</v>
      </c>
      <c r="F328" s="12">
        <v>1</v>
      </c>
      <c r="G328" s="16">
        <f>VLOOKUP(C328,[1]SERVICIOS!$C$328:$I$355,7,FALSE)</f>
        <v>276080</v>
      </c>
      <c r="H328" s="16">
        <f t="shared" si="124"/>
        <v>290160.07999999996</v>
      </c>
      <c r="I328" s="16">
        <v>344000</v>
      </c>
      <c r="J328" s="15">
        <v>0.19</v>
      </c>
      <c r="K328" s="16">
        <f t="shared" si="120"/>
        <v>653.6</v>
      </c>
      <c r="L328" s="16">
        <f t="shared" si="121"/>
        <v>344653.6</v>
      </c>
      <c r="M328" s="16">
        <v>461000</v>
      </c>
      <c r="N328" s="15">
        <v>0.19</v>
      </c>
      <c r="O328" s="16">
        <f t="shared" si="122"/>
        <v>87590</v>
      </c>
      <c r="P328" s="16">
        <f t="shared" si="116"/>
        <v>548590</v>
      </c>
      <c r="Q328" s="16">
        <v>412000</v>
      </c>
      <c r="R328" s="15">
        <v>0.19</v>
      </c>
      <c r="S328" s="16">
        <f t="shared" si="123"/>
        <v>78280</v>
      </c>
      <c r="T328" s="16">
        <f t="shared" si="125"/>
        <v>490280</v>
      </c>
      <c r="U328" s="424">
        <f t="shared" si="126"/>
        <v>290160.07999999996</v>
      </c>
      <c r="V328" s="424">
        <f t="shared" si="127"/>
        <v>391759.60338280833</v>
      </c>
      <c r="W328" s="424">
        <f t="shared" si="128"/>
        <v>404974.92758129211</v>
      </c>
      <c r="X328" s="424">
        <f t="shared" si="129"/>
        <v>417466.8</v>
      </c>
      <c r="Y328" s="424">
        <f t="shared" si="130"/>
        <v>418420.92</v>
      </c>
      <c r="Z328" s="427">
        <f t="shared" si="131"/>
        <v>104881.09618036612</v>
      </c>
      <c r="AA328" s="425">
        <f t="shared" si="132"/>
        <v>0.2506593030299874</v>
      </c>
      <c r="AB328" s="424">
        <f t="shared" si="117"/>
        <v>391759.60338280833</v>
      </c>
      <c r="AC328" s="421" t="str">
        <f t="shared" si="118"/>
        <v>MEDIA ARMONICA</v>
      </c>
      <c r="AD328" s="434"/>
    </row>
    <row r="329" spans="1:30" ht="32">
      <c r="A329" s="12">
        <f t="shared" si="119"/>
        <v>306</v>
      </c>
      <c r="B329" s="13">
        <v>78181508</v>
      </c>
      <c r="C329" s="768" t="s">
        <v>1733</v>
      </c>
      <c r="D329" s="769"/>
      <c r="E329" s="14" t="s">
        <v>1710</v>
      </c>
      <c r="F329" s="12">
        <v>1</v>
      </c>
      <c r="G329" s="16">
        <f>VLOOKUP(C329,[1]SERVICIOS!$C$328:$I$355,7,FALSE)</f>
        <v>317730</v>
      </c>
      <c r="H329" s="16">
        <f t="shared" si="124"/>
        <v>333934.23</v>
      </c>
      <c r="I329" s="16">
        <v>99000</v>
      </c>
      <c r="J329" s="15">
        <v>0.19</v>
      </c>
      <c r="K329" s="16">
        <f t="shared" si="120"/>
        <v>188.1</v>
      </c>
      <c r="L329" s="16">
        <f t="shared" si="121"/>
        <v>99188.1</v>
      </c>
      <c r="M329" s="16">
        <v>129000</v>
      </c>
      <c r="N329" s="15">
        <v>0.19</v>
      </c>
      <c r="O329" s="16">
        <f t="shared" si="122"/>
        <v>24510</v>
      </c>
      <c r="P329" s="16">
        <f t="shared" si="116"/>
        <v>153510</v>
      </c>
      <c r="Q329" s="16">
        <v>118000</v>
      </c>
      <c r="R329" s="15">
        <v>0.19</v>
      </c>
      <c r="S329" s="16">
        <f t="shared" si="123"/>
        <v>22420</v>
      </c>
      <c r="T329" s="16">
        <f t="shared" si="125"/>
        <v>140420</v>
      </c>
      <c r="U329" s="424">
        <f t="shared" si="126"/>
        <v>99188.1</v>
      </c>
      <c r="V329" s="424">
        <f t="shared" si="127"/>
        <v>149744.40966710739</v>
      </c>
      <c r="W329" s="424">
        <f t="shared" si="128"/>
        <v>163463.78003816237</v>
      </c>
      <c r="X329" s="424">
        <f t="shared" si="129"/>
        <v>146965</v>
      </c>
      <c r="Y329" s="424">
        <f t="shared" si="130"/>
        <v>181763.08249999999</v>
      </c>
      <c r="Z329" s="427">
        <f t="shared" si="131"/>
        <v>90114.056905257123</v>
      </c>
      <c r="AA329" s="425">
        <f t="shared" si="132"/>
        <v>0.49577755650824817</v>
      </c>
      <c r="AB329" s="424">
        <f t="shared" si="117"/>
        <v>149744.40966710739</v>
      </c>
      <c r="AC329" s="421" t="str">
        <f t="shared" si="118"/>
        <v>MEDIA ARMONICA</v>
      </c>
      <c r="AD329" s="434"/>
    </row>
    <row r="330" spans="1:30" ht="32">
      <c r="A330" s="12">
        <f t="shared" si="119"/>
        <v>307</v>
      </c>
      <c r="B330" s="13">
        <v>78181508</v>
      </c>
      <c r="C330" s="768" t="s">
        <v>1819</v>
      </c>
      <c r="D330" s="769"/>
      <c r="E330" s="14" t="s">
        <v>1710</v>
      </c>
      <c r="F330" s="12">
        <v>1</v>
      </c>
      <c r="G330" s="16">
        <f>VLOOKUP(C330,[1]SERVICIOS!$C$328:$I$355,7,FALSE)</f>
        <v>537880</v>
      </c>
      <c r="H330" s="16">
        <f t="shared" si="124"/>
        <v>565311.88</v>
      </c>
      <c r="I330" s="16">
        <v>140000</v>
      </c>
      <c r="J330" s="15">
        <v>0.19</v>
      </c>
      <c r="K330" s="16">
        <f t="shared" si="120"/>
        <v>266</v>
      </c>
      <c r="L330" s="16">
        <f t="shared" si="121"/>
        <v>140266</v>
      </c>
      <c r="M330" s="16">
        <v>182000</v>
      </c>
      <c r="N330" s="15">
        <v>0.19</v>
      </c>
      <c r="O330" s="16">
        <f t="shared" si="122"/>
        <v>34580</v>
      </c>
      <c r="P330" s="16">
        <f t="shared" si="116"/>
        <v>216580</v>
      </c>
      <c r="Q330" s="16">
        <v>166000</v>
      </c>
      <c r="R330" s="15">
        <v>0.19</v>
      </c>
      <c r="S330" s="16">
        <f t="shared" si="123"/>
        <v>31540</v>
      </c>
      <c r="T330" s="16">
        <f t="shared" si="125"/>
        <v>197540</v>
      </c>
      <c r="U330" s="424">
        <f t="shared" si="126"/>
        <v>140266</v>
      </c>
      <c r="V330" s="424">
        <f t="shared" si="127"/>
        <v>215311.39763256037</v>
      </c>
      <c r="W330" s="424">
        <f t="shared" si="128"/>
        <v>241339.5401174908</v>
      </c>
      <c r="X330" s="424">
        <f t="shared" si="129"/>
        <v>207060</v>
      </c>
      <c r="Y330" s="424">
        <f t="shared" si="130"/>
        <v>279924.46999999997</v>
      </c>
      <c r="Z330" s="427">
        <f t="shared" si="131"/>
        <v>167145.28471214112</v>
      </c>
      <c r="AA330" s="425">
        <f t="shared" si="132"/>
        <v>0.59710851542253929</v>
      </c>
      <c r="AB330" s="424">
        <f t="shared" si="117"/>
        <v>215311.39763256037</v>
      </c>
      <c r="AC330" s="421" t="str">
        <f t="shared" si="118"/>
        <v>MEDIA ARMONICA</v>
      </c>
      <c r="AD330" s="434"/>
    </row>
    <row r="331" spans="1:30" ht="32">
      <c r="A331" s="12">
        <f t="shared" si="119"/>
        <v>308</v>
      </c>
      <c r="B331" s="13">
        <v>78181508</v>
      </c>
      <c r="C331" s="768" t="s">
        <v>1734</v>
      </c>
      <c r="D331" s="769"/>
      <c r="E331" s="14" t="s">
        <v>1710</v>
      </c>
      <c r="F331" s="12">
        <v>1</v>
      </c>
      <c r="G331" s="16">
        <f>VLOOKUP(C331,[1]SERVICIOS!$C$328:$I$355,7,FALSE)</f>
        <v>95200</v>
      </c>
      <c r="H331" s="16">
        <f t="shared" si="124"/>
        <v>100055.2</v>
      </c>
      <c r="I331" s="16">
        <v>531000</v>
      </c>
      <c r="J331" s="15">
        <v>0.19</v>
      </c>
      <c r="K331" s="16">
        <f t="shared" si="120"/>
        <v>1008.9</v>
      </c>
      <c r="L331" s="16">
        <f t="shared" si="121"/>
        <v>532008.9</v>
      </c>
      <c r="M331" s="16">
        <v>712000</v>
      </c>
      <c r="N331" s="15">
        <v>0.19</v>
      </c>
      <c r="O331" s="16">
        <f t="shared" si="122"/>
        <v>135280</v>
      </c>
      <c r="P331" s="16">
        <f t="shared" si="116"/>
        <v>847280</v>
      </c>
      <c r="Q331" s="16">
        <v>636000</v>
      </c>
      <c r="R331" s="15">
        <v>0.19</v>
      </c>
      <c r="S331" s="16">
        <f t="shared" si="123"/>
        <v>120840</v>
      </c>
      <c r="T331" s="16">
        <f t="shared" si="125"/>
        <v>756840</v>
      </c>
      <c r="U331" s="424">
        <f t="shared" si="126"/>
        <v>100055.2</v>
      </c>
      <c r="V331" s="424">
        <f t="shared" si="127"/>
        <v>278247.67901801644</v>
      </c>
      <c r="W331" s="424">
        <f t="shared" si="128"/>
        <v>429830.66779497557</v>
      </c>
      <c r="X331" s="424">
        <f t="shared" si="129"/>
        <v>644424.44999999995</v>
      </c>
      <c r="Y331" s="424">
        <f t="shared" si="130"/>
        <v>559046.02500000002</v>
      </c>
      <c r="Z331" s="427">
        <f t="shared" si="131"/>
        <v>288792.68708411203</v>
      </c>
      <c r="AA331" s="425">
        <f t="shared" si="132"/>
        <v>0.51658123690998792</v>
      </c>
      <c r="AB331" s="424">
        <f t="shared" si="117"/>
        <v>278247.67901801644</v>
      </c>
      <c r="AC331" s="421" t="str">
        <f t="shared" si="118"/>
        <v>MEDIA ARMONICA</v>
      </c>
      <c r="AD331" s="434"/>
    </row>
    <row r="332" spans="1:30" ht="32">
      <c r="A332" s="12">
        <f t="shared" si="119"/>
        <v>309</v>
      </c>
      <c r="B332" s="13">
        <v>78181508</v>
      </c>
      <c r="C332" s="768" t="s">
        <v>1736</v>
      </c>
      <c r="D332" s="769"/>
      <c r="E332" s="14" t="s">
        <v>1710</v>
      </c>
      <c r="F332" s="12">
        <v>1</v>
      </c>
      <c r="G332" s="16">
        <f>VLOOKUP(C332,[1]SERVICIOS!$C$328:$I$355,7,FALSE)</f>
        <v>73780</v>
      </c>
      <c r="H332" s="16">
        <f t="shared" si="124"/>
        <v>77542.78</v>
      </c>
      <c r="I332" s="16">
        <v>581000</v>
      </c>
      <c r="J332" s="15">
        <v>0.19</v>
      </c>
      <c r="K332" s="16">
        <f t="shared" si="120"/>
        <v>1103.9000000000001</v>
      </c>
      <c r="L332" s="16">
        <f t="shared" si="121"/>
        <v>582103.9</v>
      </c>
      <c r="M332" s="16">
        <v>786000</v>
      </c>
      <c r="N332" s="15">
        <v>0.19</v>
      </c>
      <c r="O332" s="16">
        <f t="shared" si="122"/>
        <v>149340</v>
      </c>
      <c r="P332" s="16">
        <f t="shared" si="116"/>
        <v>935340</v>
      </c>
      <c r="Q332" s="16">
        <v>702000</v>
      </c>
      <c r="R332" s="15">
        <v>0.19</v>
      </c>
      <c r="S332" s="16">
        <f t="shared" si="123"/>
        <v>133380</v>
      </c>
      <c r="T332" s="16">
        <f t="shared" si="125"/>
        <v>835380</v>
      </c>
      <c r="U332" s="424">
        <f t="shared" si="126"/>
        <v>77542.78</v>
      </c>
      <c r="V332" s="424">
        <f t="shared" si="127"/>
        <v>236963.9679975402</v>
      </c>
      <c r="W332" s="424">
        <f t="shared" si="128"/>
        <v>433360.04154857132</v>
      </c>
      <c r="X332" s="424">
        <f t="shared" si="129"/>
        <v>708741.95</v>
      </c>
      <c r="Y332" s="424">
        <f t="shared" si="130"/>
        <v>607591.67000000004</v>
      </c>
      <c r="Z332" s="427">
        <f t="shared" si="131"/>
        <v>332004.4966983815</v>
      </c>
      <c r="AA332" s="425">
        <f t="shared" si="132"/>
        <v>0.54642700532477917</v>
      </c>
      <c r="AB332" s="424">
        <f t="shared" si="117"/>
        <v>236963.9679975402</v>
      </c>
      <c r="AC332" s="421" t="str">
        <f t="shared" si="118"/>
        <v>MEDIA ARMONICA</v>
      </c>
      <c r="AD332" s="434"/>
    </row>
    <row r="333" spans="1:30" ht="32">
      <c r="A333" s="12">
        <f t="shared" si="119"/>
        <v>310</v>
      </c>
      <c r="B333" s="13">
        <v>78181508</v>
      </c>
      <c r="C333" s="768" t="s">
        <v>1737</v>
      </c>
      <c r="D333" s="769"/>
      <c r="E333" s="14" t="s">
        <v>1710</v>
      </c>
      <c r="F333" s="12">
        <v>1</v>
      </c>
      <c r="G333" s="16">
        <f>VLOOKUP(C333,[1]SERVICIOS!$C$328:$I$355,7,FALSE)</f>
        <v>456960</v>
      </c>
      <c r="H333" s="16">
        <f t="shared" si="124"/>
        <v>480264.95999999996</v>
      </c>
      <c r="I333" s="16">
        <v>711000</v>
      </c>
      <c r="J333" s="15">
        <v>0.19</v>
      </c>
      <c r="K333" s="16">
        <f t="shared" si="120"/>
        <v>1350.9</v>
      </c>
      <c r="L333" s="16">
        <f t="shared" si="121"/>
        <v>712350.9</v>
      </c>
      <c r="M333" s="16">
        <v>910000</v>
      </c>
      <c r="N333" s="15">
        <v>0.19</v>
      </c>
      <c r="O333" s="16">
        <f t="shared" si="122"/>
        <v>172900</v>
      </c>
      <c r="P333" s="16">
        <f t="shared" si="116"/>
        <v>1082900</v>
      </c>
      <c r="Q333" s="16">
        <v>828000</v>
      </c>
      <c r="R333" s="15">
        <v>0.19</v>
      </c>
      <c r="S333" s="16">
        <f t="shared" si="123"/>
        <v>157320</v>
      </c>
      <c r="T333" s="16">
        <f t="shared" si="125"/>
        <v>985320</v>
      </c>
      <c r="U333" s="424">
        <f t="shared" si="126"/>
        <v>480264.95999999996</v>
      </c>
      <c r="V333" s="424">
        <f t="shared" si="127"/>
        <v>737418.05535034731</v>
      </c>
      <c r="W333" s="424">
        <f t="shared" si="128"/>
        <v>777293.67317114654</v>
      </c>
      <c r="X333" s="424">
        <f t="shared" si="129"/>
        <v>848835.45</v>
      </c>
      <c r="Y333" s="424">
        <f t="shared" si="130"/>
        <v>815208.96499999997</v>
      </c>
      <c r="Z333" s="427">
        <f t="shared" si="131"/>
        <v>236306.75110390226</v>
      </c>
      <c r="AA333" s="425">
        <f t="shared" si="132"/>
        <v>0.28987261088805893</v>
      </c>
      <c r="AB333" s="424">
        <f t="shared" si="117"/>
        <v>737418.05535034731</v>
      </c>
      <c r="AC333" s="421" t="str">
        <f t="shared" si="118"/>
        <v>MEDIA ARMONICA</v>
      </c>
      <c r="AD333" s="434"/>
    </row>
    <row r="334" spans="1:30" ht="32">
      <c r="A334" s="12">
        <f t="shared" si="119"/>
        <v>311</v>
      </c>
      <c r="B334" s="13">
        <v>78181508</v>
      </c>
      <c r="C334" s="768" t="s">
        <v>1738</v>
      </c>
      <c r="D334" s="769"/>
      <c r="E334" s="14" t="s">
        <v>1710</v>
      </c>
      <c r="F334" s="12">
        <v>1</v>
      </c>
      <c r="G334" s="16">
        <f>VLOOKUP(C334,[1]SERVICIOS!$C$328:$I$355,7,FALSE)</f>
        <v>461720</v>
      </c>
      <c r="H334" s="16">
        <f t="shared" si="124"/>
        <v>485267.72</v>
      </c>
      <c r="I334" s="16">
        <v>389000</v>
      </c>
      <c r="J334" s="15">
        <v>0.19</v>
      </c>
      <c r="K334" s="16">
        <f t="shared" si="120"/>
        <v>739.1</v>
      </c>
      <c r="L334" s="16">
        <f t="shared" si="121"/>
        <v>389739.1</v>
      </c>
      <c r="M334" s="16">
        <v>508000</v>
      </c>
      <c r="N334" s="15">
        <v>0.19</v>
      </c>
      <c r="O334" s="16">
        <f t="shared" si="122"/>
        <v>96520</v>
      </c>
      <c r="P334" s="16">
        <f t="shared" si="116"/>
        <v>604520</v>
      </c>
      <c r="Q334" s="16">
        <v>462000</v>
      </c>
      <c r="R334" s="15">
        <v>0.19</v>
      </c>
      <c r="S334" s="16">
        <f t="shared" si="123"/>
        <v>87780</v>
      </c>
      <c r="T334" s="16">
        <f t="shared" si="125"/>
        <v>549780</v>
      </c>
      <c r="U334" s="424">
        <f t="shared" si="126"/>
        <v>389739.1</v>
      </c>
      <c r="V334" s="424">
        <f t="shared" si="127"/>
        <v>493848.40475821379</v>
      </c>
      <c r="W334" s="424">
        <f t="shared" si="128"/>
        <v>500712.86253567337</v>
      </c>
      <c r="X334" s="424">
        <f t="shared" si="129"/>
        <v>517523.86</v>
      </c>
      <c r="Y334" s="424">
        <f t="shared" si="130"/>
        <v>507326.70499999996</v>
      </c>
      <c r="Z334" s="427">
        <f t="shared" si="131"/>
        <v>79941.013438316542</v>
      </c>
      <c r="AA334" s="425">
        <f t="shared" si="132"/>
        <v>0.15757304445133941</v>
      </c>
      <c r="AB334" s="424">
        <f t="shared" si="117"/>
        <v>493848.40475821379</v>
      </c>
      <c r="AC334" s="421" t="str">
        <f t="shared" si="118"/>
        <v>MEDIA ARMONICA</v>
      </c>
      <c r="AD334" s="434"/>
    </row>
    <row r="335" spans="1:30" ht="32">
      <c r="A335" s="12">
        <f t="shared" si="119"/>
        <v>312</v>
      </c>
      <c r="B335" s="13">
        <v>78181508</v>
      </c>
      <c r="C335" s="768" t="s">
        <v>1739</v>
      </c>
      <c r="D335" s="769"/>
      <c r="E335" s="14" t="s">
        <v>1710</v>
      </c>
      <c r="F335" s="12">
        <v>1</v>
      </c>
      <c r="G335" s="16">
        <f>VLOOKUP(C335,[1]SERVICIOS!$C$328:$I$355,7,FALSE)</f>
        <v>76160</v>
      </c>
      <c r="H335" s="16">
        <f t="shared" si="124"/>
        <v>80044.159999999989</v>
      </c>
      <c r="I335" s="16">
        <v>317000</v>
      </c>
      <c r="J335" s="15">
        <v>0.19</v>
      </c>
      <c r="K335" s="16">
        <f t="shared" si="120"/>
        <v>602.29999999999995</v>
      </c>
      <c r="L335" s="16">
        <f t="shared" si="121"/>
        <v>317602.3</v>
      </c>
      <c r="M335" s="16">
        <v>421000</v>
      </c>
      <c r="N335" s="15">
        <v>0.19</v>
      </c>
      <c r="O335" s="16">
        <f t="shared" si="122"/>
        <v>79990</v>
      </c>
      <c r="P335" s="16">
        <f t="shared" si="116"/>
        <v>500990</v>
      </c>
      <c r="Q335" s="16">
        <v>376000</v>
      </c>
      <c r="R335" s="15">
        <v>0.19</v>
      </c>
      <c r="S335" s="16">
        <f t="shared" si="123"/>
        <v>71440</v>
      </c>
      <c r="T335" s="16">
        <f t="shared" si="125"/>
        <v>447440</v>
      </c>
      <c r="U335" s="424">
        <f t="shared" si="126"/>
        <v>80044.159999999989</v>
      </c>
      <c r="V335" s="424">
        <f t="shared" si="127"/>
        <v>201281.35744491304</v>
      </c>
      <c r="W335" s="424">
        <f t="shared" si="128"/>
        <v>274754.16742054565</v>
      </c>
      <c r="X335" s="424">
        <f t="shared" si="129"/>
        <v>382521.15</v>
      </c>
      <c r="Y335" s="424">
        <f t="shared" si="130"/>
        <v>336519.11499999999</v>
      </c>
      <c r="Z335" s="427">
        <f t="shared" si="131"/>
        <v>162397.16990596137</v>
      </c>
      <c r="AA335" s="425">
        <f t="shared" si="132"/>
        <v>0.48257933254686403</v>
      </c>
      <c r="AB335" s="424">
        <f t="shared" si="117"/>
        <v>201281.35744491304</v>
      </c>
      <c r="AC335" s="421" t="str">
        <f t="shared" si="118"/>
        <v>MEDIA ARMONICA</v>
      </c>
      <c r="AD335" s="434"/>
    </row>
    <row r="336" spans="1:30" ht="32">
      <c r="A336" s="12">
        <f t="shared" si="119"/>
        <v>313</v>
      </c>
      <c r="B336" s="13">
        <v>78181508</v>
      </c>
      <c r="C336" s="768" t="s">
        <v>1820</v>
      </c>
      <c r="D336" s="769"/>
      <c r="E336" s="14" t="s">
        <v>1710</v>
      </c>
      <c r="F336" s="12">
        <v>1</v>
      </c>
      <c r="G336" s="16">
        <f>VLOOKUP(C336,[1]SERVICIOS!$C$328:$I$355,7,FALSE)</f>
        <v>465290</v>
      </c>
      <c r="H336" s="16">
        <f t="shared" si="124"/>
        <v>489019.79</v>
      </c>
      <c r="I336" s="16">
        <v>710000</v>
      </c>
      <c r="J336" s="15">
        <v>0.19</v>
      </c>
      <c r="K336" s="16">
        <f t="shared" si="120"/>
        <v>1349</v>
      </c>
      <c r="L336" s="16">
        <f t="shared" si="121"/>
        <v>711349</v>
      </c>
      <c r="M336" s="16">
        <v>952000</v>
      </c>
      <c r="N336" s="15">
        <v>0.19</v>
      </c>
      <c r="O336" s="16">
        <f t="shared" si="122"/>
        <v>180880</v>
      </c>
      <c r="P336" s="16">
        <f t="shared" si="116"/>
        <v>1132880</v>
      </c>
      <c r="Q336" s="16">
        <v>850000</v>
      </c>
      <c r="R336" s="15">
        <v>0.19</v>
      </c>
      <c r="S336" s="16">
        <f t="shared" si="123"/>
        <v>161500</v>
      </c>
      <c r="T336" s="16">
        <f t="shared" si="125"/>
        <v>1011500</v>
      </c>
      <c r="U336" s="424">
        <f t="shared" si="126"/>
        <v>489019.79</v>
      </c>
      <c r="V336" s="424">
        <f t="shared" si="127"/>
        <v>751593.8237972674</v>
      </c>
      <c r="W336" s="424">
        <f t="shared" si="128"/>
        <v>794583.86011416663</v>
      </c>
      <c r="X336" s="424">
        <f t="shared" si="129"/>
        <v>861424.5</v>
      </c>
      <c r="Y336" s="424">
        <f t="shared" si="130"/>
        <v>836187.19750000001</v>
      </c>
      <c r="Z336" s="427">
        <f t="shared" si="131"/>
        <v>252423.74202966123</v>
      </c>
      <c r="AA336" s="425">
        <f t="shared" si="132"/>
        <v>0.30187467923970601</v>
      </c>
      <c r="AB336" s="424">
        <f t="shared" si="117"/>
        <v>751593.8237972674</v>
      </c>
      <c r="AC336" s="421" t="str">
        <f t="shared" si="118"/>
        <v>MEDIA ARMONICA</v>
      </c>
      <c r="AD336" s="434"/>
    </row>
    <row r="337" spans="1:30" ht="32">
      <c r="A337" s="12">
        <f t="shared" si="119"/>
        <v>314</v>
      </c>
      <c r="B337" s="13">
        <v>78181508</v>
      </c>
      <c r="C337" s="768" t="s">
        <v>1741</v>
      </c>
      <c r="D337" s="769"/>
      <c r="E337" s="14" t="s">
        <v>1710</v>
      </c>
      <c r="F337" s="12">
        <v>1</v>
      </c>
      <c r="G337" s="16">
        <f>VLOOKUP(C337,[1]SERVICIOS!$C$328:$I$355,7,FALSE)</f>
        <v>124950</v>
      </c>
      <c r="H337" s="16">
        <f t="shared" si="124"/>
        <v>131322.44999999998</v>
      </c>
      <c r="I337" s="16">
        <v>547000</v>
      </c>
      <c r="J337" s="15">
        <v>0.19</v>
      </c>
      <c r="K337" s="16">
        <f t="shared" si="120"/>
        <v>1039.3</v>
      </c>
      <c r="L337" s="16">
        <f t="shared" si="121"/>
        <v>548039.30000000005</v>
      </c>
      <c r="M337" s="16">
        <v>720000</v>
      </c>
      <c r="N337" s="15">
        <v>0.19</v>
      </c>
      <c r="O337" s="16">
        <f t="shared" si="122"/>
        <v>136800</v>
      </c>
      <c r="P337" s="16">
        <f t="shared" si="116"/>
        <v>856800</v>
      </c>
      <c r="Q337" s="16">
        <v>649000</v>
      </c>
      <c r="R337" s="15">
        <v>0.19</v>
      </c>
      <c r="S337" s="16">
        <f t="shared" si="123"/>
        <v>123310</v>
      </c>
      <c r="T337" s="16">
        <f t="shared" si="125"/>
        <v>772310</v>
      </c>
      <c r="U337" s="424">
        <f t="shared" si="126"/>
        <v>131322.44999999998</v>
      </c>
      <c r="V337" s="424">
        <f t="shared" si="127"/>
        <v>336092.61862422986</v>
      </c>
      <c r="W337" s="424">
        <f t="shared" si="128"/>
        <v>467149.0272646168</v>
      </c>
      <c r="X337" s="424">
        <f t="shared" si="129"/>
        <v>660174.65</v>
      </c>
      <c r="Y337" s="424">
        <f t="shared" si="130"/>
        <v>577117.9375</v>
      </c>
      <c r="Z337" s="427">
        <f t="shared" si="131"/>
        <v>281025.43531746243</v>
      </c>
      <c r="AA337" s="425">
        <f t="shared" si="132"/>
        <v>0.48694628438483151</v>
      </c>
      <c r="AB337" s="424">
        <f t="shared" si="117"/>
        <v>336092.61862422986</v>
      </c>
      <c r="AC337" s="421" t="str">
        <f t="shared" si="118"/>
        <v>MEDIA ARMONICA</v>
      </c>
      <c r="AD337" s="434"/>
    </row>
    <row r="338" spans="1:30" ht="32">
      <c r="A338" s="12">
        <f t="shared" si="119"/>
        <v>315</v>
      </c>
      <c r="B338" s="13">
        <v>78181508</v>
      </c>
      <c r="C338" s="768" t="s">
        <v>1821</v>
      </c>
      <c r="D338" s="769"/>
      <c r="E338" s="14" t="s">
        <v>1710</v>
      </c>
      <c r="F338" s="12">
        <v>1</v>
      </c>
      <c r="G338" s="16">
        <f>VLOOKUP(C338,[1]SERVICIOS!$C$328:$I$355,7,FALSE)</f>
        <v>133280</v>
      </c>
      <c r="H338" s="16">
        <f t="shared" si="124"/>
        <v>140077.28</v>
      </c>
      <c r="I338" s="16">
        <v>670000</v>
      </c>
      <c r="J338" s="15">
        <v>0.19</v>
      </c>
      <c r="K338" s="16">
        <f t="shared" si="120"/>
        <v>1273</v>
      </c>
      <c r="L338" s="16">
        <f t="shared" si="121"/>
        <v>671273</v>
      </c>
      <c r="M338" s="16">
        <v>882000</v>
      </c>
      <c r="N338" s="15">
        <v>0.19</v>
      </c>
      <c r="O338" s="16">
        <f t="shared" si="122"/>
        <v>167580</v>
      </c>
      <c r="P338" s="16">
        <f t="shared" si="116"/>
        <v>1049580</v>
      </c>
      <c r="Q338" s="16">
        <v>795000</v>
      </c>
      <c r="R338" s="15">
        <v>0.19</v>
      </c>
      <c r="S338" s="16">
        <f t="shared" si="123"/>
        <v>151050</v>
      </c>
      <c r="T338" s="16">
        <f t="shared" si="125"/>
        <v>946050</v>
      </c>
      <c r="U338" s="424">
        <f t="shared" si="126"/>
        <v>140077.28</v>
      </c>
      <c r="V338" s="424">
        <f t="shared" si="127"/>
        <v>375995.967277591</v>
      </c>
      <c r="W338" s="424">
        <f t="shared" si="128"/>
        <v>552775.93645920907</v>
      </c>
      <c r="X338" s="424">
        <f t="shared" si="129"/>
        <v>808661.5</v>
      </c>
      <c r="Y338" s="424">
        <f t="shared" si="130"/>
        <v>701745.07000000007</v>
      </c>
      <c r="Z338" s="427">
        <f t="shared" si="131"/>
        <v>352517.12395427626</v>
      </c>
      <c r="AA338" s="425">
        <f t="shared" si="132"/>
        <v>0.50234357037132615</v>
      </c>
      <c r="AB338" s="424">
        <f t="shared" si="117"/>
        <v>375995.967277591</v>
      </c>
      <c r="AC338" s="421" t="str">
        <f t="shared" si="118"/>
        <v>MEDIA ARMONICA</v>
      </c>
      <c r="AD338" s="434"/>
    </row>
    <row r="339" spans="1:30" ht="32">
      <c r="A339" s="12">
        <f t="shared" si="119"/>
        <v>316</v>
      </c>
      <c r="B339" s="13">
        <v>78181508</v>
      </c>
      <c r="C339" s="768" t="s">
        <v>1822</v>
      </c>
      <c r="D339" s="769"/>
      <c r="E339" s="14" t="s">
        <v>1710</v>
      </c>
      <c r="F339" s="12">
        <v>1</v>
      </c>
      <c r="G339" s="764" t="s">
        <v>1954</v>
      </c>
      <c r="H339" s="765"/>
      <c r="I339" s="16">
        <v>370000</v>
      </c>
      <c r="J339" s="15">
        <v>0.19</v>
      </c>
      <c r="K339" s="16">
        <f t="shared" si="120"/>
        <v>703</v>
      </c>
      <c r="L339" s="16">
        <f t="shared" si="121"/>
        <v>370703</v>
      </c>
      <c r="M339" s="16">
        <v>473000</v>
      </c>
      <c r="N339" s="15">
        <v>0.19</v>
      </c>
      <c r="O339" s="16">
        <f t="shared" si="122"/>
        <v>89870</v>
      </c>
      <c r="P339" s="16">
        <f t="shared" si="116"/>
        <v>562870</v>
      </c>
      <c r="Q339" s="16">
        <v>430000</v>
      </c>
      <c r="R339" s="15">
        <v>0.19</v>
      </c>
      <c r="S339" s="16">
        <f t="shared" si="123"/>
        <v>81700</v>
      </c>
      <c r="T339" s="16">
        <f t="shared" si="125"/>
        <v>511700</v>
      </c>
      <c r="U339" s="424">
        <f t="shared" si="126"/>
        <v>370703</v>
      </c>
      <c r="V339" s="424">
        <f t="shared" si="127"/>
        <v>466675.00617103872</v>
      </c>
      <c r="W339" s="424">
        <f t="shared" si="128"/>
        <v>474405.67248171358</v>
      </c>
      <c r="X339" s="424">
        <f t="shared" si="129"/>
        <v>511700</v>
      </c>
      <c r="Y339" s="424">
        <f t="shared" si="130"/>
        <v>481757.66666666669</v>
      </c>
      <c r="Z339" s="427">
        <f t="shared" si="131"/>
        <v>81258.626070644896</v>
      </c>
      <c r="AA339" s="425">
        <f t="shared" si="132"/>
        <v>0.1686711633109694</v>
      </c>
      <c r="AB339" s="424">
        <f t="shared" si="117"/>
        <v>466675.00617103872</v>
      </c>
      <c r="AC339" s="421" t="str">
        <f t="shared" si="118"/>
        <v>MEDIA ARMONICA</v>
      </c>
      <c r="AD339" s="434"/>
    </row>
    <row r="340" spans="1:30" ht="32">
      <c r="A340" s="12">
        <f t="shared" si="119"/>
        <v>317</v>
      </c>
      <c r="B340" s="13">
        <v>78181508</v>
      </c>
      <c r="C340" s="768" t="s">
        <v>1823</v>
      </c>
      <c r="D340" s="769"/>
      <c r="E340" s="14" t="s">
        <v>1710</v>
      </c>
      <c r="F340" s="12">
        <v>1</v>
      </c>
      <c r="G340" s="764" t="s">
        <v>1954</v>
      </c>
      <c r="H340" s="765"/>
      <c r="I340" s="16">
        <v>630000</v>
      </c>
      <c r="J340" s="15">
        <v>0.19</v>
      </c>
      <c r="K340" s="16">
        <f t="shared" si="120"/>
        <v>1197</v>
      </c>
      <c r="L340" s="16">
        <f t="shared" si="121"/>
        <v>631197</v>
      </c>
      <c r="M340" s="16">
        <v>821000</v>
      </c>
      <c r="N340" s="15">
        <v>0.19</v>
      </c>
      <c r="O340" s="16">
        <f t="shared" si="122"/>
        <v>155990</v>
      </c>
      <c r="P340" s="16">
        <f t="shared" si="116"/>
        <v>976990</v>
      </c>
      <c r="Q340" s="16">
        <v>740000</v>
      </c>
      <c r="R340" s="15">
        <v>0.19</v>
      </c>
      <c r="S340" s="16">
        <f t="shared" si="123"/>
        <v>140600</v>
      </c>
      <c r="T340" s="16">
        <f t="shared" si="125"/>
        <v>880600</v>
      </c>
      <c r="U340" s="424">
        <f t="shared" si="126"/>
        <v>631197</v>
      </c>
      <c r="V340" s="424">
        <f t="shared" si="127"/>
        <v>801403.47453208163</v>
      </c>
      <c r="W340" s="424">
        <f t="shared" si="128"/>
        <v>815851.73584644252</v>
      </c>
      <c r="X340" s="424">
        <f t="shared" si="129"/>
        <v>880600</v>
      </c>
      <c r="Y340" s="424">
        <f t="shared" si="130"/>
        <v>829595.66666666663</v>
      </c>
      <c r="Z340" s="427">
        <f t="shared" si="131"/>
        <v>145703.53742293135</v>
      </c>
      <c r="AA340" s="425">
        <f t="shared" si="132"/>
        <v>0.17563198950685377</v>
      </c>
      <c r="AB340" s="424">
        <f t="shared" si="117"/>
        <v>801403.47453208163</v>
      </c>
      <c r="AC340" s="421" t="str">
        <f t="shared" si="118"/>
        <v>MEDIA ARMONICA</v>
      </c>
      <c r="AD340" s="434"/>
    </row>
    <row r="341" spans="1:30" ht="32">
      <c r="A341" s="12">
        <f t="shared" si="119"/>
        <v>318</v>
      </c>
      <c r="B341" s="13">
        <v>78181508</v>
      </c>
      <c r="C341" s="768" t="s">
        <v>1824</v>
      </c>
      <c r="D341" s="769"/>
      <c r="E341" s="14" t="s">
        <v>1710</v>
      </c>
      <c r="F341" s="12">
        <v>1</v>
      </c>
      <c r="G341" s="764" t="s">
        <v>1954</v>
      </c>
      <c r="H341" s="765"/>
      <c r="I341" s="16">
        <v>513000</v>
      </c>
      <c r="J341" s="15">
        <v>0.19</v>
      </c>
      <c r="K341" s="16">
        <f t="shared" si="120"/>
        <v>974.7</v>
      </c>
      <c r="L341" s="16">
        <f t="shared" si="121"/>
        <v>513974.7</v>
      </c>
      <c r="M341" s="16">
        <v>675000</v>
      </c>
      <c r="N341" s="15">
        <v>0.19</v>
      </c>
      <c r="O341" s="16">
        <f t="shared" si="122"/>
        <v>128250</v>
      </c>
      <c r="P341" s="16">
        <f t="shared" si="116"/>
        <v>803250</v>
      </c>
      <c r="Q341" s="16">
        <v>614000</v>
      </c>
      <c r="R341" s="15">
        <v>0.19</v>
      </c>
      <c r="S341" s="16">
        <f t="shared" si="123"/>
        <v>116660</v>
      </c>
      <c r="T341" s="16">
        <f t="shared" si="125"/>
        <v>730660</v>
      </c>
      <c r="U341" s="424">
        <f t="shared" si="126"/>
        <v>513974.7</v>
      </c>
      <c r="V341" s="424">
        <f t="shared" si="127"/>
        <v>658011.74946414935</v>
      </c>
      <c r="W341" s="424">
        <f t="shared" si="128"/>
        <v>670660.30610888009</v>
      </c>
      <c r="X341" s="424">
        <f t="shared" si="129"/>
        <v>730660</v>
      </c>
      <c r="Y341" s="424">
        <f t="shared" si="130"/>
        <v>682628.23333333328</v>
      </c>
      <c r="Z341" s="427">
        <f t="shared" si="131"/>
        <v>122882.97347303909</v>
      </c>
      <c r="AA341" s="425">
        <f t="shared" si="132"/>
        <v>0.18001449027824531</v>
      </c>
      <c r="AB341" s="424">
        <f t="shared" si="117"/>
        <v>658011.74946414935</v>
      </c>
      <c r="AC341" s="421" t="str">
        <f t="shared" si="118"/>
        <v>MEDIA ARMONICA</v>
      </c>
      <c r="AD341" s="434"/>
    </row>
    <row r="342" spans="1:30" ht="32">
      <c r="A342" s="12">
        <f t="shared" si="119"/>
        <v>319</v>
      </c>
      <c r="B342" s="13">
        <v>78181508</v>
      </c>
      <c r="C342" s="768" t="s">
        <v>1825</v>
      </c>
      <c r="D342" s="769"/>
      <c r="E342" s="14" t="s">
        <v>1710</v>
      </c>
      <c r="F342" s="12">
        <v>1</v>
      </c>
      <c r="G342" s="764" t="s">
        <v>1954</v>
      </c>
      <c r="H342" s="765"/>
      <c r="I342" s="16">
        <v>643000</v>
      </c>
      <c r="J342" s="15">
        <v>0.19</v>
      </c>
      <c r="K342" s="16">
        <f t="shared" si="120"/>
        <v>1221.7</v>
      </c>
      <c r="L342" s="16">
        <f t="shared" si="121"/>
        <v>644221.69999999995</v>
      </c>
      <c r="M342" s="16">
        <v>839000</v>
      </c>
      <c r="N342" s="15">
        <v>0.19</v>
      </c>
      <c r="O342" s="16">
        <f t="shared" si="122"/>
        <v>159410</v>
      </c>
      <c r="P342" s="16">
        <f t="shared" si="116"/>
        <v>998410</v>
      </c>
      <c r="Q342" s="16">
        <v>763000</v>
      </c>
      <c r="R342" s="15">
        <v>0.19</v>
      </c>
      <c r="S342" s="16">
        <f t="shared" si="123"/>
        <v>144970</v>
      </c>
      <c r="T342" s="16">
        <f t="shared" si="125"/>
        <v>907970</v>
      </c>
      <c r="U342" s="424">
        <f t="shared" si="126"/>
        <v>644221.69999999995</v>
      </c>
      <c r="V342" s="424">
        <f t="shared" si="127"/>
        <v>820746.0157303405</v>
      </c>
      <c r="W342" s="424">
        <f t="shared" si="128"/>
        <v>835869.71516826819</v>
      </c>
      <c r="X342" s="424">
        <f t="shared" si="129"/>
        <v>907970</v>
      </c>
      <c r="Y342" s="424">
        <f t="shared" si="130"/>
        <v>850200.56666666677</v>
      </c>
      <c r="Z342" s="427">
        <f t="shared" si="131"/>
        <v>150256.04488109189</v>
      </c>
      <c r="AA342" s="425">
        <f t="shared" si="132"/>
        <v>0.17673011613035294</v>
      </c>
      <c r="AB342" s="424">
        <f t="shared" si="117"/>
        <v>820746.0157303405</v>
      </c>
      <c r="AC342" s="421" t="str">
        <f t="shared" si="118"/>
        <v>MEDIA ARMONICA</v>
      </c>
      <c r="AD342" s="434"/>
    </row>
    <row r="343" spans="1:30" ht="32">
      <c r="A343" s="12">
        <f t="shared" si="119"/>
        <v>320</v>
      </c>
      <c r="B343" s="13">
        <v>78181508</v>
      </c>
      <c r="C343" s="768" t="s">
        <v>1826</v>
      </c>
      <c r="D343" s="769"/>
      <c r="E343" s="14" t="s">
        <v>1710</v>
      </c>
      <c r="F343" s="12">
        <v>1</v>
      </c>
      <c r="G343" s="764" t="s">
        <v>1954</v>
      </c>
      <c r="H343" s="765"/>
      <c r="I343" s="16">
        <v>423000</v>
      </c>
      <c r="J343" s="15">
        <v>0.19</v>
      </c>
      <c r="K343" s="16">
        <f t="shared" si="120"/>
        <v>803.7</v>
      </c>
      <c r="L343" s="16">
        <f t="shared" si="121"/>
        <v>423803.7</v>
      </c>
      <c r="M343" s="16">
        <v>556000</v>
      </c>
      <c r="N343" s="15">
        <v>0.19</v>
      </c>
      <c r="O343" s="16">
        <f t="shared" si="122"/>
        <v>105640</v>
      </c>
      <c r="P343" s="16">
        <f t="shared" si="116"/>
        <v>661640</v>
      </c>
      <c r="Q343" s="16">
        <v>497000</v>
      </c>
      <c r="R343" s="15">
        <v>0.19</v>
      </c>
      <c r="S343" s="16">
        <f t="shared" si="123"/>
        <v>94430</v>
      </c>
      <c r="T343" s="16">
        <f t="shared" si="125"/>
        <v>591430</v>
      </c>
      <c r="U343" s="424">
        <f t="shared" si="126"/>
        <v>423803.7</v>
      </c>
      <c r="V343" s="424">
        <f t="shared" si="127"/>
        <v>539394.10129695071</v>
      </c>
      <c r="W343" s="424">
        <f t="shared" si="128"/>
        <v>549410.07058329473</v>
      </c>
      <c r="X343" s="424">
        <f t="shared" si="129"/>
        <v>591430</v>
      </c>
      <c r="Y343" s="424">
        <f t="shared" si="130"/>
        <v>558957.9</v>
      </c>
      <c r="Z343" s="427">
        <f t="shared" si="131"/>
        <v>99774.259734095016</v>
      </c>
      <c r="AA343" s="425">
        <f t="shared" si="132"/>
        <v>0.17850049124289147</v>
      </c>
      <c r="AB343" s="424">
        <f t="shared" si="117"/>
        <v>539394.10129695071</v>
      </c>
      <c r="AC343" s="421" t="str">
        <f t="shared" si="118"/>
        <v>MEDIA ARMONICA</v>
      </c>
      <c r="AD343" s="434"/>
    </row>
    <row r="344" spans="1:30" ht="32">
      <c r="A344" s="12">
        <f t="shared" si="119"/>
        <v>321</v>
      </c>
      <c r="B344" s="13">
        <v>78181508</v>
      </c>
      <c r="C344" s="768" t="s">
        <v>1730</v>
      </c>
      <c r="D344" s="769"/>
      <c r="E344" s="14" t="s">
        <v>1710</v>
      </c>
      <c r="F344" s="12">
        <v>1</v>
      </c>
      <c r="G344" s="16">
        <f>VLOOKUP(C344,[1]SERVICIOS!$C$328:$I$355,7,FALSE)</f>
        <v>84490</v>
      </c>
      <c r="H344" s="16">
        <f t="shared" si="124"/>
        <v>88798.989999999991</v>
      </c>
      <c r="I344" s="16">
        <v>299000</v>
      </c>
      <c r="J344" s="15">
        <v>0.19</v>
      </c>
      <c r="K344" s="16">
        <f t="shared" si="120"/>
        <v>568.1</v>
      </c>
      <c r="L344" s="16">
        <f t="shared" si="121"/>
        <v>299568.09999999998</v>
      </c>
      <c r="M344" s="16">
        <v>396000</v>
      </c>
      <c r="N344" s="15">
        <v>0.19</v>
      </c>
      <c r="O344" s="16">
        <f t="shared" si="122"/>
        <v>75240</v>
      </c>
      <c r="P344" s="16">
        <f t="shared" si="116"/>
        <v>471240</v>
      </c>
      <c r="Q344" s="16">
        <v>357000</v>
      </c>
      <c r="R344" s="15">
        <v>0.19</v>
      </c>
      <c r="S344" s="16">
        <f t="shared" si="123"/>
        <v>67830</v>
      </c>
      <c r="T344" s="16">
        <f t="shared" si="125"/>
        <v>424830</v>
      </c>
      <c r="U344" s="424">
        <f t="shared" si="126"/>
        <v>88798.989999999991</v>
      </c>
      <c r="V344" s="424">
        <f t="shared" si="127"/>
        <v>209693.36778748705</v>
      </c>
      <c r="W344" s="424">
        <f t="shared" si="128"/>
        <v>270140.82943128562</v>
      </c>
      <c r="X344" s="424">
        <f t="shared" si="129"/>
        <v>362199.05</v>
      </c>
      <c r="Y344" s="424">
        <f t="shared" si="130"/>
        <v>321109.27249999996</v>
      </c>
      <c r="Z344" s="427">
        <f t="shared" si="131"/>
        <v>148095.67357008875</v>
      </c>
      <c r="AA344" s="425">
        <f t="shared" si="132"/>
        <v>0.46120024008365801</v>
      </c>
      <c r="AB344" s="424">
        <f t="shared" si="117"/>
        <v>209693.36778748705</v>
      </c>
      <c r="AC344" s="421" t="str">
        <f t="shared" si="118"/>
        <v>MEDIA ARMONICA</v>
      </c>
      <c r="AD344" s="434"/>
    </row>
    <row r="345" spans="1:30" ht="32">
      <c r="A345" s="12">
        <f t="shared" si="119"/>
        <v>322</v>
      </c>
      <c r="B345" s="13">
        <v>78181508</v>
      </c>
      <c r="C345" s="768" t="s">
        <v>1735</v>
      </c>
      <c r="D345" s="769"/>
      <c r="E345" s="14" t="s">
        <v>1710</v>
      </c>
      <c r="F345" s="12">
        <v>1</v>
      </c>
      <c r="G345" s="16">
        <f>VLOOKUP(C345,[1]SERVICIOS!$C$328:$I$355,7,FALSE)</f>
        <v>119000</v>
      </c>
      <c r="H345" s="16">
        <f t="shared" si="124"/>
        <v>125068.99999999999</v>
      </c>
      <c r="I345" s="16">
        <v>731000</v>
      </c>
      <c r="J345" s="15">
        <v>0.19</v>
      </c>
      <c r="K345" s="16">
        <f t="shared" si="120"/>
        <v>1388.9</v>
      </c>
      <c r="L345" s="16">
        <f t="shared" si="121"/>
        <v>732388.9</v>
      </c>
      <c r="M345" s="16">
        <v>972000</v>
      </c>
      <c r="N345" s="15">
        <v>0.19</v>
      </c>
      <c r="O345" s="16">
        <f t="shared" si="122"/>
        <v>184680</v>
      </c>
      <c r="P345" s="16">
        <f t="shared" si="116"/>
        <v>1156680</v>
      </c>
      <c r="Q345" s="16">
        <v>868000</v>
      </c>
      <c r="R345" s="15">
        <v>0.19</v>
      </c>
      <c r="S345" s="16">
        <f t="shared" si="123"/>
        <v>164920</v>
      </c>
      <c r="T345" s="16">
        <f t="shared" si="125"/>
        <v>1032920</v>
      </c>
      <c r="U345" s="424">
        <f t="shared" si="126"/>
        <v>125068.99999999999</v>
      </c>
      <c r="V345" s="424">
        <f t="shared" si="127"/>
        <v>357345.33865988674</v>
      </c>
      <c r="W345" s="424">
        <f t="shared" si="128"/>
        <v>575165.51057234232</v>
      </c>
      <c r="X345" s="424">
        <f t="shared" si="129"/>
        <v>882654.45</v>
      </c>
      <c r="Y345" s="424">
        <f t="shared" si="130"/>
        <v>761764.47499999998</v>
      </c>
      <c r="Z345" s="427">
        <f t="shared" si="131"/>
        <v>398662.65278933122</v>
      </c>
      <c r="AA345" s="425">
        <f t="shared" si="132"/>
        <v>0.52334109278242624</v>
      </c>
      <c r="AB345" s="424">
        <f t="shared" si="117"/>
        <v>357345.33865988674</v>
      </c>
      <c r="AC345" s="421" t="str">
        <f t="shared" si="118"/>
        <v>MEDIA ARMONICA</v>
      </c>
      <c r="AD345" s="434"/>
    </row>
    <row r="346" spans="1:30" ht="32">
      <c r="A346" s="12">
        <f t="shared" si="119"/>
        <v>323</v>
      </c>
      <c r="B346" s="13">
        <v>78181508</v>
      </c>
      <c r="C346" s="768" t="s">
        <v>1761</v>
      </c>
      <c r="D346" s="769"/>
      <c r="E346" s="14" t="s">
        <v>1710</v>
      </c>
      <c r="F346" s="12">
        <v>1</v>
      </c>
      <c r="G346" s="764" t="s">
        <v>1954</v>
      </c>
      <c r="H346" s="765"/>
      <c r="I346" s="16">
        <v>394000</v>
      </c>
      <c r="J346" s="15">
        <v>0.19</v>
      </c>
      <c r="K346" s="16">
        <f t="shared" si="120"/>
        <v>748.6</v>
      </c>
      <c r="L346" s="16">
        <f t="shared" si="121"/>
        <v>394748.6</v>
      </c>
      <c r="M346" s="16">
        <v>518000</v>
      </c>
      <c r="N346" s="15">
        <v>0.19</v>
      </c>
      <c r="O346" s="16">
        <f t="shared" si="122"/>
        <v>98420</v>
      </c>
      <c r="P346" s="16">
        <f t="shared" si="116"/>
        <v>616420</v>
      </c>
      <c r="Q346" s="16">
        <v>467000</v>
      </c>
      <c r="R346" s="15">
        <v>0.19</v>
      </c>
      <c r="S346" s="16">
        <f t="shared" si="123"/>
        <v>88730</v>
      </c>
      <c r="T346" s="16">
        <f t="shared" si="125"/>
        <v>555730</v>
      </c>
      <c r="U346" s="424">
        <f t="shared" si="126"/>
        <v>394748.6</v>
      </c>
      <c r="V346" s="424">
        <f t="shared" si="127"/>
        <v>503781.43523522204</v>
      </c>
      <c r="W346" s="424">
        <f t="shared" si="128"/>
        <v>513279.26516184275</v>
      </c>
      <c r="X346" s="424">
        <f t="shared" si="129"/>
        <v>555730</v>
      </c>
      <c r="Y346" s="424">
        <f t="shared" si="130"/>
        <v>522299.53333333338</v>
      </c>
      <c r="Z346" s="427">
        <f t="shared" si="131"/>
        <v>93533.414601960088</v>
      </c>
      <c r="AA346" s="425">
        <f t="shared" si="132"/>
        <v>0.17908002713505536</v>
      </c>
      <c r="AB346" s="424">
        <f t="shared" si="117"/>
        <v>503781.43523522204</v>
      </c>
      <c r="AC346" s="421" t="str">
        <f t="shared" si="118"/>
        <v>MEDIA ARMONICA</v>
      </c>
      <c r="AD346" s="434"/>
    </row>
    <row r="347" spans="1:30" ht="16">
      <c r="A347" s="756" t="s">
        <v>1827</v>
      </c>
      <c r="B347" s="756"/>
      <c r="C347" s="756"/>
      <c r="D347" s="756"/>
      <c r="E347" s="766"/>
      <c r="F347" s="26"/>
      <c r="G347" s="26"/>
      <c r="H347" s="16"/>
      <c r="I347" s="27"/>
      <c r="J347" s="15"/>
      <c r="K347" s="16"/>
      <c r="L347" s="16"/>
      <c r="M347" s="27"/>
      <c r="N347" s="15"/>
      <c r="O347" s="16"/>
      <c r="P347" s="16"/>
      <c r="Q347" s="27"/>
      <c r="R347" s="15"/>
      <c r="S347" s="16"/>
      <c r="T347" s="16"/>
      <c r="U347" s="424"/>
      <c r="V347" s="424"/>
      <c r="W347" s="424"/>
      <c r="X347" s="424"/>
      <c r="Y347" s="424"/>
      <c r="AA347" s="425"/>
      <c r="AB347" s="424"/>
      <c r="AD347" s="434"/>
    </row>
    <row r="348" spans="1:30" ht="27">
      <c r="A348" s="7" t="s">
        <v>141</v>
      </c>
      <c r="B348" s="30" t="s">
        <v>148</v>
      </c>
      <c r="C348" s="757" t="s">
        <v>143</v>
      </c>
      <c r="D348" s="758"/>
      <c r="E348" s="9" t="s">
        <v>1705</v>
      </c>
      <c r="F348" s="10" t="s">
        <v>1706</v>
      </c>
      <c r="G348" s="10"/>
      <c r="H348" s="16"/>
      <c r="I348" s="16"/>
      <c r="J348" s="15"/>
      <c r="K348" s="16"/>
      <c r="L348" s="16"/>
      <c r="M348" s="16"/>
      <c r="N348" s="15"/>
      <c r="O348" s="16"/>
      <c r="P348" s="16"/>
      <c r="Q348" s="16"/>
      <c r="R348" s="15"/>
      <c r="S348" s="16"/>
      <c r="T348" s="16"/>
      <c r="U348" s="424"/>
      <c r="V348" s="424"/>
      <c r="W348" s="424"/>
      <c r="X348" s="424"/>
      <c r="Y348" s="424"/>
      <c r="AA348" s="425"/>
      <c r="AB348" s="424"/>
      <c r="AD348" s="434"/>
    </row>
    <row r="349" spans="1:30" ht="32">
      <c r="A349" s="12">
        <f>A346+1</f>
        <v>324</v>
      </c>
      <c r="B349" s="13">
        <v>78181508</v>
      </c>
      <c r="C349" s="768" t="s">
        <v>1724</v>
      </c>
      <c r="D349" s="769"/>
      <c r="E349" s="14" t="s">
        <v>1710</v>
      </c>
      <c r="F349" s="12">
        <v>1</v>
      </c>
      <c r="G349" s="764" t="s">
        <v>1954</v>
      </c>
      <c r="H349" s="765"/>
      <c r="I349" s="16">
        <v>187000</v>
      </c>
      <c r="J349" s="15">
        <v>0.19</v>
      </c>
      <c r="K349" s="16">
        <f t="shared" si="120"/>
        <v>355.3</v>
      </c>
      <c r="L349" s="16">
        <f t="shared" si="121"/>
        <v>187355.3</v>
      </c>
      <c r="M349" s="16">
        <v>245000</v>
      </c>
      <c r="N349" s="15">
        <v>0.19</v>
      </c>
      <c r="O349" s="16">
        <f t="shared" si="122"/>
        <v>46550</v>
      </c>
      <c r="P349" s="16">
        <f t="shared" si="116"/>
        <v>291550</v>
      </c>
      <c r="Q349" s="16">
        <v>221000</v>
      </c>
      <c r="R349" s="15">
        <v>0.19</v>
      </c>
      <c r="S349" s="16">
        <f t="shared" si="123"/>
        <v>41990</v>
      </c>
      <c r="T349" s="16">
        <f t="shared" si="125"/>
        <v>262990</v>
      </c>
      <c r="U349" s="424">
        <f t="shared" si="126"/>
        <v>187355.3</v>
      </c>
      <c r="V349" s="424">
        <f t="shared" si="127"/>
        <v>238666.86841145487</v>
      </c>
      <c r="W349" s="424">
        <f t="shared" si="128"/>
        <v>243093.16870081087</v>
      </c>
      <c r="X349" s="424">
        <f t="shared" si="129"/>
        <v>262990</v>
      </c>
      <c r="Y349" s="424">
        <f t="shared" si="130"/>
        <v>247298.43333333335</v>
      </c>
      <c r="Z349" s="427">
        <f t="shared" si="131"/>
        <v>43960.609833223207</v>
      </c>
      <c r="AA349" s="425">
        <f t="shared" si="132"/>
        <v>0.17776339801542027</v>
      </c>
      <c r="AB349" s="424">
        <f t="shared" ref="AB349:AB397" si="133">IF(AA349&lt;=0.15,U349,V349)</f>
        <v>238666.86841145487</v>
      </c>
      <c r="AC349" s="421" t="str">
        <f t="shared" ref="AC349:AC380" si="134">IF(AB349=U349,$U$4,IF(AB349=V349,$V$4,IF(AB349=W349,$W$4,IF(AB349=X349,$X$4,IF(AB349=Y349,$Y$4,"ERROR")))))</f>
        <v>MEDIA ARMONICA</v>
      </c>
      <c r="AD349" s="434"/>
    </row>
    <row r="350" spans="1:30" ht="32">
      <c r="A350" s="12">
        <f t="shared" ref="A350:A397" si="135">+A349+1</f>
        <v>325</v>
      </c>
      <c r="B350" s="13">
        <v>78181508</v>
      </c>
      <c r="C350" s="768" t="s">
        <v>1828</v>
      </c>
      <c r="D350" s="769"/>
      <c r="E350" s="14" t="s">
        <v>1710</v>
      </c>
      <c r="F350" s="12">
        <v>1</v>
      </c>
      <c r="G350" s="764" t="s">
        <v>1954</v>
      </c>
      <c r="H350" s="765"/>
      <c r="I350" s="16">
        <v>173000</v>
      </c>
      <c r="J350" s="15">
        <v>0.19</v>
      </c>
      <c r="K350" s="16">
        <f t="shared" si="120"/>
        <v>328.7</v>
      </c>
      <c r="L350" s="16">
        <f t="shared" si="121"/>
        <v>173328.7</v>
      </c>
      <c r="M350" s="16">
        <v>225000</v>
      </c>
      <c r="N350" s="15">
        <v>0.19</v>
      </c>
      <c r="O350" s="16">
        <f t="shared" si="122"/>
        <v>42750</v>
      </c>
      <c r="P350" s="16">
        <f t="shared" si="116"/>
        <v>267750</v>
      </c>
      <c r="Q350" s="16">
        <v>203000</v>
      </c>
      <c r="R350" s="15">
        <v>0.19</v>
      </c>
      <c r="S350" s="16">
        <f t="shared" si="123"/>
        <v>38570</v>
      </c>
      <c r="T350" s="16">
        <f t="shared" si="125"/>
        <v>241570</v>
      </c>
      <c r="U350" s="424">
        <f t="shared" si="126"/>
        <v>173328.7</v>
      </c>
      <c r="V350" s="424">
        <f t="shared" si="127"/>
        <v>219880.10619321954</v>
      </c>
      <c r="W350" s="424">
        <f t="shared" si="128"/>
        <v>223810.77247243369</v>
      </c>
      <c r="X350" s="424">
        <f t="shared" si="129"/>
        <v>241570</v>
      </c>
      <c r="Y350" s="424">
        <f t="shared" si="130"/>
        <v>227549.56666666665</v>
      </c>
      <c r="Z350" s="427">
        <f t="shared" si="131"/>
        <v>39801.799679271993</v>
      </c>
      <c r="AA350" s="425">
        <f t="shared" si="132"/>
        <v>0.17491485596884018</v>
      </c>
      <c r="AB350" s="424">
        <f t="shared" si="133"/>
        <v>219880.10619321954</v>
      </c>
      <c r="AC350" s="421" t="str">
        <f t="shared" si="134"/>
        <v>MEDIA ARMONICA</v>
      </c>
      <c r="AD350" s="434"/>
    </row>
    <row r="351" spans="1:30" ht="32">
      <c r="A351" s="12">
        <f t="shared" si="135"/>
        <v>326</v>
      </c>
      <c r="B351" s="13">
        <v>78181508</v>
      </c>
      <c r="C351" s="768" t="s">
        <v>1829</v>
      </c>
      <c r="D351" s="769"/>
      <c r="E351" s="14" t="s">
        <v>1710</v>
      </c>
      <c r="F351" s="12">
        <v>1</v>
      </c>
      <c r="G351" s="764" t="s">
        <v>1954</v>
      </c>
      <c r="H351" s="765"/>
      <c r="I351" s="16">
        <v>309000</v>
      </c>
      <c r="J351" s="15">
        <v>0.19</v>
      </c>
      <c r="K351" s="16">
        <f t="shared" si="120"/>
        <v>587.1</v>
      </c>
      <c r="L351" s="16">
        <f t="shared" si="121"/>
        <v>309587.09999999998</v>
      </c>
      <c r="M351" s="16">
        <v>398000</v>
      </c>
      <c r="N351" s="15">
        <v>0.19</v>
      </c>
      <c r="O351" s="16">
        <f t="shared" si="122"/>
        <v>75620</v>
      </c>
      <c r="P351" s="16">
        <f t="shared" si="116"/>
        <v>473620</v>
      </c>
      <c r="Q351" s="16">
        <v>362000</v>
      </c>
      <c r="R351" s="15">
        <v>0.19</v>
      </c>
      <c r="S351" s="16">
        <f t="shared" si="123"/>
        <v>68780</v>
      </c>
      <c r="T351" s="16">
        <f t="shared" si="125"/>
        <v>430780</v>
      </c>
      <c r="U351" s="424">
        <f t="shared" si="126"/>
        <v>309587.09999999998</v>
      </c>
      <c r="V351" s="424">
        <f t="shared" si="127"/>
        <v>391497.88695201778</v>
      </c>
      <c r="W351" s="424">
        <f t="shared" si="128"/>
        <v>398250.32645461103</v>
      </c>
      <c r="X351" s="424">
        <f t="shared" si="129"/>
        <v>430780</v>
      </c>
      <c r="Y351" s="424">
        <f t="shared" si="130"/>
        <v>404662.3666666667</v>
      </c>
      <c r="Z351" s="427">
        <f t="shared" si="131"/>
        <v>69466.040378510632</v>
      </c>
      <c r="AA351" s="425">
        <f t="shared" si="132"/>
        <v>0.17166419736711525</v>
      </c>
      <c r="AB351" s="424">
        <f t="shared" si="133"/>
        <v>391497.88695201778</v>
      </c>
      <c r="AC351" s="421" t="str">
        <f t="shared" si="134"/>
        <v>MEDIA ARMONICA</v>
      </c>
      <c r="AD351" s="434"/>
    </row>
    <row r="352" spans="1:30" ht="32">
      <c r="A352" s="12">
        <f t="shared" si="135"/>
        <v>327</v>
      </c>
      <c r="B352" s="13">
        <v>78181508</v>
      </c>
      <c r="C352" s="768" t="s">
        <v>1830</v>
      </c>
      <c r="D352" s="769"/>
      <c r="E352" s="14" t="s">
        <v>1710</v>
      </c>
      <c r="F352" s="12">
        <v>1</v>
      </c>
      <c r="G352" s="764" t="s">
        <v>1954</v>
      </c>
      <c r="H352" s="765"/>
      <c r="I352" s="16">
        <v>571000</v>
      </c>
      <c r="J352" s="15">
        <v>0.19</v>
      </c>
      <c r="K352" s="16">
        <f t="shared" si="120"/>
        <v>1084.9000000000001</v>
      </c>
      <c r="L352" s="16">
        <f t="shared" si="121"/>
        <v>572084.9</v>
      </c>
      <c r="M352" s="16">
        <v>758000</v>
      </c>
      <c r="N352" s="15">
        <v>0.19</v>
      </c>
      <c r="O352" s="16">
        <f t="shared" si="122"/>
        <v>144020</v>
      </c>
      <c r="P352" s="16">
        <f t="shared" si="116"/>
        <v>902020</v>
      </c>
      <c r="Q352" s="16">
        <v>677000</v>
      </c>
      <c r="R352" s="15">
        <v>0.19</v>
      </c>
      <c r="S352" s="16">
        <f t="shared" si="123"/>
        <v>128630</v>
      </c>
      <c r="T352" s="16">
        <f t="shared" si="125"/>
        <v>805630</v>
      </c>
      <c r="U352" s="424">
        <f t="shared" si="126"/>
        <v>572084.9</v>
      </c>
      <c r="V352" s="424">
        <f t="shared" si="127"/>
        <v>732085.90033488616</v>
      </c>
      <c r="W352" s="424">
        <f t="shared" si="128"/>
        <v>746341.21862266515</v>
      </c>
      <c r="X352" s="424">
        <f t="shared" si="129"/>
        <v>805630</v>
      </c>
      <c r="Y352" s="424">
        <f t="shared" si="130"/>
        <v>759911.6333333333</v>
      </c>
      <c r="Z352" s="427">
        <f t="shared" si="131"/>
        <v>138520.56247119274</v>
      </c>
      <c r="AA352" s="425">
        <f t="shared" si="132"/>
        <v>0.1822850926279096</v>
      </c>
      <c r="AB352" s="424">
        <f t="shared" si="133"/>
        <v>732085.90033488616</v>
      </c>
      <c r="AC352" s="421" t="str">
        <f t="shared" si="134"/>
        <v>MEDIA ARMONICA</v>
      </c>
      <c r="AD352" s="434"/>
    </row>
    <row r="353" spans="1:30" ht="32">
      <c r="A353" s="12">
        <f t="shared" si="135"/>
        <v>328</v>
      </c>
      <c r="B353" s="13">
        <v>78181508</v>
      </c>
      <c r="C353" s="768" t="s">
        <v>1801</v>
      </c>
      <c r="D353" s="769"/>
      <c r="E353" s="14" t="s">
        <v>1710</v>
      </c>
      <c r="F353" s="12">
        <v>1</v>
      </c>
      <c r="G353" s="764" t="s">
        <v>1954</v>
      </c>
      <c r="H353" s="765"/>
      <c r="I353" s="16">
        <v>603000</v>
      </c>
      <c r="J353" s="15">
        <v>0.19</v>
      </c>
      <c r="K353" s="16">
        <f t="shared" si="120"/>
        <v>1145.7</v>
      </c>
      <c r="L353" s="16">
        <f t="shared" si="121"/>
        <v>604145.69999999995</v>
      </c>
      <c r="M353" s="16">
        <v>779000</v>
      </c>
      <c r="N353" s="15">
        <v>0.19</v>
      </c>
      <c r="O353" s="16">
        <f t="shared" si="122"/>
        <v>148010</v>
      </c>
      <c r="P353" s="16">
        <f t="shared" si="116"/>
        <v>927010</v>
      </c>
      <c r="Q353" s="16">
        <v>709000</v>
      </c>
      <c r="R353" s="15">
        <v>0.19</v>
      </c>
      <c r="S353" s="16">
        <f t="shared" si="123"/>
        <v>134710</v>
      </c>
      <c r="T353" s="16">
        <f t="shared" si="125"/>
        <v>843710</v>
      </c>
      <c r="U353" s="424">
        <f t="shared" si="126"/>
        <v>604145.69999999995</v>
      </c>
      <c r="V353" s="424">
        <f t="shared" si="127"/>
        <v>765460.72890144773</v>
      </c>
      <c r="W353" s="424">
        <f t="shared" si="128"/>
        <v>778884.5719306746</v>
      </c>
      <c r="X353" s="424">
        <f t="shared" si="129"/>
        <v>843710</v>
      </c>
      <c r="Y353" s="424">
        <f t="shared" si="130"/>
        <v>791621.9</v>
      </c>
      <c r="Z353" s="427">
        <f t="shared" si="131"/>
        <v>136858.11795391058</v>
      </c>
      <c r="AA353" s="425">
        <f t="shared" si="132"/>
        <v>0.17288318824164739</v>
      </c>
      <c r="AB353" s="424">
        <f t="shared" si="133"/>
        <v>765460.72890144773</v>
      </c>
      <c r="AC353" s="421" t="str">
        <f t="shared" si="134"/>
        <v>MEDIA ARMONICA</v>
      </c>
      <c r="AD353" s="434"/>
    </row>
    <row r="354" spans="1:30" ht="32">
      <c r="A354" s="12">
        <f t="shared" si="135"/>
        <v>329</v>
      </c>
      <c r="B354" s="13">
        <v>78181508</v>
      </c>
      <c r="C354" s="768" t="s">
        <v>1831</v>
      </c>
      <c r="D354" s="769"/>
      <c r="E354" s="14" t="s">
        <v>1710</v>
      </c>
      <c r="F354" s="12">
        <v>1</v>
      </c>
      <c r="G354" s="764" t="s">
        <v>1954</v>
      </c>
      <c r="H354" s="765"/>
      <c r="I354" s="16">
        <v>263000</v>
      </c>
      <c r="J354" s="15">
        <v>0.19</v>
      </c>
      <c r="K354" s="16">
        <f t="shared" si="120"/>
        <v>499.7</v>
      </c>
      <c r="L354" s="16">
        <f t="shared" si="121"/>
        <v>263499.7</v>
      </c>
      <c r="M354" s="16">
        <v>348000</v>
      </c>
      <c r="N354" s="15">
        <v>0.19</v>
      </c>
      <c r="O354" s="16">
        <f t="shared" si="122"/>
        <v>66120</v>
      </c>
      <c r="P354" s="16">
        <f t="shared" si="116"/>
        <v>414120</v>
      </c>
      <c r="Q354" s="16">
        <v>314000</v>
      </c>
      <c r="R354" s="15">
        <v>0.19</v>
      </c>
      <c r="S354" s="16">
        <f t="shared" si="123"/>
        <v>59660</v>
      </c>
      <c r="T354" s="16">
        <f t="shared" si="125"/>
        <v>373660</v>
      </c>
      <c r="U354" s="424">
        <f t="shared" si="126"/>
        <v>263499.7</v>
      </c>
      <c r="V354" s="424">
        <f t="shared" si="127"/>
        <v>337607.46374176431</v>
      </c>
      <c r="W354" s="424">
        <f t="shared" si="128"/>
        <v>344186.88141787192</v>
      </c>
      <c r="X354" s="424">
        <f t="shared" si="129"/>
        <v>373660</v>
      </c>
      <c r="Y354" s="424">
        <f t="shared" si="130"/>
        <v>350426.56666666665</v>
      </c>
      <c r="Z354" s="427">
        <f t="shared" si="131"/>
        <v>63647.272847380576</v>
      </c>
      <c r="AA354" s="425">
        <f t="shared" si="132"/>
        <v>0.18162798971780938</v>
      </c>
      <c r="AB354" s="424">
        <f t="shared" si="133"/>
        <v>337607.46374176431</v>
      </c>
      <c r="AC354" s="421" t="str">
        <f t="shared" si="134"/>
        <v>MEDIA ARMONICA</v>
      </c>
      <c r="AD354" s="434"/>
    </row>
    <row r="355" spans="1:30" ht="32">
      <c r="A355" s="12">
        <f t="shared" si="135"/>
        <v>330</v>
      </c>
      <c r="B355" s="13">
        <v>78181508</v>
      </c>
      <c r="C355" s="768" t="s">
        <v>1728</v>
      </c>
      <c r="D355" s="769"/>
      <c r="E355" s="14" t="s">
        <v>1710</v>
      </c>
      <c r="F355" s="12">
        <v>1</v>
      </c>
      <c r="G355" s="764" t="s">
        <v>1954</v>
      </c>
      <c r="H355" s="765"/>
      <c r="I355" s="16">
        <v>495000</v>
      </c>
      <c r="J355" s="15">
        <v>0.19</v>
      </c>
      <c r="K355" s="16">
        <f t="shared" si="120"/>
        <v>940.5</v>
      </c>
      <c r="L355" s="16">
        <f t="shared" si="121"/>
        <v>495940.5</v>
      </c>
      <c r="M355" s="16">
        <v>669000</v>
      </c>
      <c r="N355" s="15">
        <v>0.19</v>
      </c>
      <c r="O355" s="16">
        <f t="shared" si="122"/>
        <v>127110</v>
      </c>
      <c r="P355" s="16">
        <f t="shared" si="116"/>
        <v>796110</v>
      </c>
      <c r="Q355" s="16">
        <v>598000</v>
      </c>
      <c r="R355" s="15">
        <v>0.19</v>
      </c>
      <c r="S355" s="16">
        <f t="shared" si="123"/>
        <v>113620</v>
      </c>
      <c r="T355" s="16">
        <f t="shared" si="125"/>
        <v>711620</v>
      </c>
      <c r="U355" s="424">
        <f t="shared" si="126"/>
        <v>495940.5</v>
      </c>
      <c r="V355" s="424">
        <f t="shared" si="127"/>
        <v>641337.6611500053</v>
      </c>
      <c r="W355" s="424">
        <f t="shared" si="128"/>
        <v>654963.25144192041</v>
      </c>
      <c r="X355" s="424">
        <f t="shared" si="129"/>
        <v>711620</v>
      </c>
      <c r="Y355" s="424">
        <f t="shared" si="130"/>
        <v>667890.16666666663</v>
      </c>
      <c r="Z355" s="427">
        <f t="shared" si="131"/>
        <v>126384.74571741463</v>
      </c>
      <c r="AA355" s="425">
        <f t="shared" si="132"/>
        <v>0.18922983452231487</v>
      </c>
      <c r="AB355" s="424">
        <f t="shared" si="133"/>
        <v>641337.6611500053</v>
      </c>
      <c r="AC355" s="421" t="str">
        <f t="shared" si="134"/>
        <v>MEDIA ARMONICA</v>
      </c>
      <c r="AD355" s="434"/>
    </row>
    <row r="356" spans="1:30" ht="32">
      <c r="A356" s="12">
        <f t="shared" si="135"/>
        <v>331</v>
      </c>
      <c r="B356" s="13">
        <v>78181508</v>
      </c>
      <c r="C356" s="768" t="s">
        <v>1791</v>
      </c>
      <c r="D356" s="769"/>
      <c r="E356" s="14" t="s">
        <v>1710</v>
      </c>
      <c r="F356" s="12">
        <v>1</v>
      </c>
      <c r="G356" s="764" t="s">
        <v>1954</v>
      </c>
      <c r="H356" s="765"/>
      <c r="I356" s="16">
        <v>245000</v>
      </c>
      <c r="J356" s="15">
        <v>0.19</v>
      </c>
      <c r="K356" s="16">
        <f t="shared" si="120"/>
        <v>465.5</v>
      </c>
      <c r="L356" s="16">
        <f t="shared" si="121"/>
        <v>245465.5</v>
      </c>
      <c r="M356" s="16">
        <v>328000</v>
      </c>
      <c r="N356" s="15">
        <v>0.19</v>
      </c>
      <c r="O356" s="16">
        <f t="shared" si="122"/>
        <v>62320</v>
      </c>
      <c r="P356" s="16">
        <f t="shared" si="116"/>
        <v>390320</v>
      </c>
      <c r="Q356" s="16">
        <v>293000</v>
      </c>
      <c r="R356" s="15">
        <v>0.19</v>
      </c>
      <c r="S356" s="16">
        <f t="shared" si="123"/>
        <v>55670</v>
      </c>
      <c r="T356" s="16">
        <f t="shared" si="125"/>
        <v>348670</v>
      </c>
      <c r="U356" s="424">
        <f t="shared" si="126"/>
        <v>245465.5</v>
      </c>
      <c r="V356" s="424">
        <f t="shared" si="127"/>
        <v>315658.75500080665</v>
      </c>
      <c r="W356" s="424">
        <f t="shared" si="128"/>
        <v>322063.82703019318</v>
      </c>
      <c r="X356" s="424">
        <f t="shared" si="129"/>
        <v>348670</v>
      </c>
      <c r="Y356" s="424">
        <f t="shared" si="130"/>
        <v>328151.83333333331</v>
      </c>
      <c r="Z356" s="427">
        <f t="shared" si="131"/>
        <v>60890.354545873866</v>
      </c>
      <c r="AA356" s="425">
        <f t="shared" si="132"/>
        <v>0.18555543001956068</v>
      </c>
      <c r="AB356" s="424">
        <f t="shared" si="133"/>
        <v>315658.75500080665</v>
      </c>
      <c r="AC356" s="421" t="str">
        <f t="shared" si="134"/>
        <v>MEDIA ARMONICA</v>
      </c>
      <c r="AD356" s="434"/>
    </row>
    <row r="357" spans="1:30" ht="32">
      <c r="A357" s="12">
        <f t="shared" si="135"/>
        <v>332</v>
      </c>
      <c r="B357" s="13">
        <v>78181508</v>
      </c>
      <c r="C357" s="768" t="s">
        <v>1729</v>
      </c>
      <c r="D357" s="769"/>
      <c r="E357" s="14" t="s">
        <v>1710</v>
      </c>
      <c r="F357" s="12">
        <v>1</v>
      </c>
      <c r="G357" s="764" t="s">
        <v>1954</v>
      </c>
      <c r="H357" s="765"/>
      <c r="I357" s="16">
        <v>164000</v>
      </c>
      <c r="J357" s="15">
        <v>0.19</v>
      </c>
      <c r="K357" s="16">
        <f t="shared" si="120"/>
        <v>311.60000000000002</v>
      </c>
      <c r="L357" s="16">
        <f t="shared" si="121"/>
        <v>164311.6</v>
      </c>
      <c r="M357" s="16">
        <v>214000</v>
      </c>
      <c r="N357" s="15">
        <v>0.19</v>
      </c>
      <c r="O357" s="16">
        <f t="shared" si="122"/>
        <v>40660</v>
      </c>
      <c r="P357" s="16">
        <f t="shared" si="116"/>
        <v>254660</v>
      </c>
      <c r="Q357" s="16">
        <v>195000</v>
      </c>
      <c r="R357" s="15">
        <v>0.19</v>
      </c>
      <c r="S357" s="16">
        <f t="shared" si="123"/>
        <v>37050</v>
      </c>
      <c r="T357" s="16">
        <f t="shared" si="125"/>
        <v>232050</v>
      </c>
      <c r="U357" s="424">
        <f t="shared" si="126"/>
        <v>164311.6</v>
      </c>
      <c r="V357" s="424">
        <f t="shared" si="127"/>
        <v>209464.7627633299</v>
      </c>
      <c r="W357" s="424">
        <f t="shared" si="128"/>
        <v>213338.96184370175</v>
      </c>
      <c r="X357" s="424">
        <f t="shared" si="129"/>
        <v>232050</v>
      </c>
      <c r="Y357" s="424">
        <f t="shared" si="130"/>
        <v>217007.19999999998</v>
      </c>
      <c r="Z357" s="427">
        <f t="shared" si="131"/>
        <v>38387.695246610812</v>
      </c>
      <c r="AA357" s="425">
        <f t="shared" si="132"/>
        <v>0.17689595205417524</v>
      </c>
      <c r="AB357" s="424">
        <f t="shared" si="133"/>
        <v>209464.7627633299</v>
      </c>
      <c r="AC357" s="421" t="str">
        <f t="shared" si="134"/>
        <v>MEDIA ARMONICA</v>
      </c>
      <c r="AD357" s="434"/>
    </row>
    <row r="358" spans="1:30" ht="32">
      <c r="A358" s="12">
        <f t="shared" si="135"/>
        <v>333</v>
      </c>
      <c r="B358" s="13">
        <v>78181508</v>
      </c>
      <c r="C358" s="768" t="s">
        <v>1792</v>
      </c>
      <c r="D358" s="769"/>
      <c r="E358" s="14" t="s">
        <v>1710</v>
      </c>
      <c r="F358" s="12">
        <v>1</v>
      </c>
      <c r="G358" s="764" t="s">
        <v>1954</v>
      </c>
      <c r="H358" s="765"/>
      <c r="I358" s="16">
        <v>680000</v>
      </c>
      <c r="J358" s="15">
        <v>0.19</v>
      </c>
      <c r="K358" s="16">
        <f t="shared" si="120"/>
        <v>1292</v>
      </c>
      <c r="L358" s="16">
        <f t="shared" si="121"/>
        <v>681292</v>
      </c>
      <c r="M358" s="16">
        <v>888000</v>
      </c>
      <c r="N358" s="15">
        <v>0.19</v>
      </c>
      <c r="O358" s="16">
        <f t="shared" si="122"/>
        <v>168720</v>
      </c>
      <c r="P358" s="16">
        <f t="shared" si="116"/>
        <v>1056720</v>
      </c>
      <c r="Q358" s="16">
        <v>800000</v>
      </c>
      <c r="R358" s="15">
        <v>0.19</v>
      </c>
      <c r="S358" s="16">
        <f t="shared" si="123"/>
        <v>152000</v>
      </c>
      <c r="T358" s="16">
        <f t="shared" si="125"/>
        <v>952000</v>
      </c>
      <c r="U358" s="424">
        <f t="shared" si="126"/>
        <v>681292</v>
      </c>
      <c r="V358" s="424">
        <f t="shared" si="127"/>
        <v>865914.8066430589</v>
      </c>
      <c r="W358" s="424">
        <f t="shared" si="128"/>
        <v>881678.10298239358</v>
      </c>
      <c r="X358" s="424">
        <f t="shared" si="129"/>
        <v>952000</v>
      </c>
      <c r="Y358" s="424">
        <f t="shared" si="130"/>
        <v>896670.66666666663</v>
      </c>
      <c r="Z358" s="427">
        <f t="shared" si="131"/>
        <v>158182.48352526969</v>
      </c>
      <c r="AA358" s="425">
        <f t="shared" si="132"/>
        <v>0.1764109047007259</v>
      </c>
      <c r="AB358" s="424">
        <f t="shared" si="133"/>
        <v>865914.8066430589</v>
      </c>
      <c r="AC358" s="421" t="str">
        <f t="shared" si="134"/>
        <v>MEDIA ARMONICA</v>
      </c>
      <c r="AD358" s="434"/>
    </row>
    <row r="359" spans="1:30" ht="32">
      <c r="A359" s="12">
        <f t="shared" si="135"/>
        <v>334</v>
      </c>
      <c r="B359" s="13">
        <v>78181508</v>
      </c>
      <c r="C359" s="768" t="s">
        <v>1779</v>
      </c>
      <c r="D359" s="769"/>
      <c r="E359" s="14" t="s">
        <v>1710</v>
      </c>
      <c r="F359" s="12">
        <v>1</v>
      </c>
      <c r="G359" s="764" t="s">
        <v>1954</v>
      </c>
      <c r="H359" s="765"/>
      <c r="I359" s="16">
        <v>562000</v>
      </c>
      <c r="J359" s="15">
        <v>0.19</v>
      </c>
      <c r="K359" s="16">
        <f t="shared" si="120"/>
        <v>1067.8</v>
      </c>
      <c r="L359" s="16">
        <f t="shared" si="121"/>
        <v>563067.80000000005</v>
      </c>
      <c r="M359" s="16">
        <v>747000</v>
      </c>
      <c r="N359" s="15">
        <v>0.19</v>
      </c>
      <c r="O359" s="16">
        <f t="shared" si="122"/>
        <v>141930</v>
      </c>
      <c r="P359" s="16">
        <f t="shared" si="116"/>
        <v>888930</v>
      </c>
      <c r="Q359" s="16">
        <v>673000</v>
      </c>
      <c r="R359" s="15">
        <v>0.19</v>
      </c>
      <c r="S359" s="16">
        <f t="shared" si="123"/>
        <v>127870</v>
      </c>
      <c r="T359" s="16">
        <f t="shared" si="125"/>
        <v>800870</v>
      </c>
      <c r="U359" s="424">
        <f t="shared" si="126"/>
        <v>563067.80000000005</v>
      </c>
      <c r="V359" s="424">
        <f t="shared" si="127"/>
        <v>722965.58193722123</v>
      </c>
      <c r="W359" s="424">
        <f t="shared" si="128"/>
        <v>737332.58476313623</v>
      </c>
      <c r="X359" s="424">
        <f t="shared" si="129"/>
        <v>800870</v>
      </c>
      <c r="Y359" s="424">
        <f t="shared" si="130"/>
        <v>750955.93333333323</v>
      </c>
      <c r="Z359" s="427">
        <f t="shared" si="131"/>
        <v>137635.03402262475</v>
      </c>
      <c r="AA359" s="425">
        <f t="shared" si="132"/>
        <v>0.18327977436930579</v>
      </c>
      <c r="AB359" s="424">
        <f t="shared" si="133"/>
        <v>722965.58193722123</v>
      </c>
      <c r="AC359" s="421" t="str">
        <f t="shared" si="134"/>
        <v>MEDIA ARMONICA</v>
      </c>
      <c r="AD359" s="434"/>
    </row>
    <row r="360" spans="1:30" ht="32">
      <c r="A360" s="12">
        <f t="shared" si="135"/>
        <v>335</v>
      </c>
      <c r="B360" s="13">
        <v>78181508</v>
      </c>
      <c r="C360" s="768" t="s">
        <v>1731</v>
      </c>
      <c r="D360" s="769"/>
      <c r="E360" s="14" t="s">
        <v>1710</v>
      </c>
      <c r="F360" s="12">
        <v>1</v>
      </c>
      <c r="G360" s="764" t="s">
        <v>1954</v>
      </c>
      <c r="H360" s="765"/>
      <c r="I360" s="16">
        <v>673000</v>
      </c>
      <c r="J360" s="15">
        <v>0.19</v>
      </c>
      <c r="K360" s="16">
        <f t="shared" si="120"/>
        <v>1278.7</v>
      </c>
      <c r="L360" s="16">
        <f t="shared" si="121"/>
        <v>674278.7</v>
      </c>
      <c r="M360" s="16">
        <v>870000</v>
      </c>
      <c r="N360" s="15">
        <v>0.19</v>
      </c>
      <c r="O360" s="16">
        <f t="shared" si="122"/>
        <v>165300</v>
      </c>
      <c r="P360" s="16">
        <f t="shared" si="116"/>
        <v>1035300</v>
      </c>
      <c r="Q360" s="16">
        <v>784000</v>
      </c>
      <c r="R360" s="15">
        <v>0.19</v>
      </c>
      <c r="S360" s="16">
        <f t="shared" si="123"/>
        <v>148960</v>
      </c>
      <c r="T360" s="16">
        <f t="shared" si="125"/>
        <v>932960</v>
      </c>
      <c r="U360" s="424">
        <f t="shared" si="126"/>
        <v>674278.7</v>
      </c>
      <c r="V360" s="424">
        <f t="shared" si="127"/>
        <v>852072.49210289249</v>
      </c>
      <c r="W360" s="424">
        <f t="shared" si="128"/>
        <v>866807.96424905001</v>
      </c>
      <c r="X360" s="424">
        <f t="shared" si="129"/>
        <v>932960</v>
      </c>
      <c r="Y360" s="424">
        <f t="shared" si="130"/>
        <v>880846.2333333334</v>
      </c>
      <c r="Z360" s="427">
        <f t="shared" si="131"/>
        <v>151923.17854881604</v>
      </c>
      <c r="AA360" s="425">
        <f t="shared" si="132"/>
        <v>0.17247411954513592</v>
      </c>
      <c r="AB360" s="424">
        <f t="shared" si="133"/>
        <v>852072.49210289249</v>
      </c>
      <c r="AC360" s="421" t="str">
        <f t="shared" si="134"/>
        <v>MEDIA ARMONICA</v>
      </c>
      <c r="AD360" s="434"/>
    </row>
    <row r="361" spans="1:30" ht="32">
      <c r="A361" s="12">
        <f t="shared" si="135"/>
        <v>336</v>
      </c>
      <c r="B361" s="13">
        <v>78181508</v>
      </c>
      <c r="C361" s="768" t="s">
        <v>1732</v>
      </c>
      <c r="D361" s="769"/>
      <c r="E361" s="14" t="s">
        <v>1710</v>
      </c>
      <c r="F361" s="12">
        <v>1</v>
      </c>
      <c r="G361" s="764" t="s">
        <v>1954</v>
      </c>
      <c r="H361" s="765"/>
      <c r="I361" s="16">
        <v>590000</v>
      </c>
      <c r="J361" s="15">
        <v>0.19</v>
      </c>
      <c r="K361" s="16">
        <f t="shared" si="120"/>
        <v>1121</v>
      </c>
      <c r="L361" s="16">
        <f t="shared" si="121"/>
        <v>591121</v>
      </c>
      <c r="M361" s="16">
        <v>762000</v>
      </c>
      <c r="N361" s="15">
        <v>0.19</v>
      </c>
      <c r="O361" s="16">
        <f t="shared" si="122"/>
        <v>144780</v>
      </c>
      <c r="P361" s="16">
        <f t="shared" si="116"/>
        <v>906780</v>
      </c>
      <c r="Q361" s="16">
        <v>687000</v>
      </c>
      <c r="R361" s="15">
        <v>0.19</v>
      </c>
      <c r="S361" s="16">
        <f t="shared" si="123"/>
        <v>130530</v>
      </c>
      <c r="T361" s="16">
        <f t="shared" si="125"/>
        <v>817530</v>
      </c>
      <c r="U361" s="424">
        <f t="shared" si="126"/>
        <v>591121</v>
      </c>
      <c r="V361" s="424">
        <f t="shared" si="127"/>
        <v>746695.67551409348</v>
      </c>
      <c r="W361" s="424">
        <f t="shared" si="128"/>
        <v>759557.52929891262</v>
      </c>
      <c r="X361" s="424">
        <f t="shared" si="129"/>
        <v>817530</v>
      </c>
      <c r="Y361" s="424">
        <f t="shared" si="130"/>
        <v>771810.33333333337</v>
      </c>
      <c r="Z361" s="427">
        <f t="shared" si="131"/>
        <v>132860.49578494814</v>
      </c>
      <c r="AA361" s="425">
        <f t="shared" si="132"/>
        <v>0.1721413798791</v>
      </c>
      <c r="AB361" s="424">
        <f t="shared" si="133"/>
        <v>746695.67551409348</v>
      </c>
      <c r="AC361" s="421" t="str">
        <f t="shared" si="134"/>
        <v>MEDIA ARMONICA</v>
      </c>
      <c r="AD361" s="434"/>
    </row>
    <row r="362" spans="1:30" ht="32">
      <c r="A362" s="12">
        <f t="shared" si="135"/>
        <v>337</v>
      </c>
      <c r="B362" s="13">
        <v>78181508</v>
      </c>
      <c r="C362" s="768" t="s">
        <v>1733</v>
      </c>
      <c r="D362" s="769"/>
      <c r="E362" s="14" t="s">
        <v>1710</v>
      </c>
      <c r="F362" s="12">
        <v>1</v>
      </c>
      <c r="G362" s="764" t="s">
        <v>1954</v>
      </c>
      <c r="H362" s="765"/>
      <c r="I362" s="16">
        <v>156000</v>
      </c>
      <c r="J362" s="15">
        <v>0.19</v>
      </c>
      <c r="K362" s="16">
        <f t="shared" si="120"/>
        <v>296.39999999999998</v>
      </c>
      <c r="L362" s="16">
        <f t="shared" si="121"/>
        <v>156296.4</v>
      </c>
      <c r="M362" s="16">
        <v>206000</v>
      </c>
      <c r="N362" s="15">
        <v>0.19</v>
      </c>
      <c r="O362" s="16">
        <f t="shared" si="122"/>
        <v>39140</v>
      </c>
      <c r="P362" s="16">
        <f t="shared" si="116"/>
        <v>245140</v>
      </c>
      <c r="Q362" s="16">
        <v>184000</v>
      </c>
      <c r="R362" s="15">
        <v>0.19</v>
      </c>
      <c r="S362" s="16">
        <f t="shared" si="123"/>
        <v>34960</v>
      </c>
      <c r="T362" s="16">
        <f t="shared" si="125"/>
        <v>218960</v>
      </c>
      <c r="U362" s="424">
        <f t="shared" si="126"/>
        <v>156296.4</v>
      </c>
      <c r="V362" s="424">
        <f t="shared" si="127"/>
        <v>199409.13938335844</v>
      </c>
      <c r="W362" s="424">
        <f t="shared" si="128"/>
        <v>203193.26728714944</v>
      </c>
      <c r="X362" s="424">
        <f t="shared" si="129"/>
        <v>218960</v>
      </c>
      <c r="Y362" s="424">
        <f t="shared" si="130"/>
        <v>206798.80000000002</v>
      </c>
      <c r="Z362" s="427">
        <f t="shared" si="131"/>
        <v>37275.706157585599</v>
      </c>
      <c r="AA362" s="425">
        <f t="shared" si="132"/>
        <v>0.18025107571990551</v>
      </c>
      <c r="AB362" s="424">
        <f t="shared" si="133"/>
        <v>199409.13938335844</v>
      </c>
      <c r="AC362" s="421" t="str">
        <f t="shared" si="134"/>
        <v>MEDIA ARMONICA</v>
      </c>
      <c r="AD362" s="434"/>
    </row>
    <row r="363" spans="1:30" ht="32">
      <c r="A363" s="12">
        <f t="shared" si="135"/>
        <v>338</v>
      </c>
      <c r="B363" s="13">
        <v>78181508</v>
      </c>
      <c r="C363" s="768" t="s">
        <v>1819</v>
      </c>
      <c r="D363" s="769"/>
      <c r="E363" s="14" t="s">
        <v>1710</v>
      </c>
      <c r="F363" s="12">
        <v>1</v>
      </c>
      <c r="G363" s="764" t="s">
        <v>1954</v>
      </c>
      <c r="H363" s="765"/>
      <c r="I363" s="16">
        <v>282000</v>
      </c>
      <c r="J363" s="15">
        <v>0.19</v>
      </c>
      <c r="K363" s="16">
        <f t="shared" si="120"/>
        <v>535.79999999999995</v>
      </c>
      <c r="L363" s="16">
        <f t="shared" si="121"/>
        <v>282535.8</v>
      </c>
      <c r="M363" s="16">
        <v>370000</v>
      </c>
      <c r="N363" s="15">
        <v>0.19</v>
      </c>
      <c r="O363" s="16">
        <f t="shared" si="122"/>
        <v>70300</v>
      </c>
      <c r="P363" s="16">
        <f t="shared" si="116"/>
        <v>440300</v>
      </c>
      <c r="Q363" s="16">
        <v>334000</v>
      </c>
      <c r="R363" s="15">
        <v>0.19</v>
      </c>
      <c r="S363" s="16">
        <f t="shared" si="123"/>
        <v>63460</v>
      </c>
      <c r="T363" s="16">
        <f t="shared" si="125"/>
        <v>397460</v>
      </c>
      <c r="U363" s="424">
        <f t="shared" si="126"/>
        <v>282535.8</v>
      </c>
      <c r="V363" s="424">
        <f t="shared" si="127"/>
        <v>360294.15835380845</v>
      </c>
      <c r="W363" s="424">
        <f t="shared" si="128"/>
        <v>367033.0727065712</v>
      </c>
      <c r="X363" s="424">
        <f t="shared" si="129"/>
        <v>397460</v>
      </c>
      <c r="Y363" s="424">
        <f t="shared" si="130"/>
        <v>373431.93333333335</v>
      </c>
      <c r="Z363" s="427">
        <f t="shared" si="131"/>
        <v>66610.292954434088</v>
      </c>
      <c r="AA363" s="425">
        <f t="shared" si="132"/>
        <v>0.17837331788917021</v>
      </c>
      <c r="AB363" s="424">
        <f t="shared" si="133"/>
        <v>360294.15835380845</v>
      </c>
      <c r="AC363" s="421" t="str">
        <f t="shared" si="134"/>
        <v>MEDIA ARMONICA</v>
      </c>
      <c r="AD363" s="434"/>
    </row>
    <row r="364" spans="1:30" ht="32">
      <c r="A364" s="12">
        <f t="shared" si="135"/>
        <v>339</v>
      </c>
      <c r="B364" s="13">
        <v>78181508</v>
      </c>
      <c r="C364" s="768" t="s">
        <v>1734</v>
      </c>
      <c r="D364" s="769"/>
      <c r="E364" s="14" t="s">
        <v>1710</v>
      </c>
      <c r="F364" s="12">
        <v>1</v>
      </c>
      <c r="G364" s="764" t="s">
        <v>1954</v>
      </c>
      <c r="H364" s="765"/>
      <c r="I364" s="16">
        <v>147000</v>
      </c>
      <c r="J364" s="15">
        <v>0.19</v>
      </c>
      <c r="K364" s="16">
        <f t="shared" si="120"/>
        <v>279.3</v>
      </c>
      <c r="L364" s="16">
        <f t="shared" si="121"/>
        <v>147279.29999999999</v>
      </c>
      <c r="M364" s="16">
        <v>194000</v>
      </c>
      <c r="N364" s="15">
        <v>0.19</v>
      </c>
      <c r="O364" s="16">
        <f t="shared" si="122"/>
        <v>36860</v>
      </c>
      <c r="P364" s="16">
        <f t="shared" si="116"/>
        <v>230860</v>
      </c>
      <c r="Q364" s="16">
        <v>177000</v>
      </c>
      <c r="R364" s="15">
        <v>0.19</v>
      </c>
      <c r="S364" s="16">
        <f t="shared" si="123"/>
        <v>33630</v>
      </c>
      <c r="T364" s="16">
        <f t="shared" si="125"/>
        <v>210630</v>
      </c>
      <c r="U364" s="424">
        <f t="shared" si="126"/>
        <v>147279.29999999999</v>
      </c>
      <c r="V364" s="424">
        <f t="shared" si="127"/>
        <v>189046.49764786102</v>
      </c>
      <c r="W364" s="424">
        <f t="shared" si="128"/>
        <v>192754.0640233912</v>
      </c>
      <c r="X364" s="424">
        <f t="shared" si="129"/>
        <v>210630</v>
      </c>
      <c r="Y364" s="424">
        <f t="shared" si="130"/>
        <v>196256.43333333335</v>
      </c>
      <c r="Z364" s="427">
        <f t="shared" si="131"/>
        <v>35603.21069007981</v>
      </c>
      <c r="AA364" s="425">
        <f t="shared" si="132"/>
        <v>0.18141168717567208</v>
      </c>
      <c r="AB364" s="424">
        <f t="shared" si="133"/>
        <v>189046.49764786102</v>
      </c>
      <c r="AC364" s="421" t="str">
        <f t="shared" si="134"/>
        <v>MEDIA ARMONICA</v>
      </c>
      <c r="AD364" s="434"/>
    </row>
    <row r="365" spans="1:30" ht="32">
      <c r="A365" s="12">
        <f t="shared" si="135"/>
        <v>340</v>
      </c>
      <c r="B365" s="13">
        <v>78181508</v>
      </c>
      <c r="C365" s="768" t="s">
        <v>1735</v>
      </c>
      <c r="D365" s="769"/>
      <c r="E365" s="14" t="s">
        <v>1710</v>
      </c>
      <c r="F365" s="12">
        <v>1</v>
      </c>
      <c r="G365" s="764" t="s">
        <v>1954</v>
      </c>
      <c r="H365" s="765"/>
      <c r="I365" s="16">
        <v>105000</v>
      </c>
      <c r="J365" s="15">
        <v>0.19</v>
      </c>
      <c r="K365" s="16">
        <f t="shared" si="120"/>
        <v>199.5</v>
      </c>
      <c r="L365" s="16">
        <f t="shared" si="121"/>
        <v>105199.5</v>
      </c>
      <c r="M365" s="16">
        <v>138000</v>
      </c>
      <c r="N365" s="15">
        <v>0.19</v>
      </c>
      <c r="O365" s="16">
        <f t="shared" si="122"/>
        <v>26220</v>
      </c>
      <c r="P365" s="16">
        <f t="shared" si="116"/>
        <v>164220</v>
      </c>
      <c r="Q365" s="16">
        <v>124000</v>
      </c>
      <c r="R365" s="15">
        <v>0.19</v>
      </c>
      <c r="S365" s="16">
        <f t="shared" si="123"/>
        <v>23560</v>
      </c>
      <c r="T365" s="16">
        <f t="shared" si="125"/>
        <v>147560</v>
      </c>
      <c r="U365" s="424">
        <f t="shared" si="126"/>
        <v>105199.5</v>
      </c>
      <c r="V365" s="424">
        <f t="shared" si="127"/>
        <v>134095.92080165845</v>
      </c>
      <c r="W365" s="424">
        <f t="shared" si="128"/>
        <v>136605.89992874788</v>
      </c>
      <c r="X365" s="424">
        <f t="shared" si="129"/>
        <v>147560</v>
      </c>
      <c r="Y365" s="424">
        <f t="shared" si="130"/>
        <v>138993.16666666666</v>
      </c>
      <c r="Z365" s="427">
        <f t="shared" si="131"/>
        <v>24844.822801854625</v>
      </c>
      <c r="AA365" s="425">
        <f t="shared" si="132"/>
        <v>0.17874851978469897</v>
      </c>
      <c r="AB365" s="424">
        <f t="shared" si="133"/>
        <v>134095.92080165845</v>
      </c>
      <c r="AC365" s="421" t="str">
        <f t="shared" si="134"/>
        <v>MEDIA ARMONICA</v>
      </c>
      <c r="AD365" s="434"/>
    </row>
    <row r="366" spans="1:30" ht="32">
      <c r="A366" s="12">
        <f t="shared" si="135"/>
        <v>341</v>
      </c>
      <c r="B366" s="13">
        <v>78181508</v>
      </c>
      <c r="C366" s="768" t="s">
        <v>1736</v>
      </c>
      <c r="D366" s="769"/>
      <c r="E366" s="14" t="s">
        <v>1710</v>
      </c>
      <c r="F366" s="12">
        <v>1</v>
      </c>
      <c r="G366" s="764" t="s">
        <v>1954</v>
      </c>
      <c r="H366" s="765"/>
      <c r="I366" s="16">
        <v>300000</v>
      </c>
      <c r="J366" s="15">
        <v>0.19</v>
      </c>
      <c r="K366" s="16">
        <f t="shared" si="120"/>
        <v>570</v>
      </c>
      <c r="L366" s="16">
        <f t="shared" si="121"/>
        <v>300570</v>
      </c>
      <c r="M366" s="16">
        <v>390000</v>
      </c>
      <c r="N366" s="15">
        <v>0.19</v>
      </c>
      <c r="O366" s="16">
        <f t="shared" si="122"/>
        <v>74100</v>
      </c>
      <c r="P366" s="16">
        <f t="shared" si="116"/>
        <v>464100</v>
      </c>
      <c r="Q366" s="16">
        <v>349000</v>
      </c>
      <c r="R366" s="15">
        <v>0.19</v>
      </c>
      <c r="S366" s="16">
        <f t="shared" si="123"/>
        <v>66310</v>
      </c>
      <c r="T366" s="16">
        <f t="shared" si="125"/>
        <v>415310</v>
      </c>
      <c r="U366" s="424">
        <f t="shared" si="126"/>
        <v>300570</v>
      </c>
      <c r="V366" s="424">
        <f t="shared" si="127"/>
        <v>380249.34340362565</v>
      </c>
      <c r="W366" s="424">
        <f t="shared" si="128"/>
        <v>386939.61573797726</v>
      </c>
      <c r="X366" s="424">
        <f t="shared" si="129"/>
        <v>415310</v>
      </c>
      <c r="Y366" s="424">
        <f t="shared" si="130"/>
        <v>393326.66666666669</v>
      </c>
      <c r="Z366" s="427">
        <f t="shared" si="131"/>
        <v>68546.652888541706</v>
      </c>
      <c r="AA366" s="425">
        <f t="shared" si="132"/>
        <v>0.17427410520994008</v>
      </c>
      <c r="AB366" s="424">
        <f t="shared" si="133"/>
        <v>380249.34340362565</v>
      </c>
      <c r="AC366" s="421" t="str">
        <f t="shared" si="134"/>
        <v>MEDIA ARMONICA</v>
      </c>
      <c r="AD366" s="434"/>
    </row>
    <row r="367" spans="1:30" ht="32">
      <c r="A367" s="12">
        <f t="shared" si="135"/>
        <v>342</v>
      </c>
      <c r="B367" s="13">
        <v>78181508</v>
      </c>
      <c r="C367" s="768" t="s">
        <v>1737</v>
      </c>
      <c r="D367" s="769"/>
      <c r="E367" s="14" t="s">
        <v>1710</v>
      </c>
      <c r="F367" s="12">
        <v>1</v>
      </c>
      <c r="G367" s="764" t="s">
        <v>1954</v>
      </c>
      <c r="H367" s="765"/>
      <c r="I367" s="16">
        <v>258000</v>
      </c>
      <c r="J367" s="15">
        <v>0.19</v>
      </c>
      <c r="K367" s="16">
        <f t="shared" si="120"/>
        <v>490.2</v>
      </c>
      <c r="L367" s="16">
        <f t="shared" si="121"/>
        <v>258490.2</v>
      </c>
      <c r="M367" s="16">
        <v>342000</v>
      </c>
      <c r="N367" s="15">
        <v>0.19</v>
      </c>
      <c r="O367" s="16">
        <f t="shared" si="122"/>
        <v>64980</v>
      </c>
      <c r="P367" s="16">
        <f t="shared" si="116"/>
        <v>406980</v>
      </c>
      <c r="Q367" s="16">
        <v>311000</v>
      </c>
      <c r="R367" s="15">
        <v>0.19</v>
      </c>
      <c r="S367" s="16">
        <f t="shared" si="123"/>
        <v>59090</v>
      </c>
      <c r="T367" s="16">
        <f t="shared" si="125"/>
        <v>370090</v>
      </c>
      <c r="U367" s="424">
        <f t="shared" si="126"/>
        <v>258490.2</v>
      </c>
      <c r="V367" s="424">
        <f t="shared" si="127"/>
        <v>332307.34307235037</v>
      </c>
      <c r="W367" s="424">
        <f t="shared" si="128"/>
        <v>338928.56028992182</v>
      </c>
      <c r="X367" s="424">
        <f t="shared" si="129"/>
        <v>370090</v>
      </c>
      <c r="Y367" s="424">
        <f t="shared" si="130"/>
        <v>345186.73333333334</v>
      </c>
      <c r="Z367" s="427">
        <f t="shared" si="131"/>
        <v>63126.511567451416</v>
      </c>
      <c r="AA367" s="425">
        <f t="shared" si="132"/>
        <v>0.18287641288488515</v>
      </c>
      <c r="AB367" s="424">
        <f t="shared" si="133"/>
        <v>332307.34307235037</v>
      </c>
      <c r="AC367" s="421" t="str">
        <f t="shared" si="134"/>
        <v>MEDIA ARMONICA</v>
      </c>
      <c r="AD367" s="434"/>
    </row>
    <row r="368" spans="1:30" ht="32">
      <c r="A368" s="12">
        <f t="shared" si="135"/>
        <v>343</v>
      </c>
      <c r="B368" s="13">
        <v>78181508</v>
      </c>
      <c r="C368" s="768" t="s">
        <v>1738</v>
      </c>
      <c r="D368" s="769"/>
      <c r="E368" s="14" t="s">
        <v>1710</v>
      </c>
      <c r="F368" s="12">
        <v>1</v>
      </c>
      <c r="G368" s="764" t="s">
        <v>1954</v>
      </c>
      <c r="H368" s="765"/>
      <c r="I368" s="16">
        <v>139000</v>
      </c>
      <c r="J368" s="15">
        <v>0.19</v>
      </c>
      <c r="K368" s="16">
        <f t="shared" si="120"/>
        <v>264.10000000000002</v>
      </c>
      <c r="L368" s="16">
        <f t="shared" si="121"/>
        <v>139264.1</v>
      </c>
      <c r="M368" s="16">
        <v>181000</v>
      </c>
      <c r="N368" s="15">
        <v>0.19</v>
      </c>
      <c r="O368" s="16">
        <f t="shared" si="122"/>
        <v>34390</v>
      </c>
      <c r="P368" s="16">
        <f t="shared" si="116"/>
        <v>215390</v>
      </c>
      <c r="Q368" s="16">
        <v>165000</v>
      </c>
      <c r="R368" s="15">
        <v>0.19</v>
      </c>
      <c r="S368" s="16">
        <f t="shared" si="123"/>
        <v>31350</v>
      </c>
      <c r="T368" s="16">
        <f t="shared" si="125"/>
        <v>196350</v>
      </c>
      <c r="U368" s="424">
        <f t="shared" si="126"/>
        <v>139264.1</v>
      </c>
      <c r="V368" s="424">
        <f t="shared" si="127"/>
        <v>177343.86274266164</v>
      </c>
      <c r="W368" s="424">
        <f t="shared" si="128"/>
        <v>180592.01325468536</v>
      </c>
      <c r="X368" s="424">
        <f t="shared" si="129"/>
        <v>196350</v>
      </c>
      <c r="Y368" s="424">
        <f t="shared" si="130"/>
        <v>183668.03333333333</v>
      </c>
      <c r="Z368" s="427">
        <f t="shared" si="131"/>
        <v>32346.173102891502</v>
      </c>
      <c r="AA368" s="425">
        <f t="shared" si="132"/>
        <v>0.17611215471658834</v>
      </c>
      <c r="AB368" s="424">
        <f t="shared" si="133"/>
        <v>177343.86274266164</v>
      </c>
      <c r="AC368" s="421" t="str">
        <f t="shared" si="134"/>
        <v>MEDIA ARMONICA</v>
      </c>
      <c r="AD368" s="434"/>
    </row>
    <row r="369" spans="1:30" ht="32">
      <c r="A369" s="12">
        <f t="shared" si="135"/>
        <v>344</v>
      </c>
      <c r="B369" s="13">
        <v>78181508</v>
      </c>
      <c r="C369" s="768" t="s">
        <v>1739</v>
      </c>
      <c r="D369" s="769"/>
      <c r="E369" s="14" t="s">
        <v>1710</v>
      </c>
      <c r="F369" s="12">
        <v>1</v>
      </c>
      <c r="G369" s="764" t="s">
        <v>1954</v>
      </c>
      <c r="H369" s="765"/>
      <c r="I369" s="16">
        <v>449000</v>
      </c>
      <c r="J369" s="15">
        <v>0.19</v>
      </c>
      <c r="K369" s="16">
        <f t="shared" si="120"/>
        <v>853.1</v>
      </c>
      <c r="L369" s="16">
        <f t="shared" si="121"/>
        <v>449853.1</v>
      </c>
      <c r="M369" s="16">
        <v>585000</v>
      </c>
      <c r="N369" s="15">
        <v>0.19</v>
      </c>
      <c r="O369" s="16">
        <f t="shared" si="122"/>
        <v>111150</v>
      </c>
      <c r="P369" s="16">
        <f t="shared" si="116"/>
        <v>696150</v>
      </c>
      <c r="Q369" s="16">
        <v>532000</v>
      </c>
      <c r="R369" s="15">
        <v>0.19</v>
      </c>
      <c r="S369" s="16">
        <f t="shared" si="123"/>
        <v>101080</v>
      </c>
      <c r="T369" s="16">
        <f t="shared" si="125"/>
        <v>633080</v>
      </c>
      <c r="U369" s="424">
        <f t="shared" si="126"/>
        <v>449853.1</v>
      </c>
      <c r="V369" s="424">
        <f t="shared" si="127"/>
        <v>572628.46081162465</v>
      </c>
      <c r="W369" s="424">
        <f t="shared" si="128"/>
        <v>583101.34913196112</v>
      </c>
      <c r="X369" s="424">
        <f t="shared" si="129"/>
        <v>633080</v>
      </c>
      <c r="Y369" s="424">
        <f t="shared" si="130"/>
        <v>593027.70000000007</v>
      </c>
      <c r="Z369" s="427">
        <f t="shared" si="131"/>
        <v>104462.69123111195</v>
      </c>
      <c r="AA369" s="425">
        <f t="shared" si="132"/>
        <v>0.17615145334882662</v>
      </c>
      <c r="AB369" s="424">
        <f t="shared" si="133"/>
        <v>572628.46081162465</v>
      </c>
      <c r="AC369" s="421" t="str">
        <f t="shared" si="134"/>
        <v>MEDIA ARMONICA</v>
      </c>
      <c r="AD369" s="434"/>
    </row>
    <row r="370" spans="1:30" ht="32">
      <c r="A370" s="12">
        <f t="shared" si="135"/>
        <v>345</v>
      </c>
      <c r="B370" s="13">
        <v>78181508</v>
      </c>
      <c r="C370" s="768" t="s">
        <v>1832</v>
      </c>
      <c r="D370" s="769"/>
      <c r="E370" s="14" t="s">
        <v>1710</v>
      </c>
      <c r="F370" s="12">
        <v>1</v>
      </c>
      <c r="G370" s="764" t="s">
        <v>1954</v>
      </c>
      <c r="H370" s="765"/>
      <c r="I370" s="16">
        <v>357000</v>
      </c>
      <c r="J370" s="15">
        <v>0.19</v>
      </c>
      <c r="K370" s="16">
        <f t="shared" si="120"/>
        <v>678.3</v>
      </c>
      <c r="L370" s="16">
        <f t="shared" si="121"/>
        <v>357678.3</v>
      </c>
      <c r="M370" s="16">
        <v>465000</v>
      </c>
      <c r="N370" s="15">
        <v>0.19</v>
      </c>
      <c r="O370" s="16">
        <f t="shared" si="122"/>
        <v>88350</v>
      </c>
      <c r="P370" s="16">
        <f t="shared" si="116"/>
        <v>553350</v>
      </c>
      <c r="Q370" s="16">
        <v>419000</v>
      </c>
      <c r="R370" s="15">
        <v>0.19</v>
      </c>
      <c r="S370" s="16">
        <f t="shared" si="123"/>
        <v>79610</v>
      </c>
      <c r="T370" s="16">
        <f t="shared" si="125"/>
        <v>498610</v>
      </c>
      <c r="U370" s="424">
        <f t="shared" si="126"/>
        <v>357678.3</v>
      </c>
      <c r="V370" s="424">
        <f t="shared" si="127"/>
        <v>453956.79674536921</v>
      </c>
      <c r="W370" s="424">
        <f t="shared" si="128"/>
        <v>462116.16842101736</v>
      </c>
      <c r="X370" s="424">
        <f t="shared" si="129"/>
        <v>498610</v>
      </c>
      <c r="Y370" s="424">
        <f t="shared" si="130"/>
        <v>469879.43333333335</v>
      </c>
      <c r="Z370" s="427">
        <f t="shared" si="131"/>
        <v>82425.471956846348</v>
      </c>
      <c r="AA370" s="425">
        <f t="shared" si="132"/>
        <v>0.17541834374856233</v>
      </c>
      <c r="AB370" s="424">
        <f t="shared" si="133"/>
        <v>453956.79674536921</v>
      </c>
      <c r="AC370" s="421" t="str">
        <f t="shared" si="134"/>
        <v>MEDIA ARMONICA</v>
      </c>
      <c r="AD370" s="434"/>
    </row>
    <row r="371" spans="1:30" ht="32">
      <c r="A371" s="12">
        <f t="shared" si="135"/>
        <v>346</v>
      </c>
      <c r="B371" s="13">
        <v>78181508</v>
      </c>
      <c r="C371" s="768" t="s">
        <v>1741</v>
      </c>
      <c r="D371" s="769"/>
      <c r="E371" s="14" t="s">
        <v>1710</v>
      </c>
      <c r="F371" s="12">
        <v>1</v>
      </c>
      <c r="G371" s="764" t="s">
        <v>1954</v>
      </c>
      <c r="H371" s="765"/>
      <c r="I371" s="16">
        <v>636000</v>
      </c>
      <c r="J371" s="15">
        <v>0.19</v>
      </c>
      <c r="K371" s="16">
        <f t="shared" si="120"/>
        <v>1208.4000000000001</v>
      </c>
      <c r="L371" s="16">
        <f t="shared" si="121"/>
        <v>637208.4</v>
      </c>
      <c r="M371" s="16">
        <v>830000</v>
      </c>
      <c r="N371" s="15">
        <v>0.19</v>
      </c>
      <c r="O371" s="16">
        <f t="shared" si="122"/>
        <v>157700</v>
      </c>
      <c r="P371" s="16">
        <f t="shared" si="116"/>
        <v>987700</v>
      </c>
      <c r="Q371" s="16">
        <v>748000</v>
      </c>
      <c r="R371" s="15">
        <v>0.19</v>
      </c>
      <c r="S371" s="16">
        <f t="shared" si="123"/>
        <v>142120</v>
      </c>
      <c r="T371" s="16">
        <f t="shared" si="125"/>
        <v>890120</v>
      </c>
      <c r="U371" s="424">
        <f t="shared" si="126"/>
        <v>637208.4</v>
      </c>
      <c r="V371" s="424">
        <f t="shared" si="127"/>
        <v>809663.60675374174</v>
      </c>
      <c r="W371" s="424">
        <f t="shared" si="128"/>
        <v>824362.7672507168</v>
      </c>
      <c r="X371" s="424">
        <f t="shared" si="129"/>
        <v>890120</v>
      </c>
      <c r="Y371" s="424">
        <f t="shared" si="130"/>
        <v>838342.79999999993</v>
      </c>
      <c r="Z371" s="427">
        <f t="shared" si="131"/>
        <v>147697.32393766206</v>
      </c>
      <c r="AA371" s="425">
        <f t="shared" si="132"/>
        <v>0.17617772102016271</v>
      </c>
      <c r="AB371" s="424">
        <f t="shared" si="133"/>
        <v>809663.60675374174</v>
      </c>
      <c r="AC371" s="421" t="str">
        <f t="shared" si="134"/>
        <v>MEDIA ARMONICA</v>
      </c>
      <c r="AD371" s="434"/>
    </row>
    <row r="372" spans="1:30" ht="32">
      <c r="A372" s="12">
        <f t="shared" si="135"/>
        <v>347</v>
      </c>
      <c r="B372" s="13">
        <v>78181508</v>
      </c>
      <c r="C372" s="768" t="s">
        <v>1833</v>
      </c>
      <c r="D372" s="769"/>
      <c r="E372" s="14" t="s">
        <v>1710</v>
      </c>
      <c r="F372" s="12">
        <v>1</v>
      </c>
      <c r="G372" s="764" t="s">
        <v>1954</v>
      </c>
      <c r="H372" s="765"/>
      <c r="I372" s="16">
        <v>239000</v>
      </c>
      <c r="J372" s="15">
        <v>0.19</v>
      </c>
      <c r="K372" s="16">
        <f t="shared" si="120"/>
        <v>454.1</v>
      </c>
      <c r="L372" s="16">
        <f t="shared" si="121"/>
        <v>239454.1</v>
      </c>
      <c r="M372" s="16">
        <v>305000</v>
      </c>
      <c r="N372" s="15">
        <v>0.19</v>
      </c>
      <c r="O372" s="16">
        <f t="shared" si="122"/>
        <v>57950</v>
      </c>
      <c r="P372" s="16">
        <f t="shared" si="116"/>
        <v>362950</v>
      </c>
      <c r="Q372" s="16">
        <v>278000</v>
      </c>
      <c r="R372" s="15">
        <v>0.19</v>
      </c>
      <c r="S372" s="16">
        <f t="shared" si="123"/>
        <v>52820</v>
      </c>
      <c r="T372" s="16">
        <f t="shared" si="125"/>
        <v>330820</v>
      </c>
      <c r="U372" s="424">
        <f t="shared" si="126"/>
        <v>239454.1</v>
      </c>
      <c r="V372" s="424">
        <f t="shared" si="127"/>
        <v>301381.59365356842</v>
      </c>
      <c r="W372" s="424">
        <f t="shared" si="128"/>
        <v>306351.68863082398</v>
      </c>
      <c r="X372" s="424">
        <f t="shared" si="129"/>
        <v>330820</v>
      </c>
      <c r="Y372" s="424">
        <f t="shared" si="130"/>
        <v>311074.7</v>
      </c>
      <c r="Z372" s="427">
        <f t="shared" si="131"/>
        <v>52314.542167355336</v>
      </c>
      <c r="AA372" s="425">
        <f t="shared" si="132"/>
        <v>0.16817356785156534</v>
      </c>
      <c r="AB372" s="424">
        <f t="shared" si="133"/>
        <v>301381.59365356842</v>
      </c>
      <c r="AC372" s="421" t="str">
        <f t="shared" si="134"/>
        <v>MEDIA ARMONICA</v>
      </c>
      <c r="AD372" s="434"/>
    </row>
    <row r="373" spans="1:30" ht="32">
      <c r="A373" s="12">
        <f t="shared" si="135"/>
        <v>348</v>
      </c>
      <c r="B373" s="13">
        <v>78181508</v>
      </c>
      <c r="C373" s="768" t="s">
        <v>1794</v>
      </c>
      <c r="D373" s="769"/>
      <c r="E373" s="14" t="s">
        <v>1710</v>
      </c>
      <c r="F373" s="12">
        <v>1</v>
      </c>
      <c r="G373" s="764" t="s">
        <v>1954</v>
      </c>
      <c r="H373" s="765"/>
      <c r="I373" s="16">
        <v>558000</v>
      </c>
      <c r="J373" s="15">
        <v>0.19</v>
      </c>
      <c r="K373" s="16">
        <f t="shared" si="120"/>
        <v>1060.2</v>
      </c>
      <c r="L373" s="16">
        <f t="shared" si="121"/>
        <v>559060.19999999995</v>
      </c>
      <c r="M373" s="16">
        <v>741000</v>
      </c>
      <c r="N373" s="15">
        <v>0.19</v>
      </c>
      <c r="O373" s="16">
        <f t="shared" si="122"/>
        <v>140790</v>
      </c>
      <c r="P373" s="16">
        <f t="shared" si="116"/>
        <v>881790</v>
      </c>
      <c r="Q373" s="16">
        <v>668000</v>
      </c>
      <c r="R373" s="15">
        <v>0.19</v>
      </c>
      <c r="S373" s="16">
        <f t="shared" si="123"/>
        <v>126920</v>
      </c>
      <c r="T373" s="16">
        <f t="shared" si="125"/>
        <v>794920</v>
      </c>
      <c r="U373" s="424">
        <f t="shared" si="126"/>
        <v>559060.19999999995</v>
      </c>
      <c r="V373" s="424">
        <f t="shared" si="127"/>
        <v>717572.67182675609</v>
      </c>
      <c r="W373" s="424">
        <f t="shared" si="128"/>
        <v>731783.12366417109</v>
      </c>
      <c r="X373" s="424">
        <f t="shared" si="129"/>
        <v>794920</v>
      </c>
      <c r="Y373" s="424">
        <f t="shared" si="130"/>
        <v>745256.7333333334</v>
      </c>
      <c r="Z373" s="427">
        <f t="shared" si="131"/>
        <v>136353.61135423632</v>
      </c>
      <c r="AA373" s="425">
        <f t="shared" si="132"/>
        <v>0.1829619314465811</v>
      </c>
      <c r="AB373" s="424">
        <f t="shared" si="133"/>
        <v>717572.67182675609</v>
      </c>
      <c r="AC373" s="421" t="str">
        <f t="shared" si="134"/>
        <v>MEDIA ARMONICA</v>
      </c>
      <c r="AD373" s="434"/>
    </row>
    <row r="374" spans="1:30" ht="32">
      <c r="A374" s="12">
        <f t="shared" si="135"/>
        <v>349</v>
      </c>
      <c r="B374" s="13">
        <v>78181508</v>
      </c>
      <c r="C374" s="768" t="s">
        <v>1795</v>
      </c>
      <c r="D374" s="769"/>
      <c r="E374" s="14" t="s">
        <v>1710</v>
      </c>
      <c r="F374" s="12">
        <v>1</v>
      </c>
      <c r="G374" s="764" t="s">
        <v>1954</v>
      </c>
      <c r="H374" s="765"/>
      <c r="I374" s="16">
        <v>414000</v>
      </c>
      <c r="J374" s="15">
        <v>0.19</v>
      </c>
      <c r="K374" s="16">
        <f t="shared" si="120"/>
        <v>786.6</v>
      </c>
      <c r="L374" s="16">
        <f t="shared" si="121"/>
        <v>414786.6</v>
      </c>
      <c r="M374" s="16">
        <v>540000</v>
      </c>
      <c r="N374" s="15">
        <v>0.19</v>
      </c>
      <c r="O374" s="16">
        <f t="shared" si="122"/>
        <v>102600</v>
      </c>
      <c r="P374" s="16">
        <f t="shared" si="116"/>
        <v>642600</v>
      </c>
      <c r="Q374" s="16">
        <v>491000</v>
      </c>
      <c r="R374" s="15">
        <v>0.19</v>
      </c>
      <c r="S374" s="16">
        <f t="shared" si="123"/>
        <v>93290</v>
      </c>
      <c r="T374" s="16">
        <f t="shared" si="125"/>
        <v>584290</v>
      </c>
      <c r="U374" s="424">
        <f t="shared" si="126"/>
        <v>414786.6</v>
      </c>
      <c r="V374" s="424">
        <f t="shared" si="127"/>
        <v>528305.25878702698</v>
      </c>
      <c r="W374" s="424">
        <f t="shared" si="128"/>
        <v>538019.43510298338</v>
      </c>
      <c r="X374" s="424">
        <f t="shared" si="129"/>
        <v>584290</v>
      </c>
      <c r="Y374" s="424">
        <f t="shared" si="130"/>
        <v>547225.53333333333</v>
      </c>
      <c r="Z374" s="427">
        <f t="shared" si="131"/>
        <v>96626.660647577621</v>
      </c>
      <c r="AA374" s="425">
        <f t="shared" si="132"/>
        <v>0.17657557033019344</v>
      </c>
      <c r="AB374" s="424">
        <f t="shared" si="133"/>
        <v>528305.25878702698</v>
      </c>
      <c r="AC374" s="421" t="str">
        <f t="shared" si="134"/>
        <v>MEDIA ARMONICA</v>
      </c>
      <c r="AD374" s="434"/>
    </row>
    <row r="375" spans="1:30" ht="32">
      <c r="A375" s="12">
        <f t="shared" si="135"/>
        <v>350</v>
      </c>
      <c r="B375" s="13">
        <v>78181508</v>
      </c>
      <c r="C375" s="768" t="s">
        <v>1796</v>
      </c>
      <c r="D375" s="769"/>
      <c r="E375" s="14" t="s">
        <v>1710</v>
      </c>
      <c r="F375" s="12">
        <v>1</v>
      </c>
      <c r="G375" s="764" t="s">
        <v>1954</v>
      </c>
      <c r="H375" s="765"/>
      <c r="I375" s="16">
        <v>448000</v>
      </c>
      <c r="J375" s="15">
        <v>0.19</v>
      </c>
      <c r="K375" s="16">
        <f t="shared" si="120"/>
        <v>851.2</v>
      </c>
      <c r="L375" s="16">
        <f t="shared" si="121"/>
        <v>448851.20000000001</v>
      </c>
      <c r="M375" s="16">
        <v>594000</v>
      </c>
      <c r="N375" s="15">
        <v>0.19</v>
      </c>
      <c r="O375" s="16">
        <f t="shared" si="122"/>
        <v>112860</v>
      </c>
      <c r="P375" s="16">
        <f t="shared" si="116"/>
        <v>706860</v>
      </c>
      <c r="Q375" s="16">
        <v>536000</v>
      </c>
      <c r="R375" s="15">
        <v>0.19</v>
      </c>
      <c r="S375" s="16">
        <f t="shared" si="123"/>
        <v>101840</v>
      </c>
      <c r="T375" s="16">
        <f t="shared" si="125"/>
        <v>637840</v>
      </c>
      <c r="U375" s="424">
        <f t="shared" si="126"/>
        <v>448851.20000000001</v>
      </c>
      <c r="V375" s="424">
        <f t="shared" si="127"/>
        <v>575770.60328350752</v>
      </c>
      <c r="W375" s="424">
        <f t="shared" si="128"/>
        <v>587105.09510447993</v>
      </c>
      <c r="X375" s="424">
        <f t="shared" si="129"/>
        <v>637840</v>
      </c>
      <c r="Y375" s="424">
        <f t="shared" si="130"/>
        <v>597850.4</v>
      </c>
      <c r="Z375" s="427">
        <f t="shared" si="131"/>
        <v>109061.17946816207</v>
      </c>
      <c r="AA375" s="425">
        <f t="shared" si="132"/>
        <v>0.18242219034755527</v>
      </c>
      <c r="AB375" s="424">
        <f t="shared" si="133"/>
        <v>575770.60328350752</v>
      </c>
      <c r="AC375" s="421" t="str">
        <f t="shared" si="134"/>
        <v>MEDIA ARMONICA</v>
      </c>
      <c r="AD375" s="434"/>
    </row>
    <row r="376" spans="1:30" ht="32">
      <c r="A376" s="12">
        <f t="shared" si="135"/>
        <v>351</v>
      </c>
      <c r="B376" s="13">
        <v>78181508</v>
      </c>
      <c r="C376" s="768" t="s">
        <v>1834</v>
      </c>
      <c r="D376" s="769"/>
      <c r="E376" s="14" t="s">
        <v>1710</v>
      </c>
      <c r="F376" s="12">
        <v>1</v>
      </c>
      <c r="G376" s="764" t="s">
        <v>1954</v>
      </c>
      <c r="H376" s="765"/>
      <c r="I376" s="16">
        <v>719000</v>
      </c>
      <c r="J376" s="15">
        <v>0.19</v>
      </c>
      <c r="K376" s="16">
        <f t="shared" si="120"/>
        <v>1366.1</v>
      </c>
      <c r="L376" s="16">
        <f t="shared" si="121"/>
        <v>720366.1</v>
      </c>
      <c r="M376" s="16">
        <v>946000</v>
      </c>
      <c r="N376" s="15">
        <v>0.19</v>
      </c>
      <c r="O376" s="16">
        <f t="shared" si="122"/>
        <v>179740</v>
      </c>
      <c r="P376" s="16">
        <f t="shared" si="116"/>
        <v>1125740</v>
      </c>
      <c r="Q376" s="16">
        <v>845000</v>
      </c>
      <c r="R376" s="15">
        <v>0.19</v>
      </c>
      <c r="S376" s="16">
        <f t="shared" si="123"/>
        <v>160550</v>
      </c>
      <c r="T376" s="16">
        <f t="shared" si="125"/>
        <v>1005550</v>
      </c>
      <c r="U376" s="424">
        <f t="shared" si="126"/>
        <v>720366.1</v>
      </c>
      <c r="V376" s="424">
        <f t="shared" si="127"/>
        <v>917159.62064782355</v>
      </c>
      <c r="W376" s="424">
        <f t="shared" si="128"/>
        <v>934254.0984277362</v>
      </c>
      <c r="X376" s="424">
        <f t="shared" si="129"/>
        <v>1005550</v>
      </c>
      <c r="Y376" s="424">
        <f t="shared" si="130"/>
        <v>950552.03333333333</v>
      </c>
      <c r="Z376" s="427">
        <f t="shared" si="131"/>
        <v>170001.14108127463</v>
      </c>
      <c r="AA376" s="425">
        <f t="shared" si="132"/>
        <v>0.17884464513228784</v>
      </c>
      <c r="AB376" s="424">
        <f t="shared" si="133"/>
        <v>917159.62064782355</v>
      </c>
      <c r="AC376" s="421" t="str">
        <f t="shared" si="134"/>
        <v>MEDIA ARMONICA</v>
      </c>
      <c r="AD376" s="434"/>
    </row>
    <row r="377" spans="1:30" ht="32">
      <c r="A377" s="12">
        <f t="shared" si="135"/>
        <v>352</v>
      </c>
      <c r="B377" s="13">
        <v>78181508</v>
      </c>
      <c r="C377" s="768" t="s">
        <v>1835</v>
      </c>
      <c r="D377" s="769"/>
      <c r="E377" s="14" t="s">
        <v>1710</v>
      </c>
      <c r="F377" s="12">
        <v>1</v>
      </c>
      <c r="G377" s="764" t="s">
        <v>1954</v>
      </c>
      <c r="H377" s="765"/>
      <c r="I377" s="16">
        <v>461000</v>
      </c>
      <c r="J377" s="15">
        <v>0.19</v>
      </c>
      <c r="K377" s="16">
        <f t="shared" si="120"/>
        <v>875.9</v>
      </c>
      <c r="L377" s="16">
        <f t="shared" si="121"/>
        <v>461875.9</v>
      </c>
      <c r="M377" s="16">
        <v>618000</v>
      </c>
      <c r="N377" s="15">
        <v>0.19</v>
      </c>
      <c r="O377" s="16">
        <f t="shared" si="122"/>
        <v>117420</v>
      </c>
      <c r="P377" s="16">
        <f t="shared" si="116"/>
        <v>735420</v>
      </c>
      <c r="Q377" s="16">
        <v>552000</v>
      </c>
      <c r="R377" s="15">
        <v>0.19</v>
      </c>
      <c r="S377" s="16">
        <f t="shared" si="123"/>
        <v>104880</v>
      </c>
      <c r="T377" s="16">
        <f t="shared" si="125"/>
        <v>656880</v>
      </c>
      <c r="U377" s="424">
        <f t="shared" si="126"/>
        <v>461875.9</v>
      </c>
      <c r="V377" s="424">
        <f t="shared" si="127"/>
        <v>594389.08409586654</v>
      </c>
      <c r="W377" s="424">
        <f t="shared" si="128"/>
        <v>606525.30635816057</v>
      </c>
      <c r="X377" s="424">
        <f t="shared" si="129"/>
        <v>656880</v>
      </c>
      <c r="Y377" s="424">
        <f t="shared" si="130"/>
        <v>618058.6333333333</v>
      </c>
      <c r="Z377" s="427">
        <f t="shared" si="131"/>
        <v>114998.31170819692</v>
      </c>
      <c r="AA377" s="425">
        <f t="shared" si="132"/>
        <v>0.18606375755643831</v>
      </c>
      <c r="AB377" s="424">
        <f t="shared" si="133"/>
        <v>594389.08409586654</v>
      </c>
      <c r="AC377" s="421" t="str">
        <f t="shared" si="134"/>
        <v>MEDIA ARMONICA</v>
      </c>
      <c r="AD377" s="434"/>
    </row>
    <row r="378" spans="1:30" ht="32">
      <c r="A378" s="12">
        <f t="shared" si="135"/>
        <v>353</v>
      </c>
      <c r="B378" s="13">
        <v>78181508</v>
      </c>
      <c r="C378" s="768" t="s">
        <v>1836</v>
      </c>
      <c r="D378" s="769"/>
      <c r="E378" s="14" t="s">
        <v>1710</v>
      </c>
      <c r="F378" s="12">
        <v>1</v>
      </c>
      <c r="G378" s="764" t="s">
        <v>1954</v>
      </c>
      <c r="H378" s="765"/>
      <c r="I378" s="16">
        <v>161000</v>
      </c>
      <c r="J378" s="15">
        <v>0.19</v>
      </c>
      <c r="K378" s="16">
        <f t="shared" si="120"/>
        <v>305.89999999999998</v>
      </c>
      <c r="L378" s="16">
        <f t="shared" si="121"/>
        <v>161305.9</v>
      </c>
      <c r="M378" s="16">
        <v>215000</v>
      </c>
      <c r="N378" s="15">
        <v>0.19</v>
      </c>
      <c r="O378" s="16">
        <f t="shared" si="122"/>
        <v>40850</v>
      </c>
      <c r="P378" s="16">
        <f t="shared" si="116"/>
        <v>255850</v>
      </c>
      <c r="Q378" s="16">
        <v>192000</v>
      </c>
      <c r="R378" s="15">
        <v>0.19</v>
      </c>
      <c r="S378" s="16">
        <f t="shared" si="123"/>
        <v>36480</v>
      </c>
      <c r="T378" s="16">
        <f t="shared" si="125"/>
        <v>228480</v>
      </c>
      <c r="U378" s="424">
        <f t="shared" si="126"/>
        <v>161305.9</v>
      </c>
      <c r="V378" s="424">
        <f t="shared" si="127"/>
        <v>207115.20649925666</v>
      </c>
      <c r="W378" s="424">
        <f t="shared" si="128"/>
        <v>211265.19491099138</v>
      </c>
      <c r="X378" s="424">
        <f t="shared" si="129"/>
        <v>228480</v>
      </c>
      <c r="Y378" s="424">
        <f t="shared" si="130"/>
        <v>215211.96666666667</v>
      </c>
      <c r="Z378" s="427">
        <f t="shared" si="131"/>
        <v>39721.339710566346</v>
      </c>
      <c r="AA378" s="425">
        <f t="shared" si="132"/>
        <v>0.18456845279467737</v>
      </c>
      <c r="AB378" s="424">
        <f t="shared" si="133"/>
        <v>207115.20649925666</v>
      </c>
      <c r="AC378" s="421" t="str">
        <f t="shared" si="134"/>
        <v>MEDIA ARMONICA</v>
      </c>
      <c r="AD378" s="434"/>
    </row>
    <row r="379" spans="1:30" ht="32">
      <c r="A379" s="12">
        <f t="shared" si="135"/>
        <v>354</v>
      </c>
      <c r="B379" s="13">
        <v>78181508</v>
      </c>
      <c r="C379" s="768" t="s">
        <v>1837</v>
      </c>
      <c r="D379" s="769"/>
      <c r="E379" s="14" t="s">
        <v>1710</v>
      </c>
      <c r="F379" s="12">
        <v>1</v>
      </c>
      <c r="G379" s="764" t="s">
        <v>1954</v>
      </c>
      <c r="H379" s="765"/>
      <c r="I379" s="16">
        <v>505000</v>
      </c>
      <c r="J379" s="15">
        <v>0.19</v>
      </c>
      <c r="K379" s="16">
        <f t="shared" si="120"/>
        <v>959.5</v>
      </c>
      <c r="L379" s="16">
        <f t="shared" si="121"/>
        <v>505959.5</v>
      </c>
      <c r="M379" s="16">
        <v>659000</v>
      </c>
      <c r="N379" s="15">
        <v>0.19</v>
      </c>
      <c r="O379" s="16">
        <f t="shared" si="122"/>
        <v>125210</v>
      </c>
      <c r="P379" s="16">
        <f t="shared" si="116"/>
        <v>784210</v>
      </c>
      <c r="Q379" s="16">
        <v>594000</v>
      </c>
      <c r="R379" s="15">
        <v>0.19</v>
      </c>
      <c r="S379" s="16">
        <f t="shared" si="123"/>
        <v>112860</v>
      </c>
      <c r="T379" s="16">
        <f t="shared" si="125"/>
        <v>706860</v>
      </c>
      <c r="U379" s="424">
        <f t="shared" si="126"/>
        <v>505959.5</v>
      </c>
      <c r="V379" s="424">
        <f t="shared" si="127"/>
        <v>642905.07832325227</v>
      </c>
      <c r="W379" s="424">
        <f t="shared" si="128"/>
        <v>654576.65486427664</v>
      </c>
      <c r="X379" s="424">
        <f t="shared" si="129"/>
        <v>706860</v>
      </c>
      <c r="Y379" s="424">
        <f t="shared" si="130"/>
        <v>665676.5</v>
      </c>
      <c r="Z379" s="427">
        <f t="shared" si="131"/>
        <v>117268.62522075829</v>
      </c>
      <c r="AA379" s="425">
        <f t="shared" si="132"/>
        <v>0.17616458628291412</v>
      </c>
      <c r="AB379" s="424">
        <f t="shared" si="133"/>
        <v>642905.07832325227</v>
      </c>
      <c r="AC379" s="421" t="str">
        <f t="shared" si="134"/>
        <v>MEDIA ARMONICA</v>
      </c>
      <c r="AD379" s="434"/>
    </row>
    <row r="380" spans="1:30" ht="32">
      <c r="A380" s="12">
        <f t="shared" si="135"/>
        <v>355</v>
      </c>
      <c r="B380" s="13">
        <v>78181508</v>
      </c>
      <c r="C380" s="768" t="s">
        <v>1838</v>
      </c>
      <c r="D380" s="769"/>
      <c r="E380" s="14" t="s">
        <v>1710</v>
      </c>
      <c r="F380" s="12">
        <v>1</v>
      </c>
      <c r="G380" s="764" t="s">
        <v>1954</v>
      </c>
      <c r="H380" s="765"/>
      <c r="I380" s="16">
        <v>701000</v>
      </c>
      <c r="J380" s="15">
        <v>0.19</v>
      </c>
      <c r="K380" s="16">
        <f t="shared" si="120"/>
        <v>1331.9</v>
      </c>
      <c r="L380" s="16">
        <f t="shared" si="121"/>
        <v>702331.9</v>
      </c>
      <c r="M380" s="16">
        <v>941000</v>
      </c>
      <c r="N380" s="15">
        <v>0.19</v>
      </c>
      <c r="O380" s="16">
        <f t="shared" si="122"/>
        <v>178790</v>
      </c>
      <c r="P380" s="16">
        <f t="shared" si="116"/>
        <v>1119790</v>
      </c>
      <c r="Q380" s="16">
        <v>848000</v>
      </c>
      <c r="R380" s="15">
        <v>0.19</v>
      </c>
      <c r="S380" s="16">
        <f t="shared" si="123"/>
        <v>161120</v>
      </c>
      <c r="T380" s="16">
        <f t="shared" si="125"/>
        <v>1009120</v>
      </c>
      <c r="U380" s="424">
        <f t="shared" si="126"/>
        <v>702331.9</v>
      </c>
      <c r="V380" s="424">
        <f t="shared" si="127"/>
        <v>906943.03231304965</v>
      </c>
      <c r="W380" s="424">
        <f t="shared" si="128"/>
        <v>925849.92916950083</v>
      </c>
      <c r="X380" s="424">
        <f t="shared" si="129"/>
        <v>1009120</v>
      </c>
      <c r="Y380" s="424">
        <f t="shared" si="130"/>
        <v>943747.29999999993</v>
      </c>
      <c r="Z380" s="427">
        <f t="shared" si="131"/>
        <v>176584.27401266564</v>
      </c>
      <c r="AA380" s="425">
        <f t="shared" si="132"/>
        <v>0.18710969982395251</v>
      </c>
      <c r="AB380" s="424">
        <f t="shared" si="133"/>
        <v>906943.03231304965</v>
      </c>
      <c r="AC380" s="421" t="str">
        <f t="shared" si="134"/>
        <v>MEDIA ARMONICA</v>
      </c>
      <c r="AD380" s="434"/>
    </row>
    <row r="381" spans="1:30" ht="32">
      <c r="A381" s="12">
        <f t="shared" si="135"/>
        <v>356</v>
      </c>
      <c r="B381" s="13">
        <v>78181508</v>
      </c>
      <c r="C381" s="768" t="s">
        <v>1839</v>
      </c>
      <c r="D381" s="769"/>
      <c r="E381" s="14" t="s">
        <v>1710</v>
      </c>
      <c r="F381" s="12">
        <v>1</v>
      </c>
      <c r="G381" s="764" t="s">
        <v>1954</v>
      </c>
      <c r="H381" s="765"/>
      <c r="I381" s="16">
        <v>427000</v>
      </c>
      <c r="J381" s="15">
        <v>0.19</v>
      </c>
      <c r="K381" s="16">
        <f t="shared" si="120"/>
        <v>811.3</v>
      </c>
      <c r="L381" s="16">
        <f t="shared" si="121"/>
        <v>427811.3</v>
      </c>
      <c r="M381" s="16">
        <v>567000</v>
      </c>
      <c r="N381" s="15">
        <v>0.19</v>
      </c>
      <c r="O381" s="16">
        <f t="shared" si="122"/>
        <v>107730</v>
      </c>
      <c r="P381" s="16">
        <f t="shared" si="116"/>
        <v>674730</v>
      </c>
      <c r="Q381" s="16">
        <v>507000</v>
      </c>
      <c r="R381" s="15">
        <v>0.19</v>
      </c>
      <c r="S381" s="16">
        <f t="shared" si="123"/>
        <v>96330</v>
      </c>
      <c r="T381" s="16">
        <f t="shared" si="125"/>
        <v>603330</v>
      </c>
      <c r="U381" s="424">
        <f t="shared" si="126"/>
        <v>427811.3</v>
      </c>
      <c r="V381" s="424">
        <f t="shared" si="127"/>
        <v>547742.99614126515</v>
      </c>
      <c r="W381" s="424">
        <f t="shared" si="128"/>
        <v>558443.27353204135</v>
      </c>
      <c r="X381" s="424">
        <f t="shared" si="129"/>
        <v>603330</v>
      </c>
      <c r="Y381" s="424">
        <f t="shared" si="130"/>
        <v>568623.76666666672</v>
      </c>
      <c r="Z381" s="427">
        <f t="shared" si="131"/>
        <v>103748.42352718205</v>
      </c>
      <c r="AA381" s="425">
        <f t="shared" si="132"/>
        <v>0.18245530631856349</v>
      </c>
      <c r="AB381" s="424">
        <f t="shared" si="133"/>
        <v>547742.99614126515</v>
      </c>
      <c r="AC381" s="421" t="str">
        <f t="shared" ref="AC381:AC397" si="136">IF(AB381=U381,$U$4,IF(AB381=V381,$V$4,IF(AB381=W381,$W$4,IF(AB381=X381,$X$4,IF(AB381=Y381,$Y$4,"ERROR")))))</f>
        <v>MEDIA ARMONICA</v>
      </c>
      <c r="AD381" s="434"/>
    </row>
    <row r="382" spans="1:30" ht="32">
      <c r="A382" s="12">
        <f t="shared" si="135"/>
        <v>357</v>
      </c>
      <c r="B382" s="13">
        <v>78181508</v>
      </c>
      <c r="C382" s="768" t="s">
        <v>1840</v>
      </c>
      <c r="D382" s="769"/>
      <c r="E382" s="14" t="s">
        <v>1710</v>
      </c>
      <c r="F382" s="12">
        <v>1</v>
      </c>
      <c r="G382" s="764" t="s">
        <v>1954</v>
      </c>
      <c r="H382" s="765"/>
      <c r="I382" s="16">
        <v>663000</v>
      </c>
      <c r="J382" s="15">
        <v>0.19</v>
      </c>
      <c r="K382" s="16">
        <f t="shared" si="120"/>
        <v>1259.7</v>
      </c>
      <c r="L382" s="16">
        <f t="shared" si="121"/>
        <v>664259.69999999995</v>
      </c>
      <c r="M382" s="16">
        <v>889000</v>
      </c>
      <c r="N382" s="15">
        <v>0.19</v>
      </c>
      <c r="O382" s="16">
        <f t="shared" si="122"/>
        <v>168910</v>
      </c>
      <c r="P382" s="16">
        <f t="shared" si="116"/>
        <v>1057910</v>
      </c>
      <c r="Q382" s="16">
        <v>794000</v>
      </c>
      <c r="R382" s="15">
        <v>0.19</v>
      </c>
      <c r="S382" s="16">
        <f t="shared" si="123"/>
        <v>150860</v>
      </c>
      <c r="T382" s="16">
        <f t="shared" si="125"/>
        <v>944860</v>
      </c>
      <c r="U382" s="424">
        <f t="shared" si="126"/>
        <v>664259.69999999995</v>
      </c>
      <c r="V382" s="424">
        <f t="shared" si="127"/>
        <v>854931.4804828777</v>
      </c>
      <c r="W382" s="424">
        <f t="shared" si="128"/>
        <v>872404.76782281068</v>
      </c>
      <c r="X382" s="424">
        <f t="shared" si="129"/>
        <v>944860</v>
      </c>
      <c r="Y382" s="424">
        <f t="shared" si="130"/>
        <v>889009.9</v>
      </c>
      <c r="Z382" s="427">
        <f t="shared" si="131"/>
        <v>165488.29752186866</v>
      </c>
      <c r="AA382" s="425">
        <f t="shared" si="132"/>
        <v>0.18614899285358763</v>
      </c>
      <c r="AB382" s="424">
        <f t="shared" si="133"/>
        <v>854931.4804828777</v>
      </c>
      <c r="AC382" s="421" t="str">
        <f t="shared" si="136"/>
        <v>MEDIA ARMONICA</v>
      </c>
      <c r="AD382" s="434"/>
    </row>
    <row r="383" spans="1:30" ht="32">
      <c r="A383" s="12">
        <f t="shared" si="135"/>
        <v>358</v>
      </c>
      <c r="B383" s="13">
        <v>78181508</v>
      </c>
      <c r="C383" s="768" t="s">
        <v>1841</v>
      </c>
      <c r="D383" s="769"/>
      <c r="E383" s="14" t="s">
        <v>1710</v>
      </c>
      <c r="F383" s="12">
        <v>1</v>
      </c>
      <c r="G383" s="764" t="s">
        <v>1954</v>
      </c>
      <c r="H383" s="765"/>
      <c r="I383" s="16">
        <v>563000</v>
      </c>
      <c r="J383" s="15">
        <v>0.19</v>
      </c>
      <c r="K383" s="16">
        <f t="shared" si="120"/>
        <v>1069.7</v>
      </c>
      <c r="L383" s="16">
        <f t="shared" si="121"/>
        <v>564069.69999999995</v>
      </c>
      <c r="M383" s="16">
        <v>728000</v>
      </c>
      <c r="N383" s="15">
        <v>0.19</v>
      </c>
      <c r="O383" s="16">
        <f t="shared" si="122"/>
        <v>138320</v>
      </c>
      <c r="P383" s="16">
        <f t="shared" ref="P383:P397" si="137">(O383+M383)*F383</f>
        <v>866320</v>
      </c>
      <c r="Q383" s="16">
        <v>656000</v>
      </c>
      <c r="R383" s="15">
        <v>0.19</v>
      </c>
      <c r="S383" s="16">
        <f t="shared" si="123"/>
        <v>124640</v>
      </c>
      <c r="T383" s="16">
        <f t="shared" si="125"/>
        <v>780640</v>
      </c>
      <c r="U383" s="424">
        <f t="shared" si="126"/>
        <v>564069.69999999995</v>
      </c>
      <c r="V383" s="424">
        <f t="shared" si="127"/>
        <v>712904.26907059213</v>
      </c>
      <c r="W383" s="424">
        <f t="shared" si="128"/>
        <v>725249.27663743251</v>
      </c>
      <c r="X383" s="424">
        <f t="shared" si="129"/>
        <v>780640</v>
      </c>
      <c r="Y383" s="424">
        <f t="shared" si="130"/>
        <v>737009.9</v>
      </c>
      <c r="Z383" s="427">
        <f t="shared" si="131"/>
        <v>127191.4572132101</v>
      </c>
      <c r="AA383" s="425">
        <f t="shared" si="132"/>
        <v>0.1725776780111232</v>
      </c>
      <c r="AB383" s="424">
        <f t="shared" si="133"/>
        <v>712904.26907059213</v>
      </c>
      <c r="AC383" s="421" t="str">
        <f t="shared" si="136"/>
        <v>MEDIA ARMONICA</v>
      </c>
      <c r="AD383" s="434"/>
    </row>
    <row r="384" spans="1:30" ht="32">
      <c r="A384" s="12">
        <f t="shared" si="135"/>
        <v>359</v>
      </c>
      <c r="B384" s="13">
        <v>78181508</v>
      </c>
      <c r="C384" s="768" t="s">
        <v>1842</v>
      </c>
      <c r="D384" s="769"/>
      <c r="E384" s="14" t="s">
        <v>1710</v>
      </c>
      <c r="F384" s="12">
        <v>1</v>
      </c>
      <c r="G384" s="764" t="s">
        <v>1954</v>
      </c>
      <c r="H384" s="765"/>
      <c r="I384" s="16">
        <v>260000</v>
      </c>
      <c r="J384" s="15">
        <v>0.19</v>
      </c>
      <c r="K384" s="16">
        <f t="shared" si="120"/>
        <v>494</v>
      </c>
      <c r="L384" s="16">
        <f t="shared" si="121"/>
        <v>260494</v>
      </c>
      <c r="M384" s="16">
        <v>341000</v>
      </c>
      <c r="N384" s="15">
        <v>0.19</v>
      </c>
      <c r="O384" s="16">
        <f t="shared" si="122"/>
        <v>64790</v>
      </c>
      <c r="P384" s="16">
        <f t="shared" si="137"/>
        <v>405790</v>
      </c>
      <c r="Q384" s="16">
        <v>308000</v>
      </c>
      <c r="R384" s="15">
        <v>0.19</v>
      </c>
      <c r="S384" s="16">
        <f t="shared" si="123"/>
        <v>58520</v>
      </c>
      <c r="T384" s="16">
        <f t="shared" si="125"/>
        <v>366520</v>
      </c>
      <c r="U384" s="424">
        <f t="shared" si="126"/>
        <v>260494</v>
      </c>
      <c r="V384" s="424">
        <f t="shared" si="127"/>
        <v>332168.78923130687</v>
      </c>
      <c r="W384" s="424">
        <f t="shared" si="128"/>
        <v>338375.5029383229</v>
      </c>
      <c r="X384" s="424">
        <f t="shared" si="129"/>
        <v>366520</v>
      </c>
      <c r="Y384" s="424">
        <f t="shared" si="130"/>
        <v>344268</v>
      </c>
      <c r="Z384" s="427">
        <f t="shared" si="131"/>
        <v>61368.262872595638</v>
      </c>
      <c r="AA384" s="425">
        <f t="shared" si="132"/>
        <v>0.17825723817664041</v>
      </c>
      <c r="AB384" s="424">
        <f t="shared" si="133"/>
        <v>332168.78923130687</v>
      </c>
      <c r="AC384" s="421" t="str">
        <f t="shared" si="136"/>
        <v>MEDIA ARMONICA</v>
      </c>
      <c r="AD384" s="434"/>
    </row>
    <row r="385" spans="1:30" ht="32">
      <c r="A385" s="12">
        <f t="shared" si="135"/>
        <v>360</v>
      </c>
      <c r="B385" s="13">
        <v>78181508</v>
      </c>
      <c r="C385" s="768" t="s">
        <v>1843</v>
      </c>
      <c r="D385" s="769"/>
      <c r="E385" s="14" t="s">
        <v>1710</v>
      </c>
      <c r="F385" s="12">
        <v>1</v>
      </c>
      <c r="G385" s="764" t="s">
        <v>1954</v>
      </c>
      <c r="H385" s="765"/>
      <c r="I385" s="16">
        <v>139000</v>
      </c>
      <c r="J385" s="15">
        <v>0.19</v>
      </c>
      <c r="K385" s="16">
        <f t="shared" si="120"/>
        <v>264.10000000000002</v>
      </c>
      <c r="L385" s="16">
        <f t="shared" si="121"/>
        <v>139264.1</v>
      </c>
      <c r="M385" s="16">
        <v>183000</v>
      </c>
      <c r="N385" s="15">
        <v>0.19</v>
      </c>
      <c r="O385" s="16">
        <f t="shared" si="122"/>
        <v>34770</v>
      </c>
      <c r="P385" s="16">
        <f t="shared" si="137"/>
        <v>217770</v>
      </c>
      <c r="Q385" s="16">
        <v>167000</v>
      </c>
      <c r="R385" s="15">
        <v>0.19</v>
      </c>
      <c r="S385" s="16">
        <f t="shared" si="123"/>
        <v>31730</v>
      </c>
      <c r="T385" s="16">
        <f t="shared" si="125"/>
        <v>198730</v>
      </c>
      <c r="U385" s="424">
        <f t="shared" si="126"/>
        <v>139264.1</v>
      </c>
      <c r="V385" s="424">
        <f t="shared" si="127"/>
        <v>178523.02442111843</v>
      </c>
      <c r="W385" s="424">
        <f t="shared" si="128"/>
        <v>181984.14537771299</v>
      </c>
      <c r="X385" s="424">
        <f t="shared" si="129"/>
        <v>198730</v>
      </c>
      <c r="Y385" s="424">
        <f t="shared" si="130"/>
        <v>185254.69999999998</v>
      </c>
      <c r="Z385" s="427">
        <f t="shared" si="131"/>
        <v>33436.326216357353</v>
      </c>
      <c r="AA385" s="425">
        <f t="shared" si="132"/>
        <v>0.1804884098290481</v>
      </c>
      <c r="AB385" s="424">
        <f t="shared" si="133"/>
        <v>178523.02442111843</v>
      </c>
      <c r="AC385" s="421" t="str">
        <f t="shared" si="136"/>
        <v>MEDIA ARMONICA</v>
      </c>
      <c r="AD385" s="434"/>
    </row>
    <row r="386" spans="1:30" ht="32">
      <c r="A386" s="12">
        <f t="shared" si="135"/>
        <v>361</v>
      </c>
      <c r="B386" s="13">
        <v>78181508</v>
      </c>
      <c r="C386" s="768" t="s">
        <v>1844</v>
      </c>
      <c r="D386" s="769"/>
      <c r="E386" s="14" t="s">
        <v>1710</v>
      </c>
      <c r="F386" s="12">
        <v>1</v>
      </c>
      <c r="G386" s="764" t="s">
        <v>1954</v>
      </c>
      <c r="H386" s="765"/>
      <c r="I386" s="16">
        <v>464000</v>
      </c>
      <c r="J386" s="15">
        <v>0.19</v>
      </c>
      <c r="K386" s="16">
        <f t="shared" si="120"/>
        <v>881.6</v>
      </c>
      <c r="L386" s="16">
        <f t="shared" si="121"/>
        <v>464881.6</v>
      </c>
      <c r="M386" s="16">
        <v>611000</v>
      </c>
      <c r="N386" s="15">
        <v>0.19</v>
      </c>
      <c r="O386" s="16">
        <f t="shared" si="122"/>
        <v>116090</v>
      </c>
      <c r="P386" s="16">
        <f t="shared" si="137"/>
        <v>727090</v>
      </c>
      <c r="Q386" s="16">
        <v>551000</v>
      </c>
      <c r="R386" s="15">
        <v>0.19</v>
      </c>
      <c r="S386" s="16">
        <f t="shared" si="123"/>
        <v>104690</v>
      </c>
      <c r="T386" s="16">
        <f t="shared" si="125"/>
        <v>655690</v>
      </c>
      <c r="U386" s="424">
        <f t="shared" si="126"/>
        <v>464881.6</v>
      </c>
      <c r="V386" s="424">
        <f t="shared" si="127"/>
        <v>593878.08390514401</v>
      </c>
      <c r="W386" s="424">
        <f t="shared" si="128"/>
        <v>605168.56800687255</v>
      </c>
      <c r="X386" s="424">
        <f t="shared" si="129"/>
        <v>655690</v>
      </c>
      <c r="Y386" s="424">
        <f t="shared" si="130"/>
        <v>615887.20000000007</v>
      </c>
      <c r="Z386" s="427">
        <f t="shared" si="131"/>
        <v>110684.26092123467</v>
      </c>
      <c r="AA386" s="425">
        <f t="shared" si="132"/>
        <v>0.17971515063348395</v>
      </c>
      <c r="AB386" s="424">
        <f t="shared" si="133"/>
        <v>593878.08390514401</v>
      </c>
      <c r="AC386" s="421" t="str">
        <f t="shared" si="136"/>
        <v>MEDIA ARMONICA</v>
      </c>
      <c r="AD386" s="434"/>
    </row>
    <row r="387" spans="1:30" ht="32">
      <c r="A387" s="12">
        <f t="shared" si="135"/>
        <v>362</v>
      </c>
      <c r="B387" s="13">
        <v>78181508</v>
      </c>
      <c r="C387" s="768" t="s">
        <v>1845</v>
      </c>
      <c r="D387" s="769"/>
      <c r="E387" s="14" t="s">
        <v>1710</v>
      </c>
      <c r="F387" s="12">
        <v>1</v>
      </c>
      <c r="G387" s="764" t="s">
        <v>1954</v>
      </c>
      <c r="H387" s="765"/>
      <c r="I387" s="16">
        <v>684000</v>
      </c>
      <c r="J387" s="15">
        <v>0.19</v>
      </c>
      <c r="K387" s="16">
        <f t="shared" si="120"/>
        <v>1299.5999999999999</v>
      </c>
      <c r="L387" s="16">
        <f t="shared" si="121"/>
        <v>685299.6</v>
      </c>
      <c r="M387" s="16">
        <v>884000</v>
      </c>
      <c r="N387" s="15">
        <v>0.19</v>
      </c>
      <c r="O387" s="16">
        <f t="shared" si="122"/>
        <v>167960</v>
      </c>
      <c r="P387" s="16">
        <f t="shared" si="137"/>
        <v>1051960</v>
      </c>
      <c r="Q387" s="16">
        <v>804000</v>
      </c>
      <c r="R387" s="15">
        <v>0.19</v>
      </c>
      <c r="S387" s="16">
        <f t="shared" si="123"/>
        <v>152760</v>
      </c>
      <c r="T387" s="16">
        <f t="shared" si="125"/>
        <v>956760</v>
      </c>
      <c r="U387" s="424">
        <f t="shared" si="126"/>
        <v>685299.6</v>
      </c>
      <c r="V387" s="424">
        <f t="shared" si="127"/>
        <v>868302.66049705807</v>
      </c>
      <c r="W387" s="424">
        <f t="shared" si="128"/>
        <v>883542.75822030334</v>
      </c>
      <c r="X387" s="424">
        <f t="shared" si="129"/>
        <v>956760</v>
      </c>
      <c r="Y387" s="424">
        <f t="shared" si="130"/>
        <v>898006.53333333333</v>
      </c>
      <c r="Z387" s="427">
        <f t="shared" si="131"/>
        <v>155346.79401488224</v>
      </c>
      <c r="AA387" s="425">
        <f t="shared" si="132"/>
        <v>0.17299071693637519</v>
      </c>
      <c r="AB387" s="424">
        <f t="shared" si="133"/>
        <v>868302.66049705807</v>
      </c>
      <c r="AC387" s="421" t="str">
        <f t="shared" si="136"/>
        <v>MEDIA ARMONICA</v>
      </c>
      <c r="AD387" s="434"/>
    </row>
    <row r="388" spans="1:30" ht="32">
      <c r="A388" s="12">
        <f t="shared" si="135"/>
        <v>363</v>
      </c>
      <c r="B388" s="13">
        <v>78181508</v>
      </c>
      <c r="C388" s="768" t="s">
        <v>1846</v>
      </c>
      <c r="D388" s="769"/>
      <c r="E388" s="14" t="s">
        <v>1710</v>
      </c>
      <c r="F388" s="12">
        <v>1</v>
      </c>
      <c r="G388" s="764" t="s">
        <v>1954</v>
      </c>
      <c r="H388" s="765"/>
      <c r="I388" s="16">
        <v>575000</v>
      </c>
      <c r="J388" s="15">
        <v>0.19</v>
      </c>
      <c r="K388" s="16">
        <f t="shared" si="120"/>
        <v>1092.5</v>
      </c>
      <c r="L388" s="16">
        <f t="shared" si="121"/>
        <v>576092.5</v>
      </c>
      <c r="M388" s="16">
        <v>737000</v>
      </c>
      <c r="N388" s="15">
        <v>0.19</v>
      </c>
      <c r="O388" s="16">
        <f t="shared" si="122"/>
        <v>140030</v>
      </c>
      <c r="P388" s="16">
        <f t="shared" si="137"/>
        <v>877030</v>
      </c>
      <c r="Q388" s="16">
        <v>670000</v>
      </c>
      <c r="R388" s="15">
        <v>0.19</v>
      </c>
      <c r="S388" s="16">
        <f t="shared" si="123"/>
        <v>127300</v>
      </c>
      <c r="T388" s="16">
        <f t="shared" si="125"/>
        <v>797300</v>
      </c>
      <c r="U388" s="424">
        <f t="shared" si="126"/>
        <v>576092.5</v>
      </c>
      <c r="V388" s="424">
        <f t="shared" si="127"/>
        <v>726343.49338474474</v>
      </c>
      <c r="W388" s="424">
        <f t="shared" si="128"/>
        <v>738543.60995563155</v>
      </c>
      <c r="X388" s="424">
        <f t="shared" si="129"/>
        <v>797300</v>
      </c>
      <c r="Y388" s="424">
        <f t="shared" si="130"/>
        <v>750140.83333333337</v>
      </c>
      <c r="Z388" s="427">
        <f t="shared" si="131"/>
        <v>127302.35655604425</v>
      </c>
      <c r="AA388" s="425">
        <f t="shared" si="132"/>
        <v>0.16970460865376735</v>
      </c>
      <c r="AB388" s="424">
        <f t="shared" si="133"/>
        <v>726343.49338474474</v>
      </c>
      <c r="AC388" s="421" t="str">
        <f t="shared" si="136"/>
        <v>MEDIA ARMONICA</v>
      </c>
      <c r="AD388" s="434"/>
    </row>
    <row r="389" spans="1:30" ht="32">
      <c r="A389" s="12">
        <f t="shared" si="135"/>
        <v>364</v>
      </c>
      <c r="B389" s="13">
        <v>78181508</v>
      </c>
      <c r="C389" s="768" t="s">
        <v>1847</v>
      </c>
      <c r="D389" s="769"/>
      <c r="E389" s="14" t="s">
        <v>1710</v>
      </c>
      <c r="F389" s="12">
        <v>1</v>
      </c>
      <c r="G389" s="764" t="s">
        <v>1954</v>
      </c>
      <c r="H389" s="765"/>
      <c r="I389" s="16">
        <v>412000</v>
      </c>
      <c r="J389" s="15">
        <v>0.19</v>
      </c>
      <c r="K389" s="16">
        <f t="shared" si="120"/>
        <v>782.8</v>
      </c>
      <c r="L389" s="16">
        <f t="shared" si="121"/>
        <v>412782.8</v>
      </c>
      <c r="M389" s="16">
        <v>547000</v>
      </c>
      <c r="N389" s="15">
        <v>0.19</v>
      </c>
      <c r="O389" s="16">
        <f t="shared" si="122"/>
        <v>103930</v>
      </c>
      <c r="P389" s="16">
        <f t="shared" si="137"/>
        <v>650930</v>
      </c>
      <c r="Q389" s="16">
        <v>489000</v>
      </c>
      <c r="R389" s="15">
        <v>0.19</v>
      </c>
      <c r="S389" s="16">
        <f t="shared" si="123"/>
        <v>92910</v>
      </c>
      <c r="T389" s="16">
        <f t="shared" si="125"/>
        <v>581910</v>
      </c>
      <c r="U389" s="424">
        <f t="shared" si="126"/>
        <v>412782.8</v>
      </c>
      <c r="V389" s="424">
        <f t="shared" si="127"/>
        <v>528417.97863071994</v>
      </c>
      <c r="W389" s="424">
        <f t="shared" si="128"/>
        <v>538729.26364623778</v>
      </c>
      <c r="X389" s="424">
        <f t="shared" si="129"/>
        <v>581910</v>
      </c>
      <c r="Y389" s="424">
        <f t="shared" si="130"/>
        <v>548540.93333333335</v>
      </c>
      <c r="Z389" s="427">
        <f t="shared" si="131"/>
        <v>100045.46691251027</v>
      </c>
      <c r="AA389" s="425">
        <f t="shared" si="132"/>
        <v>0.18238468787472487</v>
      </c>
      <c r="AB389" s="424">
        <f t="shared" si="133"/>
        <v>528417.97863071994</v>
      </c>
      <c r="AC389" s="421" t="str">
        <f t="shared" si="136"/>
        <v>MEDIA ARMONICA</v>
      </c>
      <c r="AD389" s="434"/>
    </row>
    <row r="390" spans="1:30" ht="32">
      <c r="A390" s="12">
        <f t="shared" si="135"/>
        <v>365</v>
      </c>
      <c r="B390" s="13">
        <v>78181508</v>
      </c>
      <c r="C390" s="768" t="s">
        <v>1951</v>
      </c>
      <c r="D390" s="769"/>
      <c r="E390" s="14" t="s">
        <v>1710</v>
      </c>
      <c r="F390" s="12">
        <v>1</v>
      </c>
      <c r="G390" s="764" t="s">
        <v>1954</v>
      </c>
      <c r="H390" s="765"/>
      <c r="I390" s="16">
        <v>412000</v>
      </c>
      <c r="J390" s="15">
        <v>0.19</v>
      </c>
      <c r="K390" s="16">
        <f t="shared" ref="K390:K453" si="138">(I390*J390)/100</f>
        <v>782.8</v>
      </c>
      <c r="L390" s="16">
        <f t="shared" ref="L390:L453" si="139">(K390+I390)*F390</f>
        <v>412782.8</v>
      </c>
      <c r="M390" s="16">
        <v>526000</v>
      </c>
      <c r="N390" s="15">
        <v>0.19</v>
      </c>
      <c r="O390" s="16">
        <f t="shared" ref="O390:O453" si="140">+M390*N390</f>
        <v>99940</v>
      </c>
      <c r="P390" s="16">
        <f t="shared" si="137"/>
        <v>625940</v>
      </c>
      <c r="Q390" s="16">
        <v>479000</v>
      </c>
      <c r="R390" s="15">
        <v>0.19</v>
      </c>
      <c r="S390" s="16">
        <f t="shared" ref="S390:S453" si="141">+Q390*R390</f>
        <v>91010</v>
      </c>
      <c r="T390" s="16">
        <f t="shared" si="125"/>
        <v>570010</v>
      </c>
      <c r="U390" s="424">
        <f t="shared" si="126"/>
        <v>412782.8</v>
      </c>
      <c r="V390" s="424">
        <f t="shared" si="127"/>
        <v>519522.44457340927</v>
      </c>
      <c r="W390" s="424">
        <f t="shared" si="128"/>
        <v>528095.2456936728</v>
      </c>
      <c r="X390" s="424">
        <f t="shared" si="129"/>
        <v>570010</v>
      </c>
      <c r="Y390" s="424">
        <f t="shared" si="130"/>
        <v>536244.26666666672</v>
      </c>
      <c r="Z390" s="427">
        <f t="shared" si="131"/>
        <v>90237.063850775055</v>
      </c>
      <c r="AA390" s="425">
        <f t="shared" si="132"/>
        <v>0.16827604407166008</v>
      </c>
      <c r="AB390" s="424">
        <f t="shared" si="133"/>
        <v>519522.44457340927</v>
      </c>
      <c r="AC390" s="421" t="str">
        <f t="shared" si="136"/>
        <v>MEDIA ARMONICA</v>
      </c>
      <c r="AD390" s="434"/>
    </row>
    <row r="391" spans="1:30" ht="32">
      <c r="A391" s="12">
        <f t="shared" si="135"/>
        <v>366</v>
      </c>
      <c r="B391" s="13">
        <v>78181508</v>
      </c>
      <c r="C391" s="768" t="s">
        <v>1848</v>
      </c>
      <c r="D391" s="769"/>
      <c r="E391" s="14" t="s">
        <v>1710</v>
      </c>
      <c r="F391" s="12">
        <v>1</v>
      </c>
      <c r="G391" s="764" t="s">
        <v>1954</v>
      </c>
      <c r="H391" s="765"/>
      <c r="I391" s="16">
        <v>169000</v>
      </c>
      <c r="J391" s="15">
        <v>0.19</v>
      </c>
      <c r="K391" s="16">
        <f t="shared" si="138"/>
        <v>321.10000000000002</v>
      </c>
      <c r="L391" s="16">
        <f t="shared" si="139"/>
        <v>169321.1</v>
      </c>
      <c r="M391" s="16">
        <v>226000</v>
      </c>
      <c r="N391" s="15">
        <v>0.19</v>
      </c>
      <c r="O391" s="16">
        <f t="shared" si="140"/>
        <v>42940</v>
      </c>
      <c r="P391" s="16">
        <f t="shared" si="137"/>
        <v>268940</v>
      </c>
      <c r="Q391" s="16">
        <v>202000</v>
      </c>
      <c r="R391" s="15">
        <v>0.19</v>
      </c>
      <c r="S391" s="16">
        <f t="shared" si="141"/>
        <v>38380</v>
      </c>
      <c r="T391" s="16">
        <f t="shared" ref="T391:T454" si="142">(S391+Q391)*F391</f>
        <v>240380</v>
      </c>
      <c r="U391" s="424">
        <f t="shared" ref="U391:U454" si="143">MIN(H391,L391,P391,T391)</f>
        <v>169321.1</v>
      </c>
      <c r="V391" s="424">
        <f t="shared" ref="V391:V454" si="144">HARMEAN(H391,L391,P391,T391)</f>
        <v>217638.59488251677</v>
      </c>
      <c r="W391" s="424">
        <f t="shared" ref="W391:W454" si="145">GEOMEAN(H391,L391,P391,T391)</f>
        <v>222035.08450777282</v>
      </c>
      <c r="X391" s="424">
        <f t="shared" ref="X391:X454" si="146">MEDIAN(H391,L391,P391,T391)</f>
        <v>240380</v>
      </c>
      <c r="Y391" s="424">
        <f t="shared" ref="Y391:Y454" si="147">AVERAGE(H391,L391,P391,T391)</f>
        <v>226213.69999999998</v>
      </c>
      <c r="Z391" s="427">
        <f t="shared" ref="Z391:Z454" si="148">_xlfn.STDEV.P(H391,L391,P391,T391)</f>
        <v>41884.717587444844</v>
      </c>
      <c r="AA391" s="425">
        <f t="shared" ref="AA391:AA454" si="149">+Z391/Y391</f>
        <v>0.18515553031246493</v>
      </c>
      <c r="AB391" s="424">
        <f t="shared" si="133"/>
        <v>217638.59488251677</v>
      </c>
      <c r="AC391" s="421" t="str">
        <f t="shared" si="136"/>
        <v>MEDIA ARMONICA</v>
      </c>
      <c r="AD391" s="434"/>
    </row>
    <row r="392" spans="1:30" ht="32">
      <c r="A392" s="12">
        <f t="shared" si="135"/>
        <v>367</v>
      </c>
      <c r="B392" s="13">
        <v>78181508</v>
      </c>
      <c r="C392" s="768" t="s">
        <v>1849</v>
      </c>
      <c r="D392" s="769"/>
      <c r="E392" s="14" t="s">
        <v>1710</v>
      </c>
      <c r="F392" s="12">
        <v>1</v>
      </c>
      <c r="G392" s="764" t="s">
        <v>1954</v>
      </c>
      <c r="H392" s="765"/>
      <c r="I392" s="16">
        <v>366000</v>
      </c>
      <c r="J392" s="15">
        <v>0.19</v>
      </c>
      <c r="K392" s="16">
        <f t="shared" si="138"/>
        <v>695.4</v>
      </c>
      <c r="L392" s="16">
        <f t="shared" si="139"/>
        <v>366695.4</v>
      </c>
      <c r="M392" s="16">
        <v>486000</v>
      </c>
      <c r="N392" s="15">
        <v>0.19</v>
      </c>
      <c r="O392" s="16">
        <f t="shared" si="140"/>
        <v>92340</v>
      </c>
      <c r="P392" s="16">
        <f t="shared" si="137"/>
        <v>578340</v>
      </c>
      <c r="Q392" s="16">
        <v>434000</v>
      </c>
      <c r="R392" s="15">
        <v>0.19</v>
      </c>
      <c r="S392" s="16">
        <f t="shared" si="141"/>
        <v>82460</v>
      </c>
      <c r="T392" s="16">
        <f t="shared" si="142"/>
        <v>516460</v>
      </c>
      <c r="U392" s="424">
        <f t="shared" si="143"/>
        <v>366695.4</v>
      </c>
      <c r="V392" s="424">
        <f t="shared" si="144"/>
        <v>469307.00172747509</v>
      </c>
      <c r="W392" s="424">
        <f t="shared" si="145"/>
        <v>478455.76794989314</v>
      </c>
      <c r="X392" s="424">
        <f t="shared" si="146"/>
        <v>516460</v>
      </c>
      <c r="Y392" s="424">
        <f t="shared" si="147"/>
        <v>487165.1333333333</v>
      </c>
      <c r="Z392" s="427">
        <f t="shared" si="148"/>
        <v>88851.940841879885</v>
      </c>
      <c r="AA392" s="425">
        <f t="shared" si="149"/>
        <v>0.18238567328069569</v>
      </c>
      <c r="AB392" s="424">
        <f t="shared" si="133"/>
        <v>469307.00172747509</v>
      </c>
      <c r="AC392" s="421" t="str">
        <f t="shared" si="136"/>
        <v>MEDIA ARMONICA</v>
      </c>
      <c r="AD392" s="434"/>
    </row>
    <row r="393" spans="1:30" ht="32">
      <c r="A393" s="12">
        <f t="shared" si="135"/>
        <v>368</v>
      </c>
      <c r="B393" s="13">
        <v>78181508</v>
      </c>
      <c r="C393" s="768" t="s">
        <v>1850</v>
      </c>
      <c r="D393" s="769"/>
      <c r="E393" s="14" t="s">
        <v>1710</v>
      </c>
      <c r="F393" s="12">
        <v>1</v>
      </c>
      <c r="G393" s="764" t="s">
        <v>1954</v>
      </c>
      <c r="H393" s="765"/>
      <c r="I393" s="16">
        <v>205000</v>
      </c>
      <c r="J393" s="15">
        <v>0.19</v>
      </c>
      <c r="K393" s="16">
        <f t="shared" si="138"/>
        <v>389.5</v>
      </c>
      <c r="L393" s="16">
        <f t="shared" si="139"/>
        <v>205389.5</v>
      </c>
      <c r="M393" s="16">
        <v>267000</v>
      </c>
      <c r="N393" s="15">
        <v>0.19</v>
      </c>
      <c r="O393" s="16">
        <f t="shared" si="140"/>
        <v>50730</v>
      </c>
      <c r="P393" s="16">
        <f t="shared" si="137"/>
        <v>317730</v>
      </c>
      <c r="Q393" s="16">
        <v>243000</v>
      </c>
      <c r="R393" s="15">
        <v>0.19</v>
      </c>
      <c r="S393" s="16">
        <f t="shared" si="141"/>
        <v>46170</v>
      </c>
      <c r="T393" s="16">
        <f t="shared" si="142"/>
        <v>289170</v>
      </c>
      <c r="U393" s="424">
        <f t="shared" si="143"/>
        <v>205389.5</v>
      </c>
      <c r="V393" s="424">
        <f t="shared" si="144"/>
        <v>261453.90780694466</v>
      </c>
      <c r="W393" s="424">
        <f t="shared" si="145"/>
        <v>266233.82503511326</v>
      </c>
      <c r="X393" s="424">
        <f t="shared" si="146"/>
        <v>289170</v>
      </c>
      <c r="Y393" s="424">
        <f t="shared" si="147"/>
        <v>270763.16666666669</v>
      </c>
      <c r="Z393" s="427">
        <f t="shared" si="148"/>
        <v>47673.931521558217</v>
      </c>
      <c r="AA393" s="425">
        <f t="shared" si="149"/>
        <v>0.17607244038569334</v>
      </c>
      <c r="AB393" s="424">
        <f t="shared" si="133"/>
        <v>261453.90780694466</v>
      </c>
      <c r="AC393" s="421" t="str">
        <f t="shared" si="136"/>
        <v>MEDIA ARMONICA</v>
      </c>
      <c r="AD393" s="434"/>
    </row>
    <row r="394" spans="1:30" ht="32">
      <c r="A394" s="12">
        <f t="shared" si="135"/>
        <v>369</v>
      </c>
      <c r="B394" s="13">
        <v>78181508</v>
      </c>
      <c r="C394" s="768" t="s">
        <v>1851</v>
      </c>
      <c r="D394" s="769"/>
      <c r="E394" s="14" t="s">
        <v>1710</v>
      </c>
      <c r="F394" s="12">
        <v>1</v>
      </c>
      <c r="G394" s="764" t="s">
        <v>1954</v>
      </c>
      <c r="H394" s="765"/>
      <c r="I394" s="16">
        <v>297000</v>
      </c>
      <c r="J394" s="15">
        <v>0.19</v>
      </c>
      <c r="K394" s="16">
        <f t="shared" si="138"/>
        <v>564.29999999999995</v>
      </c>
      <c r="L394" s="16">
        <f t="shared" si="139"/>
        <v>297564.3</v>
      </c>
      <c r="M394" s="16">
        <v>397000</v>
      </c>
      <c r="N394" s="15">
        <v>0.19</v>
      </c>
      <c r="O394" s="16">
        <f t="shared" si="140"/>
        <v>75430</v>
      </c>
      <c r="P394" s="16">
        <f t="shared" si="137"/>
        <v>472430</v>
      </c>
      <c r="Q394" s="16">
        <v>355000</v>
      </c>
      <c r="R394" s="15">
        <v>0.19</v>
      </c>
      <c r="S394" s="16">
        <f t="shared" si="141"/>
        <v>67450</v>
      </c>
      <c r="T394" s="16">
        <f t="shared" si="142"/>
        <v>422450</v>
      </c>
      <c r="U394" s="424">
        <f t="shared" si="143"/>
        <v>297564.3</v>
      </c>
      <c r="V394" s="424">
        <f t="shared" si="144"/>
        <v>382434.62778122141</v>
      </c>
      <c r="W394" s="424">
        <f t="shared" si="145"/>
        <v>390149.63310401654</v>
      </c>
      <c r="X394" s="424">
        <f t="shared" si="146"/>
        <v>422450</v>
      </c>
      <c r="Y394" s="424">
        <f t="shared" si="147"/>
        <v>397481.43333333335</v>
      </c>
      <c r="Z394" s="427">
        <f t="shared" si="148"/>
        <v>73539.446331717467</v>
      </c>
      <c r="AA394" s="425">
        <f t="shared" si="149"/>
        <v>0.18501353815448854</v>
      </c>
      <c r="AB394" s="424">
        <f t="shared" si="133"/>
        <v>382434.62778122141</v>
      </c>
      <c r="AC394" s="421" t="str">
        <f t="shared" si="136"/>
        <v>MEDIA ARMONICA</v>
      </c>
      <c r="AD394" s="434"/>
    </row>
    <row r="395" spans="1:30" ht="32">
      <c r="A395" s="12">
        <f t="shared" si="135"/>
        <v>370</v>
      </c>
      <c r="B395" s="13">
        <v>78181508</v>
      </c>
      <c r="C395" s="768" t="s">
        <v>1852</v>
      </c>
      <c r="D395" s="769"/>
      <c r="E395" s="14" t="s">
        <v>1710</v>
      </c>
      <c r="F395" s="12">
        <v>1</v>
      </c>
      <c r="G395" s="764" t="s">
        <v>1954</v>
      </c>
      <c r="H395" s="765"/>
      <c r="I395" s="16">
        <v>512000</v>
      </c>
      <c r="J395" s="15">
        <v>0.19</v>
      </c>
      <c r="K395" s="16">
        <f t="shared" si="138"/>
        <v>972.8</v>
      </c>
      <c r="L395" s="16">
        <f t="shared" si="139"/>
        <v>512972.79999999999</v>
      </c>
      <c r="M395" s="16">
        <v>662000</v>
      </c>
      <c r="N395" s="15">
        <v>0.19</v>
      </c>
      <c r="O395" s="16">
        <f t="shared" si="140"/>
        <v>125780</v>
      </c>
      <c r="P395" s="16">
        <f t="shared" si="137"/>
        <v>787780</v>
      </c>
      <c r="Q395" s="16">
        <v>602000</v>
      </c>
      <c r="R395" s="15">
        <v>0.19</v>
      </c>
      <c r="S395" s="16">
        <f t="shared" si="141"/>
        <v>114380</v>
      </c>
      <c r="T395" s="16">
        <f t="shared" si="142"/>
        <v>716380</v>
      </c>
      <c r="U395" s="424">
        <f t="shared" si="143"/>
        <v>512972.79999999999</v>
      </c>
      <c r="V395" s="424">
        <f t="shared" si="144"/>
        <v>650093.86265839555</v>
      </c>
      <c r="W395" s="424">
        <f t="shared" si="145"/>
        <v>661527.00896800426</v>
      </c>
      <c r="X395" s="424">
        <f t="shared" si="146"/>
        <v>716380</v>
      </c>
      <c r="Y395" s="424">
        <f t="shared" si="147"/>
        <v>672377.6</v>
      </c>
      <c r="Z395" s="427">
        <f t="shared" si="148"/>
        <v>116424.24632145965</v>
      </c>
      <c r="AA395" s="425">
        <f t="shared" si="149"/>
        <v>0.17315307101464958</v>
      </c>
      <c r="AB395" s="424">
        <f t="shared" si="133"/>
        <v>650093.86265839555</v>
      </c>
      <c r="AC395" s="421" t="str">
        <f t="shared" si="136"/>
        <v>MEDIA ARMONICA</v>
      </c>
      <c r="AD395" s="434"/>
    </row>
    <row r="396" spans="1:30" ht="32">
      <c r="A396" s="12">
        <f t="shared" si="135"/>
        <v>371</v>
      </c>
      <c r="B396" s="13">
        <v>78181508</v>
      </c>
      <c r="C396" s="768" t="s">
        <v>1952</v>
      </c>
      <c r="D396" s="769"/>
      <c r="E396" s="14" t="s">
        <v>1710</v>
      </c>
      <c r="F396" s="12">
        <v>1</v>
      </c>
      <c r="G396" s="764" t="s">
        <v>1954</v>
      </c>
      <c r="H396" s="765"/>
      <c r="I396" s="16">
        <v>248000</v>
      </c>
      <c r="J396" s="15">
        <v>0.19</v>
      </c>
      <c r="K396" s="16">
        <f t="shared" si="138"/>
        <v>471.2</v>
      </c>
      <c r="L396" s="16">
        <f t="shared" si="139"/>
        <v>248471.2</v>
      </c>
      <c r="M396" s="16">
        <v>322000</v>
      </c>
      <c r="N396" s="15">
        <v>0.19</v>
      </c>
      <c r="O396" s="16">
        <f t="shared" si="140"/>
        <v>61180</v>
      </c>
      <c r="P396" s="16">
        <f t="shared" si="137"/>
        <v>383180</v>
      </c>
      <c r="Q396" s="16">
        <v>288000</v>
      </c>
      <c r="R396" s="15">
        <v>0.19</v>
      </c>
      <c r="S396" s="16">
        <f t="shared" si="141"/>
        <v>54720</v>
      </c>
      <c r="T396" s="16">
        <f t="shared" si="142"/>
        <v>342720</v>
      </c>
      <c r="U396" s="424">
        <f t="shared" si="143"/>
        <v>248471.2</v>
      </c>
      <c r="V396" s="424">
        <f t="shared" si="144"/>
        <v>314064.28053259815</v>
      </c>
      <c r="W396" s="424">
        <f t="shared" si="145"/>
        <v>319550.45962895243</v>
      </c>
      <c r="X396" s="424">
        <f t="shared" si="146"/>
        <v>342720</v>
      </c>
      <c r="Y396" s="424">
        <f t="shared" si="147"/>
        <v>324790.39999999997</v>
      </c>
      <c r="Z396" s="427">
        <f t="shared" si="148"/>
        <v>56437.092510038827</v>
      </c>
      <c r="AA396" s="425">
        <f t="shared" si="149"/>
        <v>0.17376465717594741</v>
      </c>
      <c r="AB396" s="424">
        <f t="shared" si="133"/>
        <v>314064.28053259815</v>
      </c>
      <c r="AC396" s="421" t="str">
        <f t="shared" si="136"/>
        <v>MEDIA ARMONICA</v>
      </c>
      <c r="AD396" s="434"/>
    </row>
    <row r="397" spans="1:30" ht="32">
      <c r="A397" s="12">
        <f t="shared" si="135"/>
        <v>372</v>
      </c>
      <c r="B397" s="13">
        <v>78181508</v>
      </c>
      <c r="C397" s="768" t="s">
        <v>1853</v>
      </c>
      <c r="D397" s="769"/>
      <c r="E397" s="14" t="s">
        <v>1710</v>
      </c>
      <c r="F397" s="12">
        <v>1</v>
      </c>
      <c r="G397" s="764" t="s">
        <v>1954</v>
      </c>
      <c r="H397" s="765"/>
      <c r="I397" s="16">
        <v>177000</v>
      </c>
      <c r="J397" s="15">
        <v>0.19</v>
      </c>
      <c r="K397" s="16">
        <f t="shared" si="138"/>
        <v>336.3</v>
      </c>
      <c r="L397" s="16">
        <f t="shared" si="139"/>
        <v>177336.3</v>
      </c>
      <c r="M397" s="16">
        <v>229000</v>
      </c>
      <c r="N397" s="15">
        <v>0.19</v>
      </c>
      <c r="O397" s="16">
        <f t="shared" si="140"/>
        <v>43510</v>
      </c>
      <c r="P397" s="16">
        <f t="shared" si="137"/>
        <v>272510</v>
      </c>
      <c r="Q397" s="16">
        <v>209000</v>
      </c>
      <c r="R397" s="15">
        <v>0.19</v>
      </c>
      <c r="S397" s="16">
        <f t="shared" si="141"/>
        <v>39710</v>
      </c>
      <c r="T397" s="16">
        <f t="shared" si="142"/>
        <v>248710</v>
      </c>
      <c r="U397" s="424">
        <f t="shared" si="143"/>
        <v>177336.3</v>
      </c>
      <c r="V397" s="424">
        <f t="shared" si="144"/>
        <v>225067.39807696192</v>
      </c>
      <c r="W397" s="424">
        <f t="shared" si="145"/>
        <v>229064.49463758906</v>
      </c>
      <c r="X397" s="424">
        <f t="shared" si="146"/>
        <v>248710</v>
      </c>
      <c r="Y397" s="424">
        <f t="shared" si="147"/>
        <v>232852.1</v>
      </c>
      <c r="Z397" s="427">
        <f t="shared" si="148"/>
        <v>40440.186590650897</v>
      </c>
      <c r="AA397" s="425">
        <f t="shared" si="149"/>
        <v>0.17367327411112418</v>
      </c>
      <c r="AB397" s="424">
        <f t="shared" si="133"/>
        <v>225067.39807696192</v>
      </c>
      <c r="AC397" s="421" t="str">
        <f t="shared" si="136"/>
        <v>MEDIA ARMONICA</v>
      </c>
      <c r="AD397" s="434"/>
    </row>
    <row r="398" spans="1:30" ht="16">
      <c r="A398" s="773" t="s">
        <v>1854</v>
      </c>
      <c r="B398" s="774"/>
      <c r="C398" s="774"/>
      <c r="D398" s="774"/>
      <c r="E398" s="774"/>
      <c r="F398" s="28"/>
      <c r="G398" s="28"/>
      <c r="H398" s="16"/>
      <c r="I398" s="29"/>
      <c r="J398" s="15"/>
      <c r="K398" s="16"/>
      <c r="L398" s="16"/>
      <c r="M398" s="29"/>
      <c r="N398" s="15"/>
      <c r="O398" s="16"/>
      <c r="P398" s="16"/>
      <c r="Q398" s="29"/>
      <c r="R398" s="15"/>
      <c r="S398" s="16"/>
      <c r="T398" s="16"/>
      <c r="U398" s="424"/>
      <c r="V398" s="424"/>
      <c r="W398" s="424"/>
      <c r="X398" s="424"/>
      <c r="Y398" s="424"/>
      <c r="AA398" s="425"/>
      <c r="AB398" s="424"/>
      <c r="AD398" s="434"/>
    </row>
    <row r="399" spans="1:30" ht="27">
      <c r="A399" s="32" t="s">
        <v>141</v>
      </c>
      <c r="B399" s="33" t="s">
        <v>148</v>
      </c>
      <c r="C399" s="775" t="s">
        <v>143</v>
      </c>
      <c r="D399" s="775"/>
      <c r="E399" s="34" t="s">
        <v>144</v>
      </c>
      <c r="F399" s="33" t="s">
        <v>1706</v>
      </c>
      <c r="G399" s="33"/>
      <c r="H399" s="16"/>
      <c r="I399" s="16"/>
      <c r="J399" s="15"/>
      <c r="K399" s="16"/>
      <c r="L399" s="16"/>
      <c r="M399" s="16"/>
      <c r="N399" s="15"/>
      <c r="O399" s="16"/>
      <c r="P399" s="16"/>
      <c r="Q399" s="16"/>
      <c r="R399" s="15"/>
      <c r="S399" s="16"/>
      <c r="T399" s="16"/>
      <c r="U399" s="424"/>
      <c r="V399" s="424"/>
      <c r="W399" s="424"/>
      <c r="X399" s="424"/>
      <c r="Y399" s="424"/>
      <c r="AA399" s="425"/>
      <c r="AB399" s="424"/>
      <c r="AD399" s="434"/>
    </row>
    <row r="400" spans="1:30" ht="32">
      <c r="A400" s="22">
        <f>A397+1</f>
        <v>373</v>
      </c>
      <c r="B400" s="13">
        <v>78181508</v>
      </c>
      <c r="C400" s="772" t="s">
        <v>1847</v>
      </c>
      <c r="D400" s="772"/>
      <c r="E400" s="23" t="s">
        <v>1710</v>
      </c>
      <c r="F400" s="12">
        <v>1</v>
      </c>
      <c r="G400" s="16">
        <f>VLOOKUP(C400,[1]SERVICIOS!$C$40:$I$47,7,FALSE)</f>
        <v>1419670</v>
      </c>
      <c r="H400" s="16">
        <f t="shared" ref="H400:H408" si="150">+G400*1.051</f>
        <v>1492073.17</v>
      </c>
      <c r="I400" s="16">
        <v>465000</v>
      </c>
      <c r="J400" s="15">
        <v>0.19</v>
      </c>
      <c r="K400" s="16">
        <f t="shared" si="138"/>
        <v>883.5</v>
      </c>
      <c r="L400" s="16">
        <f t="shared" si="139"/>
        <v>465883.5</v>
      </c>
      <c r="M400" s="16">
        <v>607000</v>
      </c>
      <c r="N400" s="15">
        <v>0.19</v>
      </c>
      <c r="O400" s="16">
        <f t="shared" si="140"/>
        <v>115330</v>
      </c>
      <c r="P400" s="16">
        <f t="shared" ref="P400:P408" si="151">(O400+M400)*F400</f>
        <v>722330</v>
      </c>
      <c r="Q400" s="16">
        <v>547000</v>
      </c>
      <c r="R400" s="15">
        <v>0.19</v>
      </c>
      <c r="S400" s="16">
        <f t="shared" si="141"/>
        <v>103930</v>
      </c>
      <c r="T400" s="16">
        <f t="shared" si="142"/>
        <v>650930</v>
      </c>
      <c r="U400" s="424">
        <f t="shared" si="143"/>
        <v>465883.5</v>
      </c>
      <c r="V400" s="424">
        <f t="shared" si="144"/>
        <v>697187.18991690618</v>
      </c>
      <c r="W400" s="424">
        <f t="shared" si="145"/>
        <v>756108.89584444172</v>
      </c>
      <c r="X400" s="424">
        <f t="shared" si="146"/>
        <v>686630</v>
      </c>
      <c r="Y400" s="424">
        <f t="shared" si="147"/>
        <v>832804.16749999998</v>
      </c>
      <c r="Z400" s="427">
        <f t="shared" si="148"/>
        <v>391965.92593764653</v>
      </c>
      <c r="AA400" s="425">
        <f t="shared" si="149"/>
        <v>0.47065797847084684</v>
      </c>
      <c r="AB400" s="424">
        <f t="shared" ref="AB400:AB408" si="152">IF(AA400&lt;=0.15,U400,V400)</f>
        <v>697187.18991690618</v>
      </c>
      <c r="AC400" s="421" t="str">
        <f t="shared" ref="AC400:AC408" si="153">IF(AB400=U400,$U$4,IF(AB400=V400,$V$4,IF(AB400=W400,$W$4,IF(AB400=X400,$X$4,IF(AB400=Y400,$Y$4,"ERROR")))))</f>
        <v>MEDIA ARMONICA</v>
      </c>
      <c r="AD400" s="434"/>
    </row>
    <row r="401" spans="1:30" ht="32">
      <c r="A401" s="22">
        <f>A400+1</f>
        <v>374</v>
      </c>
      <c r="B401" s="13">
        <v>78181508</v>
      </c>
      <c r="C401" s="772" t="s">
        <v>1952</v>
      </c>
      <c r="D401" s="772"/>
      <c r="E401" s="23" t="s">
        <v>1710</v>
      </c>
      <c r="F401" s="12">
        <v>1</v>
      </c>
      <c r="G401" s="764" t="s">
        <v>1954</v>
      </c>
      <c r="H401" s="765"/>
      <c r="I401" s="16">
        <v>358000</v>
      </c>
      <c r="J401" s="15">
        <v>0.19</v>
      </c>
      <c r="K401" s="16">
        <f t="shared" si="138"/>
        <v>680.2</v>
      </c>
      <c r="L401" s="16">
        <f t="shared" si="139"/>
        <v>358680.2</v>
      </c>
      <c r="M401" s="16">
        <v>466000</v>
      </c>
      <c r="N401" s="15">
        <v>0.19</v>
      </c>
      <c r="O401" s="16">
        <f t="shared" si="140"/>
        <v>88540</v>
      </c>
      <c r="P401" s="16">
        <f t="shared" si="151"/>
        <v>554540</v>
      </c>
      <c r="Q401" s="16">
        <v>420000</v>
      </c>
      <c r="R401" s="15">
        <v>0.19</v>
      </c>
      <c r="S401" s="16">
        <f t="shared" si="141"/>
        <v>79800</v>
      </c>
      <c r="T401" s="16">
        <f t="shared" si="142"/>
        <v>499800</v>
      </c>
      <c r="U401" s="424">
        <f t="shared" si="143"/>
        <v>358680.2</v>
      </c>
      <c r="V401" s="424">
        <f t="shared" si="144"/>
        <v>455090.48487409641</v>
      </c>
      <c r="W401" s="424">
        <f t="shared" si="145"/>
        <v>463246.53302485129</v>
      </c>
      <c r="X401" s="424">
        <f t="shared" si="146"/>
        <v>499800</v>
      </c>
      <c r="Y401" s="424">
        <f t="shared" si="147"/>
        <v>471006.73333333334</v>
      </c>
      <c r="Z401" s="427">
        <f t="shared" si="148"/>
        <v>82510.825423146292</v>
      </c>
      <c r="AA401" s="425">
        <f t="shared" si="149"/>
        <v>0.17517971524358877</v>
      </c>
      <c r="AB401" s="424">
        <f t="shared" si="152"/>
        <v>455090.48487409641</v>
      </c>
      <c r="AC401" s="421" t="str">
        <f t="shared" si="153"/>
        <v>MEDIA ARMONICA</v>
      </c>
      <c r="AD401" s="434"/>
    </row>
    <row r="402" spans="1:30" ht="32">
      <c r="A402" s="22">
        <f t="shared" ref="A402:A408" si="154">A401+1</f>
        <v>375</v>
      </c>
      <c r="B402" s="13">
        <v>78181508</v>
      </c>
      <c r="C402" s="772" t="s">
        <v>1848</v>
      </c>
      <c r="D402" s="772"/>
      <c r="E402" s="23" t="s">
        <v>1710</v>
      </c>
      <c r="F402" s="12">
        <v>1</v>
      </c>
      <c r="G402" s="16">
        <f>VLOOKUP(C402,[1]SERVICIOS!$C$40:$I$47,7,FALSE)</f>
        <v>1276870</v>
      </c>
      <c r="H402" s="16">
        <f t="shared" si="150"/>
        <v>1341990.3699999999</v>
      </c>
      <c r="I402" s="16">
        <v>725000</v>
      </c>
      <c r="J402" s="15">
        <v>0.19</v>
      </c>
      <c r="K402" s="16">
        <f t="shared" si="138"/>
        <v>1377.5</v>
      </c>
      <c r="L402" s="16">
        <f t="shared" si="139"/>
        <v>726377.5</v>
      </c>
      <c r="M402" s="16">
        <v>929000</v>
      </c>
      <c r="N402" s="15">
        <v>0.19</v>
      </c>
      <c r="O402" s="16">
        <f t="shared" si="140"/>
        <v>176510</v>
      </c>
      <c r="P402" s="16">
        <f t="shared" si="151"/>
        <v>1105510</v>
      </c>
      <c r="Q402" s="16">
        <v>845000</v>
      </c>
      <c r="R402" s="15">
        <v>0.19</v>
      </c>
      <c r="S402" s="16">
        <f t="shared" si="141"/>
        <v>160550</v>
      </c>
      <c r="T402" s="16">
        <f t="shared" si="142"/>
        <v>1005550</v>
      </c>
      <c r="U402" s="424">
        <f t="shared" si="143"/>
        <v>726377.5</v>
      </c>
      <c r="V402" s="424">
        <f t="shared" si="144"/>
        <v>994802.90738896769</v>
      </c>
      <c r="W402" s="424">
        <f t="shared" si="145"/>
        <v>1020280.3725449364</v>
      </c>
      <c r="X402" s="424">
        <f t="shared" si="146"/>
        <v>1055530</v>
      </c>
      <c r="Y402" s="424">
        <f t="shared" si="147"/>
        <v>1044856.9675</v>
      </c>
      <c r="Z402" s="427">
        <f t="shared" si="148"/>
        <v>220760.76312707935</v>
      </c>
      <c r="AA402" s="425">
        <f t="shared" si="149"/>
        <v>0.21128323779597072</v>
      </c>
      <c r="AB402" s="424">
        <f t="shared" si="152"/>
        <v>994802.90738896769</v>
      </c>
      <c r="AC402" s="421" t="str">
        <f t="shared" si="153"/>
        <v>MEDIA ARMONICA</v>
      </c>
      <c r="AD402" s="434"/>
    </row>
    <row r="403" spans="1:30" ht="32">
      <c r="A403" s="22">
        <f t="shared" si="154"/>
        <v>376</v>
      </c>
      <c r="B403" s="13">
        <v>78181508</v>
      </c>
      <c r="C403" s="772" t="s">
        <v>1849</v>
      </c>
      <c r="D403" s="772"/>
      <c r="E403" s="23" t="s">
        <v>1710</v>
      </c>
      <c r="F403" s="12">
        <v>1</v>
      </c>
      <c r="G403" s="764" t="s">
        <v>1954</v>
      </c>
      <c r="H403" s="765"/>
      <c r="I403" s="16">
        <v>647000</v>
      </c>
      <c r="J403" s="15">
        <v>0.19</v>
      </c>
      <c r="K403" s="16">
        <f t="shared" si="138"/>
        <v>1229.3</v>
      </c>
      <c r="L403" s="16">
        <f t="shared" si="139"/>
        <v>648229.30000000005</v>
      </c>
      <c r="M403" s="16">
        <v>852000</v>
      </c>
      <c r="N403" s="15">
        <v>0.19</v>
      </c>
      <c r="O403" s="16">
        <f t="shared" si="140"/>
        <v>161880</v>
      </c>
      <c r="P403" s="16">
        <f t="shared" si="151"/>
        <v>1013880</v>
      </c>
      <c r="Q403" s="16">
        <v>768000</v>
      </c>
      <c r="R403" s="15">
        <v>0.19</v>
      </c>
      <c r="S403" s="16">
        <f t="shared" si="141"/>
        <v>145920</v>
      </c>
      <c r="T403" s="16">
        <f t="shared" si="142"/>
        <v>913920</v>
      </c>
      <c r="U403" s="424">
        <f t="shared" si="143"/>
        <v>648229.30000000005</v>
      </c>
      <c r="V403" s="424">
        <f t="shared" si="144"/>
        <v>828006.10659942415</v>
      </c>
      <c r="W403" s="424">
        <f t="shared" si="145"/>
        <v>843738.36742483324</v>
      </c>
      <c r="X403" s="424">
        <f t="shared" si="146"/>
        <v>913920</v>
      </c>
      <c r="Y403" s="424">
        <f t="shared" si="147"/>
        <v>858676.43333333323</v>
      </c>
      <c r="Z403" s="427">
        <f t="shared" si="148"/>
        <v>154302.72701449267</v>
      </c>
      <c r="AA403" s="425">
        <f t="shared" si="149"/>
        <v>0.17969833691079448</v>
      </c>
      <c r="AB403" s="424">
        <f t="shared" si="152"/>
        <v>828006.10659942415</v>
      </c>
      <c r="AC403" s="421" t="str">
        <f t="shared" si="153"/>
        <v>MEDIA ARMONICA</v>
      </c>
      <c r="AD403" s="434"/>
    </row>
    <row r="404" spans="1:30" ht="32">
      <c r="A404" s="22">
        <f t="shared" si="154"/>
        <v>377</v>
      </c>
      <c r="B404" s="13">
        <v>78181508</v>
      </c>
      <c r="C404" s="772" t="s">
        <v>1850</v>
      </c>
      <c r="D404" s="772"/>
      <c r="E404" s="23" t="s">
        <v>1710</v>
      </c>
      <c r="F404" s="12">
        <v>1</v>
      </c>
      <c r="G404" s="16">
        <f>VLOOKUP(C404,[1]SERVICIOS!$C$40:$I$47,7,FALSE)</f>
        <v>406980</v>
      </c>
      <c r="H404" s="16">
        <f t="shared" si="150"/>
        <v>427735.98</v>
      </c>
      <c r="I404" s="16">
        <v>661000</v>
      </c>
      <c r="J404" s="15">
        <v>0.19</v>
      </c>
      <c r="K404" s="16">
        <f t="shared" si="138"/>
        <v>1255.9000000000001</v>
      </c>
      <c r="L404" s="16">
        <f t="shared" si="139"/>
        <v>662255.9</v>
      </c>
      <c r="M404" s="16">
        <v>854000</v>
      </c>
      <c r="N404" s="15">
        <v>0.19</v>
      </c>
      <c r="O404" s="16">
        <f t="shared" si="140"/>
        <v>162260</v>
      </c>
      <c r="P404" s="16">
        <f t="shared" si="151"/>
        <v>1016260</v>
      </c>
      <c r="Q404" s="16">
        <v>770000</v>
      </c>
      <c r="R404" s="15">
        <v>0.19</v>
      </c>
      <c r="S404" s="16">
        <f t="shared" si="141"/>
        <v>146300</v>
      </c>
      <c r="T404" s="16">
        <f t="shared" si="142"/>
        <v>916300</v>
      </c>
      <c r="U404" s="424">
        <f t="shared" si="143"/>
        <v>427735.98</v>
      </c>
      <c r="V404" s="424">
        <f t="shared" si="144"/>
        <v>675307.57830030099</v>
      </c>
      <c r="W404" s="424">
        <f t="shared" si="145"/>
        <v>716656.48403162882</v>
      </c>
      <c r="X404" s="424">
        <f t="shared" si="146"/>
        <v>789277.95</v>
      </c>
      <c r="Y404" s="424">
        <f t="shared" si="147"/>
        <v>755637.97</v>
      </c>
      <c r="Z404" s="427">
        <f t="shared" si="148"/>
        <v>229115.72209720098</v>
      </c>
      <c r="AA404" s="425">
        <f t="shared" si="149"/>
        <v>0.30320832355367344</v>
      </c>
      <c r="AB404" s="424">
        <f t="shared" si="152"/>
        <v>675307.57830030099</v>
      </c>
      <c r="AC404" s="421" t="str">
        <f t="shared" si="153"/>
        <v>MEDIA ARMONICA</v>
      </c>
      <c r="AD404" s="434"/>
    </row>
    <row r="405" spans="1:30" ht="32">
      <c r="A405" s="22">
        <f t="shared" si="154"/>
        <v>378</v>
      </c>
      <c r="B405" s="13">
        <v>78181508</v>
      </c>
      <c r="C405" s="772" t="s">
        <v>1851</v>
      </c>
      <c r="D405" s="772"/>
      <c r="E405" s="23" t="s">
        <v>1710</v>
      </c>
      <c r="F405" s="12">
        <v>1</v>
      </c>
      <c r="G405" s="16">
        <f>VLOOKUP(C405,[1]SERVICIOS!$C$40:$I$47,7,FALSE)</f>
        <v>1951600</v>
      </c>
      <c r="H405" s="16">
        <f t="shared" si="150"/>
        <v>2051131.5999999999</v>
      </c>
      <c r="I405" s="16">
        <v>464000</v>
      </c>
      <c r="J405" s="15">
        <v>0.19</v>
      </c>
      <c r="K405" s="16">
        <f t="shared" si="138"/>
        <v>881.6</v>
      </c>
      <c r="L405" s="16">
        <f t="shared" si="139"/>
        <v>464881.6</v>
      </c>
      <c r="M405" s="16">
        <v>611000</v>
      </c>
      <c r="N405" s="15">
        <v>0.19</v>
      </c>
      <c r="O405" s="16">
        <f t="shared" si="140"/>
        <v>116090</v>
      </c>
      <c r="P405" s="16">
        <f t="shared" si="151"/>
        <v>727090</v>
      </c>
      <c r="Q405" s="16">
        <v>551000</v>
      </c>
      <c r="R405" s="15">
        <v>0.19</v>
      </c>
      <c r="S405" s="16">
        <f t="shared" si="141"/>
        <v>104690</v>
      </c>
      <c r="T405" s="16">
        <f t="shared" si="142"/>
        <v>655690</v>
      </c>
      <c r="U405" s="424">
        <f t="shared" si="143"/>
        <v>464881.6</v>
      </c>
      <c r="V405" s="424">
        <f t="shared" si="144"/>
        <v>722141.89371293085</v>
      </c>
      <c r="W405" s="424">
        <f t="shared" si="145"/>
        <v>821118.15329669951</v>
      </c>
      <c r="X405" s="424">
        <f t="shared" si="146"/>
        <v>691390</v>
      </c>
      <c r="Y405" s="424">
        <f t="shared" si="147"/>
        <v>974698.29999999993</v>
      </c>
      <c r="Z405" s="427">
        <f t="shared" si="148"/>
        <v>628827.85455273045</v>
      </c>
      <c r="AA405" s="425">
        <f t="shared" si="149"/>
        <v>0.64515127866000233</v>
      </c>
      <c r="AB405" s="424">
        <f t="shared" si="152"/>
        <v>722141.89371293085</v>
      </c>
      <c r="AC405" s="421" t="str">
        <f t="shared" si="153"/>
        <v>MEDIA ARMONICA</v>
      </c>
      <c r="AD405" s="434"/>
    </row>
    <row r="406" spans="1:30" ht="32">
      <c r="A406" s="22">
        <f t="shared" si="154"/>
        <v>379</v>
      </c>
      <c r="B406" s="13">
        <v>78181508</v>
      </c>
      <c r="C406" s="772" t="s">
        <v>1852</v>
      </c>
      <c r="D406" s="772"/>
      <c r="E406" s="23" t="s">
        <v>1710</v>
      </c>
      <c r="F406" s="12">
        <v>1</v>
      </c>
      <c r="G406" s="16">
        <f>VLOOKUP(C406,[1]SERVICIOS!$C$40:$I$47,7,FALSE)</f>
        <v>4047190</v>
      </c>
      <c r="H406" s="16">
        <f t="shared" si="150"/>
        <v>4253596.6899999995</v>
      </c>
      <c r="I406" s="16">
        <v>698000</v>
      </c>
      <c r="J406" s="15">
        <v>0.19</v>
      </c>
      <c r="K406" s="16">
        <f t="shared" si="138"/>
        <v>1326.2</v>
      </c>
      <c r="L406" s="16">
        <f t="shared" si="139"/>
        <v>699326.2</v>
      </c>
      <c r="M406" s="16">
        <v>927000</v>
      </c>
      <c r="N406" s="15">
        <v>0.19</v>
      </c>
      <c r="O406" s="16">
        <f t="shared" si="140"/>
        <v>176130</v>
      </c>
      <c r="P406" s="16">
        <f t="shared" si="151"/>
        <v>1103130</v>
      </c>
      <c r="Q406" s="16">
        <v>843000</v>
      </c>
      <c r="R406" s="15">
        <v>0.19</v>
      </c>
      <c r="S406" s="16">
        <f t="shared" si="141"/>
        <v>160170</v>
      </c>
      <c r="T406" s="16">
        <f t="shared" si="142"/>
        <v>1003170</v>
      </c>
      <c r="U406" s="424">
        <f t="shared" si="143"/>
        <v>699326.2</v>
      </c>
      <c r="V406" s="424">
        <f t="shared" si="144"/>
        <v>1120952.2919633961</v>
      </c>
      <c r="W406" s="424">
        <f t="shared" si="145"/>
        <v>1346974.3790388454</v>
      </c>
      <c r="X406" s="424">
        <f t="shared" si="146"/>
        <v>1053150</v>
      </c>
      <c r="Y406" s="424">
        <f t="shared" si="147"/>
        <v>1764805.7224999999</v>
      </c>
      <c r="Z406" s="427">
        <f t="shared" si="148"/>
        <v>1444578.7299685683</v>
      </c>
      <c r="AA406" s="425">
        <f t="shared" si="149"/>
        <v>0.81854830339183038</v>
      </c>
      <c r="AB406" s="424">
        <f t="shared" si="152"/>
        <v>1120952.2919633961</v>
      </c>
      <c r="AC406" s="421" t="str">
        <f t="shared" si="153"/>
        <v>MEDIA ARMONICA</v>
      </c>
      <c r="AD406" s="434"/>
    </row>
    <row r="407" spans="1:30" ht="32">
      <c r="A407" s="22">
        <f t="shared" si="154"/>
        <v>380</v>
      </c>
      <c r="B407" s="13">
        <v>78181508</v>
      </c>
      <c r="C407" s="772" t="s">
        <v>1952</v>
      </c>
      <c r="D407" s="772"/>
      <c r="E407" s="23" t="s">
        <v>1710</v>
      </c>
      <c r="F407" s="12">
        <v>1</v>
      </c>
      <c r="G407" s="764" t="s">
        <v>1954</v>
      </c>
      <c r="H407" s="765"/>
      <c r="I407" s="16">
        <v>464000</v>
      </c>
      <c r="J407" s="15">
        <v>0.19</v>
      </c>
      <c r="K407" s="16">
        <f t="shared" si="138"/>
        <v>881.6</v>
      </c>
      <c r="L407" s="16">
        <f t="shared" si="139"/>
        <v>464881.6</v>
      </c>
      <c r="M407" s="16">
        <v>610000</v>
      </c>
      <c r="N407" s="15">
        <v>0.19</v>
      </c>
      <c r="O407" s="16">
        <f t="shared" si="140"/>
        <v>115900</v>
      </c>
      <c r="P407" s="16">
        <f t="shared" si="151"/>
        <v>725900</v>
      </c>
      <c r="Q407" s="16">
        <v>550000</v>
      </c>
      <c r="R407" s="15">
        <v>0.19</v>
      </c>
      <c r="S407" s="16">
        <f t="shared" si="141"/>
        <v>104500</v>
      </c>
      <c r="T407" s="16">
        <f t="shared" si="142"/>
        <v>654500</v>
      </c>
      <c r="U407" s="424">
        <f t="shared" si="143"/>
        <v>464881.6</v>
      </c>
      <c r="V407" s="424">
        <f t="shared" si="144"/>
        <v>593287.60891429544</v>
      </c>
      <c r="W407" s="424">
        <f t="shared" si="145"/>
        <v>604472.11082395341</v>
      </c>
      <c r="X407" s="424">
        <f t="shared" si="146"/>
        <v>654500</v>
      </c>
      <c r="Y407" s="424">
        <f t="shared" si="147"/>
        <v>615093.8666666667</v>
      </c>
      <c r="Z407" s="427">
        <f t="shared" si="148"/>
        <v>110143.19102227267</v>
      </c>
      <c r="AA407" s="425">
        <f t="shared" si="149"/>
        <v>0.17906728873621133</v>
      </c>
      <c r="AB407" s="424">
        <f t="shared" si="152"/>
        <v>593287.60891429544</v>
      </c>
      <c r="AC407" s="421" t="str">
        <f t="shared" si="153"/>
        <v>MEDIA ARMONICA</v>
      </c>
      <c r="AD407" s="434"/>
    </row>
    <row r="408" spans="1:30" ht="32">
      <c r="A408" s="22">
        <f t="shared" si="154"/>
        <v>381</v>
      </c>
      <c r="B408" s="13">
        <v>78181508</v>
      </c>
      <c r="C408" s="772" t="s">
        <v>1853</v>
      </c>
      <c r="D408" s="772"/>
      <c r="E408" s="23" t="s">
        <v>1710</v>
      </c>
      <c r="F408" s="12">
        <v>1</v>
      </c>
      <c r="G408" s="16">
        <f>VLOOKUP(C408,[1]SERVICIOS!$C$40:$I$47,7,FALSE)</f>
        <v>2208640</v>
      </c>
      <c r="H408" s="16">
        <f t="shared" si="150"/>
        <v>2321280.6399999997</v>
      </c>
      <c r="I408" s="16">
        <v>198000</v>
      </c>
      <c r="J408" s="15">
        <v>0.19</v>
      </c>
      <c r="K408" s="16">
        <f t="shared" si="138"/>
        <v>376.2</v>
      </c>
      <c r="L408" s="16">
        <f t="shared" si="139"/>
        <v>198376.2</v>
      </c>
      <c r="M408" s="16">
        <v>264000</v>
      </c>
      <c r="N408" s="15">
        <v>0.19</v>
      </c>
      <c r="O408" s="16">
        <f t="shared" si="140"/>
        <v>50160</v>
      </c>
      <c r="P408" s="16">
        <f t="shared" si="151"/>
        <v>314160</v>
      </c>
      <c r="Q408" s="16">
        <v>236000</v>
      </c>
      <c r="R408" s="15">
        <v>0.19</v>
      </c>
      <c r="S408" s="16">
        <f t="shared" si="141"/>
        <v>44840</v>
      </c>
      <c r="T408" s="16">
        <f t="shared" si="142"/>
        <v>280840</v>
      </c>
      <c r="U408" s="424">
        <f t="shared" si="143"/>
        <v>198376.2</v>
      </c>
      <c r="V408" s="424">
        <f t="shared" si="144"/>
        <v>327451.17178233858</v>
      </c>
      <c r="W408" s="424">
        <f t="shared" si="145"/>
        <v>448959.0880626475</v>
      </c>
      <c r="X408" s="424">
        <f t="shared" si="146"/>
        <v>297500</v>
      </c>
      <c r="Y408" s="424">
        <f t="shared" si="147"/>
        <v>778664.21</v>
      </c>
      <c r="Z408" s="427">
        <f t="shared" si="148"/>
        <v>891626.70577792136</v>
      </c>
      <c r="AA408" s="425">
        <f t="shared" si="149"/>
        <v>1.1450721560426174</v>
      </c>
      <c r="AB408" s="424">
        <f t="shared" si="152"/>
        <v>327451.17178233858</v>
      </c>
      <c r="AC408" s="421" t="str">
        <f t="shared" si="153"/>
        <v>MEDIA ARMONICA</v>
      </c>
      <c r="AD408" s="434"/>
    </row>
    <row r="409" spans="1:30" ht="16">
      <c r="A409" s="776" t="s">
        <v>1855</v>
      </c>
      <c r="B409" s="776"/>
      <c r="C409" s="776"/>
      <c r="D409" s="776"/>
      <c r="E409" s="777"/>
      <c r="F409" s="26"/>
      <c r="G409" s="26"/>
      <c r="H409" s="16"/>
      <c r="I409" s="27"/>
      <c r="J409" s="15"/>
      <c r="K409" s="16"/>
      <c r="L409" s="16"/>
      <c r="M409" s="27"/>
      <c r="N409" s="15"/>
      <c r="O409" s="16"/>
      <c r="P409" s="16"/>
      <c r="Q409" s="27"/>
      <c r="R409" s="15"/>
      <c r="S409" s="16"/>
      <c r="T409" s="16"/>
      <c r="U409" s="424"/>
      <c r="V409" s="424"/>
      <c r="W409" s="424"/>
      <c r="X409" s="424"/>
      <c r="Y409" s="424"/>
      <c r="AA409" s="425"/>
      <c r="AB409" s="424"/>
      <c r="AD409" s="434"/>
    </row>
    <row r="410" spans="1:30" ht="27">
      <c r="A410" s="7" t="s">
        <v>141</v>
      </c>
      <c r="B410" s="30" t="s">
        <v>148</v>
      </c>
      <c r="C410" s="757" t="s">
        <v>143</v>
      </c>
      <c r="D410" s="758"/>
      <c r="E410" s="9" t="s">
        <v>1705</v>
      </c>
      <c r="F410" s="10" t="s">
        <v>1706</v>
      </c>
      <c r="G410" s="10"/>
      <c r="H410" s="16"/>
      <c r="I410" s="16"/>
      <c r="J410" s="15"/>
      <c r="K410" s="16"/>
      <c r="L410" s="16"/>
      <c r="M410" s="16"/>
      <c r="N410" s="15"/>
      <c r="O410" s="16"/>
      <c r="P410" s="16"/>
      <c r="Q410" s="16"/>
      <c r="R410" s="15"/>
      <c r="S410" s="16"/>
      <c r="T410" s="16"/>
      <c r="U410" s="424"/>
      <c r="V410" s="424"/>
      <c r="W410" s="424"/>
      <c r="X410" s="424"/>
      <c r="Y410" s="424"/>
      <c r="AA410" s="425"/>
      <c r="AB410" s="424"/>
      <c r="AD410" s="434"/>
    </row>
    <row r="411" spans="1:30" ht="32">
      <c r="A411" s="12">
        <f>A408+1</f>
        <v>382</v>
      </c>
      <c r="B411" s="13">
        <v>78181508</v>
      </c>
      <c r="C411" s="768" t="s">
        <v>1724</v>
      </c>
      <c r="D411" s="769"/>
      <c r="E411" s="14" t="s">
        <v>1710</v>
      </c>
      <c r="F411" s="12">
        <v>1</v>
      </c>
      <c r="G411" s="764" t="s">
        <v>1954</v>
      </c>
      <c r="H411" s="765"/>
      <c r="I411" s="16">
        <v>606000</v>
      </c>
      <c r="J411" s="15">
        <v>0.19</v>
      </c>
      <c r="K411" s="16">
        <f t="shared" si="138"/>
        <v>1151.4000000000001</v>
      </c>
      <c r="L411" s="16">
        <f t="shared" si="139"/>
        <v>607151.4</v>
      </c>
      <c r="M411" s="16">
        <v>804000</v>
      </c>
      <c r="N411" s="15">
        <v>0.19</v>
      </c>
      <c r="O411" s="16">
        <f t="shared" si="140"/>
        <v>152760</v>
      </c>
      <c r="P411" s="16">
        <f t="shared" ref="P411:P454" si="155">(O411+M411)*F411</f>
        <v>956760</v>
      </c>
      <c r="Q411" s="16">
        <v>725000</v>
      </c>
      <c r="R411" s="15">
        <v>0.19</v>
      </c>
      <c r="S411" s="16">
        <f t="shared" si="141"/>
        <v>137750</v>
      </c>
      <c r="T411" s="16">
        <f t="shared" si="142"/>
        <v>862750</v>
      </c>
      <c r="U411" s="424">
        <f t="shared" si="143"/>
        <v>607151.4</v>
      </c>
      <c r="V411" s="424">
        <f t="shared" si="144"/>
        <v>778954.88868820097</v>
      </c>
      <c r="W411" s="424">
        <f t="shared" si="145"/>
        <v>794319.07685689686</v>
      </c>
      <c r="X411" s="424">
        <f t="shared" si="146"/>
        <v>862750</v>
      </c>
      <c r="Y411" s="424">
        <f t="shared" si="147"/>
        <v>808887.1333333333</v>
      </c>
      <c r="Z411" s="427">
        <f t="shared" si="148"/>
        <v>147721.4712505787</v>
      </c>
      <c r="AA411" s="425">
        <f t="shared" si="149"/>
        <v>0.18262309432693663</v>
      </c>
      <c r="AB411" s="424">
        <f t="shared" ref="AB411:AB454" si="156">IF(AA411&lt;=0.15,U411,V411)</f>
        <v>778954.88868820097</v>
      </c>
      <c r="AC411" s="421" t="str">
        <f t="shared" ref="AC411:AC454" si="157">IF(AB411=U411,$U$4,IF(AB411=V411,$V$4,IF(AB411=W411,$W$4,IF(AB411=X411,$X$4,IF(AB411=Y411,$Y$4,"ERROR")))))</f>
        <v>MEDIA ARMONICA</v>
      </c>
      <c r="AD411" s="434"/>
    </row>
    <row r="412" spans="1:30" ht="32">
      <c r="A412" s="12">
        <f>A411+1</f>
        <v>383</v>
      </c>
      <c r="B412" s="13">
        <v>78181508</v>
      </c>
      <c r="C412" s="768" t="s">
        <v>1776</v>
      </c>
      <c r="D412" s="769"/>
      <c r="E412" s="14" t="s">
        <v>1710</v>
      </c>
      <c r="F412" s="12">
        <v>1</v>
      </c>
      <c r="G412" s="764" t="s">
        <v>1954</v>
      </c>
      <c r="H412" s="765"/>
      <c r="I412" s="16">
        <v>393000</v>
      </c>
      <c r="J412" s="15">
        <v>0.19</v>
      </c>
      <c r="K412" s="16">
        <f t="shared" si="138"/>
        <v>746.7</v>
      </c>
      <c r="L412" s="16">
        <f t="shared" si="139"/>
        <v>393746.7</v>
      </c>
      <c r="M412" s="16">
        <v>521000</v>
      </c>
      <c r="N412" s="15">
        <v>0.19</v>
      </c>
      <c r="O412" s="16">
        <f t="shared" si="140"/>
        <v>98990</v>
      </c>
      <c r="P412" s="16">
        <f t="shared" si="155"/>
        <v>619990</v>
      </c>
      <c r="Q412" s="16">
        <v>470000</v>
      </c>
      <c r="R412" s="15">
        <v>0.19</v>
      </c>
      <c r="S412" s="16">
        <f t="shared" si="141"/>
        <v>89300</v>
      </c>
      <c r="T412" s="16">
        <f t="shared" si="142"/>
        <v>559300</v>
      </c>
      <c r="U412" s="424">
        <f t="shared" si="143"/>
        <v>393746.7</v>
      </c>
      <c r="V412" s="424">
        <f t="shared" si="144"/>
        <v>505001.00068185374</v>
      </c>
      <c r="W412" s="424">
        <f t="shared" si="145"/>
        <v>514930.72992591083</v>
      </c>
      <c r="X412" s="424">
        <f t="shared" si="146"/>
        <v>559300</v>
      </c>
      <c r="Y412" s="424">
        <f t="shared" si="147"/>
        <v>524345.56666666665</v>
      </c>
      <c r="Z412" s="427">
        <f t="shared" si="148"/>
        <v>95613.342883244695</v>
      </c>
      <c r="AA412" s="425">
        <f t="shared" si="149"/>
        <v>0.18234795707546689</v>
      </c>
      <c r="AB412" s="424">
        <f t="shared" si="156"/>
        <v>505001.00068185374</v>
      </c>
      <c r="AC412" s="421" t="str">
        <f t="shared" si="157"/>
        <v>MEDIA ARMONICA</v>
      </c>
      <c r="AD412" s="434"/>
    </row>
    <row r="413" spans="1:30" ht="32">
      <c r="A413" s="12">
        <f t="shared" ref="A413:A454" si="158">A412+1</f>
        <v>384</v>
      </c>
      <c r="B413" s="13">
        <v>78181508</v>
      </c>
      <c r="C413" s="768" t="s">
        <v>1789</v>
      </c>
      <c r="D413" s="769"/>
      <c r="E413" s="14" t="s">
        <v>1710</v>
      </c>
      <c r="F413" s="12">
        <v>1</v>
      </c>
      <c r="G413" s="764" t="s">
        <v>1954</v>
      </c>
      <c r="H413" s="765"/>
      <c r="I413" s="16">
        <v>560000</v>
      </c>
      <c r="J413" s="15">
        <v>0.19</v>
      </c>
      <c r="K413" s="16">
        <f t="shared" si="138"/>
        <v>1064</v>
      </c>
      <c r="L413" s="16">
        <f t="shared" si="139"/>
        <v>561064</v>
      </c>
      <c r="M413" s="16">
        <v>743000</v>
      </c>
      <c r="N413" s="15">
        <v>0.19</v>
      </c>
      <c r="O413" s="16">
        <f t="shared" si="140"/>
        <v>141170</v>
      </c>
      <c r="P413" s="16">
        <f t="shared" si="155"/>
        <v>884170</v>
      </c>
      <c r="Q413" s="16">
        <v>664000</v>
      </c>
      <c r="R413" s="15">
        <v>0.19</v>
      </c>
      <c r="S413" s="16">
        <f t="shared" si="141"/>
        <v>126160</v>
      </c>
      <c r="T413" s="16">
        <f t="shared" si="142"/>
        <v>790160</v>
      </c>
      <c r="U413" s="424">
        <f t="shared" si="143"/>
        <v>561064</v>
      </c>
      <c r="V413" s="424">
        <f t="shared" si="144"/>
        <v>717892.51757218747</v>
      </c>
      <c r="W413" s="424">
        <f t="shared" si="145"/>
        <v>731848.3081266107</v>
      </c>
      <c r="X413" s="424">
        <f t="shared" si="146"/>
        <v>790160</v>
      </c>
      <c r="Y413" s="424">
        <f t="shared" si="147"/>
        <v>745131.33333333337</v>
      </c>
      <c r="Z413" s="427">
        <f t="shared" si="148"/>
        <v>135695.87914483214</v>
      </c>
      <c r="AA413" s="425">
        <f t="shared" si="149"/>
        <v>0.18211001614681635</v>
      </c>
      <c r="AB413" s="424">
        <f t="shared" si="156"/>
        <v>717892.51757218747</v>
      </c>
      <c r="AC413" s="421" t="str">
        <f t="shared" si="157"/>
        <v>MEDIA ARMONICA</v>
      </c>
      <c r="AD413" s="434"/>
    </row>
    <row r="414" spans="1:30" ht="32">
      <c r="A414" s="12">
        <f t="shared" si="158"/>
        <v>385</v>
      </c>
      <c r="B414" s="13">
        <v>78181508</v>
      </c>
      <c r="C414" s="768" t="s">
        <v>1725</v>
      </c>
      <c r="D414" s="769"/>
      <c r="E414" s="14" t="s">
        <v>1710</v>
      </c>
      <c r="F414" s="12">
        <v>1</v>
      </c>
      <c r="G414" s="764" t="s">
        <v>1954</v>
      </c>
      <c r="H414" s="765"/>
      <c r="I414" s="16">
        <v>265000</v>
      </c>
      <c r="J414" s="15">
        <v>0.19</v>
      </c>
      <c r="K414" s="16">
        <f t="shared" si="138"/>
        <v>503.5</v>
      </c>
      <c r="L414" s="16">
        <f t="shared" si="139"/>
        <v>265503.5</v>
      </c>
      <c r="M414" s="16">
        <v>351000</v>
      </c>
      <c r="N414" s="15">
        <v>0.19</v>
      </c>
      <c r="O414" s="16">
        <f t="shared" si="140"/>
        <v>66690</v>
      </c>
      <c r="P414" s="16">
        <f t="shared" si="155"/>
        <v>417690</v>
      </c>
      <c r="Q414" s="16">
        <v>314000</v>
      </c>
      <c r="R414" s="15">
        <v>0.19</v>
      </c>
      <c r="S414" s="16">
        <f t="shared" si="141"/>
        <v>59660</v>
      </c>
      <c r="T414" s="16">
        <f t="shared" si="142"/>
        <v>373660</v>
      </c>
      <c r="U414" s="424">
        <f t="shared" si="143"/>
        <v>265503.5</v>
      </c>
      <c r="V414" s="424">
        <f t="shared" si="144"/>
        <v>339490.23545383121</v>
      </c>
      <c r="W414" s="424">
        <f t="shared" si="145"/>
        <v>346045.85054240568</v>
      </c>
      <c r="X414" s="424">
        <f t="shared" si="146"/>
        <v>373660</v>
      </c>
      <c r="Y414" s="424">
        <f t="shared" si="147"/>
        <v>352284.5</v>
      </c>
      <c r="Z414" s="427">
        <f t="shared" si="148"/>
        <v>63941.98774801004</v>
      </c>
      <c r="AA414" s="425">
        <f t="shared" si="149"/>
        <v>0.18150667357777603</v>
      </c>
      <c r="AB414" s="424">
        <f t="shared" si="156"/>
        <v>339490.23545383121</v>
      </c>
      <c r="AC414" s="421" t="str">
        <f t="shared" si="157"/>
        <v>MEDIA ARMONICA</v>
      </c>
      <c r="AD414" s="434"/>
    </row>
    <row r="415" spans="1:30" ht="32">
      <c r="A415" s="12">
        <f t="shared" si="158"/>
        <v>386</v>
      </c>
      <c r="B415" s="13">
        <v>78181508</v>
      </c>
      <c r="C415" s="768" t="s">
        <v>1856</v>
      </c>
      <c r="D415" s="769"/>
      <c r="E415" s="14" t="s">
        <v>1710</v>
      </c>
      <c r="F415" s="12">
        <v>1</v>
      </c>
      <c r="G415" s="764" t="s">
        <v>1954</v>
      </c>
      <c r="H415" s="765"/>
      <c r="I415" s="16">
        <v>158000</v>
      </c>
      <c r="J415" s="15">
        <v>0.19</v>
      </c>
      <c r="K415" s="16">
        <f t="shared" si="138"/>
        <v>300.2</v>
      </c>
      <c r="L415" s="16">
        <f t="shared" si="139"/>
        <v>158300.20000000001</v>
      </c>
      <c r="M415" s="16">
        <v>208000</v>
      </c>
      <c r="N415" s="15">
        <v>0.19</v>
      </c>
      <c r="O415" s="16">
        <f t="shared" si="140"/>
        <v>39520</v>
      </c>
      <c r="P415" s="16">
        <f t="shared" si="155"/>
        <v>247520</v>
      </c>
      <c r="Q415" s="16">
        <v>188000</v>
      </c>
      <c r="R415" s="15">
        <v>0.19</v>
      </c>
      <c r="S415" s="16">
        <f t="shared" si="141"/>
        <v>35720</v>
      </c>
      <c r="T415" s="16">
        <f t="shared" si="142"/>
        <v>223720</v>
      </c>
      <c r="U415" s="424">
        <f t="shared" si="143"/>
        <v>158300.20000000001</v>
      </c>
      <c r="V415" s="424">
        <f t="shared" si="144"/>
        <v>202332.73405211861</v>
      </c>
      <c r="W415" s="424">
        <f t="shared" si="145"/>
        <v>206189.01480476823</v>
      </c>
      <c r="X415" s="424">
        <f t="shared" si="146"/>
        <v>223720</v>
      </c>
      <c r="Y415" s="424">
        <f t="shared" si="147"/>
        <v>209846.73333333331</v>
      </c>
      <c r="Z415" s="427">
        <f t="shared" si="148"/>
        <v>37721.734000558587</v>
      </c>
      <c r="AA415" s="425">
        <f t="shared" si="149"/>
        <v>0.17975849993642309</v>
      </c>
      <c r="AB415" s="424">
        <f t="shared" si="156"/>
        <v>202332.73405211861</v>
      </c>
      <c r="AC415" s="421" t="str">
        <f t="shared" si="157"/>
        <v>MEDIA ARMONICA</v>
      </c>
      <c r="AD415" s="434"/>
    </row>
    <row r="416" spans="1:30" ht="32">
      <c r="A416" s="12">
        <f t="shared" si="158"/>
        <v>387</v>
      </c>
      <c r="B416" s="13">
        <v>78181508</v>
      </c>
      <c r="C416" s="768" t="s">
        <v>1818</v>
      </c>
      <c r="D416" s="769"/>
      <c r="E416" s="14" t="s">
        <v>1710</v>
      </c>
      <c r="F416" s="12">
        <v>1</v>
      </c>
      <c r="G416" s="764" t="s">
        <v>1954</v>
      </c>
      <c r="H416" s="765"/>
      <c r="I416" s="16">
        <v>295000</v>
      </c>
      <c r="J416" s="15">
        <v>0.19</v>
      </c>
      <c r="K416" s="16">
        <f t="shared" si="138"/>
        <v>560.5</v>
      </c>
      <c r="L416" s="16">
        <f t="shared" si="139"/>
        <v>295560.5</v>
      </c>
      <c r="M416" s="16">
        <v>388000</v>
      </c>
      <c r="N416" s="15">
        <v>0.19</v>
      </c>
      <c r="O416" s="16">
        <f t="shared" si="140"/>
        <v>73720</v>
      </c>
      <c r="P416" s="16">
        <f t="shared" si="155"/>
        <v>461720</v>
      </c>
      <c r="Q416" s="16">
        <v>353000</v>
      </c>
      <c r="R416" s="15">
        <v>0.19</v>
      </c>
      <c r="S416" s="16">
        <f t="shared" si="141"/>
        <v>67070</v>
      </c>
      <c r="T416" s="16">
        <f t="shared" si="142"/>
        <v>420070</v>
      </c>
      <c r="U416" s="424">
        <f t="shared" si="143"/>
        <v>295560.5</v>
      </c>
      <c r="V416" s="424">
        <f t="shared" si="144"/>
        <v>378321.07043525198</v>
      </c>
      <c r="W416" s="424">
        <f t="shared" si="145"/>
        <v>385580.96162645734</v>
      </c>
      <c r="X416" s="424">
        <f t="shared" si="146"/>
        <v>420070</v>
      </c>
      <c r="Y416" s="424">
        <f t="shared" si="147"/>
        <v>392450.16666666669</v>
      </c>
      <c r="Z416" s="427">
        <f t="shared" si="148"/>
        <v>70589.830500260839</v>
      </c>
      <c r="AA416" s="425">
        <f t="shared" si="149"/>
        <v>0.17986953885082013</v>
      </c>
      <c r="AB416" s="424">
        <f t="shared" si="156"/>
        <v>378321.07043525198</v>
      </c>
      <c r="AC416" s="421" t="str">
        <f t="shared" si="157"/>
        <v>MEDIA ARMONICA</v>
      </c>
      <c r="AD416" s="434"/>
    </row>
    <row r="417" spans="1:30" ht="32">
      <c r="A417" s="12">
        <f t="shared" si="158"/>
        <v>388</v>
      </c>
      <c r="B417" s="13">
        <v>78181508</v>
      </c>
      <c r="C417" s="768" t="s">
        <v>1790</v>
      </c>
      <c r="D417" s="769"/>
      <c r="E417" s="14" t="s">
        <v>1710</v>
      </c>
      <c r="F417" s="12">
        <v>1</v>
      </c>
      <c r="G417" s="764" t="s">
        <v>1954</v>
      </c>
      <c r="H417" s="765"/>
      <c r="I417" s="16">
        <v>710000</v>
      </c>
      <c r="J417" s="15">
        <v>0.19</v>
      </c>
      <c r="K417" s="16">
        <f t="shared" si="138"/>
        <v>1349</v>
      </c>
      <c r="L417" s="16">
        <f t="shared" si="139"/>
        <v>711349</v>
      </c>
      <c r="M417" s="16">
        <v>917000</v>
      </c>
      <c r="N417" s="15">
        <v>0.19</v>
      </c>
      <c r="O417" s="16">
        <f t="shared" si="140"/>
        <v>174230</v>
      </c>
      <c r="P417" s="16">
        <f t="shared" si="155"/>
        <v>1091230</v>
      </c>
      <c r="Q417" s="16">
        <v>834000</v>
      </c>
      <c r="R417" s="15">
        <v>0.19</v>
      </c>
      <c r="S417" s="16">
        <f t="shared" si="141"/>
        <v>158460</v>
      </c>
      <c r="T417" s="16">
        <f t="shared" si="142"/>
        <v>992460</v>
      </c>
      <c r="U417" s="424">
        <f t="shared" si="143"/>
        <v>711349</v>
      </c>
      <c r="V417" s="424">
        <f t="shared" si="144"/>
        <v>900962.02036290721</v>
      </c>
      <c r="W417" s="424">
        <f t="shared" si="145"/>
        <v>916721.34752620547</v>
      </c>
      <c r="X417" s="424">
        <f t="shared" si="146"/>
        <v>992460</v>
      </c>
      <c r="Y417" s="424">
        <f t="shared" si="147"/>
        <v>931679.66666666663</v>
      </c>
      <c r="Z417" s="427">
        <f t="shared" si="148"/>
        <v>160930.79305575907</v>
      </c>
      <c r="AA417" s="425">
        <f t="shared" si="149"/>
        <v>0.17273189360408825</v>
      </c>
      <c r="AB417" s="424">
        <f t="shared" si="156"/>
        <v>900962.02036290721</v>
      </c>
      <c r="AC417" s="421" t="str">
        <f t="shared" si="157"/>
        <v>MEDIA ARMONICA</v>
      </c>
      <c r="AD417" s="434"/>
    </row>
    <row r="418" spans="1:30" ht="32">
      <c r="A418" s="12">
        <f t="shared" si="158"/>
        <v>389</v>
      </c>
      <c r="B418" s="13">
        <v>78181508</v>
      </c>
      <c r="C418" s="768" t="s">
        <v>1802</v>
      </c>
      <c r="D418" s="769"/>
      <c r="E418" s="14" t="s">
        <v>1710</v>
      </c>
      <c r="F418" s="12">
        <v>1</v>
      </c>
      <c r="G418" s="764" t="s">
        <v>1954</v>
      </c>
      <c r="H418" s="765"/>
      <c r="I418" s="16">
        <v>229000</v>
      </c>
      <c r="J418" s="15">
        <v>0.19</v>
      </c>
      <c r="K418" s="16">
        <f t="shared" si="138"/>
        <v>435.1</v>
      </c>
      <c r="L418" s="16">
        <f t="shared" si="139"/>
        <v>229435.1</v>
      </c>
      <c r="M418" s="16">
        <v>300000</v>
      </c>
      <c r="N418" s="15">
        <v>0.19</v>
      </c>
      <c r="O418" s="16">
        <f t="shared" si="140"/>
        <v>57000</v>
      </c>
      <c r="P418" s="16">
        <f t="shared" si="155"/>
        <v>357000</v>
      </c>
      <c r="Q418" s="16">
        <v>273000</v>
      </c>
      <c r="R418" s="15">
        <v>0.19</v>
      </c>
      <c r="S418" s="16">
        <f t="shared" si="141"/>
        <v>51870</v>
      </c>
      <c r="T418" s="16">
        <f t="shared" si="142"/>
        <v>324870</v>
      </c>
      <c r="U418" s="424">
        <f t="shared" si="143"/>
        <v>229435.1</v>
      </c>
      <c r="V418" s="424">
        <f t="shared" si="144"/>
        <v>293031.53987755964</v>
      </c>
      <c r="W418" s="424">
        <f t="shared" si="145"/>
        <v>298546.89668305684</v>
      </c>
      <c r="X418" s="424">
        <f t="shared" si="146"/>
        <v>324870</v>
      </c>
      <c r="Y418" s="424">
        <f t="shared" si="147"/>
        <v>303768.36666666664</v>
      </c>
      <c r="Z418" s="427">
        <f t="shared" si="148"/>
        <v>54173.549049964327</v>
      </c>
      <c r="AA418" s="425">
        <f t="shared" si="149"/>
        <v>0.17833834919819169</v>
      </c>
      <c r="AB418" s="424">
        <f t="shared" si="156"/>
        <v>293031.53987755964</v>
      </c>
      <c r="AC418" s="421" t="str">
        <f t="shared" si="157"/>
        <v>MEDIA ARMONICA</v>
      </c>
      <c r="AD418" s="434"/>
    </row>
    <row r="419" spans="1:30" ht="32">
      <c r="A419" s="12">
        <f t="shared" si="158"/>
        <v>390</v>
      </c>
      <c r="B419" s="13">
        <v>78181508</v>
      </c>
      <c r="C419" s="768" t="s">
        <v>1729</v>
      </c>
      <c r="D419" s="769"/>
      <c r="E419" s="14" t="s">
        <v>1710</v>
      </c>
      <c r="F419" s="12">
        <v>1</v>
      </c>
      <c r="G419" s="764" t="s">
        <v>1954</v>
      </c>
      <c r="H419" s="765"/>
      <c r="I419" s="16">
        <v>389000</v>
      </c>
      <c r="J419" s="15">
        <v>0.19</v>
      </c>
      <c r="K419" s="16">
        <f t="shared" si="138"/>
        <v>739.1</v>
      </c>
      <c r="L419" s="16">
        <f t="shared" si="139"/>
        <v>389739.1</v>
      </c>
      <c r="M419" s="16">
        <v>502000</v>
      </c>
      <c r="N419" s="15">
        <v>0.19</v>
      </c>
      <c r="O419" s="16">
        <f t="shared" si="140"/>
        <v>95380</v>
      </c>
      <c r="P419" s="16">
        <f t="shared" si="155"/>
        <v>597380</v>
      </c>
      <c r="Q419" s="16">
        <v>457000</v>
      </c>
      <c r="R419" s="15">
        <v>0.19</v>
      </c>
      <c r="S419" s="16">
        <f t="shared" si="141"/>
        <v>86830</v>
      </c>
      <c r="T419" s="16">
        <f t="shared" si="142"/>
        <v>543830</v>
      </c>
      <c r="U419" s="424">
        <f t="shared" si="143"/>
        <v>389739.1</v>
      </c>
      <c r="V419" s="424">
        <f t="shared" si="144"/>
        <v>493534.26379752188</v>
      </c>
      <c r="W419" s="424">
        <f t="shared" si="145"/>
        <v>502145.15029492282</v>
      </c>
      <c r="X419" s="424">
        <f t="shared" si="146"/>
        <v>543830</v>
      </c>
      <c r="Y419" s="424">
        <f t="shared" si="147"/>
        <v>510316.3666666667</v>
      </c>
      <c r="Z419" s="427">
        <f t="shared" si="148"/>
        <v>88019.159098472315</v>
      </c>
      <c r="AA419" s="425">
        <f t="shared" si="149"/>
        <v>0.17247959275420519</v>
      </c>
      <c r="AB419" s="424">
        <f t="shared" si="156"/>
        <v>493534.26379752188</v>
      </c>
      <c r="AC419" s="421" t="str">
        <f t="shared" si="157"/>
        <v>MEDIA ARMONICA</v>
      </c>
      <c r="AD419" s="434"/>
    </row>
    <row r="420" spans="1:30" ht="32">
      <c r="A420" s="12">
        <f t="shared" si="158"/>
        <v>391</v>
      </c>
      <c r="B420" s="13">
        <v>78181508</v>
      </c>
      <c r="C420" s="768" t="s">
        <v>1792</v>
      </c>
      <c r="D420" s="769"/>
      <c r="E420" s="14" t="s">
        <v>1710</v>
      </c>
      <c r="F420" s="12">
        <v>1</v>
      </c>
      <c r="G420" s="764" t="s">
        <v>1954</v>
      </c>
      <c r="H420" s="765"/>
      <c r="I420" s="16">
        <v>226000</v>
      </c>
      <c r="J420" s="15">
        <v>0.19</v>
      </c>
      <c r="K420" s="16">
        <f t="shared" si="138"/>
        <v>429.4</v>
      </c>
      <c r="L420" s="16">
        <f t="shared" si="139"/>
        <v>226429.4</v>
      </c>
      <c r="M420" s="16">
        <v>294000</v>
      </c>
      <c r="N420" s="15">
        <v>0.19</v>
      </c>
      <c r="O420" s="16">
        <f t="shared" si="140"/>
        <v>55860</v>
      </c>
      <c r="P420" s="16">
        <f t="shared" si="155"/>
        <v>349860</v>
      </c>
      <c r="Q420" s="16">
        <v>268000</v>
      </c>
      <c r="R420" s="15">
        <v>0.19</v>
      </c>
      <c r="S420" s="16">
        <f t="shared" si="141"/>
        <v>50920</v>
      </c>
      <c r="T420" s="16">
        <f t="shared" si="142"/>
        <v>318920</v>
      </c>
      <c r="U420" s="424">
        <f t="shared" si="143"/>
        <v>226429.4</v>
      </c>
      <c r="V420" s="424">
        <f t="shared" si="144"/>
        <v>288177.34053329879</v>
      </c>
      <c r="W420" s="424">
        <f t="shared" si="145"/>
        <v>293428.94646497484</v>
      </c>
      <c r="X420" s="424">
        <f t="shared" si="146"/>
        <v>318920</v>
      </c>
      <c r="Y420" s="424">
        <f t="shared" si="147"/>
        <v>298403.13333333336</v>
      </c>
      <c r="Z420" s="427">
        <f t="shared" si="148"/>
        <v>52437.166319658732</v>
      </c>
      <c r="AA420" s="425">
        <f t="shared" si="149"/>
        <v>0.17572592396703629</v>
      </c>
      <c r="AB420" s="424">
        <f t="shared" si="156"/>
        <v>288177.34053329879</v>
      </c>
      <c r="AC420" s="421" t="str">
        <f t="shared" si="157"/>
        <v>MEDIA ARMONICA</v>
      </c>
      <c r="AD420" s="434"/>
    </row>
    <row r="421" spans="1:30" ht="32">
      <c r="A421" s="12">
        <f t="shared" si="158"/>
        <v>392</v>
      </c>
      <c r="B421" s="13">
        <v>78181508</v>
      </c>
      <c r="C421" s="768" t="s">
        <v>1779</v>
      </c>
      <c r="D421" s="769"/>
      <c r="E421" s="14" t="s">
        <v>1710</v>
      </c>
      <c r="F421" s="12">
        <v>1</v>
      </c>
      <c r="G421" s="764" t="s">
        <v>1954</v>
      </c>
      <c r="H421" s="765"/>
      <c r="I421" s="16">
        <v>671000</v>
      </c>
      <c r="J421" s="15">
        <v>0.19</v>
      </c>
      <c r="K421" s="16">
        <f t="shared" si="138"/>
        <v>1274.9000000000001</v>
      </c>
      <c r="L421" s="16">
        <f t="shared" si="139"/>
        <v>672274.9</v>
      </c>
      <c r="M421" s="16">
        <v>883000</v>
      </c>
      <c r="N421" s="15">
        <v>0.19</v>
      </c>
      <c r="O421" s="16">
        <f t="shared" si="140"/>
        <v>167770</v>
      </c>
      <c r="P421" s="16">
        <f t="shared" si="155"/>
        <v>1050770</v>
      </c>
      <c r="Q421" s="16">
        <v>789000</v>
      </c>
      <c r="R421" s="15">
        <v>0.19</v>
      </c>
      <c r="S421" s="16">
        <f t="shared" si="141"/>
        <v>149910</v>
      </c>
      <c r="T421" s="16">
        <f t="shared" si="142"/>
        <v>938910</v>
      </c>
      <c r="U421" s="424">
        <f t="shared" si="143"/>
        <v>672274.9</v>
      </c>
      <c r="V421" s="424">
        <f t="shared" si="144"/>
        <v>856107.06504720496</v>
      </c>
      <c r="W421" s="424">
        <f t="shared" si="145"/>
        <v>872086.38989634765</v>
      </c>
      <c r="X421" s="424">
        <f t="shared" si="146"/>
        <v>938910</v>
      </c>
      <c r="Y421" s="424">
        <f t="shared" si="147"/>
        <v>887318.29999999993</v>
      </c>
      <c r="Z421" s="427">
        <f t="shared" si="148"/>
        <v>158767.99176297031</v>
      </c>
      <c r="AA421" s="425">
        <f t="shared" si="149"/>
        <v>0.17893014464253731</v>
      </c>
      <c r="AB421" s="424">
        <f t="shared" si="156"/>
        <v>856107.06504720496</v>
      </c>
      <c r="AC421" s="421" t="str">
        <f t="shared" si="157"/>
        <v>MEDIA ARMONICA</v>
      </c>
      <c r="AD421" s="434"/>
    </row>
    <row r="422" spans="1:30" ht="32">
      <c r="A422" s="12">
        <f t="shared" si="158"/>
        <v>393</v>
      </c>
      <c r="B422" s="13">
        <v>78181508</v>
      </c>
      <c r="C422" s="768" t="s">
        <v>1731</v>
      </c>
      <c r="D422" s="769"/>
      <c r="E422" s="14" t="s">
        <v>1710</v>
      </c>
      <c r="F422" s="12">
        <v>1</v>
      </c>
      <c r="G422" s="764" t="s">
        <v>1954</v>
      </c>
      <c r="H422" s="765"/>
      <c r="I422" s="16">
        <v>440000</v>
      </c>
      <c r="J422" s="15">
        <v>0.19</v>
      </c>
      <c r="K422" s="16">
        <f t="shared" si="138"/>
        <v>836</v>
      </c>
      <c r="L422" s="16">
        <f t="shared" si="139"/>
        <v>440836</v>
      </c>
      <c r="M422" s="16">
        <v>585000</v>
      </c>
      <c r="N422" s="15">
        <v>0.19</v>
      </c>
      <c r="O422" s="16">
        <f t="shared" si="140"/>
        <v>111150</v>
      </c>
      <c r="P422" s="16">
        <f t="shared" si="155"/>
        <v>696150</v>
      </c>
      <c r="Q422" s="16">
        <v>532000</v>
      </c>
      <c r="R422" s="15">
        <v>0.19</v>
      </c>
      <c r="S422" s="16">
        <f t="shared" si="141"/>
        <v>101080</v>
      </c>
      <c r="T422" s="16">
        <f t="shared" si="142"/>
        <v>633080</v>
      </c>
      <c r="U422" s="424">
        <f t="shared" si="143"/>
        <v>440836</v>
      </c>
      <c r="V422" s="424">
        <f t="shared" si="144"/>
        <v>567701.36813751457</v>
      </c>
      <c r="W422" s="424">
        <f t="shared" si="145"/>
        <v>579179.02403426263</v>
      </c>
      <c r="X422" s="424">
        <f t="shared" si="146"/>
        <v>633080</v>
      </c>
      <c r="Y422" s="424">
        <f t="shared" si="147"/>
        <v>590022</v>
      </c>
      <c r="Z422" s="427">
        <f t="shared" si="148"/>
        <v>108587.30181133826</v>
      </c>
      <c r="AA422" s="425">
        <f t="shared" si="149"/>
        <v>0.18403941176996494</v>
      </c>
      <c r="AB422" s="424">
        <f t="shared" si="156"/>
        <v>567701.36813751457</v>
      </c>
      <c r="AC422" s="421" t="str">
        <f t="shared" si="157"/>
        <v>MEDIA ARMONICA</v>
      </c>
      <c r="AD422" s="434"/>
    </row>
    <row r="423" spans="1:30" ht="32">
      <c r="A423" s="12">
        <f t="shared" si="158"/>
        <v>394</v>
      </c>
      <c r="B423" s="13">
        <v>78181508</v>
      </c>
      <c r="C423" s="768" t="s">
        <v>1732</v>
      </c>
      <c r="D423" s="769"/>
      <c r="E423" s="14" t="s">
        <v>1710</v>
      </c>
      <c r="F423" s="12">
        <v>1</v>
      </c>
      <c r="G423" s="764" t="s">
        <v>1954</v>
      </c>
      <c r="H423" s="765"/>
      <c r="I423" s="16">
        <v>221000</v>
      </c>
      <c r="J423" s="15">
        <v>0.19</v>
      </c>
      <c r="K423" s="16">
        <f t="shared" si="138"/>
        <v>419.9</v>
      </c>
      <c r="L423" s="16">
        <f t="shared" si="139"/>
        <v>221419.9</v>
      </c>
      <c r="M423" s="16">
        <v>290000</v>
      </c>
      <c r="N423" s="15">
        <v>0.19</v>
      </c>
      <c r="O423" s="16">
        <f t="shared" si="140"/>
        <v>55100</v>
      </c>
      <c r="P423" s="16">
        <f t="shared" si="155"/>
        <v>345100</v>
      </c>
      <c r="Q423" s="16">
        <v>259000</v>
      </c>
      <c r="R423" s="15">
        <v>0.19</v>
      </c>
      <c r="S423" s="16">
        <f t="shared" si="141"/>
        <v>49210</v>
      </c>
      <c r="T423" s="16">
        <f t="shared" si="142"/>
        <v>308210</v>
      </c>
      <c r="U423" s="424">
        <f t="shared" si="143"/>
        <v>221419.9</v>
      </c>
      <c r="V423" s="424">
        <f t="shared" si="144"/>
        <v>281463.97160043463</v>
      </c>
      <c r="W423" s="424">
        <f t="shared" si="145"/>
        <v>286639.548899477</v>
      </c>
      <c r="X423" s="424">
        <f t="shared" si="146"/>
        <v>308210</v>
      </c>
      <c r="Y423" s="424">
        <f t="shared" si="147"/>
        <v>291576.63333333336</v>
      </c>
      <c r="Z423" s="427">
        <f t="shared" si="148"/>
        <v>51843.954639561314</v>
      </c>
      <c r="AA423" s="425">
        <f t="shared" si="149"/>
        <v>0.17780558766618579</v>
      </c>
      <c r="AB423" s="424">
        <f t="shared" si="156"/>
        <v>281463.97160043463</v>
      </c>
      <c r="AC423" s="421" t="str">
        <f t="shared" si="157"/>
        <v>MEDIA ARMONICA</v>
      </c>
      <c r="AD423" s="434"/>
    </row>
    <row r="424" spans="1:30" ht="32">
      <c r="A424" s="12">
        <f t="shared" si="158"/>
        <v>395</v>
      </c>
      <c r="B424" s="13">
        <v>78181508</v>
      </c>
      <c r="C424" s="768" t="s">
        <v>1733</v>
      </c>
      <c r="D424" s="769"/>
      <c r="E424" s="14" t="s">
        <v>1710</v>
      </c>
      <c r="F424" s="12">
        <v>1</v>
      </c>
      <c r="G424" s="764" t="s">
        <v>1954</v>
      </c>
      <c r="H424" s="765"/>
      <c r="I424" s="16">
        <v>312000</v>
      </c>
      <c r="J424" s="15">
        <v>0.19</v>
      </c>
      <c r="K424" s="16">
        <f t="shared" si="138"/>
        <v>592.79999999999995</v>
      </c>
      <c r="L424" s="16">
        <f t="shared" si="139"/>
        <v>312592.8</v>
      </c>
      <c r="M424" s="16">
        <v>410000</v>
      </c>
      <c r="N424" s="15">
        <v>0.19</v>
      </c>
      <c r="O424" s="16">
        <f t="shared" si="140"/>
        <v>77900</v>
      </c>
      <c r="P424" s="16">
        <f t="shared" si="155"/>
        <v>487900</v>
      </c>
      <c r="Q424" s="16">
        <v>373000</v>
      </c>
      <c r="R424" s="15">
        <v>0.19</v>
      </c>
      <c r="S424" s="16">
        <f t="shared" si="141"/>
        <v>70870</v>
      </c>
      <c r="T424" s="16">
        <f t="shared" si="142"/>
        <v>443870</v>
      </c>
      <c r="U424" s="424">
        <f t="shared" si="143"/>
        <v>312592.8</v>
      </c>
      <c r="V424" s="424">
        <f t="shared" si="144"/>
        <v>399916.69859616528</v>
      </c>
      <c r="W424" s="424">
        <f t="shared" si="145"/>
        <v>407557.16004532418</v>
      </c>
      <c r="X424" s="424">
        <f t="shared" si="146"/>
        <v>443870</v>
      </c>
      <c r="Y424" s="424">
        <f t="shared" si="147"/>
        <v>414787.60000000003</v>
      </c>
      <c r="Z424" s="427">
        <f t="shared" si="148"/>
        <v>74464.725811532131</v>
      </c>
      <c r="AA424" s="425">
        <f t="shared" si="149"/>
        <v>0.17952495641511976</v>
      </c>
      <c r="AB424" s="424">
        <f t="shared" si="156"/>
        <v>399916.69859616528</v>
      </c>
      <c r="AC424" s="421" t="str">
        <f t="shared" si="157"/>
        <v>MEDIA ARMONICA</v>
      </c>
      <c r="AD424" s="434"/>
    </row>
    <row r="425" spans="1:30" ht="32">
      <c r="A425" s="12">
        <f t="shared" si="158"/>
        <v>396</v>
      </c>
      <c r="B425" s="13">
        <v>78181508</v>
      </c>
      <c r="C425" s="768" t="s">
        <v>1819</v>
      </c>
      <c r="D425" s="769"/>
      <c r="E425" s="14" t="s">
        <v>1710</v>
      </c>
      <c r="F425" s="12">
        <v>1</v>
      </c>
      <c r="G425" s="764" t="s">
        <v>1954</v>
      </c>
      <c r="H425" s="765"/>
      <c r="I425" s="16">
        <v>601000</v>
      </c>
      <c r="J425" s="15">
        <v>0.19</v>
      </c>
      <c r="K425" s="16">
        <f t="shared" si="138"/>
        <v>1141.9000000000001</v>
      </c>
      <c r="L425" s="16">
        <f t="shared" si="139"/>
        <v>602141.9</v>
      </c>
      <c r="M425" s="16">
        <v>784000</v>
      </c>
      <c r="N425" s="15">
        <v>0.19</v>
      </c>
      <c r="O425" s="16">
        <f t="shared" si="140"/>
        <v>148960</v>
      </c>
      <c r="P425" s="16">
        <f t="shared" si="155"/>
        <v>932960</v>
      </c>
      <c r="Q425" s="16">
        <v>713000</v>
      </c>
      <c r="R425" s="15">
        <v>0.19</v>
      </c>
      <c r="S425" s="16">
        <f t="shared" si="141"/>
        <v>135470</v>
      </c>
      <c r="T425" s="16">
        <f t="shared" si="142"/>
        <v>848470</v>
      </c>
      <c r="U425" s="424">
        <f t="shared" si="143"/>
        <v>602141.9</v>
      </c>
      <c r="V425" s="424">
        <f t="shared" si="144"/>
        <v>767030.47805170855</v>
      </c>
      <c r="W425" s="424">
        <f t="shared" si="145"/>
        <v>781147.03378539067</v>
      </c>
      <c r="X425" s="424">
        <f t="shared" si="146"/>
        <v>848470</v>
      </c>
      <c r="Y425" s="424">
        <f t="shared" si="147"/>
        <v>794523.96666666667</v>
      </c>
      <c r="Z425" s="427">
        <f t="shared" si="148"/>
        <v>140339.55181678341</v>
      </c>
      <c r="AA425" s="425">
        <f t="shared" si="149"/>
        <v>0.17663350346190532</v>
      </c>
      <c r="AB425" s="424">
        <f t="shared" si="156"/>
        <v>767030.47805170855</v>
      </c>
      <c r="AC425" s="421" t="str">
        <f t="shared" si="157"/>
        <v>MEDIA ARMONICA</v>
      </c>
      <c r="AD425" s="434"/>
    </row>
    <row r="426" spans="1:30" ht="32">
      <c r="A426" s="12">
        <f t="shared" si="158"/>
        <v>397</v>
      </c>
      <c r="B426" s="13">
        <v>78181508</v>
      </c>
      <c r="C426" s="768" t="s">
        <v>1734</v>
      </c>
      <c r="D426" s="769"/>
      <c r="E426" s="14" t="s">
        <v>1710</v>
      </c>
      <c r="F426" s="12">
        <v>1</v>
      </c>
      <c r="G426" s="764" t="s">
        <v>1954</v>
      </c>
      <c r="H426" s="765"/>
      <c r="I426" s="16">
        <v>183000</v>
      </c>
      <c r="J426" s="15">
        <v>0.19</v>
      </c>
      <c r="K426" s="16">
        <f t="shared" si="138"/>
        <v>347.7</v>
      </c>
      <c r="L426" s="16">
        <f t="shared" si="139"/>
        <v>183347.7</v>
      </c>
      <c r="M426" s="16">
        <v>244000</v>
      </c>
      <c r="N426" s="15">
        <v>0.19</v>
      </c>
      <c r="O426" s="16">
        <f t="shared" si="140"/>
        <v>46360</v>
      </c>
      <c r="P426" s="16">
        <f t="shared" si="155"/>
        <v>290360</v>
      </c>
      <c r="Q426" s="16">
        <v>218000</v>
      </c>
      <c r="R426" s="15">
        <v>0.19</v>
      </c>
      <c r="S426" s="16">
        <f t="shared" si="141"/>
        <v>41420</v>
      </c>
      <c r="T426" s="16">
        <f t="shared" si="142"/>
        <v>259420</v>
      </c>
      <c r="U426" s="424">
        <f t="shared" si="143"/>
        <v>183347.7</v>
      </c>
      <c r="V426" s="424">
        <f t="shared" si="144"/>
        <v>235241.13744250848</v>
      </c>
      <c r="W426" s="424">
        <f t="shared" si="145"/>
        <v>239923.01094542895</v>
      </c>
      <c r="X426" s="424">
        <f t="shared" si="146"/>
        <v>259420</v>
      </c>
      <c r="Y426" s="424">
        <f t="shared" si="147"/>
        <v>244375.9</v>
      </c>
      <c r="Z426" s="427">
        <f t="shared" si="148"/>
        <v>44964.073039335257</v>
      </c>
      <c r="AA426" s="425">
        <f t="shared" si="149"/>
        <v>0.18399552917998566</v>
      </c>
      <c r="AB426" s="424">
        <f t="shared" si="156"/>
        <v>235241.13744250848</v>
      </c>
      <c r="AC426" s="421" t="str">
        <f t="shared" si="157"/>
        <v>MEDIA ARMONICA</v>
      </c>
      <c r="AD426" s="434"/>
    </row>
    <row r="427" spans="1:30" ht="32">
      <c r="A427" s="12">
        <f t="shared" si="158"/>
        <v>398</v>
      </c>
      <c r="B427" s="13">
        <v>78181508</v>
      </c>
      <c r="C427" s="768" t="s">
        <v>1735</v>
      </c>
      <c r="D427" s="769"/>
      <c r="E427" s="14" t="s">
        <v>1710</v>
      </c>
      <c r="F427" s="12">
        <v>1</v>
      </c>
      <c r="G427" s="764" t="s">
        <v>1954</v>
      </c>
      <c r="H427" s="765"/>
      <c r="I427" s="16">
        <v>676000</v>
      </c>
      <c r="J427" s="15">
        <v>0.19</v>
      </c>
      <c r="K427" s="16">
        <f t="shared" si="138"/>
        <v>1284.4000000000001</v>
      </c>
      <c r="L427" s="16">
        <f t="shared" si="139"/>
        <v>677284.4</v>
      </c>
      <c r="M427" s="16">
        <v>897000</v>
      </c>
      <c r="N427" s="15">
        <v>0.19</v>
      </c>
      <c r="O427" s="16">
        <f t="shared" si="140"/>
        <v>170430</v>
      </c>
      <c r="P427" s="16">
        <f t="shared" si="155"/>
        <v>1067430</v>
      </c>
      <c r="Q427" s="16">
        <v>809000</v>
      </c>
      <c r="R427" s="15">
        <v>0.19</v>
      </c>
      <c r="S427" s="16">
        <f t="shared" si="141"/>
        <v>153710</v>
      </c>
      <c r="T427" s="16">
        <f t="shared" si="142"/>
        <v>962710</v>
      </c>
      <c r="U427" s="424">
        <f t="shared" si="143"/>
        <v>677284.4</v>
      </c>
      <c r="V427" s="424">
        <f t="shared" si="144"/>
        <v>869049.1766499572</v>
      </c>
      <c r="W427" s="424">
        <f t="shared" si="145"/>
        <v>886207.29357241315</v>
      </c>
      <c r="X427" s="424">
        <f t="shared" si="146"/>
        <v>962710</v>
      </c>
      <c r="Y427" s="424">
        <f t="shared" si="147"/>
        <v>902474.79999999993</v>
      </c>
      <c r="Z427" s="427">
        <f t="shared" si="148"/>
        <v>164872.89405098357</v>
      </c>
      <c r="AA427" s="425">
        <f t="shared" si="149"/>
        <v>0.18268974829101442</v>
      </c>
      <c r="AB427" s="424">
        <f t="shared" si="156"/>
        <v>869049.1766499572</v>
      </c>
      <c r="AC427" s="421" t="str">
        <f t="shared" si="157"/>
        <v>MEDIA ARMONICA</v>
      </c>
      <c r="AD427" s="434"/>
    </row>
    <row r="428" spans="1:30" ht="32">
      <c r="A428" s="12">
        <f t="shared" si="158"/>
        <v>399</v>
      </c>
      <c r="B428" s="13">
        <v>78181508</v>
      </c>
      <c r="C428" s="768" t="s">
        <v>1736</v>
      </c>
      <c r="D428" s="769"/>
      <c r="E428" s="14" t="s">
        <v>1710</v>
      </c>
      <c r="F428" s="12">
        <v>1</v>
      </c>
      <c r="G428" s="764" t="s">
        <v>1954</v>
      </c>
      <c r="H428" s="765"/>
      <c r="I428" s="16">
        <v>230000</v>
      </c>
      <c r="J428" s="15">
        <v>0.19</v>
      </c>
      <c r="K428" s="16">
        <f t="shared" si="138"/>
        <v>437</v>
      </c>
      <c r="L428" s="16">
        <f t="shared" si="139"/>
        <v>230437</v>
      </c>
      <c r="M428" s="16">
        <v>296000</v>
      </c>
      <c r="N428" s="15">
        <v>0.19</v>
      </c>
      <c r="O428" s="16">
        <f t="shared" si="140"/>
        <v>56240</v>
      </c>
      <c r="P428" s="16">
        <f t="shared" si="155"/>
        <v>352240</v>
      </c>
      <c r="Q428" s="16">
        <v>267000</v>
      </c>
      <c r="R428" s="15">
        <v>0.19</v>
      </c>
      <c r="S428" s="16">
        <f t="shared" si="141"/>
        <v>50730</v>
      </c>
      <c r="T428" s="16">
        <f t="shared" si="142"/>
        <v>317730</v>
      </c>
      <c r="U428" s="424">
        <f t="shared" si="143"/>
        <v>230437</v>
      </c>
      <c r="V428" s="424">
        <f t="shared" si="144"/>
        <v>290532.1201864953</v>
      </c>
      <c r="W428" s="424">
        <f t="shared" si="145"/>
        <v>295449.34802159347</v>
      </c>
      <c r="X428" s="424">
        <f t="shared" si="146"/>
        <v>317730</v>
      </c>
      <c r="Y428" s="424">
        <f t="shared" si="147"/>
        <v>300135.66666666669</v>
      </c>
      <c r="Z428" s="427">
        <f t="shared" si="148"/>
        <v>51258.580591177342</v>
      </c>
      <c r="AA428" s="425">
        <f t="shared" si="149"/>
        <v>0.17078470266616322</v>
      </c>
      <c r="AB428" s="424">
        <f t="shared" si="156"/>
        <v>290532.1201864953</v>
      </c>
      <c r="AC428" s="421" t="str">
        <f t="shared" si="157"/>
        <v>MEDIA ARMONICA</v>
      </c>
      <c r="AD428" s="434"/>
    </row>
    <row r="429" spans="1:30" ht="32">
      <c r="A429" s="12">
        <f t="shared" si="158"/>
        <v>400</v>
      </c>
      <c r="B429" s="13">
        <v>78181508</v>
      </c>
      <c r="C429" s="768" t="s">
        <v>1737</v>
      </c>
      <c r="D429" s="769"/>
      <c r="E429" s="14" t="s">
        <v>1710</v>
      </c>
      <c r="F429" s="12">
        <v>1</v>
      </c>
      <c r="G429" s="764" t="s">
        <v>1954</v>
      </c>
      <c r="H429" s="765"/>
      <c r="I429" s="16">
        <v>532000</v>
      </c>
      <c r="J429" s="15">
        <v>0.19</v>
      </c>
      <c r="K429" s="16">
        <f t="shared" si="138"/>
        <v>1010.8</v>
      </c>
      <c r="L429" s="16">
        <f t="shared" si="139"/>
        <v>533010.80000000005</v>
      </c>
      <c r="M429" s="16">
        <v>700000</v>
      </c>
      <c r="N429" s="15">
        <v>0.19</v>
      </c>
      <c r="O429" s="16">
        <f t="shared" si="140"/>
        <v>133000</v>
      </c>
      <c r="P429" s="16">
        <f t="shared" si="155"/>
        <v>833000</v>
      </c>
      <c r="Q429" s="16">
        <v>631000</v>
      </c>
      <c r="R429" s="15">
        <v>0.19</v>
      </c>
      <c r="S429" s="16">
        <f t="shared" si="141"/>
        <v>119890</v>
      </c>
      <c r="T429" s="16">
        <f t="shared" si="142"/>
        <v>750890</v>
      </c>
      <c r="U429" s="424">
        <f t="shared" si="143"/>
        <v>533010.80000000005</v>
      </c>
      <c r="V429" s="424">
        <f t="shared" si="144"/>
        <v>680523.98436093039</v>
      </c>
      <c r="W429" s="424">
        <f t="shared" si="145"/>
        <v>693403.09689390636</v>
      </c>
      <c r="X429" s="424">
        <f t="shared" si="146"/>
        <v>750890</v>
      </c>
      <c r="Y429" s="424">
        <f t="shared" si="147"/>
        <v>705633.6</v>
      </c>
      <c r="Z429" s="427">
        <f t="shared" si="148"/>
        <v>126581.95325527265</v>
      </c>
      <c r="AA429" s="425">
        <f t="shared" si="149"/>
        <v>0.17938764998615805</v>
      </c>
      <c r="AB429" s="424">
        <f t="shared" si="156"/>
        <v>680523.98436093039</v>
      </c>
      <c r="AC429" s="421" t="str">
        <f t="shared" si="157"/>
        <v>MEDIA ARMONICA</v>
      </c>
      <c r="AD429" s="434"/>
    </row>
    <row r="430" spans="1:30" ht="32">
      <c r="A430" s="12">
        <f t="shared" si="158"/>
        <v>401</v>
      </c>
      <c r="B430" s="13">
        <v>78181508</v>
      </c>
      <c r="C430" s="768" t="s">
        <v>1738</v>
      </c>
      <c r="D430" s="769"/>
      <c r="E430" s="14" t="s">
        <v>1710</v>
      </c>
      <c r="F430" s="12">
        <v>1</v>
      </c>
      <c r="G430" s="764" t="s">
        <v>1954</v>
      </c>
      <c r="H430" s="765"/>
      <c r="I430" s="16">
        <v>516000</v>
      </c>
      <c r="J430" s="15">
        <v>0.19</v>
      </c>
      <c r="K430" s="16">
        <f t="shared" si="138"/>
        <v>980.4</v>
      </c>
      <c r="L430" s="16">
        <f t="shared" si="139"/>
        <v>516980.4</v>
      </c>
      <c r="M430" s="16">
        <v>679000</v>
      </c>
      <c r="N430" s="15">
        <v>0.19</v>
      </c>
      <c r="O430" s="16">
        <f t="shared" si="140"/>
        <v>129010</v>
      </c>
      <c r="P430" s="16">
        <f t="shared" si="155"/>
        <v>808010</v>
      </c>
      <c r="Q430" s="16">
        <v>612000</v>
      </c>
      <c r="R430" s="15">
        <v>0.19</v>
      </c>
      <c r="S430" s="16">
        <f t="shared" si="141"/>
        <v>116280</v>
      </c>
      <c r="T430" s="16">
        <f t="shared" si="142"/>
        <v>728280</v>
      </c>
      <c r="U430" s="424">
        <f t="shared" si="143"/>
        <v>516980.4</v>
      </c>
      <c r="V430" s="424">
        <f t="shared" si="144"/>
        <v>660063.68108674558</v>
      </c>
      <c r="W430" s="424">
        <f t="shared" si="145"/>
        <v>672557.98380297178</v>
      </c>
      <c r="X430" s="424">
        <f t="shared" si="146"/>
        <v>728280</v>
      </c>
      <c r="Y430" s="424">
        <f t="shared" si="147"/>
        <v>684423.46666666667</v>
      </c>
      <c r="Z430" s="427">
        <f t="shared" si="148"/>
        <v>122792.78929984303</v>
      </c>
      <c r="AA430" s="425">
        <f t="shared" si="149"/>
        <v>0.1794105481185182</v>
      </c>
      <c r="AB430" s="424">
        <f t="shared" si="156"/>
        <v>660063.68108674558</v>
      </c>
      <c r="AC430" s="421" t="str">
        <f t="shared" si="157"/>
        <v>MEDIA ARMONICA</v>
      </c>
      <c r="AD430" s="434"/>
    </row>
    <row r="431" spans="1:30" ht="32">
      <c r="A431" s="12">
        <f t="shared" si="158"/>
        <v>402</v>
      </c>
      <c r="B431" s="13">
        <v>78181508</v>
      </c>
      <c r="C431" s="768" t="s">
        <v>1739</v>
      </c>
      <c r="D431" s="769"/>
      <c r="E431" s="14" t="s">
        <v>1710</v>
      </c>
      <c r="F431" s="12">
        <v>1</v>
      </c>
      <c r="G431" s="764" t="s">
        <v>1954</v>
      </c>
      <c r="H431" s="765"/>
      <c r="I431" s="16">
        <v>312000</v>
      </c>
      <c r="J431" s="15">
        <v>0.19</v>
      </c>
      <c r="K431" s="16">
        <f t="shared" si="138"/>
        <v>592.79999999999995</v>
      </c>
      <c r="L431" s="16">
        <f t="shared" si="139"/>
        <v>312592.8</v>
      </c>
      <c r="M431" s="16">
        <v>422000</v>
      </c>
      <c r="N431" s="15">
        <v>0.19</v>
      </c>
      <c r="O431" s="16">
        <f t="shared" si="140"/>
        <v>80180</v>
      </c>
      <c r="P431" s="16">
        <f t="shared" si="155"/>
        <v>502180</v>
      </c>
      <c r="Q431" s="16">
        <v>377000</v>
      </c>
      <c r="R431" s="15">
        <v>0.19</v>
      </c>
      <c r="S431" s="16">
        <f t="shared" si="141"/>
        <v>71630</v>
      </c>
      <c r="T431" s="16">
        <f t="shared" si="142"/>
        <v>448630</v>
      </c>
      <c r="U431" s="424">
        <f t="shared" si="143"/>
        <v>312592.8</v>
      </c>
      <c r="V431" s="424">
        <f t="shared" si="144"/>
        <v>404346.66309375782</v>
      </c>
      <c r="W431" s="424">
        <f t="shared" si="145"/>
        <v>412960.86624129739</v>
      </c>
      <c r="X431" s="424">
        <f t="shared" si="146"/>
        <v>448630</v>
      </c>
      <c r="Y431" s="424">
        <f t="shared" si="147"/>
        <v>421134.26666666666</v>
      </c>
      <c r="Z431" s="427">
        <f t="shared" si="148"/>
        <v>79803.250203707546</v>
      </c>
      <c r="AA431" s="425">
        <f t="shared" si="149"/>
        <v>0.18949597912172003</v>
      </c>
      <c r="AB431" s="424">
        <f t="shared" si="156"/>
        <v>404346.66309375782</v>
      </c>
      <c r="AC431" s="421" t="str">
        <f t="shared" si="157"/>
        <v>MEDIA ARMONICA</v>
      </c>
      <c r="AD431" s="434"/>
    </row>
    <row r="432" spans="1:30" ht="32">
      <c r="A432" s="12">
        <f t="shared" si="158"/>
        <v>403</v>
      </c>
      <c r="B432" s="13">
        <v>78181508</v>
      </c>
      <c r="C432" s="768" t="s">
        <v>1832</v>
      </c>
      <c r="D432" s="769"/>
      <c r="E432" s="14" t="s">
        <v>1710</v>
      </c>
      <c r="F432" s="12">
        <v>1</v>
      </c>
      <c r="G432" s="764" t="s">
        <v>1954</v>
      </c>
      <c r="H432" s="765"/>
      <c r="I432" s="16">
        <v>617000</v>
      </c>
      <c r="J432" s="15">
        <v>0.19</v>
      </c>
      <c r="K432" s="16">
        <f t="shared" si="138"/>
        <v>1172.3</v>
      </c>
      <c r="L432" s="16">
        <f t="shared" si="139"/>
        <v>618172.30000000005</v>
      </c>
      <c r="M432" s="16">
        <v>805000</v>
      </c>
      <c r="N432" s="15">
        <v>0.19</v>
      </c>
      <c r="O432" s="16">
        <f t="shared" si="140"/>
        <v>152950</v>
      </c>
      <c r="P432" s="16">
        <f t="shared" si="155"/>
        <v>957950</v>
      </c>
      <c r="Q432" s="16">
        <v>732000</v>
      </c>
      <c r="R432" s="15">
        <v>0.19</v>
      </c>
      <c r="S432" s="16">
        <f t="shared" si="141"/>
        <v>139080</v>
      </c>
      <c r="T432" s="16">
        <f t="shared" si="142"/>
        <v>871080</v>
      </c>
      <c r="U432" s="424">
        <f t="shared" si="143"/>
        <v>618172.30000000005</v>
      </c>
      <c r="V432" s="424">
        <f t="shared" si="144"/>
        <v>787490.87149524014</v>
      </c>
      <c r="W432" s="424">
        <f t="shared" si="145"/>
        <v>801992.19476430526</v>
      </c>
      <c r="X432" s="424">
        <f t="shared" si="146"/>
        <v>871080</v>
      </c>
      <c r="Y432" s="424">
        <f t="shared" si="147"/>
        <v>815734.1</v>
      </c>
      <c r="Z432" s="427">
        <f t="shared" si="148"/>
        <v>144128.64124207507</v>
      </c>
      <c r="AA432" s="425">
        <f t="shared" si="149"/>
        <v>0.17668581127364305</v>
      </c>
      <c r="AB432" s="424">
        <f t="shared" si="156"/>
        <v>787490.87149524014</v>
      </c>
      <c r="AC432" s="421" t="str">
        <f t="shared" si="157"/>
        <v>MEDIA ARMONICA</v>
      </c>
      <c r="AD432" s="434"/>
    </row>
    <row r="433" spans="1:30" ht="32">
      <c r="A433" s="12">
        <f t="shared" si="158"/>
        <v>404</v>
      </c>
      <c r="B433" s="13">
        <v>78181508</v>
      </c>
      <c r="C433" s="768" t="s">
        <v>1741</v>
      </c>
      <c r="D433" s="769"/>
      <c r="E433" s="14" t="s">
        <v>1710</v>
      </c>
      <c r="F433" s="12">
        <v>1</v>
      </c>
      <c r="G433" s="764" t="s">
        <v>1954</v>
      </c>
      <c r="H433" s="765"/>
      <c r="I433" s="16">
        <v>129000</v>
      </c>
      <c r="J433" s="15">
        <v>0.19</v>
      </c>
      <c r="K433" s="16">
        <f t="shared" si="138"/>
        <v>245.1</v>
      </c>
      <c r="L433" s="16">
        <f t="shared" si="139"/>
        <v>129245.1</v>
      </c>
      <c r="M433" s="16">
        <v>167000</v>
      </c>
      <c r="N433" s="15">
        <v>0.19</v>
      </c>
      <c r="O433" s="16">
        <f t="shared" si="140"/>
        <v>31730</v>
      </c>
      <c r="P433" s="16">
        <f t="shared" si="155"/>
        <v>198730</v>
      </c>
      <c r="Q433" s="16">
        <v>152000</v>
      </c>
      <c r="R433" s="15">
        <v>0.19</v>
      </c>
      <c r="S433" s="16">
        <f t="shared" si="141"/>
        <v>28880</v>
      </c>
      <c r="T433" s="16">
        <f t="shared" si="142"/>
        <v>180880</v>
      </c>
      <c r="U433" s="424">
        <f t="shared" si="143"/>
        <v>129245.1</v>
      </c>
      <c r="V433" s="424">
        <f t="shared" si="144"/>
        <v>163954.87727079523</v>
      </c>
      <c r="W433" s="424">
        <f t="shared" si="145"/>
        <v>166861.45373141509</v>
      </c>
      <c r="X433" s="424">
        <f t="shared" si="146"/>
        <v>180880</v>
      </c>
      <c r="Y433" s="424">
        <f t="shared" si="147"/>
        <v>169618.36666666667</v>
      </c>
      <c r="Z433" s="427">
        <f t="shared" si="148"/>
        <v>29463.606036412013</v>
      </c>
      <c r="AA433" s="425">
        <f t="shared" si="149"/>
        <v>0.17370528095176022</v>
      </c>
      <c r="AB433" s="424">
        <f t="shared" si="156"/>
        <v>163954.87727079523</v>
      </c>
      <c r="AC433" s="421" t="str">
        <f t="shared" si="157"/>
        <v>MEDIA ARMONICA</v>
      </c>
      <c r="AD433" s="434"/>
    </row>
    <row r="434" spans="1:30" ht="32">
      <c r="A434" s="12">
        <f t="shared" si="158"/>
        <v>405</v>
      </c>
      <c r="B434" s="13">
        <v>78181508</v>
      </c>
      <c r="C434" s="768" t="s">
        <v>1857</v>
      </c>
      <c r="D434" s="769"/>
      <c r="E434" s="14" t="s">
        <v>1710</v>
      </c>
      <c r="F434" s="12">
        <v>1</v>
      </c>
      <c r="G434" s="764" t="s">
        <v>1954</v>
      </c>
      <c r="H434" s="765"/>
      <c r="I434" s="16">
        <v>699000</v>
      </c>
      <c r="J434" s="15">
        <v>0.19</v>
      </c>
      <c r="K434" s="16">
        <f t="shared" si="138"/>
        <v>1328.1</v>
      </c>
      <c r="L434" s="16">
        <f t="shared" si="139"/>
        <v>700328.1</v>
      </c>
      <c r="M434" s="16">
        <v>928000</v>
      </c>
      <c r="N434" s="15">
        <v>0.19</v>
      </c>
      <c r="O434" s="16">
        <f t="shared" si="140"/>
        <v>176320</v>
      </c>
      <c r="P434" s="16">
        <f t="shared" si="155"/>
        <v>1104320</v>
      </c>
      <c r="Q434" s="16">
        <v>829000</v>
      </c>
      <c r="R434" s="15">
        <v>0.19</v>
      </c>
      <c r="S434" s="16">
        <f t="shared" si="141"/>
        <v>157510</v>
      </c>
      <c r="T434" s="16">
        <f t="shared" si="142"/>
        <v>986510</v>
      </c>
      <c r="U434" s="424">
        <f t="shared" si="143"/>
        <v>700328.1</v>
      </c>
      <c r="V434" s="424">
        <f t="shared" si="144"/>
        <v>896295.27640989306</v>
      </c>
      <c r="W434" s="424">
        <f t="shared" si="145"/>
        <v>913761.08948754193</v>
      </c>
      <c r="X434" s="424">
        <f t="shared" si="146"/>
        <v>986510</v>
      </c>
      <c r="Y434" s="424">
        <f t="shared" si="147"/>
        <v>930386.03333333333</v>
      </c>
      <c r="Z434" s="427">
        <f t="shared" si="148"/>
        <v>169636.45155096293</v>
      </c>
      <c r="AA434" s="425">
        <f t="shared" si="149"/>
        <v>0.1823291036981706</v>
      </c>
      <c r="AB434" s="424">
        <f t="shared" si="156"/>
        <v>896295.27640989306</v>
      </c>
      <c r="AC434" s="421" t="str">
        <f t="shared" si="157"/>
        <v>MEDIA ARMONICA</v>
      </c>
      <c r="AD434" s="434"/>
    </row>
    <row r="435" spans="1:30" ht="32">
      <c r="A435" s="12">
        <f t="shared" si="158"/>
        <v>406</v>
      </c>
      <c r="B435" s="13">
        <v>78181508</v>
      </c>
      <c r="C435" s="768" t="s">
        <v>1794</v>
      </c>
      <c r="D435" s="769"/>
      <c r="E435" s="14" t="s">
        <v>1710</v>
      </c>
      <c r="F435" s="12">
        <v>1</v>
      </c>
      <c r="G435" s="764" t="s">
        <v>1954</v>
      </c>
      <c r="H435" s="765"/>
      <c r="I435" s="16">
        <v>261000</v>
      </c>
      <c r="J435" s="15">
        <v>0.19</v>
      </c>
      <c r="K435" s="16">
        <f t="shared" si="138"/>
        <v>495.9</v>
      </c>
      <c r="L435" s="16">
        <f t="shared" si="139"/>
        <v>261495.9</v>
      </c>
      <c r="M435" s="16">
        <v>346000</v>
      </c>
      <c r="N435" s="15">
        <v>0.19</v>
      </c>
      <c r="O435" s="16">
        <f t="shared" si="140"/>
        <v>65740</v>
      </c>
      <c r="P435" s="16">
        <f t="shared" si="155"/>
        <v>411740</v>
      </c>
      <c r="Q435" s="16">
        <v>309000</v>
      </c>
      <c r="R435" s="15">
        <v>0.19</v>
      </c>
      <c r="S435" s="16">
        <f t="shared" si="141"/>
        <v>58710</v>
      </c>
      <c r="T435" s="16">
        <f t="shared" si="142"/>
        <v>367710</v>
      </c>
      <c r="U435" s="424">
        <f t="shared" si="143"/>
        <v>261495.9</v>
      </c>
      <c r="V435" s="424">
        <f t="shared" si="144"/>
        <v>334358.57690652908</v>
      </c>
      <c r="W435" s="424">
        <f t="shared" si="145"/>
        <v>340824.75274195184</v>
      </c>
      <c r="X435" s="424">
        <f t="shared" si="146"/>
        <v>367710</v>
      </c>
      <c r="Y435" s="424">
        <f t="shared" si="147"/>
        <v>346981.96666666667</v>
      </c>
      <c r="Z435" s="427">
        <f t="shared" si="148"/>
        <v>63063.782107764055</v>
      </c>
      <c r="AA435" s="425">
        <f t="shared" si="149"/>
        <v>0.18174945145880508</v>
      </c>
      <c r="AB435" s="424">
        <f t="shared" si="156"/>
        <v>334358.57690652908</v>
      </c>
      <c r="AC435" s="421" t="str">
        <f t="shared" si="157"/>
        <v>MEDIA ARMONICA</v>
      </c>
      <c r="AD435" s="434"/>
    </row>
    <row r="436" spans="1:30" ht="32">
      <c r="A436" s="12">
        <f t="shared" si="158"/>
        <v>407</v>
      </c>
      <c r="B436" s="13">
        <v>78181508</v>
      </c>
      <c r="C436" s="768" t="s">
        <v>1795</v>
      </c>
      <c r="D436" s="769"/>
      <c r="E436" s="14" t="s">
        <v>1710</v>
      </c>
      <c r="F436" s="12">
        <v>1</v>
      </c>
      <c r="G436" s="764" t="s">
        <v>1954</v>
      </c>
      <c r="H436" s="765"/>
      <c r="I436" s="16">
        <v>105000</v>
      </c>
      <c r="J436" s="15">
        <v>0.19</v>
      </c>
      <c r="K436" s="16">
        <f t="shared" si="138"/>
        <v>199.5</v>
      </c>
      <c r="L436" s="16">
        <f t="shared" si="139"/>
        <v>105199.5</v>
      </c>
      <c r="M436" s="16">
        <v>137000</v>
      </c>
      <c r="N436" s="15">
        <v>0.19</v>
      </c>
      <c r="O436" s="16">
        <f t="shared" si="140"/>
        <v>26030</v>
      </c>
      <c r="P436" s="16">
        <f t="shared" si="155"/>
        <v>163030</v>
      </c>
      <c r="Q436" s="16">
        <v>124000</v>
      </c>
      <c r="R436" s="15">
        <v>0.19</v>
      </c>
      <c r="S436" s="16">
        <f t="shared" si="141"/>
        <v>23560</v>
      </c>
      <c r="T436" s="16">
        <f t="shared" si="142"/>
        <v>147560</v>
      </c>
      <c r="U436" s="424">
        <f t="shared" si="143"/>
        <v>105199.5</v>
      </c>
      <c r="V436" s="424">
        <f t="shared" si="144"/>
        <v>133830.03124707018</v>
      </c>
      <c r="W436" s="424">
        <f t="shared" si="145"/>
        <v>136275.13374351256</v>
      </c>
      <c r="X436" s="424">
        <f t="shared" si="146"/>
        <v>147560</v>
      </c>
      <c r="Y436" s="424">
        <f t="shared" si="147"/>
        <v>138596.5</v>
      </c>
      <c r="Z436" s="427">
        <f t="shared" si="148"/>
        <v>24445.175826053422</v>
      </c>
      <c r="AA436" s="425">
        <f t="shared" si="149"/>
        <v>0.17637657391098205</v>
      </c>
      <c r="AB436" s="424">
        <f t="shared" si="156"/>
        <v>133830.03124707018</v>
      </c>
      <c r="AC436" s="421" t="str">
        <f t="shared" si="157"/>
        <v>MEDIA ARMONICA</v>
      </c>
      <c r="AD436" s="434"/>
    </row>
    <row r="437" spans="1:30" ht="32">
      <c r="A437" s="12">
        <f t="shared" si="158"/>
        <v>408</v>
      </c>
      <c r="B437" s="13">
        <v>78181508</v>
      </c>
      <c r="C437" s="768" t="s">
        <v>1796</v>
      </c>
      <c r="D437" s="769"/>
      <c r="E437" s="14" t="s">
        <v>1710</v>
      </c>
      <c r="F437" s="12">
        <v>1</v>
      </c>
      <c r="G437" s="764" t="s">
        <v>1954</v>
      </c>
      <c r="H437" s="765"/>
      <c r="I437" s="16">
        <v>182000</v>
      </c>
      <c r="J437" s="15">
        <v>0.19</v>
      </c>
      <c r="K437" s="16">
        <f t="shared" si="138"/>
        <v>345.8</v>
      </c>
      <c r="L437" s="16">
        <f t="shared" si="139"/>
        <v>182345.8</v>
      </c>
      <c r="M437" s="16">
        <v>240000</v>
      </c>
      <c r="N437" s="15">
        <v>0.19</v>
      </c>
      <c r="O437" s="16">
        <f t="shared" si="140"/>
        <v>45600</v>
      </c>
      <c r="P437" s="16">
        <f t="shared" si="155"/>
        <v>285600</v>
      </c>
      <c r="Q437" s="16">
        <v>215000</v>
      </c>
      <c r="R437" s="15">
        <v>0.19</v>
      </c>
      <c r="S437" s="16">
        <f t="shared" si="141"/>
        <v>40850</v>
      </c>
      <c r="T437" s="16">
        <f t="shared" si="142"/>
        <v>255850</v>
      </c>
      <c r="U437" s="424">
        <f t="shared" si="143"/>
        <v>182345.8</v>
      </c>
      <c r="V437" s="424">
        <f t="shared" si="144"/>
        <v>232665.87912992894</v>
      </c>
      <c r="W437" s="424">
        <f t="shared" si="145"/>
        <v>237071.74496418572</v>
      </c>
      <c r="X437" s="424">
        <f t="shared" si="146"/>
        <v>255850</v>
      </c>
      <c r="Y437" s="424">
        <f t="shared" si="147"/>
        <v>241265.26666666669</v>
      </c>
      <c r="Z437" s="427">
        <f t="shared" si="148"/>
        <v>43396.568905950218</v>
      </c>
      <c r="AA437" s="425">
        <f t="shared" si="149"/>
        <v>0.17987076840988941</v>
      </c>
      <c r="AB437" s="424">
        <f t="shared" si="156"/>
        <v>232665.87912992894</v>
      </c>
      <c r="AC437" s="421" t="str">
        <f t="shared" si="157"/>
        <v>MEDIA ARMONICA</v>
      </c>
      <c r="AD437" s="434"/>
    </row>
    <row r="438" spans="1:30" ht="32">
      <c r="A438" s="12">
        <f t="shared" si="158"/>
        <v>409</v>
      </c>
      <c r="B438" s="13">
        <v>78181508</v>
      </c>
      <c r="C438" s="768" t="s">
        <v>1858</v>
      </c>
      <c r="D438" s="769"/>
      <c r="E438" s="14" t="s">
        <v>1710</v>
      </c>
      <c r="F438" s="12">
        <v>1</v>
      </c>
      <c r="G438" s="764" t="s">
        <v>1954</v>
      </c>
      <c r="H438" s="765"/>
      <c r="I438" s="16">
        <v>245000</v>
      </c>
      <c r="J438" s="15">
        <v>0.19</v>
      </c>
      <c r="K438" s="16">
        <f t="shared" si="138"/>
        <v>465.5</v>
      </c>
      <c r="L438" s="16">
        <f t="shared" si="139"/>
        <v>245465.5</v>
      </c>
      <c r="M438" s="16">
        <v>319000</v>
      </c>
      <c r="N438" s="15">
        <v>0.19</v>
      </c>
      <c r="O438" s="16">
        <f t="shared" si="140"/>
        <v>60610</v>
      </c>
      <c r="P438" s="16">
        <f t="shared" si="155"/>
        <v>379610</v>
      </c>
      <c r="Q438" s="16">
        <v>288000</v>
      </c>
      <c r="R438" s="15">
        <v>0.19</v>
      </c>
      <c r="S438" s="16">
        <f t="shared" si="141"/>
        <v>54720</v>
      </c>
      <c r="T438" s="16">
        <f t="shared" si="142"/>
        <v>342720</v>
      </c>
      <c r="U438" s="424">
        <f t="shared" si="143"/>
        <v>245465.5</v>
      </c>
      <c r="V438" s="424">
        <f t="shared" si="144"/>
        <v>311655.65305427951</v>
      </c>
      <c r="W438" s="424">
        <f t="shared" si="145"/>
        <v>317265.25852809421</v>
      </c>
      <c r="X438" s="424">
        <f t="shared" si="146"/>
        <v>342720</v>
      </c>
      <c r="Y438" s="424">
        <f t="shared" si="147"/>
        <v>322598.5</v>
      </c>
      <c r="Z438" s="427">
        <f t="shared" si="148"/>
        <v>56582.345843616866</v>
      </c>
      <c r="AA438" s="425">
        <f t="shared" si="149"/>
        <v>0.17539556397074652</v>
      </c>
      <c r="AB438" s="424">
        <f t="shared" si="156"/>
        <v>311655.65305427951</v>
      </c>
      <c r="AC438" s="421" t="str">
        <f t="shared" si="157"/>
        <v>MEDIA ARMONICA</v>
      </c>
      <c r="AD438" s="434"/>
    </row>
    <row r="439" spans="1:30" ht="32">
      <c r="A439" s="12">
        <f t="shared" si="158"/>
        <v>410</v>
      </c>
      <c r="B439" s="13">
        <v>78181508</v>
      </c>
      <c r="C439" s="768" t="s">
        <v>1859</v>
      </c>
      <c r="D439" s="769"/>
      <c r="E439" s="14" t="s">
        <v>1710</v>
      </c>
      <c r="F439" s="12">
        <v>1</v>
      </c>
      <c r="G439" s="764" t="s">
        <v>1954</v>
      </c>
      <c r="H439" s="765"/>
      <c r="I439" s="16">
        <v>204000</v>
      </c>
      <c r="J439" s="15">
        <v>0.19</v>
      </c>
      <c r="K439" s="16">
        <f t="shared" si="138"/>
        <v>387.6</v>
      </c>
      <c r="L439" s="16">
        <f t="shared" si="139"/>
        <v>204387.6</v>
      </c>
      <c r="M439" s="16">
        <v>262000</v>
      </c>
      <c r="N439" s="15">
        <v>0.19</v>
      </c>
      <c r="O439" s="16">
        <f t="shared" si="140"/>
        <v>49780</v>
      </c>
      <c r="P439" s="16">
        <f t="shared" si="155"/>
        <v>311780</v>
      </c>
      <c r="Q439" s="16">
        <v>239000</v>
      </c>
      <c r="R439" s="15">
        <v>0.19</v>
      </c>
      <c r="S439" s="16">
        <f t="shared" si="141"/>
        <v>45410</v>
      </c>
      <c r="T439" s="16">
        <f t="shared" si="142"/>
        <v>284410</v>
      </c>
      <c r="U439" s="424">
        <f t="shared" si="143"/>
        <v>204387.6</v>
      </c>
      <c r="V439" s="424">
        <f t="shared" si="144"/>
        <v>258262.12121387996</v>
      </c>
      <c r="W439" s="424">
        <f t="shared" si="145"/>
        <v>262673.27347286715</v>
      </c>
      <c r="X439" s="424">
        <f t="shared" si="146"/>
        <v>284410</v>
      </c>
      <c r="Y439" s="424">
        <f t="shared" si="147"/>
        <v>266859.2</v>
      </c>
      <c r="Z439" s="427">
        <f t="shared" si="148"/>
        <v>45565.373036404177</v>
      </c>
      <c r="AA439" s="425">
        <f t="shared" si="149"/>
        <v>0.1707468696466308</v>
      </c>
      <c r="AB439" s="424">
        <f t="shared" si="156"/>
        <v>258262.12121387996</v>
      </c>
      <c r="AC439" s="421" t="str">
        <f t="shared" si="157"/>
        <v>MEDIA ARMONICA</v>
      </c>
      <c r="AD439" s="434"/>
    </row>
    <row r="440" spans="1:30" ht="32">
      <c r="A440" s="12">
        <f t="shared" si="158"/>
        <v>411</v>
      </c>
      <c r="B440" s="13">
        <v>78181508</v>
      </c>
      <c r="C440" s="768" t="s">
        <v>1860</v>
      </c>
      <c r="D440" s="769"/>
      <c r="E440" s="14" t="s">
        <v>1710</v>
      </c>
      <c r="F440" s="12">
        <v>1</v>
      </c>
      <c r="G440" s="764" t="s">
        <v>1954</v>
      </c>
      <c r="H440" s="765"/>
      <c r="I440" s="16">
        <v>386000</v>
      </c>
      <c r="J440" s="15">
        <v>0.19</v>
      </c>
      <c r="K440" s="16">
        <f t="shared" si="138"/>
        <v>733.4</v>
      </c>
      <c r="L440" s="16">
        <f t="shared" si="139"/>
        <v>386733.4</v>
      </c>
      <c r="M440" s="16">
        <v>502000</v>
      </c>
      <c r="N440" s="15">
        <v>0.19</v>
      </c>
      <c r="O440" s="16">
        <f t="shared" si="140"/>
        <v>95380</v>
      </c>
      <c r="P440" s="16">
        <f t="shared" si="155"/>
        <v>597380</v>
      </c>
      <c r="Q440" s="16">
        <v>453000</v>
      </c>
      <c r="R440" s="15">
        <v>0.19</v>
      </c>
      <c r="S440" s="16">
        <f t="shared" si="141"/>
        <v>86070</v>
      </c>
      <c r="T440" s="16">
        <f t="shared" si="142"/>
        <v>539070</v>
      </c>
      <c r="U440" s="424">
        <f t="shared" si="143"/>
        <v>386733.4</v>
      </c>
      <c r="V440" s="424">
        <f t="shared" si="144"/>
        <v>490614.25109857466</v>
      </c>
      <c r="W440" s="424">
        <f t="shared" si="145"/>
        <v>499385.3998603198</v>
      </c>
      <c r="X440" s="424">
        <f t="shared" si="146"/>
        <v>539070</v>
      </c>
      <c r="Y440" s="424">
        <f t="shared" si="147"/>
        <v>507727.8</v>
      </c>
      <c r="Z440" s="427">
        <f t="shared" si="148"/>
        <v>88805.959441620435</v>
      </c>
      <c r="AA440" s="425">
        <f t="shared" si="149"/>
        <v>0.1749086015018686</v>
      </c>
      <c r="AB440" s="424">
        <f t="shared" si="156"/>
        <v>490614.25109857466</v>
      </c>
      <c r="AC440" s="421" t="str">
        <f t="shared" si="157"/>
        <v>MEDIA ARMONICA</v>
      </c>
      <c r="AD440" s="434"/>
    </row>
    <row r="441" spans="1:30" ht="32">
      <c r="A441" s="12">
        <f t="shared" si="158"/>
        <v>412</v>
      </c>
      <c r="B441" s="13">
        <v>78181508</v>
      </c>
      <c r="C441" s="768" t="s">
        <v>1861</v>
      </c>
      <c r="D441" s="769"/>
      <c r="E441" s="14" t="s">
        <v>1710</v>
      </c>
      <c r="F441" s="12">
        <v>1</v>
      </c>
      <c r="G441" s="764" t="s">
        <v>1954</v>
      </c>
      <c r="H441" s="765"/>
      <c r="I441" s="16">
        <v>305000</v>
      </c>
      <c r="J441" s="15">
        <v>0.19</v>
      </c>
      <c r="K441" s="16">
        <f t="shared" si="138"/>
        <v>579.5</v>
      </c>
      <c r="L441" s="16">
        <f t="shared" si="139"/>
        <v>305579.5</v>
      </c>
      <c r="M441" s="16">
        <v>397000</v>
      </c>
      <c r="N441" s="15">
        <v>0.19</v>
      </c>
      <c r="O441" s="16">
        <f t="shared" si="140"/>
        <v>75430</v>
      </c>
      <c r="P441" s="16">
        <f t="shared" si="155"/>
        <v>472430</v>
      </c>
      <c r="Q441" s="16">
        <v>358000</v>
      </c>
      <c r="R441" s="15">
        <v>0.19</v>
      </c>
      <c r="S441" s="16">
        <f t="shared" si="141"/>
        <v>68020</v>
      </c>
      <c r="T441" s="16">
        <f t="shared" si="142"/>
        <v>426020</v>
      </c>
      <c r="U441" s="424">
        <f t="shared" si="143"/>
        <v>305579.5</v>
      </c>
      <c r="V441" s="424">
        <f t="shared" si="144"/>
        <v>387772.54054323951</v>
      </c>
      <c r="W441" s="424">
        <f t="shared" si="145"/>
        <v>394727.35460761969</v>
      </c>
      <c r="X441" s="424">
        <f t="shared" si="146"/>
        <v>426020</v>
      </c>
      <c r="Y441" s="424">
        <f t="shared" si="147"/>
        <v>401343.16666666669</v>
      </c>
      <c r="Z441" s="427">
        <f t="shared" si="148"/>
        <v>70315.867887143526</v>
      </c>
      <c r="AA441" s="425">
        <f t="shared" si="149"/>
        <v>0.17520135815727983</v>
      </c>
      <c r="AB441" s="424">
        <f t="shared" si="156"/>
        <v>387772.54054323951</v>
      </c>
      <c r="AC441" s="421" t="str">
        <f t="shared" si="157"/>
        <v>MEDIA ARMONICA</v>
      </c>
      <c r="AD441" s="434"/>
    </row>
    <row r="442" spans="1:30" ht="32">
      <c r="A442" s="12">
        <f t="shared" si="158"/>
        <v>413</v>
      </c>
      <c r="B442" s="13">
        <v>78181508</v>
      </c>
      <c r="C442" s="768" t="s">
        <v>1862</v>
      </c>
      <c r="D442" s="769"/>
      <c r="E442" s="14" t="s">
        <v>1710</v>
      </c>
      <c r="F442" s="12">
        <v>1</v>
      </c>
      <c r="G442" s="764" t="s">
        <v>1954</v>
      </c>
      <c r="H442" s="765"/>
      <c r="I442" s="16">
        <v>482000</v>
      </c>
      <c r="J442" s="15">
        <v>0.19</v>
      </c>
      <c r="K442" s="16">
        <f t="shared" si="138"/>
        <v>915.8</v>
      </c>
      <c r="L442" s="16">
        <f t="shared" si="139"/>
        <v>482915.8</v>
      </c>
      <c r="M442" s="16">
        <v>629000</v>
      </c>
      <c r="N442" s="15">
        <v>0.19</v>
      </c>
      <c r="O442" s="16">
        <f t="shared" si="140"/>
        <v>119510</v>
      </c>
      <c r="P442" s="16">
        <f t="shared" si="155"/>
        <v>748510</v>
      </c>
      <c r="Q442" s="16">
        <v>572000</v>
      </c>
      <c r="R442" s="15">
        <v>0.19</v>
      </c>
      <c r="S442" s="16">
        <f t="shared" si="141"/>
        <v>108680</v>
      </c>
      <c r="T442" s="16">
        <f t="shared" si="142"/>
        <v>680680</v>
      </c>
      <c r="U442" s="424">
        <f t="shared" si="143"/>
        <v>482915.8</v>
      </c>
      <c r="V442" s="424">
        <f t="shared" si="144"/>
        <v>615275.95137578249</v>
      </c>
      <c r="W442" s="424">
        <f t="shared" si="145"/>
        <v>626619.64173369226</v>
      </c>
      <c r="X442" s="424">
        <f t="shared" si="146"/>
        <v>680680</v>
      </c>
      <c r="Y442" s="424">
        <f t="shared" si="147"/>
        <v>637368.6</v>
      </c>
      <c r="Z442" s="427">
        <f t="shared" si="148"/>
        <v>112670.54568040412</v>
      </c>
      <c r="AA442" s="425">
        <f t="shared" si="149"/>
        <v>0.17677454722495606</v>
      </c>
      <c r="AB442" s="424">
        <f t="shared" si="156"/>
        <v>615275.95137578249</v>
      </c>
      <c r="AC442" s="421" t="str">
        <f t="shared" si="157"/>
        <v>MEDIA ARMONICA</v>
      </c>
      <c r="AD442" s="434"/>
    </row>
    <row r="443" spans="1:30" ht="32">
      <c r="A443" s="12">
        <f t="shared" si="158"/>
        <v>414</v>
      </c>
      <c r="B443" s="13">
        <v>78181508</v>
      </c>
      <c r="C443" s="768" t="s">
        <v>1863</v>
      </c>
      <c r="D443" s="769"/>
      <c r="E443" s="14" t="s">
        <v>1710</v>
      </c>
      <c r="F443" s="12">
        <v>1</v>
      </c>
      <c r="G443" s="764" t="s">
        <v>1954</v>
      </c>
      <c r="H443" s="765"/>
      <c r="I443" s="16">
        <v>223000</v>
      </c>
      <c r="J443" s="15">
        <v>0.19</v>
      </c>
      <c r="K443" s="16">
        <f t="shared" si="138"/>
        <v>423.7</v>
      </c>
      <c r="L443" s="16">
        <f t="shared" si="139"/>
        <v>223423.7</v>
      </c>
      <c r="M443" s="16">
        <v>290000</v>
      </c>
      <c r="N443" s="15">
        <v>0.19</v>
      </c>
      <c r="O443" s="16">
        <f t="shared" si="140"/>
        <v>55100</v>
      </c>
      <c r="P443" s="16">
        <f t="shared" si="155"/>
        <v>345100</v>
      </c>
      <c r="Q443" s="16">
        <v>259000</v>
      </c>
      <c r="R443" s="15">
        <v>0.19</v>
      </c>
      <c r="S443" s="16">
        <f t="shared" si="141"/>
        <v>49210</v>
      </c>
      <c r="T443" s="16">
        <f t="shared" si="142"/>
        <v>308210</v>
      </c>
      <c r="U443" s="424">
        <f t="shared" si="143"/>
        <v>223423.7</v>
      </c>
      <c r="V443" s="424">
        <f t="shared" si="144"/>
        <v>282537.68015692389</v>
      </c>
      <c r="W443" s="424">
        <f t="shared" si="145"/>
        <v>287501.62792140926</v>
      </c>
      <c r="X443" s="424">
        <f t="shared" si="146"/>
        <v>308210</v>
      </c>
      <c r="Y443" s="424">
        <f t="shared" si="147"/>
        <v>292244.56666666665</v>
      </c>
      <c r="Z443" s="427">
        <f t="shared" si="148"/>
        <v>50940.827054949121</v>
      </c>
      <c r="AA443" s="425">
        <f t="shared" si="149"/>
        <v>0.17430889352701667</v>
      </c>
      <c r="AB443" s="424">
        <f t="shared" si="156"/>
        <v>282537.68015692389</v>
      </c>
      <c r="AC443" s="421" t="str">
        <f t="shared" si="157"/>
        <v>MEDIA ARMONICA</v>
      </c>
      <c r="AD443" s="434"/>
    </row>
    <row r="444" spans="1:30" ht="32">
      <c r="A444" s="12">
        <f t="shared" si="158"/>
        <v>415</v>
      </c>
      <c r="B444" s="13">
        <v>78181508</v>
      </c>
      <c r="C444" s="768" t="s">
        <v>1864</v>
      </c>
      <c r="D444" s="769"/>
      <c r="E444" s="14" t="s">
        <v>1710</v>
      </c>
      <c r="F444" s="12">
        <v>1</v>
      </c>
      <c r="G444" s="764" t="s">
        <v>1954</v>
      </c>
      <c r="H444" s="765"/>
      <c r="I444" s="16">
        <v>219000</v>
      </c>
      <c r="J444" s="15">
        <v>0.19</v>
      </c>
      <c r="K444" s="16">
        <f t="shared" si="138"/>
        <v>416.1</v>
      </c>
      <c r="L444" s="16">
        <f t="shared" si="139"/>
        <v>219416.1</v>
      </c>
      <c r="M444" s="16">
        <v>287000</v>
      </c>
      <c r="N444" s="15">
        <v>0.19</v>
      </c>
      <c r="O444" s="16">
        <f t="shared" si="140"/>
        <v>54530</v>
      </c>
      <c r="P444" s="16">
        <f t="shared" si="155"/>
        <v>341530</v>
      </c>
      <c r="Q444" s="16">
        <v>257000</v>
      </c>
      <c r="R444" s="15">
        <v>0.19</v>
      </c>
      <c r="S444" s="16">
        <f t="shared" si="141"/>
        <v>48830</v>
      </c>
      <c r="T444" s="16">
        <f t="shared" si="142"/>
        <v>305830</v>
      </c>
      <c r="U444" s="424">
        <f t="shared" si="143"/>
        <v>219416.1</v>
      </c>
      <c r="V444" s="424">
        <f t="shared" si="144"/>
        <v>278931.16915811645</v>
      </c>
      <c r="W444" s="424">
        <f t="shared" si="145"/>
        <v>284048.48554335278</v>
      </c>
      <c r="X444" s="424">
        <f t="shared" si="146"/>
        <v>305830</v>
      </c>
      <c r="Y444" s="424">
        <f t="shared" si="147"/>
        <v>288925.36666666664</v>
      </c>
      <c r="Z444" s="427">
        <f t="shared" si="148"/>
        <v>51265.817815274277</v>
      </c>
      <c r="AA444" s="425">
        <f t="shared" si="149"/>
        <v>0.17743619539789207</v>
      </c>
      <c r="AB444" s="424">
        <f t="shared" si="156"/>
        <v>278931.16915811645</v>
      </c>
      <c r="AC444" s="421" t="str">
        <f t="shared" si="157"/>
        <v>MEDIA ARMONICA</v>
      </c>
      <c r="AD444" s="434"/>
    </row>
    <row r="445" spans="1:30" ht="32">
      <c r="A445" s="12">
        <f t="shared" si="158"/>
        <v>416</v>
      </c>
      <c r="B445" s="13">
        <v>78181508</v>
      </c>
      <c r="C445" s="768" t="s">
        <v>1761</v>
      </c>
      <c r="D445" s="769"/>
      <c r="E445" s="14" t="s">
        <v>1710</v>
      </c>
      <c r="F445" s="12">
        <v>1</v>
      </c>
      <c r="G445" s="764" t="s">
        <v>1954</v>
      </c>
      <c r="H445" s="765"/>
      <c r="I445" s="16">
        <v>737000</v>
      </c>
      <c r="J445" s="15">
        <v>0.19</v>
      </c>
      <c r="K445" s="16">
        <f t="shared" si="138"/>
        <v>1400.3</v>
      </c>
      <c r="L445" s="16">
        <f t="shared" si="139"/>
        <v>738400.3</v>
      </c>
      <c r="M445" s="16">
        <v>969000</v>
      </c>
      <c r="N445" s="15">
        <v>0.19</v>
      </c>
      <c r="O445" s="16">
        <f t="shared" si="140"/>
        <v>184110</v>
      </c>
      <c r="P445" s="16">
        <f t="shared" si="155"/>
        <v>1153110</v>
      </c>
      <c r="Q445" s="16">
        <v>866000</v>
      </c>
      <c r="R445" s="15">
        <v>0.19</v>
      </c>
      <c r="S445" s="16">
        <f t="shared" si="141"/>
        <v>164540</v>
      </c>
      <c r="T445" s="16">
        <f t="shared" si="142"/>
        <v>1030540</v>
      </c>
      <c r="U445" s="424">
        <f t="shared" si="143"/>
        <v>738400.3</v>
      </c>
      <c r="V445" s="424">
        <f t="shared" si="144"/>
        <v>939889.67613928695</v>
      </c>
      <c r="W445" s="424">
        <f t="shared" si="145"/>
        <v>957361.19203415839</v>
      </c>
      <c r="X445" s="424">
        <f t="shared" si="146"/>
        <v>1030540</v>
      </c>
      <c r="Y445" s="424">
        <f t="shared" si="147"/>
        <v>974016.7666666666</v>
      </c>
      <c r="Z445" s="427">
        <f t="shared" si="148"/>
        <v>173958.21480720295</v>
      </c>
      <c r="AA445" s="425">
        <f t="shared" si="149"/>
        <v>0.17859878880990135</v>
      </c>
      <c r="AB445" s="424">
        <f t="shared" si="156"/>
        <v>939889.67613928695</v>
      </c>
      <c r="AC445" s="421" t="str">
        <f t="shared" si="157"/>
        <v>MEDIA ARMONICA</v>
      </c>
      <c r="AD445" s="434"/>
    </row>
    <row r="446" spans="1:30" ht="32">
      <c r="A446" s="12">
        <f t="shared" si="158"/>
        <v>417</v>
      </c>
      <c r="B446" s="13">
        <v>78181508</v>
      </c>
      <c r="C446" s="768" t="s">
        <v>1851</v>
      </c>
      <c r="D446" s="769"/>
      <c r="E446" s="14" t="s">
        <v>1710</v>
      </c>
      <c r="F446" s="12">
        <v>1</v>
      </c>
      <c r="G446" s="764" t="s">
        <v>1954</v>
      </c>
      <c r="H446" s="765"/>
      <c r="I446" s="16">
        <v>431000</v>
      </c>
      <c r="J446" s="15">
        <v>0.19</v>
      </c>
      <c r="K446" s="16">
        <f t="shared" si="138"/>
        <v>818.9</v>
      </c>
      <c r="L446" s="16">
        <f t="shared" si="139"/>
        <v>431818.9</v>
      </c>
      <c r="M446" s="16">
        <v>562000</v>
      </c>
      <c r="N446" s="15">
        <v>0.19</v>
      </c>
      <c r="O446" s="16">
        <f t="shared" si="140"/>
        <v>106780</v>
      </c>
      <c r="P446" s="16">
        <f t="shared" si="155"/>
        <v>668780</v>
      </c>
      <c r="Q446" s="16">
        <v>511000</v>
      </c>
      <c r="R446" s="15">
        <v>0.19</v>
      </c>
      <c r="S446" s="16">
        <f t="shared" si="141"/>
        <v>97090</v>
      </c>
      <c r="T446" s="16">
        <f t="shared" si="142"/>
        <v>608090</v>
      </c>
      <c r="U446" s="424">
        <f t="shared" si="143"/>
        <v>431818.9</v>
      </c>
      <c r="V446" s="424">
        <f t="shared" si="144"/>
        <v>549899.82952683466</v>
      </c>
      <c r="W446" s="424">
        <f t="shared" si="145"/>
        <v>559995.14492250246</v>
      </c>
      <c r="X446" s="424">
        <f t="shared" si="146"/>
        <v>608090</v>
      </c>
      <c r="Y446" s="424">
        <f t="shared" si="147"/>
        <v>569562.96666666667</v>
      </c>
      <c r="Z446" s="427">
        <f t="shared" si="148"/>
        <v>100501.70795034083</v>
      </c>
      <c r="AA446" s="425">
        <f t="shared" si="149"/>
        <v>0.17645407765627932</v>
      </c>
      <c r="AB446" s="424">
        <f t="shared" si="156"/>
        <v>549899.82952683466</v>
      </c>
      <c r="AC446" s="421" t="str">
        <f t="shared" si="157"/>
        <v>MEDIA ARMONICA</v>
      </c>
      <c r="AD446" s="434"/>
    </row>
    <row r="447" spans="1:30" ht="32">
      <c r="A447" s="12">
        <f t="shared" si="158"/>
        <v>418</v>
      </c>
      <c r="B447" s="13">
        <v>78181508</v>
      </c>
      <c r="C447" s="768" t="s">
        <v>1852</v>
      </c>
      <c r="D447" s="769"/>
      <c r="E447" s="14" t="s">
        <v>1710</v>
      </c>
      <c r="F447" s="12">
        <v>1</v>
      </c>
      <c r="G447" s="764" t="s">
        <v>1954</v>
      </c>
      <c r="H447" s="765"/>
      <c r="I447" s="16">
        <v>502000</v>
      </c>
      <c r="J447" s="15">
        <v>0.19</v>
      </c>
      <c r="K447" s="16">
        <f t="shared" si="138"/>
        <v>953.8</v>
      </c>
      <c r="L447" s="16">
        <f t="shared" si="139"/>
        <v>502953.8</v>
      </c>
      <c r="M447" s="16">
        <v>654000</v>
      </c>
      <c r="N447" s="15">
        <v>0.19</v>
      </c>
      <c r="O447" s="16">
        <f t="shared" si="140"/>
        <v>124260</v>
      </c>
      <c r="P447" s="16">
        <f t="shared" si="155"/>
        <v>778260</v>
      </c>
      <c r="Q447" s="16">
        <v>590000</v>
      </c>
      <c r="R447" s="15">
        <v>0.19</v>
      </c>
      <c r="S447" s="16">
        <f t="shared" si="141"/>
        <v>112100</v>
      </c>
      <c r="T447" s="16">
        <f t="shared" si="142"/>
        <v>702100</v>
      </c>
      <c r="U447" s="424">
        <f t="shared" si="143"/>
        <v>502953.8</v>
      </c>
      <c r="V447" s="424">
        <f t="shared" si="144"/>
        <v>638641.60293411498</v>
      </c>
      <c r="W447" s="424">
        <f t="shared" si="145"/>
        <v>650155.52696742362</v>
      </c>
      <c r="X447" s="424">
        <f t="shared" si="146"/>
        <v>702100</v>
      </c>
      <c r="Y447" s="424">
        <f t="shared" si="147"/>
        <v>661104.6</v>
      </c>
      <c r="Z447" s="427">
        <f t="shared" si="148"/>
        <v>116071.36613733231</v>
      </c>
      <c r="AA447" s="425">
        <f t="shared" si="149"/>
        <v>0.17557186281464734</v>
      </c>
      <c r="AB447" s="424">
        <f t="shared" si="156"/>
        <v>638641.60293411498</v>
      </c>
      <c r="AC447" s="421" t="str">
        <f t="shared" si="157"/>
        <v>MEDIA ARMONICA</v>
      </c>
      <c r="AD447" s="434"/>
    </row>
    <row r="448" spans="1:30" ht="32">
      <c r="A448" s="12">
        <f t="shared" si="158"/>
        <v>419</v>
      </c>
      <c r="B448" s="13">
        <v>78181508</v>
      </c>
      <c r="C448" s="768" t="s">
        <v>1952</v>
      </c>
      <c r="D448" s="769"/>
      <c r="E448" s="14" t="s">
        <v>1710</v>
      </c>
      <c r="F448" s="12">
        <v>1</v>
      </c>
      <c r="G448" s="764" t="s">
        <v>1954</v>
      </c>
      <c r="H448" s="765"/>
      <c r="I448" s="16">
        <v>384000</v>
      </c>
      <c r="J448" s="15">
        <v>0.19</v>
      </c>
      <c r="K448" s="16">
        <f t="shared" si="138"/>
        <v>729.6</v>
      </c>
      <c r="L448" s="16">
        <f t="shared" si="139"/>
        <v>384729.59999999998</v>
      </c>
      <c r="M448" s="16">
        <v>500000</v>
      </c>
      <c r="N448" s="15">
        <v>0.19</v>
      </c>
      <c r="O448" s="16">
        <f t="shared" si="140"/>
        <v>95000</v>
      </c>
      <c r="P448" s="16">
        <f t="shared" si="155"/>
        <v>595000</v>
      </c>
      <c r="Q448" s="16">
        <v>451000</v>
      </c>
      <c r="R448" s="15">
        <v>0.19</v>
      </c>
      <c r="S448" s="16">
        <f t="shared" si="141"/>
        <v>85690</v>
      </c>
      <c r="T448" s="16">
        <f t="shared" si="142"/>
        <v>536690</v>
      </c>
      <c r="U448" s="424">
        <f t="shared" si="143"/>
        <v>384729.59999999998</v>
      </c>
      <c r="V448" s="424">
        <f t="shared" si="144"/>
        <v>488346.94891762215</v>
      </c>
      <c r="W448" s="424">
        <f t="shared" si="145"/>
        <v>497124.71688059723</v>
      </c>
      <c r="X448" s="424">
        <f t="shared" si="146"/>
        <v>536690</v>
      </c>
      <c r="Y448" s="424">
        <f t="shared" si="147"/>
        <v>505473.2</v>
      </c>
      <c r="Z448" s="427">
        <f t="shared" si="148"/>
        <v>88635.119942078221</v>
      </c>
      <c r="AA448" s="425">
        <f t="shared" si="149"/>
        <v>0.17535078010481706</v>
      </c>
      <c r="AB448" s="424">
        <f t="shared" si="156"/>
        <v>488346.94891762215</v>
      </c>
      <c r="AC448" s="421" t="str">
        <f t="shared" si="157"/>
        <v>MEDIA ARMONICA</v>
      </c>
      <c r="AD448" s="434"/>
    </row>
    <row r="449" spans="1:30" ht="32">
      <c r="A449" s="12">
        <f t="shared" si="158"/>
        <v>420</v>
      </c>
      <c r="B449" s="13">
        <v>78181508</v>
      </c>
      <c r="C449" s="768" t="s">
        <v>1865</v>
      </c>
      <c r="D449" s="769"/>
      <c r="E449" s="14" t="s">
        <v>1710</v>
      </c>
      <c r="F449" s="12">
        <v>1</v>
      </c>
      <c r="G449" s="764" t="s">
        <v>1954</v>
      </c>
      <c r="H449" s="765"/>
      <c r="I449" s="16">
        <v>436000</v>
      </c>
      <c r="J449" s="15">
        <v>0.19</v>
      </c>
      <c r="K449" s="16">
        <f t="shared" si="138"/>
        <v>828.4</v>
      </c>
      <c r="L449" s="16">
        <f t="shared" si="139"/>
        <v>436828.4</v>
      </c>
      <c r="M449" s="16">
        <v>579000</v>
      </c>
      <c r="N449" s="15">
        <v>0.19</v>
      </c>
      <c r="O449" s="16">
        <f t="shared" si="140"/>
        <v>110010</v>
      </c>
      <c r="P449" s="16">
        <f t="shared" si="155"/>
        <v>689010</v>
      </c>
      <c r="Q449" s="16">
        <v>522000</v>
      </c>
      <c r="R449" s="15">
        <v>0.19</v>
      </c>
      <c r="S449" s="16">
        <f t="shared" si="141"/>
        <v>99180</v>
      </c>
      <c r="T449" s="16">
        <f t="shared" si="142"/>
        <v>621180</v>
      </c>
      <c r="U449" s="424">
        <f t="shared" si="143"/>
        <v>436828.4</v>
      </c>
      <c r="V449" s="424">
        <f t="shared" si="144"/>
        <v>560703.06608833303</v>
      </c>
      <c r="W449" s="424">
        <f t="shared" si="145"/>
        <v>571809.39297284861</v>
      </c>
      <c r="X449" s="424">
        <f t="shared" si="146"/>
        <v>621180</v>
      </c>
      <c r="Y449" s="424">
        <f t="shared" si="147"/>
        <v>582339.46666666667</v>
      </c>
      <c r="Z449" s="427">
        <f t="shared" si="148"/>
        <v>106553.05444348192</v>
      </c>
      <c r="AA449" s="425">
        <f t="shared" si="149"/>
        <v>0.18297412513253766</v>
      </c>
      <c r="AB449" s="424">
        <f t="shared" si="156"/>
        <v>560703.06608833303</v>
      </c>
      <c r="AC449" s="421" t="str">
        <f t="shared" si="157"/>
        <v>MEDIA ARMONICA</v>
      </c>
      <c r="AD449" s="434"/>
    </row>
    <row r="450" spans="1:30" ht="32">
      <c r="A450" s="12">
        <f t="shared" si="158"/>
        <v>421</v>
      </c>
      <c r="B450" s="13">
        <v>78181508</v>
      </c>
      <c r="C450" s="768" t="s">
        <v>1866</v>
      </c>
      <c r="D450" s="769"/>
      <c r="E450" s="14" t="s">
        <v>1710</v>
      </c>
      <c r="F450" s="12">
        <v>1</v>
      </c>
      <c r="G450" s="764" t="s">
        <v>1954</v>
      </c>
      <c r="H450" s="765"/>
      <c r="I450" s="16">
        <v>726000</v>
      </c>
      <c r="J450" s="15">
        <v>0.19</v>
      </c>
      <c r="K450" s="16">
        <f t="shared" si="138"/>
        <v>1379.4</v>
      </c>
      <c r="L450" s="16">
        <f t="shared" si="139"/>
        <v>727379.4</v>
      </c>
      <c r="M450" s="16">
        <v>939000</v>
      </c>
      <c r="N450" s="15">
        <v>0.19</v>
      </c>
      <c r="O450" s="16">
        <f t="shared" si="140"/>
        <v>178410</v>
      </c>
      <c r="P450" s="16">
        <f t="shared" si="155"/>
        <v>1117410</v>
      </c>
      <c r="Q450" s="16">
        <v>854000</v>
      </c>
      <c r="R450" s="15">
        <v>0.19</v>
      </c>
      <c r="S450" s="16">
        <f t="shared" si="141"/>
        <v>162260</v>
      </c>
      <c r="T450" s="16">
        <f t="shared" si="142"/>
        <v>1016260</v>
      </c>
      <c r="U450" s="424">
        <f t="shared" si="143"/>
        <v>727379.4</v>
      </c>
      <c r="V450" s="424">
        <f t="shared" si="144"/>
        <v>922020.09806528466</v>
      </c>
      <c r="W450" s="424">
        <f t="shared" si="145"/>
        <v>938266.32109646546</v>
      </c>
      <c r="X450" s="424">
        <f t="shared" si="146"/>
        <v>1016260</v>
      </c>
      <c r="Y450" s="424">
        <f t="shared" si="147"/>
        <v>953683.1333333333</v>
      </c>
      <c r="Z450" s="427">
        <f t="shared" si="148"/>
        <v>165263.15462609648</v>
      </c>
      <c r="AA450" s="425">
        <f t="shared" si="149"/>
        <v>0.1732893755271368</v>
      </c>
      <c r="AB450" s="424">
        <f t="shared" si="156"/>
        <v>922020.09806528466</v>
      </c>
      <c r="AC450" s="421" t="str">
        <f t="shared" si="157"/>
        <v>MEDIA ARMONICA</v>
      </c>
      <c r="AD450" s="434"/>
    </row>
    <row r="451" spans="1:30" ht="32">
      <c r="A451" s="12">
        <f t="shared" si="158"/>
        <v>422</v>
      </c>
      <c r="B451" s="13">
        <v>78181508</v>
      </c>
      <c r="C451" s="768" t="s">
        <v>1867</v>
      </c>
      <c r="D451" s="769"/>
      <c r="E451" s="14" t="s">
        <v>1710</v>
      </c>
      <c r="F451" s="12">
        <v>1</v>
      </c>
      <c r="G451" s="764" t="s">
        <v>1954</v>
      </c>
      <c r="H451" s="765"/>
      <c r="I451" s="16">
        <v>621000</v>
      </c>
      <c r="J451" s="15">
        <v>0.19</v>
      </c>
      <c r="K451" s="16">
        <f t="shared" si="138"/>
        <v>1179.9000000000001</v>
      </c>
      <c r="L451" s="16">
        <f t="shared" si="139"/>
        <v>622179.9</v>
      </c>
      <c r="M451" s="16">
        <v>810000</v>
      </c>
      <c r="N451" s="15">
        <v>0.19</v>
      </c>
      <c r="O451" s="16">
        <f t="shared" si="140"/>
        <v>153900</v>
      </c>
      <c r="P451" s="16">
        <f t="shared" si="155"/>
        <v>963900</v>
      </c>
      <c r="Q451" s="16">
        <v>737000</v>
      </c>
      <c r="R451" s="15">
        <v>0.19</v>
      </c>
      <c r="S451" s="16">
        <f t="shared" si="141"/>
        <v>140030</v>
      </c>
      <c r="T451" s="16">
        <f t="shared" si="142"/>
        <v>877030</v>
      </c>
      <c r="U451" s="424">
        <f t="shared" si="143"/>
        <v>622179.9</v>
      </c>
      <c r="V451" s="424">
        <f t="shared" si="144"/>
        <v>792619.95822290634</v>
      </c>
      <c r="W451" s="424">
        <f t="shared" si="145"/>
        <v>807211.73844184855</v>
      </c>
      <c r="X451" s="424">
        <f t="shared" si="146"/>
        <v>877030</v>
      </c>
      <c r="Y451" s="424">
        <f t="shared" si="147"/>
        <v>821036.6333333333</v>
      </c>
      <c r="Z451" s="427">
        <f t="shared" si="148"/>
        <v>145016.31981493995</v>
      </c>
      <c r="AA451" s="425">
        <f t="shared" si="149"/>
        <v>0.17662588236311336</v>
      </c>
      <c r="AB451" s="424">
        <f t="shared" si="156"/>
        <v>792619.95822290634</v>
      </c>
      <c r="AC451" s="421" t="str">
        <f t="shared" si="157"/>
        <v>MEDIA ARMONICA</v>
      </c>
      <c r="AD451" s="434"/>
    </row>
    <row r="452" spans="1:30" ht="32">
      <c r="A452" s="12">
        <f t="shared" si="158"/>
        <v>423</v>
      </c>
      <c r="B452" s="13">
        <v>78181508</v>
      </c>
      <c r="C452" s="768" t="s">
        <v>1868</v>
      </c>
      <c r="D452" s="769"/>
      <c r="E452" s="14" t="s">
        <v>1710</v>
      </c>
      <c r="F452" s="12">
        <v>1</v>
      </c>
      <c r="G452" s="764" t="s">
        <v>1954</v>
      </c>
      <c r="H452" s="765"/>
      <c r="I452" s="16">
        <v>274000</v>
      </c>
      <c r="J452" s="15">
        <v>0.19</v>
      </c>
      <c r="K452" s="16">
        <f t="shared" si="138"/>
        <v>520.6</v>
      </c>
      <c r="L452" s="16">
        <f t="shared" si="139"/>
        <v>274520.59999999998</v>
      </c>
      <c r="M452" s="16">
        <v>367000</v>
      </c>
      <c r="N452" s="15">
        <v>0.19</v>
      </c>
      <c r="O452" s="16">
        <f t="shared" si="140"/>
        <v>69730</v>
      </c>
      <c r="P452" s="16">
        <f t="shared" si="155"/>
        <v>436730</v>
      </c>
      <c r="Q452" s="16">
        <v>328000</v>
      </c>
      <c r="R452" s="15">
        <v>0.19</v>
      </c>
      <c r="S452" s="16">
        <f t="shared" si="141"/>
        <v>62320</v>
      </c>
      <c r="T452" s="16">
        <f t="shared" si="142"/>
        <v>390320</v>
      </c>
      <c r="U452" s="424">
        <f t="shared" si="143"/>
        <v>274520.59999999998</v>
      </c>
      <c r="V452" s="424">
        <f t="shared" si="144"/>
        <v>353171.42239899066</v>
      </c>
      <c r="W452" s="424">
        <f t="shared" si="145"/>
        <v>360359.7332144223</v>
      </c>
      <c r="X452" s="424">
        <f t="shared" si="146"/>
        <v>390320</v>
      </c>
      <c r="Y452" s="424">
        <f t="shared" si="147"/>
        <v>367190.2</v>
      </c>
      <c r="Z452" s="427">
        <f t="shared" si="148"/>
        <v>68211.499998753861</v>
      </c>
      <c r="AA452" s="425">
        <f t="shared" si="149"/>
        <v>0.18576612338443091</v>
      </c>
      <c r="AB452" s="424">
        <f t="shared" si="156"/>
        <v>353171.42239899066</v>
      </c>
      <c r="AC452" s="421" t="str">
        <f t="shared" si="157"/>
        <v>MEDIA ARMONICA</v>
      </c>
      <c r="AD452" s="434"/>
    </row>
    <row r="453" spans="1:30" ht="32">
      <c r="A453" s="12">
        <f t="shared" si="158"/>
        <v>424</v>
      </c>
      <c r="B453" s="13">
        <v>78181508</v>
      </c>
      <c r="C453" s="768" t="s">
        <v>1869</v>
      </c>
      <c r="D453" s="769"/>
      <c r="E453" s="14" t="s">
        <v>1710</v>
      </c>
      <c r="F453" s="12">
        <v>1</v>
      </c>
      <c r="G453" s="764" t="s">
        <v>1954</v>
      </c>
      <c r="H453" s="765"/>
      <c r="I453" s="16">
        <v>347000</v>
      </c>
      <c r="J453" s="15">
        <v>0.19</v>
      </c>
      <c r="K453" s="16">
        <f t="shared" si="138"/>
        <v>659.3</v>
      </c>
      <c r="L453" s="16">
        <f t="shared" si="139"/>
        <v>347659.3</v>
      </c>
      <c r="M453" s="16">
        <v>456000</v>
      </c>
      <c r="N453" s="15">
        <v>0.19</v>
      </c>
      <c r="O453" s="16">
        <f t="shared" si="140"/>
        <v>86640</v>
      </c>
      <c r="P453" s="16">
        <f t="shared" si="155"/>
        <v>542640</v>
      </c>
      <c r="Q453" s="16">
        <v>411000</v>
      </c>
      <c r="R453" s="15">
        <v>0.19</v>
      </c>
      <c r="S453" s="16">
        <f t="shared" si="141"/>
        <v>78090</v>
      </c>
      <c r="T453" s="16">
        <f t="shared" si="142"/>
        <v>489090</v>
      </c>
      <c r="U453" s="424">
        <f t="shared" si="143"/>
        <v>347659.3</v>
      </c>
      <c r="V453" s="424">
        <f t="shared" si="144"/>
        <v>443535.35298015422</v>
      </c>
      <c r="W453" s="424">
        <f t="shared" si="145"/>
        <v>451874.82478525402</v>
      </c>
      <c r="X453" s="424">
        <f t="shared" si="146"/>
        <v>489090</v>
      </c>
      <c r="Y453" s="424">
        <f t="shared" si="147"/>
        <v>459796.43333333335</v>
      </c>
      <c r="Z453" s="427">
        <f t="shared" si="148"/>
        <v>82251.456437614892</v>
      </c>
      <c r="AA453" s="425">
        <f t="shared" si="149"/>
        <v>0.17888667783115664</v>
      </c>
      <c r="AB453" s="424">
        <f t="shared" si="156"/>
        <v>443535.35298015422</v>
      </c>
      <c r="AC453" s="421" t="str">
        <f t="shared" si="157"/>
        <v>MEDIA ARMONICA</v>
      </c>
      <c r="AD453" s="434"/>
    </row>
    <row r="454" spans="1:30" ht="32">
      <c r="A454" s="12">
        <f t="shared" si="158"/>
        <v>425</v>
      </c>
      <c r="B454" s="13">
        <v>78181508</v>
      </c>
      <c r="C454" s="768" t="s">
        <v>1870</v>
      </c>
      <c r="D454" s="769"/>
      <c r="E454" s="14" t="s">
        <v>1710</v>
      </c>
      <c r="F454" s="12">
        <v>1</v>
      </c>
      <c r="G454" s="764" t="s">
        <v>1954</v>
      </c>
      <c r="H454" s="765"/>
      <c r="I454" s="16">
        <v>305000</v>
      </c>
      <c r="J454" s="15">
        <v>0.19</v>
      </c>
      <c r="K454" s="16">
        <f t="shared" ref="K454:K517" si="159">(I454*J454)/100</f>
        <v>579.5</v>
      </c>
      <c r="L454" s="16">
        <f t="shared" ref="L454:L517" si="160">(K454+I454)*F454</f>
        <v>305579.5</v>
      </c>
      <c r="M454" s="16">
        <v>405000</v>
      </c>
      <c r="N454" s="15">
        <v>0.19</v>
      </c>
      <c r="O454" s="16">
        <f t="shared" ref="O454:O517" si="161">+M454*N454</f>
        <v>76950</v>
      </c>
      <c r="P454" s="16">
        <f t="shared" si="155"/>
        <v>481950</v>
      </c>
      <c r="Q454" s="16">
        <v>365000</v>
      </c>
      <c r="R454" s="15">
        <v>0.19</v>
      </c>
      <c r="S454" s="16">
        <f t="shared" ref="S454:S517" si="162">+Q454*R454</f>
        <v>69350</v>
      </c>
      <c r="T454" s="16">
        <f t="shared" si="142"/>
        <v>434350</v>
      </c>
      <c r="U454" s="424">
        <f t="shared" si="143"/>
        <v>305579.5</v>
      </c>
      <c r="V454" s="424">
        <f t="shared" si="144"/>
        <v>392174.00331089157</v>
      </c>
      <c r="W454" s="424">
        <f t="shared" si="145"/>
        <v>399934.32105973799</v>
      </c>
      <c r="X454" s="424">
        <f t="shared" si="146"/>
        <v>434350</v>
      </c>
      <c r="Y454" s="424">
        <f t="shared" si="147"/>
        <v>407293.16666666669</v>
      </c>
      <c r="Z454" s="427">
        <f t="shared" si="148"/>
        <v>74501.420523742738</v>
      </c>
      <c r="AA454" s="425">
        <f t="shared" si="149"/>
        <v>0.18291841509021814</v>
      </c>
      <c r="AB454" s="424">
        <f t="shared" si="156"/>
        <v>392174.00331089157</v>
      </c>
      <c r="AC454" s="421" t="str">
        <f t="shared" si="157"/>
        <v>MEDIA ARMONICA</v>
      </c>
      <c r="AD454" s="434"/>
    </row>
    <row r="455" spans="1:30" ht="16">
      <c r="A455" s="776" t="s">
        <v>1871</v>
      </c>
      <c r="B455" s="776"/>
      <c r="C455" s="776"/>
      <c r="D455" s="776"/>
      <c r="E455" s="777"/>
      <c r="F455" s="26"/>
      <c r="G455" s="26"/>
      <c r="H455" s="16"/>
      <c r="I455" s="27"/>
      <c r="J455" s="15"/>
      <c r="K455" s="16"/>
      <c r="L455" s="16"/>
      <c r="M455" s="27"/>
      <c r="N455" s="15"/>
      <c r="O455" s="16"/>
      <c r="P455" s="16"/>
      <c r="Q455" s="27"/>
      <c r="R455" s="15"/>
      <c r="S455" s="16"/>
      <c r="T455" s="16"/>
      <c r="U455" s="424"/>
      <c r="V455" s="424"/>
      <c r="W455" s="424"/>
      <c r="X455" s="424"/>
      <c r="Y455" s="424"/>
      <c r="AA455" s="425"/>
      <c r="AB455" s="424"/>
      <c r="AD455" s="434"/>
    </row>
    <row r="456" spans="1:30" ht="27">
      <c r="A456" s="7" t="s">
        <v>141</v>
      </c>
      <c r="B456" s="30" t="s">
        <v>148</v>
      </c>
      <c r="C456" s="757" t="s">
        <v>143</v>
      </c>
      <c r="D456" s="758"/>
      <c r="E456" s="9" t="s">
        <v>1705</v>
      </c>
      <c r="F456" s="10" t="s">
        <v>1706</v>
      </c>
      <c r="G456" s="10"/>
      <c r="H456" s="16"/>
      <c r="I456" s="16"/>
      <c r="J456" s="15"/>
      <c r="K456" s="16"/>
      <c r="L456" s="16"/>
      <c r="M456" s="16"/>
      <c r="N456" s="15"/>
      <c r="O456" s="16"/>
      <c r="P456" s="16"/>
      <c r="Q456" s="16"/>
      <c r="R456" s="15"/>
      <c r="S456" s="16"/>
      <c r="T456" s="16"/>
      <c r="U456" s="424"/>
      <c r="V456" s="424"/>
      <c r="W456" s="424"/>
      <c r="X456" s="424"/>
      <c r="Y456" s="424"/>
      <c r="AA456" s="425"/>
      <c r="AB456" s="424"/>
      <c r="AD456" s="434"/>
    </row>
    <row r="457" spans="1:30" ht="32">
      <c r="A457" s="12">
        <f>A454+1</f>
        <v>426</v>
      </c>
      <c r="B457" s="13">
        <v>78181508</v>
      </c>
      <c r="C457" s="768" t="s">
        <v>1872</v>
      </c>
      <c r="D457" s="769"/>
      <c r="E457" s="14" t="s">
        <v>1710</v>
      </c>
      <c r="F457" s="12">
        <v>1</v>
      </c>
      <c r="G457" s="764" t="s">
        <v>1954</v>
      </c>
      <c r="H457" s="765"/>
      <c r="I457" s="16">
        <v>453000</v>
      </c>
      <c r="J457" s="15">
        <v>0.19</v>
      </c>
      <c r="K457" s="16">
        <f t="shared" si="159"/>
        <v>860.7</v>
      </c>
      <c r="L457" s="16">
        <f t="shared" si="160"/>
        <v>453860.7</v>
      </c>
      <c r="M457" s="16">
        <v>596000</v>
      </c>
      <c r="N457" s="15">
        <v>0.19</v>
      </c>
      <c r="O457" s="16">
        <f t="shared" si="161"/>
        <v>113240</v>
      </c>
      <c r="P457" s="16">
        <f t="shared" ref="P457:P497" si="163">(O457+M457)*F457</f>
        <v>709240</v>
      </c>
      <c r="Q457" s="16">
        <v>542000</v>
      </c>
      <c r="R457" s="15">
        <v>0.19</v>
      </c>
      <c r="S457" s="16">
        <f t="shared" si="162"/>
        <v>102980</v>
      </c>
      <c r="T457" s="16">
        <f t="shared" ref="T457:T518" si="164">(S457+Q457)*F457</f>
        <v>644980</v>
      </c>
      <c r="U457" s="424">
        <f t="shared" ref="U457:U518" si="165">MIN(H457,L457,P457,T457)</f>
        <v>453860.7</v>
      </c>
      <c r="V457" s="424">
        <f t="shared" ref="V457:V518" si="166">HARMEAN(H457,L457,P457,T457)</f>
        <v>580977.08566371014</v>
      </c>
      <c r="W457" s="424">
        <f t="shared" ref="W457:W518" si="167">GEOMEAN(H457,L457,P457,T457)</f>
        <v>592134.93234586087</v>
      </c>
      <c r="X457" s="424">
        <f t="shared" ref="X457:X518" si="168">MEDIAN(H457,L457,P457,T457)</f>
        <v>644980</v>
      </c>
      <c r="Y457" s="424">
        <f t="shared" ref="Y457:Y518" si="169">AVERAGE(H457,L457,P457,T457)</f>
        <v>602693.56666666665</v>
      </c>
      <c r="Z457" s="427">
        <f t="shared" ref="Z457:Z518" si="170">_xlfn.STDEV.P(H457,L457,P457,T457)</f>
        <v>108461.21749320762</v>
      </c>
      <c r="AA457" s="425">
        <f t="shared" ref="AA457:AA518" si="171">+Z457/Y457</f>
        <v>0.1799608017936494</v>
      </c>
      <c r="AB457" s="424">
        <f t="shared" ref="AB457:AB497" si="172">IF(AA457&lt;=0.15,U457,V457)</f>
        <v>580977.08566371014</v>
      </c>
      <c r="AC457" s="421" t="str">
        <f t="shared" ref="AC457:AC497" si="173">IF(AB457=U457,$U$4,IF(AB457=V457,$V$4,IF(AB457=W457,$W$4,IF(AB457=X457,$X$4,IF(AB457=Y457,$Y$4,"ERROR")))))</f>
        <v>MEDIA ARMONICA</v>
      </c>
      <c r="AD457" s="434"/>
    </row>
    <row r="458" spans="1:30" ht="32">
      <c r="A458" s="12">
        <f>+A457+1</f>
        <v>427</v>
      </c>
      <c r="B458" s="13">
        <v>78181508</v>
      </c>
      <c r="C458" s="768" t="s">
        <v>1776</v>
      </c>
      <c r="D458" s="769"/>
      <c r="E458" s="14" t="s">
        <v>1710</v>
      </c>
      <c r="F458" s="12">
        <v>1</v>
      </c>
      <c r="G458" s="764" t="s">
        <v>1954</v>
      </c>
      <c r="H458" s="765"/>
      <c r="I458" s="16">
        <v>652000</v>
      </c>
      <c r="J458" s="15">
        <v>0.19</v>
      </c>
      <c r="K458" s="16">
        <f t="shared" si="159"/>
        <v>1238.8</v>
      </c>
      <c r="L458" s="16">
        <f t="shared" si="160"/>
        <v>653238.80000000005</v>
      </c>
      <c r="M458" s="16">
        <v>850000</v>
      </c>
      <c r="N458" s="15">
        <v>0.19</v>
      </c>
      <c r="O458" s="16">
        <f t="shared" si="161"/>
        <v>161500</v>
      </c>
      <c r="P458" s="16">
        <f t="shared" si="163"/>
        <v>1011500</v>
      </c>
      <c r="Q458" s="16">
        <v>773000</v>
      </c>
      <c r="R458" s="15">
        <v>0.19</v>
      </c>
      <c r="S458" s="16">
        <f t="shared" si="162"/>
        <v>146870</v>
      </c>
      <c r="T458" s="16">
        <f t="shared" si="164"/>
        <v>919870</v>
      </c>
      <c r="U458" s="424">
        <f t="shared" si="165"/>
        <v>653238.80000000005</v>
      </c>
      <c r="V458" s="424">
        <f t="shared" si="166"/>
        <v>831814.20290497993</v>
      </c>
      <c r="W458" s="424">
        <f t="shared" si="167"/>
        <v>847074.16870504513</v>
      </c>
      <c r="X458" s="424">
        <f t="shared" si="168"/>
        <v>919870</v>
      </c>
      <c r="Y458" s="424">
        <f t="shared" si="169"/>
        <v>861536.2666666666</v>
      </c>
      <c r="Z458" s="427">
        <f t="shared" si="170"/>
        <v>151964.66736232577</v>
      </c>
      <c r="AA458" s="425">
        <f t="shared" si="171"/>
        <v>0.17638800970072427</v>
      </c>
      <c r="AB458" s="424">
        <f t="shared" si="172"/>
        <v>831814.20290497993</v>
      </c>
      <c r="AC458" s="421" t="str">
        <f t="shared" si="173"/>
        <v>MEDIA ARMONICA</v>
      </c>
      <c r="AD458" s="434"/>
    </row>
    <row r="459" spans="1:30" ht="32">
      <c r="A459" s="12">
        <f t="shared" ref="A459:A497" si="174">+A458+1</f>
        <v>428</v>
      </c>
      <c r="B459" s="13">
        <v>78181508</v>
      </c>
      <c r="C459" s="768" t="s">
        <v>1789</v>
      </c>
      <c r="D459" s="769"/>
      <c r="E459" s="14" t="s">
        <v>1710</v>
      </c>
      <c r="F459" s="12">
        <v>1</v>
      </c>
      <c r="G459" s="764" t="s">
        <v>1954</v>
      </c>
      <c r="H459" s="765"/>
      <c r="I459" s="16">
        <v>253000</v>
      </c>
      <c r="J459" s="15">
        <v>0.19</v>
      </c>
      <c r="K459" s="16">
        <f t="shared" si="159"/>
        <v>480.7</v>
      </c>
      <c r="L459" s="16">
        <f t="shared" si="160"/>
        <v>253480.7</v>
      </c>
      <c r="M459" s="16">
        <v>341000</v>
      </c>
      <c r="N459" s="15">
        <v>0.19</v>
      </c>
      <c r="O459" s="16">
        <f t="shared" si="161"/>
        <v>64790</v>
      </c>
      <c r="P459" s="16">
        <f t="shared" si="163"/>
        <v>405790</v>
      </c>
      <c r="Q459" s="16">
        <v>305000</v>
      </c>
      <c r="R459" s="15">
        <v>0.19</v>
      </c>
      <c r="S459" s="16">
        <f t="shared" si="162"/>
        <v>57950</v>
      </c>
      <c r="T459" s="16">
        <f t="shared" si="164"/>
        <v>362950</v>
      </c>
      <c r="U459" s="424">
        <f t="shared" si="165"/>
        <v>253480.7</v>
      </c>
      <c r="V459" s="424">
        <f t="shared" si="166"/>
        <v>327346.42862624821</v>
      </c>
      <c r="W459" s="424">
        <f t="shared" si="167"/>
        <v>334218.90574575838</v>
      </c>
      <c r="X459" s="424">
        <f t="shared" si="168"/>
        <v>362950</v>
      </c>
      <c r="Y459" s="424">
        <f t="shared" si="169"/>
        <v>340740.23333333334</v>
      </c>
      <c r="Z459" s="427">
        <f t="shared" si="170"/>
        <v>64132.602307840018</v>
      </c>
      <c r="AA459" s="425">
        <f t="shared" si="171"/>
        <v>0.18821552618091186</v>
      </c>
      <c r="AB459" s="424">
        <f t="shared" si="172"/>
        <v>327346.42862624821</v>
      </c>
      <c r="AC459" s="421" t="str">
        <f t="shared" si="173"/>
        <v>MEDIA ARMONICA</v>
      </c>
      <c r="AD459" s="434"/>
    </row>
    <row r="460" spans="1:30" ht="32">
      <c r="A460" s="12">
        <f t="shared" si="174"/>
        <v>429</v>
      </c>
      <c r="B460" s="13">
        <v>78181508</v>
      </c>
      <c r="C460" s="768" t="s">
        <v>1817</v>
      </c>
      <c r="D460" s="769"/>
      <c r="E460" s="14" t="s">
        <v>1710</v>
      </c>
      <c r="F460" s="12">
        <v>1</v>
      </c>
      <c r="G460" s="764" t="s">
        <v>1954</v>
      </c>
      <c r="H460" s="765"/>
      <c r="I460" s="16">
        <v>331000</v>
      </c>
      <c r="J460" s="15">
        <v>0.19</v>
      </c>
      <c r="K460" s="16">
        <f t="shared" si="159"/>
        <v>628.9</v>
      </c>
      <c r="L460" s="16">
        <f t="shared" si="160"/>
        <v>331628.90000000002</v>
      </c>
      <c r="M460" s="16">
        <v>443000</v>
      </c>
      <c r="N460" s="15">
        <v>0.19</v>
      </c>
      <c r="O460" s="16">
        <f t="shared" si="161"/>
        <v>84170</v>
      </c>
      <c r="P460" s="16">
        <f t="shared" si="163"/>
        <v>527170</v>
      </c>
      <c r="Q460" s="16">
        <v>396000</v>
      </c>
      <c r="R460" s="15">
        <v>0.19</v>
      </c>
      <c r="S460" s="16">
        <f t="shared" si="162"/>
        <v>75240</v>
      </c>
      <c r="T460" s="16">
        <f t="shared" si="164"/>
        <v>471240</v>
      </c>
      <c r="U460" s="424">
        <f t="shared" si="165"/>
        <v>331628.90000000002</v>
      </c>
      <c r="V460" s="424">
        <f t="shared" si="166"/>
        <v>426475.54600056156</v>
      </c>
      <c r="W460" s="424">
        <f t="shared" si="167"/>
        <v>435126.03412101913</v>
      </c>
      <c r="X460" s="424">
        <f t="shared" si="168"/>
        <v>471240</v>
      </c>
      <c r="Y460" s="424">
        <f t="shared" si="169"/>
        <v>443346.3</v>
      </c>
      <c r="Z460" s="427">
        <f t="shared" si="170"/>
        <v>82229.858008187541</v>
      </c>
      <c r="AA460" s="425">
        <f t="shared" si="171"/>
        <v>0.18547545791672906</v>
      </c>
      <c r="AB460" s="424">
        <f t="shared" si="172"/>
        <v>426475.54600056156</v>
      </c>
      <c r="AC460" s="421" t="str">
        <f t="shared" si="173"/>
        <v>MEDIA ARMONICA</v>
      </c>
      <c r="AD460" s="434"/>
    </row>
    <row r="461" spans="1:30" ht="32">
      <c r="A461" s="12">
        <f t="shared" si="174"/>
        <v>430</v>
      </c>
      <c r="B461" s="13">
        <v>78181508</v>
      </c>
      <c r="C461" s="768" t="s">
        <v>1856</v>
      </c>
      <c r="D461" s="769"/>
      <c r="E461" s="14" t="s">
        <v>1710</v>
      </c>
      <c r="F461" s="12">
        <v>1</v>
      </c>
      <c r="G461" s="764" t="s">
        <v>1954</v>
      </c>
      <c r="H461" s="765"/>
      <c r="I461" s="16">
        <v>429000</v>
      </c>
      <c r="J461" s="15">
        <v>0.19</v>
      </c>
      <c r="K461" s="16">
        <f t="shared" si="159"/>
        <v>815.1</v>
      </c>
      <c r="L461" s="16">
        <f t="shared" si="160"/>
        <v>429815.1</v>
      </c>
      <c r="M461" s="16">
        <v>574000</v>
      </c>
      <c r="N461" s="15">
        <v>0.19</v>
      </c>
      <c r="O461" s="16">
        <f t="shared" si="161"/>
        <v>109060</v>
      </c>
      <c r="P461" s="16">
        <f t="shared" si="163"/>
        <v>683060</v>
      </c>
      <c r="Q461" s="16">
        <v>513000</v>
      </c>
      <c r="R461" s="15">
        <v>0.19</v>
      </c>
      <c r="S461" s="16">
        <f t="shared" si="162"/>
        <v>97470</v>
      </c>
      <c r="T461" s="16">
        <f t="shared" si="164"/>
        <v>610470</v>
      </c>
      <c r="U461" s="424">
        <f t="shared" si="165"/>
        <v>429815.1</v>
      </c>
      <c r="V461" s="424">
        <f t="shared" si="166"/>
        <v>552622.13561693241</v>
      </c>
      <c r="W461" s="424">
        <f t="shared" si="167"/>
        <v>563812.82394753641</v>
      </c>
      <c r="X461" s="424">
        <f t="shared" si="168"/>
        <v>610470</v>
      </c>
      <c r="Y461" s="424">
        <f t="shared" si="169"/>
        <v>574448.3666666667</v>
      </c>
      <c r="Z461" s="427">
        <f t="shared" si="170"/>
        <v>106478.20870958632</v>
      </c>
      <c r="AA461" s="425">
        <f t="shared" si="171"/>
        <v>0.18535731823461182</v>
      </c>
      <c r="AB461" s="424">
        <f t="shared" si="172"/>
        <v>552622.13561693241</v>
      </c>
      <c r="AC461" s="421" t="str">
        <f t="shared" si="173"/>
        <v>MEDIA ARMONICA</v>
      </c>
      <c r="AD461" s="434"/>
    </row>
    <row r="462" spans="1:30" ht="32">
      <c r="A462" s="12">
        <f t="shared" si="174"/>
        <v>431</v>
      </c>
      <c r="B462" s="13">
        <v>78181508</v>
      </c>
      <c r="C462" s="768" t="s">
        <v>1727</v>
      </c>
      <c r="D462" s="769"/>
      <c r="E462" s="14" t="s">
        <v>1710</v>
      </c>
      <c r="F462" s="12">
        <v>1</v>
      </c>
      <c r="G462" s="764" t="s">
        <v>1954</v>
      </c>
      <c r="H462" s="765"/>
      <c r="I462" s="16">
        <v>526000</v>
      </c>
      <c r="J462" s="15">
        <v>0.19</v>
      </c>
      <c r="K462" s="16">
        <f t="shared" si="159"/>
        <v>999.4</v>
      </c>
      <c r="L462" s="16">
        <f t="shared" si="160"/>
        <v>526999.4</v>
      </c>
      <c r="M462" s="16">
        <v>698000</v>
      </c>
      <c r="N462" s="15">
        <v>0.19</v>
      </c>
      <c r="O462" s="16">
        <f t="shared" si="161"/>
        <v>132620</v>
      </c>
      <c r="P462" s="16">
        <f t="shared" si="163"/>
        <v>830620</v>
      </c>
      <c r="Q462" s="16">
        <v>624000</v>
      </c>
      <c r="R462" s="15">
        <v>0.19</v>
      </c>
      <c r="S462" s="16">
        <f t="shared" si="162"/>
        <v>118560</v>
      </c>
      <c r="T462" s="16">
        <f t="shared" si="164"/>
        <v>742560</v>
      </c>
      <c r="U462" s="424">
        <f t="shared" si="165"/>
        <v>526999.4</v>
      </c>
      <c r="V462" s="424">
        <f t="shared" si="166"/>
        <v>674438.01299291896</v>
      </c>
      <c r="W462" s="424">
        <f t="shared" si="167"/>
        <v>687566.46309886803</v>
      </c>
      <c r="X462" s="424">
        <f t="shared" si="168"/>
        <v>742560</v>
      </c>
      <c r="Y462" s="424">
        <f t="shared" si="169"/>
        <v>700059.79999999993</v>
      </c>
      <c r="Z462" s="427">
        <f t="shared" si="170"/>
        <v>127543.6328898732</v>
      </c>
      <c r="AA462" s="425">
        <f t="shared" si="171"/>
        <v>0.18218962564322821</v>
      </c>
      <c r="AB462" s="424">
        <f t="shared" si="172"/>
        <v>674438.01299291896</v>
      </c>
      <c r="AC462" s="421" t="str">
        <f t="shared" si="173"/>
        <v>MEDIA ARMONICA</v>
      </c>
      <c r="AD462" s="434"/>
    </row>
    <row r="463" spans="1:30" ht="32">
      <c r="A463" s="12">
        <f t="shared" si="174"/>
        <v>432</v>
      </c>
      <c r="B463" s="13">
        <v>78181508</v>
      </c>
      <c r="C463" s="768" t="s">
        <v>1790</v>
      </c>
      <c r="D463" s="769"/>
      <c r="E463" s="14" t="s">
        <v>1710</v>
      </c>
      <c r="F463" s="12">
        <v>1</v>
      </c>
      <c r="G463" s="764" t="s">
        <v>1954</v>
      </c>
      <c r="H463" s="765"/>
      <c r="I463" s="16">
        <v>179000</v>
      </c>
      <c r="J463" s="15">
        <v>0.19</v>
      </c>
      <c r="K463" s="16">
        <f t="shared" si="159"/>
        <v>340.1</v>
      </c>
      <c r="L463" s="16">
        <f t="shared" si="160"/>
        <v>179340.1</v>
      </c>
      <c r="M463" s="16">
        <v>232000</v>
      </c>
      <c r="N463" s="15">
        <v>0.19</v>
      </c>
      <c r="O463" s="16">
        <f t="shared" si="161"/>
        <v>44080</v>
      </c>
      <c r="P463" s="16">
        <f t="shared" si="163"/>
        <v>276080</v>
      </c>
      <c r="Q463" s="16">
        <v>211000</v>
      </c>
      <c r="R463" s="15">
        <v>0.19</v>
      </c>
      <c r="S463" s="16">
        <f t="shared" si="162"/>
        <v>40090</v>
      </c>
      <c r="T463" s="16">
        <f t="shared" si="164"/>
        <v>251090</v>
      </c>
      <c r="U463" s="424">
        <f t="shared" si="165"/>
        <v>179340.1</v>
      </c>
      <c r="V463" s="424">
        <f t="shared" si="166"/>
        <v>227604.27079491218</v>
      </c>
      <c r="W463" s="424">
        <f t="shared" si="167"/>
        <v>231657.97560936291</v>
      </c>
      <c r="X463" s="424">
        <f t="shared" si="168"/>
        <v>251090</v>
      </c>
      <c r="Y463" s="424">
        <f t="shared" si="169"/>
        <v>235503.36666666667</v>
      </c>
      <c r="Z463" s="427">
        <f t="shared" si="170"/>
        <v>41002.921985336172</v>
      </c>
      <c r="AA463" s="425">
        <f t="shared" si="171"/>
        <v>0.17410758311311972</v>
      </c>
      <c r="AB463" s="424">
        <f t="shared" si="172"/>
        <v>227604.27079491218</v>
      </c>
      <c r="AC463" s="421" t="str">
        <f t="shared" si="173"/>
        <v>MEDIA ARMONICA</v>
      </c>
      <c r="AD463" s="434"/>
    </row>
    <row r="464" spans="1:30" ht="32">
      <c r="A464" s="12">
        <f t="shared" si="174"/>
        <v>433</v>
      </c>
      <c r="B464" s="13">
        <v>78181508</v>
      </c>
      <c r="C464" s="768" t="s">
        <v>1791</v>
      </c>
      <c r="D464" s="769"/>
      <c r="E464" s="14" t="s">
        <v>1710</v>
      </c>
      <c r="F464" s="12">
        <v>1</v>
      </c>
      <c r="G464" s="764" t="s">
        <v>1954</v>
      </c>
      <c r="H464" s="765"/>
      <c r="I464" s="16">
        <v>352000</v>
      </c>
      <c r="J464" s="15">
        <v>0.19</v>
      </c>
      <c r="K464" s="16">
        <f t="shared" si="159"/>
        <v>668.8</v>
      </c>
      <c r="L464" s="16">
        <f t="shared" si="160"/>
        <v>352668.8</v>
      </c>
      <c r="M464" s="16">
        <v>455000</v>
      </c>
      <c r="N464" s="15">
        <v>0.19</v>
      </c>
      <c r="O464" s="16">
        <f t="shared" si="161"/>
        <v>86450</v>
      </c>
      <c r="P464" s="16">
        <f t="shared" si="163"/>
        <v>541450</v>
      </c>
      <c r="Q464" s="16">
        <v>414000</v>
      </c>
      <c r="R464" s="15">
        <v>0.19</v>
      </c>
      <c r="S464" s="16">
        <f t="shared" si="162"/>
        <v>78660</v>
      </c>
      <c r="T464" s="16">
        <f t="shared" si="164"/>
        <v>492660</v>
      </c>
      <c r="U464" s="424">
        <f t="shared" si="165"/>
        <v>352668.8</v>
      </c>
      <c r="V464" s="424">
        <f t="shared" si="166"/>
        <v>446946.57524098479</v>
      </c>
      <c r="W464" s="424">
        <f t="shared" si="167"/>
        <v>454803.95590932097</v>
      </c>
      <c r="X464" s="424">
        <f t="shared" si="168"/>
        <v>492660</v>
      </c>
      <c r="Y464" s="424">
        <f t="shared" si="169"/>
        <v>462259.60000000003</v>
      </c>
      <c r="Z464" s="427">
        <f t="shared" si="170"/>
        <v>80011.347563871386</v>
      </c>
      <c r="AA464" s="425">
        <f t="shared" si="171"/>
        <v>0.17308747630957017</v>
      </c>
      <c r="AB464" s="424">
        <f t="shared" si="172"/>
        <v>446946.57524098479</v>
      </c>
      <c r="AC464" s="421" t="str">
        <f t="shared" si="173"/>
        <v>MEDIA ARMONICA</v>
      </c>
      <c r="AD464" s="434"/>
    </row>
    <row r="465" spans="1:30" ht="32">
      <c r="A465" s="12">
        <f t="shared" si="174"/>
        <v>434</v>
      </c>
      <c r="B465" s="13">
        <v>78181508</v>
      </c>
      <c r="C465" s="768" t="s">
        <v>1729</v>
      </c>
      <c r="D465" s="769"/>
      <c r="E465" s="14" t="s">
        <v>1710</v>
      </c>
      <c r="F465" s="12">
        <v>1</v>
      </c>
      <c r="G465" s="764" t="s">
        <v>1954</v>
      </c>
      <c r="H465" s="765"/>
      <c r="I465" s="16">
        <v>498000</v>
      </c>
      <c r="J465" s="15">
        <v>0.19</v>
      </c>
      <c r="K465" s="16">
        <f t="shared" si="159"/>
        <v>946.2</v>
      </c>
      <c r="L465" s="16">
        <f t="shared" si="160"/>
        <v>498946.2</v>
      </c>
      <c r="M465" s="16">
        <v>655000</v>
      </c>
      <c r="N465" s="15">
        <v>0.19</v>
      </c>
      <c r="O465" s="16">
        <f t="shared" si="161"/>
        <v>124450</v>
      </c>
      <c r="P465" s="16">
        <f t="shared" si="163"/>
        <v>779450</v>
      </c>
      <c r="Q465" s="16">
        <v>596000</v>
      </c>
      <c r="R465" s="15">
        <v>0.19</v>
      </c>
      <c r="S465" s="16">
        <f t="shared" si="162"/>
        <v>113240</v>
      </c>
      <c r="T465" s="16">
        <f t="shared" si="164"/>
        <v>709240</v>
      </c>
      <c r="U465" s="424">
        <f t="shared" si="165"/>
        <v>498946.2</v>
      </c>
      <c r="V465" s="424">
        <f t="shared" si="166"/>
        <v>638686.52119854884</v>
      </c>
      <c r="W465" s="424">
        <f t="shared" si="167"/>
        <v>650946.15685136442</v>
      </c>
      <c r="X465" s="424">
        <f t="shared" si="168"/>
        <v>709240</v>
      </c>
      <c r="Y465" s="424">
        <f t="shared" si="169"/>
        <v>662545.4</v>
      </c>
      <c r="Z465" s="427">
        <f t="shared" si="170"/>
        <v>119180.21285845505</v>
      </c>
      <c r="AA465" s="425">
        <f t="shared" si="171"/>
        <v>0.17988233388754196</v>
      </c>
      <c r="AB465" s="424">
        <f t="shared" si="172"/>
        <v>638686.52119854884</v>
      </c>
      <c r="AC465" s="421" t="str">
        <f t="shared" si="173"/>
        <v>MEDIA ARMONICA</v>
      </c>
      <c r="AD465" s="434"/>
    </row>
    <row r="466" spans="1:30" ht="32">
      <c r="A466" s="12">
        <f t="shared" si="174"/>
        <v>435</v>
      </c>
      <c r="B466" s="13">
        <v>78181508</v>
      </c>
      <c r="C466" s="768" t="s">
        <v>1730</v>
      </c>
      <c r="D466" s="769"/>
      <c r="E466" s="14" t="s">
        <v>1710</v>
      </c>
      <c r="F466" s="12">
        <v>1</v>
      </c>
      <c r="G466" s="764" t="s">
        <v>1954</v>
      </c>
      <c r="H466" s="765"/>
      <c r="I466" s="16">
        <v>266000</v>
      </c>
      <c r="J466" s="15">
        <v>0.19</v>
      </c>
      <c r="K466" s="16">
        <f t="shared" si="159"/>
        <v>505.4</v>
      </c>
      <c r="L466" s="16">
        <f t="shared" si="160"/>
        <v>266505.40000000002</v>
      </c>
      <c r="M466" s="16">
        <v>346000</v>
      </c>
      <c r="N466" s="15">
        <v>0.19</v>
      </c>
      <c r="O466" s="16">
        <f t="shared" si="161"/>
        <v>65740</v>
      </c>
      <c r="P466" s="16">
        <f t="shared" si="163"/>
        <v>411740</v>
      </c>
      <c r="Q466" s="16">
        <v>315000</v>
      </c>
      <c r="R466" s="15">
        <v>0.19</v>
      </c>
      <c r="S466" s="16">
        <f t="shared" si="162"/>
        <v>59850</v>
      </c>
      <c r="T466" s="16">
        <f t="shared" si="164"/>
        <v>374850</v>
      </c>
      <c r="U466" s="424">
        <f t="shared" si="165"/>
        <v>266505.40000000002</v>
      </c>
      <c r="V466" s="424">
        <f t="shared" si="166"/>
        <v>339032.08229696547</v>
      </c>
      <c r="W466" s="424">
        <f t="shared" si="167"/>
        <v>345193.17161653534</v>
      </c>
      <c r="X466" s="424">
        <f t="shared" si="168"/>
        <v>374850</v>
      </c>
      <c r="Y466" s="424">
        <f t="shared" si="169"/>
        <v>351031.8</v>
      </c>
      <c r="Z466" s="427">
        <f t="shared" si="170"/>
        <v>61637.39258880663</v>
      </c>
      <c r="AA466" s="425">
        <f t="shared" si="171"/>
        <v>0.17558919900933942</v>
      </c>
      <c r="AB466" s="424">
        <f t="shared" si="172"/>
        <v>339032.08229696547</v>
      </c>
      <c r="AC466" s="421" t="str">
        <f t="shared" si="173"/>
        <v>MEDIA ARMONICA</v>
      </c>
      <c r="AD466" s="434"/>
    </row>
    <row r="467" spans="1:30" ht="32">
      <c r="A467" s="12">
        <f t="shared" si="174"/>
        <v>436</v>
      </c>
      <c r="B467" s="13">
        <v>78181508</v>
      </c>
      <c r="C467" s="768" t="s">
        <v>1779</v>
      </c>
      <c r="D467" s="769"/>
      <c r="E467" s="14" t="s">
        <v>1710</v>
      </c>
      <c r="F467" s="12">
        <v>1</v>
      </c>
      <c r="G467" s="764" t="s">
        <v>1954</v>
      </c>
      <c r="H467" s="765"/>
      <c r="I467" s="16">
        <v>398000</v>
      </c>
      <c r="J467" s="15">
        <v>0.19</v>
      </c>
      <c r="K467" s="16">
        <f t="shared" si="159"/>
        <v>756.2</v>
      </c>
      <c r="L467" s="16">
        <f t="shared" si="160"/>
        <v>398756.2</v>
      </c>
      <c r="M467" s="16">
        <v>537000</v>
      </c>
      <c r="N467" s="15">
        <v>0.19</v>
      </c>
      <c r="O467" s="16">
        <f t="shared" si="161"/>
        <v>102030</v>
      </c>
      <c r="P467" s="16">
        <f t="shared" si="163"/>
        <v>639030</v>
      </c>
      <c r="Q467" s="16">
        <v>480000</v>
      </c>
      <c r="R467" s="15">
        <v>0.19</v>
      </c>
      <c r="S467" s="16">
        <f t="shared" si="162"/>
        <v>91200</v>
      </c>
      <c r="T467" s="16">
        <f t="shared" si="164"/>
        <v>571200</v>
      </c>
      <c r="U467" s="424">
        <f t="shared" si="165"/>
        <v>398756.2</v>
      </c>
      <c r="V467" s="424">
        <f t="shared" si="166"/>
        <v>515165.61390909809</v>
      </c>
      <c r="W467" s="424">
        <f t="shared" si="167"/>
        <v>526024.08732095198</v>
      </c>
      <c r="X467" s="424">
        <f t="shared" si="168"/>
        <v>571200</v>
      </c>
      <c r="Y467" s="424">
        <f t="shared" si="169"/>
        <v>536328.73333333328</v>
      </c>
      <c r="Z467" s="427">
        <f t="shared" si="170"/>
        <v>101143.06260874021</v>
      </c>
      <c r="AA467" s="425">
        <f t="shared" si="171"/>
        <v>0.18858408345964722</v>
      </c>
      <c r="AB467" s="424">
        <f t="shared" si="172"/>
        <v>515165.61390909809</v>
      </c>
      <c r="AC467" s="421" t="str">
        <f t="shared" si="173"/>
        <v>MEDIA ARMONICA</v>
      </c>
      <c r="AD467" s="434"/>
    </row>
    <row r="468" spans="1:30" ht="32">
      <c r="A468" s="12">
        <f t="shared" si="174"/>
        <v>437</v>
      </c>
      <c r="B468" s="13">
        <v>78181508</v>
      </c>
      <c r="C468" s="768" t="s">
        <v>1731</v>
      </c>
      <c r="D468" s="769"/>
      <c r="E468" s="14" t="s">
        <v>1710</v>
      </c>
      <c r="F468" s="12">
        <v>1</v>
      </c>
      <c r="G468" s="764" t="s">
        <v>1954</v>
      </c>
      <c r="H468" s="765"/>
      <c r="I468" s="16">
        <v>486000</v>
      </c>
      <c r="J468" s="15">
        <v>0.19</v>
      </c>
      <c r="K468" s="16">
        <f t="shared" si="159"/>
        <v>923.4</v>
      </c>
      <c r="L468" s="16">
        <f t="shared" si="160"/>
        <v>486923.4</v>
      </c>
      <c r="M468" s="16">
        <v>645000</v>
      </c>
      <c r="N468" s="15">
        <v>0.19</v>
      </c>
      <c r="O468" s="16">
        <f t="shared" si="161"/>
        <v>122550</v>
      </c>
      <c r="P468" s="16">
        <f t="shared" si="163"/>
        <v>767550</v>
      </c>
      <c r="Q468" s="16">
        <v>587000</v>
      </c>
      <c r="R468" s="15">
        <v>0.19</v>
      </c>
      <c r="S468" s="16">
        <f t="shared" si="162"/>
        <v>111530</v>
      </c>
      <c r="T468" s="16">
        <f t="shared" si="164"/>
        <v>698530</v>
      </c>
      <c r="U468" s="424">
        <f t="shared" si="165"/>
        <v>486923.4</v>
      </c>
      <c r="V468" s="424">
        <f t="shared" si="166"/>
        <v>626548.67435997329</v>
      </c>
      <c r="W468" s="424">
        <f t="shared" si="167"/>
        <v>639122.53124679415</v>
      </c>
      <c r="X468" s="424">
        <f t="shared" si="168"/>
        <v>698530</v>
      </c>
      <c r="Y468" s="424">
        <f t="shared" si="169"/>
        <v>651001.1333333333</v>
      </c>
      <c r="Z468" s="427">
        <f t="shared" si="170"/>
        <v>119393.0959250532</v>
      </c>
      <c r="AA468" s="425">
        <f t="shared" si="171"/>
        <v>0.18339921362920292</v>
      </c>
      <c r="AB468" s="424">
        <f t="shared" si="172"/>
        <v>626548.67435997329</v>
      </c>
      <c r="AC468" s="421" t="str">
        <f t="shared" si="173"/>
        <v>MEDIA ARMONICA</v>
      </c>
      <c r="AD468" s="434"/>
    </row>
    <row r="469" spans="1:30" ht="32">
      <c r="A469" s="12">
        <f t="shared" si="174"/>
        <v>438</v>
      </c>
      <c r="B469" s="13">
        <v>78181508</v>
      </c>
      <c r="C469" s="768" t="s">
        <v>1732</v>
      </c>
      <c r="D469" s="769"/>
      <c r="E469" s="14" t="s">
        <v>1710</v>
      </c>
      <c r="F469" s="12">
        <v>1</v>
      </c>
      <c r="G469" s="764" t="s">
        <v>1954</v>
      </c>
      <c r="H469" s="765"/>
      <c r="I469" s="16">
        <v>309000</v>
      </c>
      <c r="J469" s="15">
        <v>0.19</v>
      </c>
      <c r="K469" s="16">
        <f t="shared" si="159"/>
        <v>587.1</v>
      </c>
      <c r="L469" s="16">
        <f t="shared" si="160"/>
        <v>309587.09999999998</v>
      </c>
      <c r="M469" s="16">
        <v>405000</v>
      </c>
      <c r="N469" s="15">
        <v>0.19</v>
      </c>
      <c r="O469" s="16">
        <f t="shared" si="161"/>
        <v>76950</v>
      </c>
      <c r="P469" s="16">
        <f t="shared" si="163"/>
        <v>481950</v>
      </c>
      <c r="Q469" s="16">
        <v>369000</v>
      </c>
      <c r="R469" s="15">
        <v>0.19</v>
      </c>
      <c r="S469" s="16">
        <f t="shared" si="162"/>
        <v>70110</v>
      </c>
      <c r="T469" s="16">
        <f t="shared" si="164"/>
        <v>439110</v>
      </c>
      <c r="U469" s="424">
        <f t="shared" si="165"/>
        <v>309587.09999999998</v>
      </c>
      <c r="V469" s="424">
        <f t="shared" si="166"/>
        <v>395655.88401070418</v>
      </c>
      <c r="W469" s="424">
        <f t="shared" si="167"/>
        <v>403137.05857959989</v>
      </c>
      <c r="X469" s="424">
        <f t="shared" si="168"/>
        <v>439110</v>
      </c>
      <c r="Y469" s="424">
        <f t="shared" si="169"/>
        <v>410215.7</v>
      </c>
      <c r="Z469" s="427">
        <f t="shared" si="170"/>
        <v>73273.018014682457</v>
      </c>
      <c r="AA469" s="425">
        <f t="shared" si="171"/>
        <v>0.17862070616673728</v>
      </c>
      <c r="AB469" s="424">
        <f t="shared" si="172"/>
        <v>395655.88401070418</v>
      </c>
      <c r="AC469" s="421" t="str">
        <f t="shared" si="173"/>
        <v>MEDIA ARMONICA</v>
      </c>
      <c r="AD469" s="434"/>
    </row>
    <row r="470" spans="1:30" ht="32">
      <c r="A470" s="12">
        <f t="shared" si="174"/>
        <v>439</v>
      </c>
      <c r="B470" s="13">
        <v>78181508</v>
      </c>
      <c r="C470" s="768" t="s">
        <v>1733</v>
      </c>
      <c r="D470" s="769"/>
      <c r="E470" s="14" t="s">
        <v>1710</v>
      </c>
      <c r="F470" s="12">
        <v>1</v>
      </c>
      <c r="G470" s="764" t="s">
        <v>1954</v>
      </c>
      <c r="H470" s="765"/>
      <c r="I470" s="16">
        <v>440000</v>
      </c>
      <c r="J470" s="15">
        <v>0.19</v>
      </c>
      <c r="K470" s="16">
        <f t="shared" si="159"/>
        <v>836</v>
      </c>
      <c r="L470" s="16">
        <f t="shared" si="160"/>
        <v>440836</v>
      </c>
      <c r="M470" s="16">
        <v>590000</v>
      </c>
      <c r="N470" s="15">
        <v>0.19</v>
      </c>
      <c r="O470" s="16">
        <f t="shared" si="161"/>
        <v>112100</v>
      </c>
      <c r="P470" s="16">
        <f t="shared" si="163"/>
        <v>702100</v>
      </c>
      <c r="Q470" s="16">
        <v>527000</v>
      </c>
      <c r="R470" s="15">
        <v>0.19</v>
      </c>
      <c r="S470" s="16">
        <f t="shared" si="162"/>
        <v>100130</v>
      </c>
      <c r="T470" s="16">
        <f t="shared" si="164"/>
        <v>627130</v>
      </c>
      <c r="U470" s="424">
        <f t="shared" si="165"/>
        <v>440836</v>
      </c>
      <c r="V470" s="424">
        <f t="shared" si="166"/>
        <v>567399.33013513475</v>
      </c>
      <c r="W470" s="424">
        <f t="shared" si="167"/>
        <v>578999.07189547399</v>
      </c>
      <c r="X470" s="424">
        <f t="shared" si="168"/>
        <v>627130</v>
      </c>
      <c r="Y470" s="424">
        <f t="shared" si="169"/>
        <v>590022</v>
      </c>
      <c r="Z470" s="427">
        <f t="shared" si="170"/>
        <v>109840.70942960992</v>
      </c>
      <c r="AA470" s="425">
        <f t="shared" si="171"/>
        <v>0.18616375224925499</v>
      </c>
      <c r="AB470" s="424">
        <f t="shared" si="172"/>
        <v>567399.33013513475</v>
      </c>
      <c r="AC470" s="421" t="str">
        <f t="shared" si="173"/>
        <v>MEDIA ARMONICA</v>
      </c>
      <c r="AD470" s="434"/>
    </row>
    <row r="471" spans="1:30" ht="32">
      <c r="A471" s="12">
        <f t="shared" si="174"/>
        <v>440</v>
      </c>
      <c r="B471" s="13">
        <v>78181508</v>
      </c>
      <c r="C471" s="768" t="s">
        <v>1819</v>
      </c>
      <c r="D471" s="769"/>
      <c r="E471" s="14" t="s">
        <v>1710</v>
      </c>
      <c r="F471" s="12">
        <v>1</v>
      </c>
      <c r="G471" s="764" t="s">
        <v>1954</v>
      </c>
      <c r="H471" s="765"/>
      <c r="I471" s="16">
        <v>615000</v>
      </c>
      <c r="J471" s="15">
        <v>0.19</v>
      </c>
      <c r="K471" s="16">
        <f t="shared" si="159"/>
        <v>1168.5</v>
      </c>
      <c r="L471" s="16">
        <f t="shared" si="160"/>
        <v>616168.5</v>
      </c>
      <c r="M471" s="16">
        <v>809000</v>
      </c>
      <c r="N471" s="15">
        <v>0.19</v>
      </c>
      <c r="O471" s="16">
        <f t="shared" si="161"/>
        <v>153710</v>
      </c>
      <c r="P471" s="16">
        <f t="shared" si="163"/>
        <v>962710</v>
      </c>
      <c r="Q471" s="16">
        <v>736000</v>
      </c>
      <c r="R471" s="15">
        <v>0.19</v>
      </c>
      <c r="S471" s="16">
        <f t="shared" si="162"/>
        <v>139840</v>
      </c>
      <c r="T471" s="16">
        <f t="shared" si="164"/>
        <v>875840</v>
      </c>
      <c r="U471" s="424">
        <f t="shared" si="165"/>
        <v>616168.5</v>
      </c>
      <c r="V471" s="424">
        <f t="shared" si="166"/>
        <v>788762.1073943075</v>
      </c>
      <c r="W471" s="424">
        <f t="shared" si="167"/>
        <v>803908.43164810154</v>
      </c>
      <c r="X471" s="424">
        <f t="shared" si="168"/>
        <v>875840</v>
      </c>
      <c r="Y471" s="424">
        <f t="shared" si="169"/>
        <v>818239.5</v>
      </c>
      <c r="Z471" s="427">
        <f t="shared" si="170"/>
        <v>147221.18508274097</v>
      </c>
      <c r="AA471" s="425">
        <f t="shared" si="171"/>
        <v>0.17992431932550429</v>
      </c>
      <c r="AB471" s="424">
        <f t="shared" si="172"/>
        <v>788762.1073943075</v>
      </c>
      <c r="AC471" s="421" t="str">
        <f t="shared" si="173"/>
        <v>MEDIA ARMONICA</v>
      </c>
      <c r="AD471" s="434"/>
    </row>
    <row r="472" spans="1:30" ht="32">
      <c r="A472" s="12">
        <f t="shared" si="174"/>
        <v>441</v>
      </c>
      <c r="B472" s="13">
        <v>78181508</v>
      </c>
      <c r="C472" s="768" t="s">
        <v>1873</v>
      </c>
      <c r="D472" s="769"/>
      <c r="E472" s="14" t="s">
        <v>1710</v>
      </c>
      <c r="F472" s="12">
        <v>1</v>
      </c>
      <c r="G472" s="764" t="s">
        <v>1954</v>
      </c>
      <c r="H472" s="765"/>
      <c r="I472" s="16">
        <v>634000</v>
      </c>
      <c r="J472" s="15">
        <v>0.19</v>
      </c>
      <c r="K472" s="16">
        <f t="shared" si="159"/>
        <v>1204.5999999999999</v>
      </c>
      <c r="L472" s="16">
        <f t="shared" si="160"/>
        <v>635204.6</v>
      </c>
      <c r="M472" s="16">
        <v>850000</v>
      </c>
      <c r="N472" s="15">
        <v>0.19</v>
      </c>
      <c r="O472" s="16">
        <f t="shared" si="161"/>
        <v>161500</v>
      </c>
      <c r="P472" s="16">
        <f t="shared" si="163"/>
        <v>1011500</v>
      </c>
      <c r="Q472" s="16">
        <v>766000</v>
      </c>
      <c r="R472" s="15">
        <v>0.19</v>
      </c>
      <c r="S472" s="16">
        <f t="shared" si="162"/>
        <v>145540</v>
      </c>
      <c r="T472" s="16">
        <f t="shared" si="164"/>
        <v>911540</v>
      </c>
      <c r="U472" s="424">
        <f t="shared" si="165"/>
        <v>635204.6</v>
      </c>
      <c r="V472" s="424">
        <f t="shared" si="166"/>
        <v>819678.57830146619</v>
      </c>
      <c r="W472" s="424">
        <f t="shared" si="167"/>
        <v>836665.28751176223</v>
      </c>
      <c r="X472" s="424">
        <f t="shared" si="168"/>
        <v>911540</v>
      </c>
      <c r="Y472" s="424">
        <f t="shared" si="169"/>
        <v>852748.20000000007</v>
      </c>
      <c r="Z472" s="427">
        <f t="shared" si="170"/>
        <v>159147.54962134993</v>
      </c>
      <c r="AA472" s="425">
        <f t="shared" si="171"/>
        <v>0.18662900680570174</v>
      </c>
      <c r="AB472" s="424">
        <f t="shared" si="172"/>
        <v>819678.57830146619</v>
      </c>
      <c r="AC472" s="421" t="str">
        <f t="shared" si="173"/>
        <v>MEDIA ARMONICA</v>
      </c>
      <c r="AD472" s="434"/>
    </row>
    <row r="473" spans="1:30" ht="32">
      <c r="A473" s="12">
        <f t="shared" si="174"/>
        <v>442</v>
      </c>
      <c r="B473" s="13">
        <v>78181508</v>
      </c>
      <c r="C473" s="768" t="s">
        <v>1735</v>
      </c>
      <c r="D473" s="769"/>
      <c r="E473" s="14" t="s">
        <v>1710</v>
      </c>
      <c r="F473" s="12">
        <v>1</v>
      </c>
      <c r="G473" s="764" t="s">
        <v>1954</v>
      </c>
      <c r="H473" s="765"/>
      <c r="I473" s="16">
        <v>180000</v>
      </c>
      <c r="J473" s="15">
        <v>0.19</v>
      </c>
      <c r="K473" s="16">
        <f t="shared" si="159"/>
        <v>342</v>
      </c>
      <c r="L473" s="16">
        <f t="shared" si="160"/>
        <v>180342</v>
      </c>
      <c r="M473" s="16">
        <v>238000</v>
      </c>
      <c r="N473" s="15">
        <v>0.19</v>
      </c>
      <c r="O473" s="16">
        <f t="shared" si="161"/>
        <v>45220</v>
      </c>
      <c r="P473" s="16">
        <f t="shared" si="163"/>
        <v>283220</v>
      </c>
      <c r="Q473" s="16">
        <v>215000</v>
      </c>
      <c r="R473" s="15">
        <v>0.19</v>
      </c>
      <c r="S473" s="16">
        <f t="shared" si="162"/>
        <v>40850</v>
      </c>
      <c r="T473" s="16">
        <f t="shared" si="164"/>
        <v>255850</v>
      </c>
      <c r="U473" s="424">
        <f t="shared" si="165"/>
        <v>180342</v>
      </c>
      <c r="V473" s="424">
        <f t="shared" si="166"/>
        <v>231046.7664179118</v>
      </c>
      <c r="W473" s="424">
        <f t="shared" si="167"/>
        <v>235542.20725404087</v>
      </c>
      <c r="X473" s="424">
        <f t="shared" si="168"/>
        <v>255850</v>
      </c>
      <c r="Y473" s="424">
        <f t="shared" si="169"/>
        <v>239804</v>
      </c>
      <c r="Z473" s="427">
        <f t="shared" si="170"/>
        <v>43505.373675750292</v>
      </c>
      <c r="AA473" s="425">
        <f t="shared" si="171"/>
        <v>0.18142055043181218</v>
      </c>
      <c r="AB473" s="424">
        <f t="shared" si="172"/>
        <v>231046.7664179118</v>
      </c>
      <c r="AC473" s="421" t="str">
        <f t="shared" si="173"/>
        <v>MEDIA ARMONICA</v>
      </c>
      <c r="AD473" s="434"/>
    </row>
    <row r="474" spans="1:30" ht="32">
      <c r="A474" s="12">
        <f t="shared" si="174"/>
        <v>443</v>
      </c>
      <c r="B474" s="13">
        <v>78181508</v>
      </c>
      <c r="C474" s="768" t="s">
        <v>1736</v>
      </c>
      <c r="D474" s="769"/>
      <c r="E474" s="14" t="s">
        <v>1710</v>
      </c>
      <c r="F474" s="12">
        <v>1</v>
      </c>
      <c r="G474" s="764" t="s">
        <v>1954</v>
      </c>
      <c r="H474" s="765"/>
      <c r="I474" s="16">
        <v>119000</v>
      </c>
      <c r="J474" s="15">
        <v>0.19</v>
      </c>
      <c r="K474" s="16">
        <f t="shared" si="159"/>
        <v>226.1</v>
      </c>
      <c r="L474" s="16">
        <f t="shared" si="160"/>
        <v>119226.1</v>
      </c>
      <c r="M474" s="16">
        <v>153000</v>
      </c>
      <c r="N474" s="15">
        <v>0.19</v>
      </c>
      <c r="O474" s="16">
        <f t="shared" si="161"/>
        <v>29070</v>
      </c>
      <c r="P474" s="16">
        <f t="shared" si="163"/>
        <v>182070</v>
      </c>
      <c r="Q474" s="16">
        <v>138000</v>
      </c>
      <c r="R474" s="15">
        <v>0.19</v>
      </c>
      <c r="S474" s="16">
        <f t="shared" si="162"/>
        <v>26220</v>
      </c>
      <c r="T474" s="16">
        <f t="shared" si="164"/>
        <v>164220</v>
      </c>
      <c r="U474" s="424">
        <f t="shared" si="165"/>
        <v>119226.1</v>
      </c>
      <c r="V474" s="424">
        <f t="shared" si="166"/>
        <v>150231.27691280303</v>
      </c>
      <c r="W474" s="424">
        <f t="shared" si="167"/>
        <v>152760.80067424694</v>
      </c>
      <c r="X474" s="424">
        <f t="shared" si="168"/>
        <v>164220</v>
      </c>
      <c r="Y474" s="424">
        <f t="shared" si="169"/>
        <v>155172.03333333333</v>
      </c>
      <c r="Z474" s="427">
        <f t="shared" si="170"/>
        <v>26441.611365463723</v>
      </c>
      <c r="AA474" s="425">
        <f t="shared" si="171"/>
        <v>0.17040191326656837</v>
      </c>
      <c r="AB474" s="424">
        <f t="shared" si="172"/>
        <v>150231.27691280303</v>
      </c>
      <c r="AC474" s="421" t="str">
        <f t="shared" si="173"/>
        <v>MEDIA ARMONICA</v>
      </c>
      <c r="AD474" s="434"/>
    </row>
    <row r="475" spans="1:30" ht="32">
      <c r="A475" s="12">
        <f t="shared" si="174"/>
        <v>444</v>
      </c>
      <c r="B475" s="13">
        <v>78181508</v>
      </c>
      <c r="C475" s="768" t="s">
        <v>1737</v>
      </c>
      <c r="D475" s="769"/>
      <c r="E475" s="14" t="s">
        <v>1710</v>
      </c>
      <c r="F475" s="12">
        <v>1</v>
      </c>
      <c r="G475" s="764" t="s">
        <v>1954</v>
      </c>
      <c r="H475" s="765"/>
      <c r="I475" s="16">
        <v>506000</v>
      </c>
      <c r="J475" s="15">
        <v>0.19</v>
      </c>
      <c r="K475" s="16">
        <f t="shared" si="159"/>
        <v>961.4</v>
      </c>
      <c r="L475" s="16">
        <f t="shared" si="160"/>
        <v>506961.4</v>
      </c>
      <c r="M475" s="16">
        <v>678000</v>
      </c>
      <c r="N475" s="15">
        <v>0.19</v>
      </c>
      <c r="O475" s="16">
        <f t="shared" si="161"/>
        <v>128820</v>
      </c>
      <c r="P475" s="16">
        <f t="shared" si="163"/>
        <v>806820</v>
      </c>
      <c r="Q475" s="16">
        <v>606000</v>
      </c>
      <c r="R475" s="15">
        <v>0.19</v>
      </c>
      <c r="S475" s="16">
        <f t="shared" si="162"/>
        <v>115140</v>
      </c>
      <c r="T475" s="16">
        <f t="shared" si="164"/>
        <v>721140</v>
      </c>
      <c r="U475" s="424">
        <f t="shared" si="165"/>
        <v>506961.4</v>
      </c>
      <c r="V475" s="424">
        <f t="shared" si="166"/>
        <v>652363.39866766729</v>
      </c>
      <c r="W475" s="424">
        <f t="shared" si="167"/>
        <v>665667.02625635033</v>
      </c>
      <c r="X475" s="424">
        <f t="shared" si="168"/>
        <v>721140</v>
      </c>
      <c r="Y475" s="424">
        <f t="shared" si="169"/>
        <v>678307.1333333333</v>
      </c>
      <c r="Z475" s="427">
        <f t="shared" si="170"/>
        <v>126107.85291078797</v>
      </c>
      <c r="AA475" s="425">
        <f t="shared" si="171"/>
        <v>0.18591556348680785</v>
      </c>
      <c r="AB475" s="424">
        <f t="shared" si="172"/>
        <v>652363.39866766729</v>
      </c>
      <c r="AC475" s="421" t="str">
        <f t="shared" si="173"/>
        <v>MEDIA ARMONICA</v>
      </c>
      <c r="AD475" s="434"/>
    </row>
    <row r="476" spans="1:30" ht="32">
      <c r="A476" s="12">
        <f t="shared" si="174"/>
        <v>445</v>
      </c>
      <c r="B476" s="13">
        <v>78181508</v>
      </c>
      <c r="C476" s="768" t="s">
        <v>1738</v>
      </c>
      <c r="D476" s="769"/>
      <c r="E476" s="14" t="s">
        <v>1710</v>
      </c>
      <c r="F476" s="12">
        <v>1</v>
      </c>
      <c r="G476" s="764" t="s">
        <v>1954</v>
      </c>
      <c r="H476" s="765"/>
      <c r="I476" s="16">
        <v>703000</v>
      </c>
      <c r="J476" s="15">
        <v>0.19</v>
      </c>
      <c r="K476" s="16">
        <f t="shared" si="159"/>
        <v>1335.7</v>
      </c>
      <c r="L476" s="16">
        <f t="shared" si="160"/>
        <v>704335.7</v>
      </c>
      <c r="M476" s="16">
        <v>925000</v>
      </c>
      <c r="N476" s="15">
        <v>0.19</v>
      </c>
      <c r="O476" s="16">
        <f t="shared" si="161"/>
        <v>175750</v>
      </c>
      <c r="P476" s="16">
        <f t="shared" si="163"/>
        <v>1100750</v>
      </c>
      <c r="Q476" s="16">
        <v>834000</v>
      </c>
      <c r="R476" s="15">
        <v>0.19</v>
      </c>
      <c r="S476" s="16">
        <f t="shared" si="162"/>
        <v>158460</v>
      </c>
      <c r="T476" s="16">
        <f t="shared" si="164"/>
        <v>992460</v>
      </c>
      <c r="U476" s="424">
        <f t="shared" si="165"/>
        <v>704335.7</v>
      </c>
      <c r="V476" s="424">
        <f t="shared" si="166"/>
        <v>899322.00754052075</v>
      </c>
      <c r="W476" s="424">
        <f t="shared" si="167"/>
        <v>916348.06953363901</v>
      </c>
      <c r="X476" s="424">
        <f t="shared" si="168"/>
        <v>992460</v>
      </c>
      <c r="Y476" s="424">
        <f t="shared" si="169"/>
        <v>932515.2333333334</v>
      </c>
      <c r="Z476" s="427">
        <f t="shared" si="170"/>
        <v>167294.36252538665</v>
      </c>
      <c r="AA476" s="425">
        <f t="shared" si="171"/>
        <v>0.17940121141762222</v>
      </c>
      <c r="AB476" s="424">
        <f t="shared" si="172"/>
        <v>899322.00754052075</v>
      </c>
      <c r="AC476" s="421" t="str">
        <f t="shared" si="173"/>
        <v>MEDIA ARMONICA</v>
      </c>
      <c r="AD476" s="434"/>
    </row>
    <row r="477" spans="1:30" ht="32">
      <c r="A477" s="12">
        <f t="shared" si="174"/>
        <v>446</v>
      </c>
      <c r="B477" s="13">
        <v>78181508</v>
      </c>
      <c r="C477" s="768" t="s">
        <v>1739</v>
      </c>
      <c r="D477" s="769"/>
      <c r="E477" s="14" t="s">
        <v>1710</v>
      </c>
      <c r="F477" s="12">
        <v>1</v>
      </c>
      <c r="G477" s="764" t="s">
        <v>1954</v>
      </c>
      <c r="H477" s="765"/>
      <c r="I477" s="16">
        <v>545000</v>
      </c>
      <c r="J477" s="15">
        <v>0.19</v>
      </c>
      <c r="K477" s="16">
        <f t="shared" si="159"/>
        <v>1035.5</v>
      </c>
      <c r="L477" s="16">
        <f t="shared" si="160"/>
        <v>546035.5</v>
      </c>
      <c r="M477" s="16">
        <v>717000</v>
      </c>
      <c r="N477" s="15">
        <v>0.19</v>
      </c>
      <c r="O477" s="16">
        <f t="shared" si="161"/>
        <v>136230</v>
      </c>
      <c r="P477" s="16">
        <f t="shared" si="163"/>
        <v>853230</v>
      </c>
      <c r="Q477" s="16">
        <v>652000</v>
      </c>
      <c r="R477" s="15">
        <v>0.19</v>
      </c>
      <c r="S477" s="16">
        <f t="shared" si="162"/>
        <v>123880</v>
      </c>
      <c r="T477" s="16">
        <f t="shared" si="164"/>
        <v>775880</v>
      </c>
      <c r="U477" s="424">
        <f t="shared" si="165"/>
        <v>546035.5</v>
      </c>
      <c r="V477" s="424">
        <f t="shared" si="166"/>
        <v>698932.69511921599</v>
      </c>
      <c r="W477" s="424">
        <f t="shared" si="167"/>
        <v>712350.69281526655</v>
      </c>
      <c r="X477" s="424">
        <f t="shared" si="168"/>
        <v>775880</v>
      </c>
      <c r="Y477" s="424">
        <f t="shared" si="169"/>
        <v>725048.5</v>
      </c>
      <c r="Z477" s="427">
        <f t="shared" si="170"/>
        <v>130460.71248144656</v>
      </c>
      <c r="AA477" s="425">
        <f t="shared" si="171"/>
        <v>0.17993377337025945</v>
      </c>
      <c r="AB477" s="424">
        <f t="shared" si="172"/>
        <v>698932.69511921599</v>
      </c>
      <c r="AC477" s="421" t="str">
        <f t="shared" si="173"/>
        <v>MEDIA ARMONICA</v>
      </c>
      <c r="AD477" s="434"/>
    </row>
    <row r="478" spans="1:30" ht="32">
      <c r="A478" s="12">
        <f t="shared" si="174"/>
        <v>447</v>
      </c>
      <c r="B478" s="13">
        <v>78181508</v>
      </c>
      <c r="C478" s="768" t="s">
        <v>1832</v>
      </c>
      <c r="D478" s="769"/>
      <c r="E478" s="14" t="s">
        <v>1710</v>
      </c>
      <c r="F478" s="12">
        <v>1</v>
      </c>
      <c r="G478" s="764" t="s">
        <v>1954</v>
      </c>
      <c r="H478" s="765"/>
      <c r="I478" s="16">
        <v>447000</v>
      </c>
      <c r="J478" s="15">
        <v>0.19</v>
      </c>
      <c r="K478" s="16">
        <f t="shared" si="159"/>
        <v>849.3</v>
      </c>
      <c r="L478" s="16">
        <f t="shared" si="160"/>
        <v>447849.3</v>
      </c>
      <c r="M478" s="16">
        <v>572000</v>
      </c>
      <c r="N478" s="15">
        <v>0.19</v>
      </c>
      <c r="O478" s="16">
        <f t="shared" si="161"/>
        <v>108680</v>
      </c>
      <c r="P478" s="16">
        <f t="shared" si="163"/>
        <v>680680</v>
      </c>
      <c r="Q478" s="16">
        <v>520000</v>
      </c>
      <c r="R478" s="15">
        <v>0.19</v>
      </c>
      <c r="S478" s="16">
        <f t="shared" si="162"/>
        <v>98800</v>
      </c>
      <c r="T478" s="16">
        <f t="shared" si="164"/>
        <v>618800</v>
      </c>
      <c r="U478" s="424">
        <f t="shared" si="165"/>
        <v>447849.3</v>
      </c>
      <c r="V478" s="424">
        <f t="shared" si="166"/>
        <v>564117.17118506844</v>
      </c>
      <c r="W478" s="424">
        <f t="shared" si="167"/>
        <v>573510.9729551276</v>
      </c>
      <c r="X478" s="424">
        <f t="shared" si="168"/>
        <v>618800</v>
      </c>
      <c r="Y478" s="424">
        <f t="shared" si="169"/>
        <v>582443.1</v>
      </c>
      <c r="Z478" s="427">
        <f t="shared" si="170"/>
        <v>98467.936740274046</v>
      </c>
      <c r="AA478" s="425">
        <f t="shared" si="171"/>
        <v>0.16906018242859097</v>
      </c>
      <c r="AB478" s="424">
        <f t="shared" si="172"/>
        <v>564117.17118506844</v>
      </c>
      <c r="AC478" s="421" t="str">
        <f t="shared" si="173"/>
        <v>MEDIA ARMONICA</v>
      </c>
      <c r="AD478" s="434"/>
    </row>
    <row r="479" spans="1:30" ht="32">
      <c r="A479" s="12">
        <f t="shared" si="174"/>
        <v>448</v>
      </c>
      <c r="B479" s="13">
        <v>78181508</v>
      </c>
      <c r="C479" s="768" t="s">
        <v>1741</v>
      </c>
      <c r="D479" s="769"/>
      <c r="E479" s="14" t="s">
        <v>1710</v>
      </c>
      <c r="F479" s="12">
        <v>1</v>
      </c>
      <c r="G479" s="764" t="s">
        <v>1954</v>
      </c>
      <c r="H479" s="765"/>
      <c r="I479" s="16">
        <v>362000</v>
      </c>
      <c r="J479" s="15">
        <v>0.19</v>
      </c>
      <c r="K479" s="16">
        <f t="shared" si="159"/>
        <v>687.8</v>
      </c>
      <c r="L479" s="16">
        <f t="shared" si="160"/>
        <v>362687.8</v>
      </c>
      <c r="M479" s="16">
        <v>476000</v>
      </c>
      <c r="N479" s="15">
        <v>0.19</v>
      </c>
      <c r="O479" s="16">
        <f t="shared" si="161"/>
        <v>90440</v>
      </c>
      <c r="P479" s="16">
        <f t="shared" si="163"/>
        <v>566440</v>
      </c>
      <c r="Q479" s="16">
        <v>429000</v>
      </c>
      <c r="R479" s="15">
        <v>0.19</v>
      </c>
      <c r="S479" s="16">
        <f t="shared" si="162"/>
        <v>81510</v>
      </c>
      <c r="T479" s="16">
        <f t="shared" si="164"/>
        <v>510510</v>
      </c>
      <c r="U479" s="424">
        <f t="shared" si="165"/>
        <v>362687.8</v>
      </c>
      <c r="V479" s="424">
        <f t="shared" si="166"/>
        <v>462860.83291195671</v>
      </c>
      <c r="W479" s="424">
        <f t="shared" si="167"/>
        <v>471589.04179792682</v>
      </c>
      <c r="X479" s="424">
        <f t="shared" si="168"/>
        <v>510510</v>
      </c>
      <c r="Y479" s="424">
        <f t="shared" si="169"/>
        <v>479879.26666666666</v>
      </c>
      <c r="Z479" s="427">
        <f t="shared" si="170"/>
        <v>85955.108902315289</v>
      </c>
      <c r="AA479" s="425">
        <f t="shared" si="171"/>
        <v>0.1791181967484779</v>
      </c>
      <c r="AB479" s="424">
        <f t="shared" si="172"/>
        <v>462860.83291195671</v>
      </c>
      <c r="AC479" s="421" t="str">
        <f t="shared" si="173"/>
        <v>MEDIA ARMONICA</v>
      </c>
      <c r="AD479" s="434"/>
    </row>
    <row r="480" spans="1:30" ht="32">
      <c r="A480" s="12">
        <f t="shared" si="174"/>
        <v>449</v>
      </c>
      <c r="B480" s="13">
        <v>78181508</v>
      </c>
      <c r="C480" s="768" t="s">
        <v>1857</v>
      </c>
      <c r="D480" s="769"/>
      <c r="E480" s="14" t="s">
        <v>1710</v>
      </c>
      <c r="F480" s="12">
        <v>1</v>
      </c>
      <c r="G480" s="764" t="s">
        <v>1954</v>
      </c>
      <c r="H480" s="765"/>
      <c r="I480" s="16">
        <v>147000</v>
      </c>
      <c r="J480" s="15">
        <v>0.19</v>
      </c>
      <c r="K480" s="16">
        <f t="shared" si="159"/>
        <v>279.3</v>
      </c>
      <c r="L480" s="16">
        <f t="shared" si="160"/>
        <v>147279.29999999999</v>
      </c>
      <c r="M480" s="16">
        <v>192000</v>
      </c>
      <c r="N480" s="15">
        <v>0.19</v>
      </c>
      <c r="O480" s="16">
        <f t="shared" si="161"/>
        <v>36480</v>
      </c>
      <c r="P480" s="16">
        <f t="shared" si="163"/>
        <v>228480</v>
      </c>
      <c r="Q480" s="16">
        <v>173000</v>
      </c>
      <c r="R480" s="15">
        <v>0.19</v>
      </c>
      <c r="S480" s="16">
        <f t="shared" si="162"/>
        <v>32870</v>
      </c>
      <c r="T480" s="16">
        <f t="shared" si="164"/>
        <v>205870</v>
      </c>
      <c r="U480" s="424">
        <f t="shared" si="165"/>
        <v>147279.29999999999</v>
      </c>
      <c r="V480" s="424">
        <f t="shared" si="166"/>
        <v>187219.1077645917</v>
      </c>
      <c r="W480" s="424">
        <f t="shared" si="167"/>
        <v>190631.34936376405</v>
      </c>
      <c r="X480" s="424">
        <f t="shared" si="168"/>
        <v>205870</v>
      </c>
      <c r="Y480" s="424">
        <f t="shared" si="169"/>
        <v>193876.43333333335</v>
      </c>
      <c r="Z480" s="427">
        <f t="shared" si="170"/>
        <v>34217.662604404759</v>
      </c>
      <c r="AA480" s="425">
        <f t="shared" si="171"/>
        <v>0.17649211931588429</v>
      </c>
      <c r="AB480" s="424">
        <f t="shared" si="172"/>
        <v>187219.1077645917</v>
      </c>
      <c r="AC480" s="421" t="str">
        <f t="shared" si="173"/>
        <v>MEDIA ARMONICA</v>
      </c>
      <c r="AD480" s="434"/>
    </row>
    <row r="481" spans="1:30" ht="32">
      <c r="A481" s="12">
        <f t="shared" si="174"/>
        <v>450</v>
      </c>
      <c r="B481" s="13">
        <v>78181508</v>
      </c>
      <c r="C481" s="768" t="s">
        <v>1794</v>
      </c>
      <c r="D481" s="769"/>
      <c r="E481" s="14" t="s">
        <v>1710</v>
      </c>
      <c r="F481" s="12">
        <v>1</v>
      </c>
      <c r="G481" s="764" t="s">
        <v>1954</v>
      </c>
      <c r="H481" s="765"/>
      <c r="I481" s="16">
        <v>694000</v>
      </c>
      <c r="J481" s="15">
        <v>0.19</v>
      </c>
      <c r="K481" s="16">
        <f t="shared" si="159"/>
        <v>1318.6</v>
      </c>
      <c r="L481" s="16">
        <f t="shared" si="160"/>
        <v>695318.6</v>
      </c>
      <c r="M481" s="16">
        <v>906000</v>
      </c>
      <c r="N481" s="15">
        <v>0.19</v>
      </c>
      <c r="O481" s="16">
        <f t="shared" si="161"/>
        <v>172140</v>
      </c>
      <c r="P481" s="16">
        <f t="shared" si="163"/>
        <v>1078140</v>
      </c>
      <c r="Q481" s="16">
        <v>824000</v>
      </c>
      <c r="R481" s="15">
        <v>0.19</v>
      </c>
      <c r="S481" s="16">
        <f t="shared" si="162"/>
        <v>156560</v>
      </c>
      <c r="T481" s="16">
        <f t="shared" si="164"/>
        <v>980560</v>
      </c>
      <c r="U481" s="424">
        <f t="shared" si="165"/>
        <v>695318.6</v>
      </c>
      <c r="V481" s="424">
        <f t="shared" si="166"/>
        <v>886121.99252568558</v>
      </c>
      <c r="W481" s="424">
        <f t="shared" si="167"/>
        <v>902494.14501056354</v>
      </c>
      <c r="X481" s="424">
        <f t="shared" si="168"/>
        <v>980560</v>
      </c>
      <c r="Y481" s="424">
        <f t="shared" si="169"/>
        <v>918006.20000000007</v>
      </c>
      <c r="Z481" s="427">
        <f t="shared" si="170"/>
        <v>162424.93547342584</v>
      </c>
      <c r="AA481" s="425">
        <f t="shared" si="171"/>
        <v>0.17693228594036273</v>
      </c>
      <c r="AB481" s="424">
        <f t="shared" si="172"/>
        <v>886121.99252568558</v>
      </c>
      <c r="AC481" s="421" t="str">
        <f t="shared" si="173"/>
        <v>MEDIA ARMONICA</v>
      </c>
      <c r="AD481" s="434"/>
    </row>
    <row r="482" spans="1:30" ht="32">
      <c r="A482" s="12">
        <f t="shared" si="174"/>
        <v>451</v>
      </c>
      <c r="B482" s="13">
        <v>78181508</v>
      </c>
      <c r="C482" s="768" t="s">
        <v>1795</v>
      </c>
      <c r="D482" s="769"/>
      <c r="E482" s="14" t="s">
        <v>1710</v>
      </c>
      <c r="F482" s="12">
        <v>1</v>
      </c>
      <c r="G482" s="764" t="s">
        <v>1954</v>
      </c>
      <c r="H482" s="765"/>
      <c r="I482" s="16">
        <v>317000</v>
      </c>
      <c r="J482" s="15">
        <v>0.19</v>
      </c>
      <c r="K482" s="16">
        <f t="shared" si="159"/>
        <v>602.29999999999995</v>
      </c>
      <c r="L482" s="16">
        <f t="shared" si="160"/>
        <v>317602.3</v>
      </c>
      <c r="M482" s="16">
        <v>412000</v>
      </c>
      <c r="N482" s="15">
        <v>0.19</v>
      </c>
      <c r="O482" s="16">
        <f t="shared" si="161"/>
        <v>78280</v>
      </c>
      <c r="P482" s="16">
        <f t="shared" si="163"/>
        <v>490280</v>
      </c>
      <c r="Q482" s="16">
        <v>375000</v>
      </c>
      <c r="R482" s="15">
        <v>0.19</v>
      </c>
      <c r="S482" s="16">
        <f t="shared" si="162"/>
        <v>71250</v>
      </c>
      <c r="T482" s="16">
        <f t="shared" si="164"/>
        <v>446250</v>
      </c>
      <c r="U482" s="424">
        <f t="shared" si="165"/>
        <v>317602.3</v>
      </c>
      <c r="V482" s="424">
        <f t="shared" si="166"/>
        <v>403815.301979137</v>
      </c>
      <c r="W482" s="424">
        <f t="shared" si="167"/>
        <v>411120.07299782295</v>
      </c>
      <c r="X482" s="424">
        <f t="shared" si="168"/>
        <v>446250</v>
      </c>
      <c r="Y482" s="424">
        <f t="shared" si="169"/>
        <v>418044.10000000003</v>
      </c>
      <c r="Z482" s="427">
        <f t="shared" si="170"/>
        <v>73262.43519216821</v>
      </c>
      <c r="AA482" s="425">
        <f t="shared" si="171"/>
        <v>0.17525049436690579</v>
      </c>
      <c r="AB482" s="424">
        <f t="shared" si="172"/>
        <v>403815.301979137</v>
      </c>
      <c r="AC482" s="421" t="str">
        <f t="shared" si="173"/>
        <v>MEDIA ARMONICA</v>
      </c>
      <c r="AD482" s="434"/>
    </row>
    <row r="483" spans="1:30" ht="32">
      <c r="A483" s="12">
        <f t="shared" si="174"/>
        <v>452</v>
      </c>
      <c r="B483" s="13">
        <v>78181508</v>
      </c>
      <c r="C483" s="768" t="s">
        <v>1796</v>
      </c>
      <c r="D483" s="769"/>
      <c r="E483" s="14" t="s">
        <v>1710</v>
      </c>
      <c r="F483" s="12">
        <v>1</v>
      </c>
      <c r="G483" s="764" t="s">
        <v>1954</v>
      </c>
      <c r="H483" s="765"/>
      <c r="I483" s="16">
        <v>742000</v>
      </c>
      <c r="J483" s="15">
        <v>0.19</v>
      </c>
      <c r="K483" s="16">
        <f t="shared" si="159"/>
        <v>1409.8</v>
      </c>
      <c r="L483" s="16">
        <f t="shared" si="160"/>
        <v>743409.8</v>
      </c>
      <c r="M483" s="16">
        <v>986000</v>
      </c>
      <c r="N483" s="15">
        <v>0.19</v>
      </c>
      <c r="O483" s="16">
        <f t="shared" si="161"/>
        <v>187340</v>
      </c>
      <c r="P483" s="16">
        <f t="shared" si="163"/>
        <v>1173340</v>
      </c>
      <c r="Q483" s="16">
        <v>881000</v>
      </c>
      <c r="R483" s="15">
        <v>0.19</v>
      </c>
      <c r="S483" s="16">
        <f t="shared" si="162"/>
        <v>167390</v>
      </c>
      <c r="T483" s="16">
        <f t="shared" si="164"/>
        <v>1048390</v>
      </c>
      <c r="U483" s="424">
        <f t="shared" si="165"/>
        <v>743409.8</v>
      </c>
      <c r="V483" s="424">
        <f t="shared" si="166"/>
        <v>951998.79248607578</v>
      </c>
      <c r="W483" s="424">
        <f t="shared" si="167"/>
        <v>970640.35331473872</v>
      </c>
      <c r="X483" s="424">
        <f t="shared" si="168"/>
        <v>1048390</v>
      </c>
      <c r="Y483" s="424">
        <f t="shared" si="169"/>
        <v>988379.93333333323</v>
      </c>
      <c r="Z483" s="427">
        <f t="shared" si="170"/>
        <v>180574.82344633702</v>
      </c>
      <c r="AA483" s="425">
        <f t="shared" si="171"/>
        <v>0.18269778387481464</v>
      </c>
      <c r="AB483" s="424">
        <f t="shared" si="172"/>
        <v>951998.79248607578</v>
      </c>
      <c r="AC483" s="421" t="str">
        <f t="shared" si="173"/>
        <v>MEDIA ARMONICA</v>
      </c>
      <c r="AD483" s="434"/>
    </row>
    <row r="484" spans="1:30" ht="32">
      <c r="A484" s="12">
        <f t="shared" si="174"/>
        <v>453</v>
      </c>
      <c r="B484" s="13">
        <v>78181508</v>
      </c>
      <c r="C484" s="768" t="s">
        <v>1858</v>
      </c>
      <c r="D484" s="769"/>
      <c r="E484" s="14" t="s">
        <v>1710</v>
      </c>
      <c r="F484" s="12">
        <v>1</v>
      </c>
      <c r="G484" s="764" t="s">
        <v>1954</v>
      </c>
      <c r="H484" s="765"/>
      <c r="I484" s="16">
        <v>748000</v>
      </c>
      <c r="J484" s="15">
        <v>0.19</v>
      </c>
      <c r="K484" s="16">
        <f t="shared" si="159"/>
        <v>1421.2</v>
      </c>
      <c r="L484" s="16">
        <f t="shared" si="160"/>
        <v>749421.2</v>
      </c>
      <c r="M484" s="16">
        <v>958000</v>
      </c>
      <c r="N484" s="15">
        <v>0.19</v>
      </c>
      <c r="O484" s="16">
        <f t="shared" si="161"/>
        <v>182020</v>
      </c>
      <c r="P484" s="16">
        <f t="shared" si="163"/>
        <v>1140020</v>
      </c>
      <c r="Q484" s="16">
        <v>871000</v>
      </c>
      <c r="R484" s="15">
        <v>0.19</v>
      </c>
      <c r="S484" s="16">
        <f t="shared" si="162"/>
        <v>165490</v>
      </c>
      <c r="T484" s="16">
        <f t="shared" si="164"/>
        <v>1036490</v>
      </c>
      <c r="U484" s="424">
        <f t="shared" si="165"/>
        <v>749421.2</v>
      </c>
      <c r="V484" s="424">
        <f t="shared" si="166"/>
        <v>944484.65806224348</v>
      </c>
      <c r="W484" s="424">
        <f t="shared" si="167"/>
        <v>960287.30408439017</v>
      </c>
      <c r="X484" s="424">
        <f t="shared" si="168"/>
        <v>1036490</v>
      </c>
      <c r="Y484" s="424">
        <f t="shared" si="169"/>
        <v>975310.4</v>
      </c>
      <c r="Z484" s="427">
        <f t="shared" si="170"/>
        <v>165225.22654945849</v>
      </c>
      <c r="AA484" s="425">
        <f t="shared" si="171"/>
        <v>0.16940783831430331</v>
      </c>
      <c r="AB484" s="424">
        <f t="shared" si="172"/>
        <v>944484.65806224348</v>
      </c>
      <c r="AC484" s="421" t="str">
        <f t="shared" si="173"/>
        <v>MEDIA ARMONICA</v>
      </c>
      <c r="AD484" s="434"/>
    </row>
    <row r="485" spans="1:30" ht="32">
      <c r="A485" s="12">
        <f t="shared" si="174"/>
        <v>454</v>
      </c>
      <c r="B485" s="13">
        <v>78181508</v>
      </c>
      <c r="C485" s="768" t="s">
        <v>1874</v>
      </c>
      <c r="D485" s="769"/>
      <c r="E485" s="14" t="s">
        <v>1710</v>
      </c>
      <c r="F485" s="12">
        <v>1</v>
      </c>
      <c r="G485" s="764" t="s">
        <v>1954</v>
      </c>
      <c r="H485" s="765"/>
      <c r="I485" s="16">
        <v>685000</v>
      </c>
      <c r="J485" s="15">
        <v>0.19</v>
      </c>
      <c r="K485" s="16">
        <f t="shared" si="159"/>
        <v>1301.5</v>
      </c>
      <c r="L485" s="16">
        <f t="shared" si="160"/>
        <v>686301.5</v>
      </c>
      <c r="M485" s="16">
        <v>910000</v>
      </c>
      <c r="N485" s="15">
        <v>0.19</v>
      </c>
      <c r="O485" s="16">
        <f t="shared" si="161"/>
        <v>172900</v>
      </c>
      <c r="P485" s="16">
        <f t="shared" si="163"/>
        <v>1082900</v>
      </c>
      <c r="Q485" s="16">
        <v>813000</v>
      </c>
      <c r="R485" s="15">
        <v>0.19</v>
      </c>
      <c r="S485" s="16">
        <f t="shared" si="162"/>
        <v>154470</v>
      </c>
      <c r="T485" s="16">
        <f t="shared" si="164"/>
        <v>967470</v>
      </c>
      <c r="U485" s="424">
        <f t="shared" si="165"/>
        <v>686301.5</v>
      </c>
      <c r="V485" s="424">
        <f t="shared" si="166"/>
        <v>878694.5647745051</v>
      </c>
      <c r="W485" s="424">
        <f t="shared" si="167"/>
        <v>895874.00734376686</v>
      </c>
      <c r="X485" s="424">
        <f t="shared" si="168"/>
        <v>967470</v>
      </c>
      <c r="Y485" s="424">
        <f t="shared" si="169"/>
        <v>912223.83333333337</v>
      </c>
      <c r="Z485" s="427">
        <f t="shared" si="170"/>
        <v>166556.6905472595</v>
      </c>
      <c r="AA485" s="425">
        <f t="shared" si="171"/>
        <v>0.18258313854687289</v>
      </c>
      <c r="AB485" s="424">
        <f t="shared" si="172"/>
        <v>878694.5647745051</v>
      </c>
      <c r="AC485" s="421" t="str">
        <f t="shared" si="173"/>
        <v>MEDIA ARMONICA</v>
      </c>
      <c r="AD485" s="434"/>
    </row>
    <row r="486" spans="1:30" ht="32">
      <c r="A486" s="12">
        <f t="shared" si="174"/>
        <v>455</v>
      </c>
      <c r="B486" s="13">
        <v>78181508</v>
      </c>
      <c r="C486" s="768" t="s">
        <v>1875</v>
      </c>
      <c r="D486" s="769"/>
      <c r="E486" s="14" t="s">
        <v>1710</v>
      </c>
      <c r="F486" s="12">
        <v>1</v>
      </c>
      <c r="G486" s="764" t="s">
        <v>1954</v>
      </c>
      <c r="H486" s="765"/>
      <c r="I486" s="16">
        <v>445000</v>
      </c>
      <c r="J486" s="15">
        <v>0.19</v>
      </c>
      <c r="K486" s="16">
        <f t="shared" si="159"/>
        <v>845.5</v>
      </c>
      <c r="L486" s="16">
        <f t="shared" si="160"/>
        <v>445845.5</v>
      </c>
      <c r="M486" s="16">
        <v>596000</v>
      </c>
      <c r="N486" s="15">
        <v>0.19</v>
      </c>
      <c r="O486" s="16">
        <f t="shared" si="161"/>
        <v>113240</v>
      </c>
      <c r="P486" s="16">
        <f t="shared" si="163"/>
        <v>709240</v>
      </c>
      <c r="Q486" s="16">
        <v>533000</v>
      </c>
      <c r="R486" s="15">
        <v>0.19</v>
      </c>
      <c r="S486" s="16">
        <f t="shared" si="162"/>
        <v>101270</v>
      </c>
      <c r="T486" s="16">
        <f t="shared" si="164"/>
        <v>634270</v>
      </c>
      <c r="U486" s="424">
        <f t="shared" si="165"/>
        <v>445845.5</v>
      </c>
      <c r="V486" s="424">
        <f t="shared" si="166"/>
        <v>573668.0579623247</v>
      </c>
      <c r="W486" s="424">
        <f t="shared" si="167"/>
        <v>585352.20641276019</v>
      </c>
      <c r="X486" s="424">
        <f t="shared" si="168"/>
        <v>634270</v>
      </c>
      <c r="Y486" s="424">
        <f t="shared" si="169"/>
        <v>596451.83333333337</v>
      </c>
      <c r="Z486" s="427">
        <f t="shared" si="170"/>
        <v>110805.6134410868</v>
      </c>
      <c r="AA486" s="425">
        <f t="shared" si="171"/>
        <v>0.18577462126629413</v>
      </c>
      <c r="AB486" s="424">
        <f t="shared" si="172"/>
        <v>573668.0579623247</v>
      </c>
      <c r="AC486" s="421" t="str">
        <f t="shared" si="173"/>
        <v>MEDIA ARMONICA</v>
      </c>
      <c r="AD486" s="434"/>
    </row>
    <row r="487" spans="1:30" ht="32">
      <c r="A487" s="12">
        <f t="shared" si="174"/>
        <v>456</v>
      </c>
      <c r="B487" s="13">
        <v>78181508</v>
      </c>
      <c r="C487" s="768" t="s">
        <v>1876</v>
      </c>
      <c r="D487" s="769"/>
      <c r="E487" s="14" t="s">
        <v>1710</v>
      </c>
      <c r="F487" s="12">
        <v>1</v>
      </c>
      <c r="G487" s="764" t="s">
        <v>1954</v>
      </c>
      <c r="H487" s="765"/>
      <c r="I487" s="16">
        <v>211000</v>
      </c>
      <c r="J487" s="15">
        <v>0.19</v>
      </c>
      <c r="K487" s="16">
        <f t="shared" si="159"/>
        <v>400.9</v>
      </c>
      <c r="L487" s="16">
        <f t="shared" si="160"/>
        <v>211400.9</v>
      </c>
      <c r="M487" s="16">
        <v>273000</v>
      </c>
      <c r="N487" s="15">
        <v>0.19</v>
      </c>
      <c r="O487" s="16">
        <f t="shared" si="161"/>
        <v>51870</v>
      </c>
      <c r="P487" s="16">
        <f t="shared" si="163"/>
        <v>324870</v>
      </c>
      <c r="Q487" s="16">
        <v>249000</v>
      </c>
      <c r="R487" s="15">
        <v>0.19</v>
      </c>
      <c r="S487" s="16">
        <f t="shared" si="162"/>
        <v>47310</v>
      </c>
      <c r="T487" s="16">
        <f t="shared" si="164"/>
        <v>296310</v>
      </c>
      <c r="U487" s="424">
        <f t="shared" si="165"/>
        <v>211400.9</v>
      </c>
      <c r="V487" s="424">
        <f t="shared" si="166"/>
        <v>268256.00403334276</v>
      </c>
      <c r="W487" s="424">
        <f t="shared" si="167"/>
        <v>273015.67530018411</v>
      </c>
      <c r="X487" s="424">
        <f t="shared" si="168"/>
        <v>296310</v>
      </c>
      <c r="Y487" s="424">
        <f t="shared" si="169"/>
        <v>277526.96666666667</v>
      </c>
      <c r="Z487" s="427">
        <f t="shared" si="170"/>
        <v>48189.977655132898</v>
      </c>
      <c r="AA487" s="425">
        <f t="shared" si="171"/>
        <v>0.17364070322223185</v>
      </c>
      <c r="AB487" s="424">
        <f t="shared" si="172"/>
        <v>268256.00403334276</v>
      </c>
      <c r="AC487" s="421" t="str">
        <f t="shared" si="173"/>
        <v>MEDIA ARMONICA</v>
      </c>
      <c r="AD487" s="434"/>
    </row>
    <row r="488" spans="1:30" ht="32">
      <c r="A488" s="12">
        <f t="shared" si="174"/>
        <v>457</v>
      </c>
      <c r="B488" s="13">
        <v>78181508</v>
      </c>
      <c r="C488" s="768" t="s">
        <v>1761</v>
      </c>
      <c r="D488" s="769"/>
      <c r="E488" s="14" t="s">
        <v>1710</v>
      </c>
      <c r="F488" s="12">
        <v>1</v>
      </c>
      <c r="G488" s="764" t="s">
        <v>1954</v>
      </c>
      <c r="H488" s="765"/>
      <c r="I488" s="16">
        <v>239000</v>
      </c>
      <c r="J488" s="15">
        <v>0.19</v>
      </c>
      <c r="K488" s="16">
        <f t="shared" si="159"/>
        <v>454.1</v>
      </c>
      <c r="L488" s="16">
        <f t="shared" si="160"/>
        <v>239454.1</v>
      </c>
      <c r="M488" s="16">
        <v>309000</v>
      </c>
      <c r="N488" s="15">
        <v>0.19</v>
      </c>
      <c r="O488" s="16">
        <f t="shared" si="161"/>
        <v>58710</v>
      </c>
      <c r="P488" s="16">
        <f t="shared" si="163"/>
        <v>367710</v>
      </c>
      <c r="Q488" s="16">
        <v>281000</v>
      </c>
      <c r="R488" s="15">
        <v>0.19</v>
      </c>
      <c r="S488" s="16">
        <f t="shared" si="162"/>
        <v>53390</v>
      </c>
      <c r="T488" s="16">
        <f t="shared" si="164"/>
        <v>334390</v>
      </c>
      <c r="U488" s="424">
        <f t="shared" si="165"/>
        <v>239454.1</v>
      </c>
      <c r="V488" s="424">
        <f t="shared" si="166"/>
        <v>303452.67940578872</v>
      </c>
      <c r="W488" s="424">
        <f t="shared" si="167"/>
        <v>308787.94213490415</v>
      </c>
      <c r="X488" s="424">
        <f t="shared" si="168"/>
        <v>334390</v>
      </c>
      <c r="Y488" s="424">
        <f t="shared" si="169"/>
        <v>313851.36666666664</v>
      </c>
      <c r="Z488" s="427">
        <f t="shared" si="170"/>
        <v>54337.038108478286</v>
      </c>
      <c r="AA488" s="425">
        <f t="shared" si="171"/>
        <v>0.17312984386710745</v>
      </c>
      <c r="AB488" s="424">
        <f t="shared" si="172"/>
        <v>303452.67940578872</v>
      </c>
      <c r="AC488" s="421" t="str">
        <f t="shared" si="173"/>
        <v>MEDIA ARMONICA</v>
      </c>
      <c r="AD488" s="434"/>
    </row>
    <row r="489" spans="1:30" ht="32">
      <c r="A489" s="12">
        <f t="shared" si="174"/>
        <v>458</v>
      </c>
      <c r="B489" s="13">
        <v>78181508</v>
      </c>
      <c r="C489" s="768" t="s">
        <v>1851</v>
      </c>
      <c r="D489" s="769"/>
      <c r="E489" s="14" t="s">
        <v>1710</v>
      </c>
      <c r="F489" s="12">
        <v>1</v>
      </c>
      <c r="G489" s="764" t="s">
        <v>1954</v>
      </c>
      <c r="H489" s="765"/>
      <c r="I489" s="16">
        <v>175000</v>
      </c>
      <c r="J489" s="15">
        <v>0.19</v>
      </c>
      <c r="K489" s="16">
        <f t="shared" si="159"/>
        <v>332.5</v>
      </c>
      <c r="L489" s="16">
        <f t="shared" si="160"/>
        <v>175332.5</v>
      </c>
      <c r="M489" s="16">
        <v>227000</v>
      </c>
      <c r="N489" s="15">
        <v>0.19</v>
      </c>
      <c r="O489" s="16">
        <f t="shared" si="161"/>
        <v>43130</v>
      </c>
      <c r="P489" s="16">
        <f t="shared" si="163"/>
        <v>270130</v>
      </c>
      <c r="Q489" s="16">
        <v>205000</v>
      </c>
      <c r="R489" s="15">
        <v>0.19</v>
      </c>
      <c r="S489" s="16">
        <f t="shared" si="162"/>
        <v>38950</v>
      </c>
      <c r="T489" s="16">
        <f t="shared" si="164"/>
        <v>243950</v>
      </c>
      <c r="U489" s="424">
        <f t="shared" si="165"/>
        <v>175332.5</v>
      </c>
      <c r="V489" s="424">
        <f t="shared" si="166"/>
        <v>222147.00301818276</v>
      </c>
      <c r="W489" s="424">
        <f t="shared" si="167"/>
        <v>226071.26031287402</v>
      </c>
      <c r="X489" s="424">
        <f t="shared" si="168"/>
        <v>243950</v>
      </c>
      <c r="Y489" s="424">
        <f t="shared" si="169"/>
        <v>229804.16666666666</v>
      </c>
      <c r="Z489" s="427">
        <f t="shared" si="170"/>
        <v>39972.656921812049</v>
      </c>
      <c r="AA489" s="425">
        <f t="shared" si="171"/>
        <v>0.17394226354386691</v>
      </c>
      <c r="AB489" s="424">
        <f t="shared" si="172"/>
        <v>222147.00301818276</v>
      </c>
      <c r="AC489" s="421" t="str">
        <f t="shared" si="173"/>
        <v>MEDIA ARMONICA</v>
      </c>
      <c r="AD489" s="434"/>
    </row>
    <row r="490" spans="1:30" ht="32">
      <c r="A490" s="12">
        <f t="shared" si="174"/>
        <v>459</v>
      </c>
      <c r="B490" s="13">
        <v>78181508</v>
      </c>
      <c r="C490" s="768" t="s">
        <v>1852</v>
      </c>
      <c r="D490" s="769"/>
      <c r="E490" s="14" t="s">
        <v>1710</v>
      </c>
      <c r="F490" s="12">
        <v>1</v>
      </c>
      <c r="G490" s="764" t="s">
        <v>1954</v>
      </c>
      <c r="H490" s="765"/>
      <c r="I490" s="16">
        <v>218000</v>
      </c>
      <c r="J490" s="15">
        <v>0.19</v>
      </c>
      <c r="K490" s="16">
        <f t="shared" si="159"/>
        <v>414.2</v>
      </c>
      <c r="L490" s="16">
        <f t="shared" si="160"/>
        <v>218414.2</v>
      </c>
      <c r="M490" s="16">
        <v>286000</v>
      </c>
      <c r="N490" s="15">
        <v>0.19</v>
      </c>
      <c r="O490" s="16">
        <f t="shared" si="161"/>
        <v>54340</v>
      </c>
      <c r="P490" s="16">
        <f t="shared" si="163"/>
        <v>340340</v>
      </c>
      <c r="Q490" s="16">
        <v>258000</v>
      </c>
      <c r="R490" s="15">
        <v>0.19</v>
      </c>
      <c r="S490" s="16">
        <f t="shared" si="162"/>
        <v>49020</v>
      </c>
      <c r="T490" s="16">
        <f t="shared" si="164"/>
        <v>307020</v>
      </c>
      <c r="U490" s="424">
        <f t="shared" si="165"/>
        <v>218414.2</v>
      </c>
      <c r="V490" s="424">
        <f t="shared" si="166"/>
        <v>278452.97654290934</v>
      </c>
      <c r="W490" s="424">
        <f t="shared" si="167"/>
        <v>283652.64918450161</v>
      </c>
      <c r="X490" s="424">
        <f t="shared" si="168"/>
        <v>307020</v>
      </c>
      <c r="Y490" s="424">
        <f t="shared" si="169"/>
        <v>288591.39999999997</v>
      </c>
      <c r="Z490" s="427">
        <f t="shared" si="170"/>
        <v>51453.442708789502</v>
      </c>
      <c r="AA490" s="425">
        <f t="shared" si="171"/>
        <v>0.17829167019110587</v>
      </c>
      <c r="AB490" s="424">
        <f t="shared" si="172"/>
        <v>278452.97654290934</v>
      </c>
      <c r="AC490" s="421" t="str">
        <f t="shared" si="173"/>
        <v>MEDIA ARMONICA</v>
      </c>
      <c r="AD490" s="434"/>
    </row>
    <row r="491" spans="1:30" ht="32">
      <c r="A491" s="12">
        <f t="shared" si="174"/>
        <v>460</v>
      </c>
      <c r="B491" s="13">
        <v>78181508</v>
      </c>
      <c r="C491" s="768" t="s">
        <v>1952</v>
      </c>
      <c r="D491" s="769"/>
      <c r="E491" s="14" t="s">
        <v>1710</v>
      </c>
      <c r="F491" s="12">
        <v>1</v>
      </c>
      <c r="G491" s="764" t="s">
        <v>1954</v>
      </c>
      <c r="H491" s="765"/>
      <c r="I491" s="16">
        <v>654000</v>
      </c>
      <c r="J491" s="15">
        <v>0.19</v>
      </c>
      <c r="K491" s="16">
        <f t="shared" si="159"/>
        <v>1242.5999999999999</v>
      </c>
      <c r="L491" s="16">
        <f t="shared" si="160"/>
        <v>655242.6</v>
      </c>
      <c r="M491" s="16">
        <v>876000</v>
      </c>
      <c r="N491" s="15">
        <v>0.19</v>
      </c>
      <c r="O491" s="16">
        <f t="shared" si="161"/>
        <v>166440</v>
      </c>
      <c r="P491" s="16">
        <f t="shared" si="163"/>
        <v>1042440</v>
      </c>
      <c r="Q491" s="16">
        <v>783000</v>
      </c>
      <c r="R491" s="15">
        <v>0.19</v>
      </c>
      <c r="S491" s="16">
        <f t="shared" si="162"/>
        <v>148770</v>
      </c>
      <c r="T491" s="16">
        <f t="shared" si="164"/>
        <v>931770</v>
      </c>
      <c r="U491" s="424">
        <f t="shared" si="165"/>
        <v>655242.6</v>
      </c>
      <c r="V491" s="424">
        <f t="shared" si="166"/>
        <v>843012.43955761485</v>
      </c>
      <c r="W491" s="424">
        <f t="shared" si="167"/>
        <v>860175.96888969827</v>
      </c>
      <c r="X491" s="424">
        <f t="shared" si="168"/>
        <v>931770</v>
      </c>
      <c r="Y491" s="424">
        <f t="shared" si="169"/>
        <v>876484.20000000007</v>
      </c>
      <c r="Z491" s="427">
        <f t="shared" si="170"/>
        <v>162834.98068682858</v>
      </c>
      <c r="AA491" s="425">
        <f t="shared" si="171"/>
        <v>0.18578199206195453</v>
      </c>
      <c r="AB491" s="424">
        <f t="shared" si="172"/>
        <v>843012.43955761485</v>
      </c>
      <c r="AC491" s="421" t="str">
        <f t="shared" si="173"/>
        <v>MEDIA ARMONICA</v>
      </c>
      <c r="AD491" s="434"/>
    </row>
    <row r="492" spans="1:30" ht="32">
      <c r="A492" s="12">
        <f t="shared" si="174"/>
        <v>461</v>
      </c>
      <c r="B492" s="13">
        <v>78181508</v>
      </c>
      <c r="C492" s="768" t="s">
        <v>1865</v>
      </c>
      <c r="D492" s="769"/>
      <c r="E492" s="14" t="s">
        <v>1710</v>
      </c>
      <c r="F492" s="12">
        <v>1</v>
      </c>
      <c r="G492" s="764" t="s">
        <v>1954</v>
      </c>
      <c r="H492" s="765"/>
      <c r="I492" s="16">
        <v>183000</v>
      </c>
      <c r="J492" s="15">
        <v>0.19</v>
      </c>
      <c r="K492" s="16">
        <f t="shared" si="159"/>
        <v>347.7</v>
      </c>
      <c r="L492" s="16">
        <f t="shared" si="160"/>
        <v>183347.7</v>
      </c>
      <c r="M492" s="16">
        <v>233000</v>
      </c>
      <c r="N492" s="15">
        <v>0.19</v>
      </c>
      <c r="O492" s="16">
        <f t="shared" si="161"/>
        <v>44270</v>
      </c>
      <c r="P492" s="16">
        <f t="shared" si="163"/>
        <v>277270</v>
      </c>
      <c r="Q492" s="16">
        <v>212000</v>
      </c>
      <c r="R492" s="15">
        <v>0.19</v>
      </c>
      <c r="S492" s="16">
        <f t="shared" si="162"/>
        <v>40280</v>
      </c>
      <c r="T492" s="16">
        <f t="shared" si="164"/>
        <v>252280</v>
      </c>
      <c r="U492" s="424">
        <f t="shared" si="165"/>
        <v>183347.7</v>
      </c>
      <c r="V492" s="424">
        <f t="shared" si="166"/>
        <v>230334.06606517881</v>
      </c>
      <c r="W492" s="424">
        <f t="shared" si="167"/>
        <v>234074.29482158567</v>
      </c>
      <c r="X492" s="424">
        <f t="shared" si="168"/>
        <v>252280</v>
      </c>
      <c r="Y492" s="424">
        <f t="shared" si="169"/>
        <v>237632.56666666665</v>
      </c>
      <c r="Z492" s="427">
        <f t="shared" si="170"/>
        <v>39717.838870070686</v>
      </c>
      <c r="AA492" s="425">
        <f t="shared" si="171"/>
        <v>0.1671397124863947</v>
      </c>
      <c r="AB492" s="424">
        <f t="shared" si="172"/>
        <v>230334.06606517881</v>
      </c>
      <c r="AC492" s="421" t="str">
        <f t="shared" si="173"/>
        <v>MEDIA ARMONICA</v>
      </c>
      <c r="AD492" s="434"/>
    </row>
    <row r="493" spans="1:30" ht="32">
      <c r="A493" s="12">
        <f t="shared" si="174"/>
        <v>462</v>
      </c>
      <c r="B493" s="13">
        <v>78181508</v>
      </c>
      <c r="C493" s="768" t="s">
        <v>1866</v>
      </c>
      <c r="D493" s="769"/>
      <c r="E493" s="14" t="s">
        <v>1710</v>
      </c>
      <c r="F493" s="12">
        <v>1</v>
      </c>
      <c r="G493" s="764" t="s">
        <v>1954</v>
      </c>
      <c r="H493" s="765"/>
      <c r="I493" s="16">
        <v>739000</v>
      </c>
      <c r="J493" s="15">
        <v>0.19</v>
      </c>
      <c r="K493" s="16">
        <f t="shared" si="159"/>
        <v>1404.1</v>
      </c>
      <c r="L493" s="16">
        <f t="shared" si="160"/>
        <v>740404.1</v>
      </c>
      <c r="M493" s="16">
        <v>972000</v>
      </c>
      <c r="N493" s="15">
        <v>0.19</v>
      </c>
      <c r="O493" s="16">
        <f t="shared" si="161"/>
        <v>184680</v>
      </c>
      <c r="P493" s="16">
        <f t="shared" si="163"/>
        <v>1156680</v>
      </c>
      <c r="Q493" s="16">
        <v>876000</v>
      </c>
      <c r="R493" s="15">
        <v>0.19</v>
      </c>
      <c r="S493" s="16">
        <f t="shared" si="162"/>
        <v>166440</v>
      </c>
      <c r="T493" s="16">
        <f t="shared" si="164"/>
        <v>1042440</v>
      </c>
      <c r="U493" s="424">
        <f t="shared" si="165"/>
        <v>740404.1</v>
      </c>
      <c r="V493" s="424">
        <f t="shared" si="166"/>
        <v>945047.09303652216</v>
      </c>
      <c r="W493" s="424">
        <f t="shared" si="167"/>
        <v>962892.27601188549</v>
      </c>
      <c r="X493" s="424">
        <f t="shared" si="168"/>
        <v>1042440</v>
      </c>
      <c r="Y493" s="424">
        <f t="shared" si="169"/>
        <v>979841.3666666667</v>
      </c>
      <c r="Z493" s="427">
        <f t="shared" si="170"/>
        <v>175613.87170267082</v>
      </c>
      <c r="AA493" s="425">
        <f t="shared" si="171"/>
        <v>0.17922683985071339</v>
      </c>
      <c r="AB493" s="424">
        <f t="shared" si="172"/>
        <v>945047.09303652216</v>
      </c>
      <c r="AC493" s="421" t="str">
        <f t="shared" si="173"/>
        <v>MEDIA ARMONICA</v>
      </c>
      <c r="AD493" s="434"/>
    </row>
    <row r="494" spans="1:30" ht="32">
      <c r="A494" s="12">
        <f t="shared" si="174"/>
        <v>463</v>
      </c>
      <c r="B494" s="13">
        <v>78181508</v>
      </c>
      <c r="C494" s="768" t="s">
        <v>1867</v>
      </c>
      <c r="D494" s="769"/>
      <c r="E494" s="14" t="s">
        <v>1710</v>
      </c>
      <c r="F494" s="12">
        <v>1</v>
      </c>
      <c r="G494" s="764" t="s">
        <v>1954</v>
      </c>
      <c r="H494" s="765"/>
      <c r="I494" s="16">
        <v>400000</v>
      </c>
      <c r="J494" s="15">
        <v>0.19</v>
      </c>
      <c r="K494" s="16">
        <f t="shared" si="159"/>
        <v>760</v>
      </c>
      <c r="L494" s="16">
        <f t="shared" si="160"/>
        <v>400760</v>
      </c>
      <c r="M494" s="16">
        <v>531000</v>
      </c>
      <c r="N494" s="15">
        <v>0.19</v>
      </c>
      <c r="O494" s="16">
        <f t="shared" si="161"/>
        <v>100890</v>
      </c>
      <c r="P494" s="16">
        <f t="shared" si="163"/>
        <v>631890</v>
      </c>
      <c r="Q494" s="16">
        <v>479000</v>
      </c>
      <c r="R494" s="15">
        <v>0.19</v>
      </c>
      <c r="S494" s="16">
        <f t="shared" si="162"/>
        <v>91010</v>
      </c>
      <c r="T494" s="16">
        <f t="shared" si="164"/>
        <v>570010</v>
      </c>
      <c r="U494" s="424">
        <f t="shared" si="165"/>
        <v>400760</v>
      </c>
      <c r="V494" s="424">
        <f t="shared" si="166"/>
        <v>514388.46380805492</v>
      </c>
      <c r="W494" s="424">
        <f t="shared" si="167"/>
        <v>524569.18502542074</v>
      </c>
      <c r="X494" s="424">
        <f t="shared" si="168"/>
        <v>570010</v>
      </c>
      <c r="Y494" s="424">
        <f t="shared" si="169"/>
        <v>534220</v>
      </c>
      <c r="Z494" s="427">
        <f t="shared" si="170"/>
        <v>97693.269300738757</v>
      </c>
      <c r="AA494" s="425">
        <f t="shared" si="171"/>
        <v>0.18287085713889176</v>
      </c>
      <c r="AB494" s="424">
        <f t="shared" si="172"/>
        <v>514388.46380805492</v>
      </c>
      <c r="AC494" s="421" t="str">
        <f t="shared" si="173"/>
        <v>MEDIA ARMONICA</v>
      </c>
      <c r="AD494" s="434"/>
    </row>
    <row r="495" spans="1:30" ht="32">
      <c r="A495" s="12">
        <f t="shared" si="174"/>
        <v>464</v>
      </c>
      <c r="B495" s="13">
        <v>78181508</v>
      </c>
      <c r="C495" s="768" t="s">
        <v>1868</v>
      </c>
      <c r="D495" s="769"/>
      <c r="E495" s="14" t="s">
        <v>1710</v>
      </c>
      <c r="F495" s="12">
        <v>1</v>
      </c>
      <c r="G495" s="764" t="s">
        <v>1954</v>
      </c>
      <c r="H495" s="765"/>
      <c r="I495" s="16">
        <v>467000</v>
      </c>
      <c r="J495" s="15">
        <v>0.19</v>
      </c>
      <c r="K495" s="16">
        <f t="shared" si="159"/>
        <v>887.3</v>
      </c>
      <c r="L495" s="16">
        <f t="shared" si="160"/>
        <v>467887.3</v>
      </c>
      <c r="M495" s="16">
        <v>626000</v>
      </c>
      <c r="N495" s="15">
        <v>0.19</v>
      </c>
      <c r="O495" s="16">
        <f t="shared" si="161"/>
        <v>118940</v>
      </c>
      <c r="P495" s="16">
        <f t="shared" si="163"/>
        <v>744940</v>
      </c>
      <c r="Q495" s="16">
        <v>559000</v>
      </c>
      <c r="R495" s="15">
        <v>0.19</v>
      </c>
      <c r="S495" s="16">
        <f t="shared" si="162"/>
        <v>106210</v>
      </c>
      <c r="T495" s="16">
        <f t="shared" si="164"/>
        <v>665210</v>
      </c>
      <c r="U495" s="424">
        <f t="shared" si="165"/>
        <v>467887.3</v>
      </c>
      <c r="V495" s="424">
        <f t="shared" si="166"/>
        <v>602054.02961907245</v>
      </c>
      <c r="W495" s="424">
        <f t="shared" si="167"/>
        <v>614337.61452439986</v>
      </c>
      <c r="X495" s="424">
        <f t="shared" si="168"/>
        <v>665210</v>
      </c>
      <c r="Y495" s="424">
        <f t="shared" si="169"/>
        <v>626012.43333333335</v>
      </c>
      <c r="Z495" s="427">
        <f t="shared" si="170"/>
        <v>116452.81324428748</v>
      </c>
      <c r="AA495" s="425">
        <f t="shared" si="171"/>
        <v>0.18602316350844705</v>
      </c>
      <c r="AB495" s="424">
        <f t="shared" si="172"/>
        <v>602054.02961907245</v>
      </c>
      <c r="AC495" s="421" t="str">
        <f t="shared" si="173"/>
        <v>MEDIA ARMONICA</v>
      </c>
      <c r="AD495" s="434"/>
    </row>
    <row r="496" spans="1:30" ht="32">
      <c r="A496" s="12">
        <f t="shared" si="174"/>
        <v>465</v>
      </c>
      <c r="B496" s="13">
        <v>78181508</v>
      </c>
      <c r="C496" s="768" t="s">
        <v>1869</v>
      </c>
      <c r="D496" s="769"/>
      <c r="E496" s="14" t="s">
        <v>1710</v>
      </c>
      <c r="F496" s="12">
        <v>1</v>
      </c>
      <c r="G496" s="764" t="s">
        <v>1954</v>
      </c>
      <c r="H496" s="765"/>
      <c r="I496" s="16">
        <v>700000</v>
      </c>
      <c r="J496" s="15">
        <v>0.19</v>
      </c>
      <c r="K496" s="16">
        <f t="shared" si="159"/>
        <v>1330</v>
      </c>
      <c r="L496" s="16">
        <f t="shared" si="160"/>
        <v>701330</v>
      </c>
      <c r="M496" s="16">
        <v>922000</v>
      </c>
      <c r="N496" s="15">
        <v>0.19</v>
      </c>
      <c r="O496" s="16">
        <f t="shared" si="161"/>
        <v>175180</v>
      </c>
      <c r="P496" s="16">
        <f t="shared" si="163"/>
        <v>1097180</v>
      </c>
      <c r="Q496" s="16">
        <v>831000</v>
      </c>
      <c r="R496" s="15">
        <v>0.19</v>
      </c>
      <c r="S496" s="16">
        <f t="shared" si="162"/>
        <v>157890</v>
      </c>
      <c r="T496" s="16">
        <f t="shared" si="164"/>
        <v>988890</v>
      </c>
      <c r="U496" s="424">
        <f t="shared" si="165"/>
        <v>701330</v>
      </c>
      <c r="V496" s="424">
        <f t="shared" si="166"/>
        <v>895916.96947676351</v>
      </c>
      <c r="W496" s="424">
        <f t="shared" si="167"/>
        <v>912955.11899717816</v>
      </c>
      <c r="X496" s="424">
        <f t="shared" si="168"/>
        <v>988890</v>
      </c>
      <c r="Y496" s="424">
        <f t="shared" si="169"/>
        <v>929133.33333333337</v>
      </c>
      <c r="Z496" s="427">
        <f t="shared" si="170"/>
        <v>167037.82013530814</v>
      </c>
      <c r="AA496" s="425">
        <f t="shared" si="171"/>
        <v>0.17977809442703752</v>
      </c>
      <c r="AB496" s="424">
        <f t="shared" si="172"/>
        <v>895916.96947676351</v>
      </c>
      <c r="AC496" s="421" t="str">
        <f t="shared" si="173"/>
        <v>MEDIA ARMONICA</v>
      </c>
      <c r="AD496" s="434"/>
    </row>
    <row r="497" spans="1:30" ht="32">
      <c r="A497" s="12">
        <f t="shared" si="174"/>
        <v>466</v>
      </c>
      <c r="B497" s="13">
        <v>78181508</v>
      </c>
      <c r="C497" s="768" t="s">
        <v>1870</v>
      </c>
      <c r="D497" s="769"/>
      <c r="E497" s="14" t="s">
        <v>1710</v>
      </c>
      <c r="F497" s="12">
        <v>1</v>
      </c>
      <c r="G497" s="764" t="s">
        <v>1954</v>
      </c>
      <c r="H497" s="765"/>
      <c r="I497" s="16">
        <v>125000</v>
      </c>
      <c r="J497" s="15">
        <v>0.19</v>
      </c>
      <c r="K497" s="16">
        <f t="shared" si="159"/>
        <v>237.5</v>
      </c>
      <c r="L497" s="16">
        <f t="shared" si="160"/>
        <v>125237.5</v>
      </c>
      <c r="M497" s="16">
        <v>163000</v>
      </c>
      <c r="N497" s="15">
        <v>0.19</v>
      </c>
      <c r="O497" s="16">
        <f t="shared" si="161"/>
        <v>30970</v>
      </c>
      <c r="P497" s="16">
        <f t="shared" si="163"/>
        <v>193970</v>
      </c>
      <c r="Q497" s="16">
        <v>147000</v>
      </c>
      <c r="R497" s="15">
        <v>0.19</v>
      </c>
      <c r="S497" s="16">
        <f t="shared" si="162"/>
        <v>27930</v>
      </c>
      <c r="T497" s="16">
        <f t="shared" si="164"/>
        <v>174930</v>
      </c>
      <c r="U497" s="424">
        <f t="shared" si="165"/>
        <v>125237.5</v>
      </c>
      <c r="V497" s="424">
        <f t="shared" si="166"/>
        <v>159093.48467819765</v>
      </c>
      <c r="W497" s="424">
        <f t="shared" si="167"/>
        <v>161973.66799918856</v>
      </c>
      <c r="X497" s="424">
        <f t="shared" si="168"/>
        <v>174930</v>
      </c>
      <c r="Y497" s="424">
        <f t="shared" si="169"/>
        <v>164712.5</v>
      </c>
      <c r="Z497" s="427">
        <f t="shared" si="170"/>
        <v>28975.12863071822</v>
      </c>
      <c r="AA497" s="425">
        <f t="shared" si="171"/>
        <v>0.17591335588202608</v>
      </c>
      <c r="AB497" s="424">
        <f t="shared" si="172"/>
        <v>159093.48467819765</v>
      </c>
      <c r="AC497" s="421" t="str">
        <f t="shared" si="173"/>
        <v>MEDIA ARMONICA</v>
      </c>
      <c r="AD497" s="434"/>
    </row>
    <row r="498" spans="1:30" ht="16">
      <c r="A498" s="778" t="s">
        <v>1877</v>
      </c>
      <c r="B498" s="779"/>
      <c r="C498" s="779"/>
      <c r="D498" s="779"/>
      <c r="E498" s="779"/>
      <c r="F498" s="35"/>
      <c r="G498" s="35"/>
      <c r="H498" s="16"/>
      <c r="I498" s="36"/>
      <c r="J498" s="15"/>
      <c r="K498" s="16"/>
      <c r="L498" s="16"/>
      <c r="M498" s="36"/>
      <c r="N498" s="15"/>
      <c r="O498" s="16"/>
      <c r="P498" s="16"/>
      <c r="Q498" s="36"/>
      <c r="R498" s="15"/>
      <c r="S498" s="16"/>
      <c r="T498" s="16"/>
      <c r="U498" s="424"/>
      <c r="V498" s="424"/>
      <c r="W498" s="424"/>
      <c r="X498" s="424"/>
      <c r="Y498" s="424"/>
      <c r="AA498" s="425"/>
      <c r="AB498" s="424"/>
      <c r="AD498" s="434"/>
    </row>
    <row r="499" spans="1:30" ht="27">
      <c r="A499" s="7" t="s">
        <v>141</v>
      </c>
      <c r="B499" s="30" t="s">
        <v>148</v>
      </c>
      <c r="C499" s="757" t="s">
        <v>143</v>
      </c>
      <c r="D499" s="758"/>
      <c r="E499" s="9" t="s">
        <v>1705</v>
      </c>
      <c r="F499" s="10" t="s">
        <v>1706</v>
      </c>
      <c r="G499" s="10"/>
      <c r="H499" s="16"/>
      <c r="I499" s="16"/>
      <c r="J499" s="15"/>
      <c r="K499" s="16"/>
      <c r="L499" s="16"/>
      <c r="M499" s="16"/>
      <c r="N499" s="15"/>
      <c r="O499" s="16"/>
      <c r="P499" s="16"/>
      <c r="Q499" s="16"/>
      <c r="R499" s="15"/>
      <c r="S499" s="16"/>
      <c r="T499" s="16"/>
      <c r="U499" s="424"/>
      <c r="V499" s="424"/>
      <c r="W499" s="424"/>
      <c r="X499" s="424"/>
      <c r="Y499" s="424"/>
      <c r="AA499" s="425"/>
      <c r="AB499" s="424"/>
      <c r="AD499" s="434"/>
    </row>
    <row r="500" spans="1:30" ht="32">
      <c r="A500" s="12">
        <f>A497+1</f>
        <v>467</v>
      </c>
      <c r="B500" s="13">
        <v>78181508</v>
      </c>
      <c r="C500" s="768" t="s">
        <v>1872</v>
      </c>
      <c r="D500" s="769"/>
      <c r="E500" s="14" t="s">
        <v>1710</v>
      </c>
      <c r="F500" s="12">
        <v>1</v>
      </c>
      <c r="G500" s="764" t="s">
        <v>1954</v>
      </c>
      <c r="H500" s="765"/>
      <c r="I500" s="16">
        <v>105000</v>
      </c>
      <c r="J500" s="15">
        <v>0.19</v>
      </c>
      <c r="K500" s="16">
        <f t="shared" si="159"/>
        <v>199.5</v>
      </c>
      <c r="L500" s="16">
        <f t="shared" si="160"/>
        <v>105199.5</v>
      </c>
      <c r="M500" s="16">
        <v>136000</v>
      </c>
      <c r="N500" s="15">
        <v>0.19</v>
      </c>
      <c r="O500" s="16">
        <f t="shared" si="161"/>
        <v>25840</v>
      </c>
      <c r="P500" s="16">
        <f t="shared" ref="P500:P551" si="175">(O500+M500)*F500</f>
        <v>161840</v>
      </c>
      <c r="Q500" s="16">
        <v>123000</v>
      </c>
      <c r="R500" s="15">
        <v>0.19</v>
      </c>
      <c r="S500" s="16">
        <f t="shared" si="162"/>
        <v>23370</v>
      </c>
      <c r="T500" s="16">
        <f t="shared" si="164"/>
        <v>146370</v>
      </c>
      <c r="U500" s="424">
        <f t="shared" si="165"/>
        <v>105199.5</v>
      </c>
      <c r="V500" s="424">
        <f t="shared" si="166"/>
        <v>133234.4919357766</v>
      </c>
      <c r="W500" s="424">
        <f t="shared" si="167"/>
        <v>135576.32975389497</v>
      </c>
      <c r="X500" s="424">
        <f t="shared" si="168"/>
        <v>146370</v>
      </c>
      <c r="Y500" s="424">
        <f t="shared" si="169"/>
        <v>137803.16666666666</v>
      </c>
      <c r="Z500" s="427">
        <f t="shared" si="170"/>
        <v>23903.689186446143</v>
      </c>
      <c r="AA500" s="425">
        <f t="shared" si="171"/>
        <v>0.17346255361654347</v>
      </c>
      <c r="AB500" s="424">
        <f t="shared" ref="AB500:AB551" si="176">IF(AA500&lt;=0.15,U500,V500)</f>
        <v>133234.4919357766</v>
      </c>
      <c r="AC500" s="421" t="str">
        <f t="shared" ref="AC500:AC531" si="177">IF(AB500=U500,$U$4,IF(AB500=V500,$V$4,IF(AB500=W500,$W$4,IF(AB500=X500,$X$4,IF(AB500=Y500,$Y$4,"ERROR")))))</f>
        <v>MEDIA ARMONICA</v>
      </c>
      <c r="AD500" s="434"/>
    </row>
    <row r="501" spans="1:30" ht="32">
      <c r="A501" s="12">
        <f t="shared" ref="A501:A551" si="178">+A500+1</f>
        <v>468</v>
      </c>
      <c r="B501" s="13">
        <v>78181508</v>
      </c>
      <c r="C501" s="768" t="s">
        <v>1776</v>
      </c>
      <c r="D501" s="769"/>
      <c r="E501" s="14" t="s">
        <v>1710</v>
      </c>
      <c r="F501" s="12">
        <v>1</v>
      </c>
      <c r="G501" s="764" t="s">
        <v>1954</v>
      </c>
      <c r="H501" s="765"/>
      <c r="I501" s="16">
        <v>109000</v>
      </c>
      <c r="J501" s="15">
        <v>0.19</v>
      </c>
      <c r="K501" s="16">
        <f t="shared" si="159"/>
        <v>207.1</v>
      </c>
      <c r="L501" s="16">
        <f t="shared" si="160"/>
        <v>109207.1</v>
      </c>
      <c r="M501" s="16">
        <v>144000</v>
      </c>
      <c r="N501" s="15">
        <v>0.19</v>
      </c>
      <c r="O501" s="16">
        <f t="shared" si="161"/>
        <v>27360</v>
      </c>
      <c r="P501" s="16">
        <f t="shared" si="175"/>
        <v>171360</v>
      </c>
      <c r="Q501" s="16">
        <v>129000</v>
      </c>
      <c r="R501" s="15">
        <v>0.19</v>
      </c>
      <c r="S501" s="16">
        <f t="shared" si="162"/>
        <v>24510</v>
      </c>
      <c r="T501" s="16">
        <f t="shared" si="164"/>
        <v>153510</v>
      </c>
      <c r="U501" s="424">
        <f t="shared" si="165"/>
        <v>109207.1</v>
      </c>
      <c r="V501" s="424">
        <f t="shared" si="166"/>
        <v>139490.66848012301</v>
      </c>
      <c r="W501" s="424">
        <f t="shared" si="167"/>
        <v>142156.15444193463</v>
      </c>
      <c r="X501" s="424">
        <f t="shared" si="168"/>
        <v>153510</v>
      </c>
      <c r="Y501" s="424">
        <f t="shared" si="169"/>
        <v>144692.36666666667</v>
      </c>
      <c r="Z501" s="427">
        <f t="shared" si="170"/>
        <v>26128.639941685185</v>
      </c>
      <c r="AA501" s="425">
        <f t="shared" si="171"/>
        <v>0.18058063838211127</v>
      </c>
      <c r="AB501" s="424">
        <f t="shared" si="176"/>
        <v>139490.66848012301</v>
      </c>
      <c r="AC501" s="421" t="str">
        <f t="shared" si="177"/>
        <v>MEDIA ARMONICA</v>
      </c>
      <c r="AD501" s="434"/>
    </row>
    <row r="502" spans="1:30" ht="32">
      <c r="A502" s="12">
        <f t="shared" si="178"/>
        <v>469</v>
      </c>
      <c r="B502" s="13">
        <v>78181508</v>
      </c>
      <c r="C502" s="768" t="s">
        <v>1789</v>
      </c>
      <c r="D502" s="769"/>
      <c r="E502" s="14" t="s">
        <v>1710</v>
      </c>
      <c r="F502" s="12">
        <v>1</v>
      </c>
      <c r="G502" s="764" t="s">
        <v>1954</v>
      </c>
      <c r="H502" s="765"/>
      <c r="I502" s="16">
        <v>570000</v>
      </c>
      <c r="J502" s="15">
        <v>0.19</v>
      </c>
      <c r="K502" s="16">
        <f t="shared" si="159"/>
        <v>1083</v>
      </c>
      <c r="L502" s="16">
        <f t="shared" si="160"/>
        <v>571083</v>
      </c>
      <c r="M502" s="16">
        <v>764000</v>
      </c>
      <c r="N502" s="15">
        <v>0.19</v>
      </c>
      <c r="O502" s="16">
        <f t="shared" si="161"/>
        <v>145160</v>
      </c>
      <c r="P502" s="16">
        <f t="shared" si="175"/>
        <v>909160</v>
      </c>
      <c r="Q502" s="16">
        <v>683000</v>
      </c>
      <c r="R502" s="15">
        <v>0.19</v>
      </c>
      <c r="S502" s="16">
        <f t="shared" si="162"/>
        <v>129770</v>
      </c>
      <c r="T502" s="16">
        <f t="shared" si="164"/>
        <v>812770</v>
      </c>
      <c r="U502" s="424">
        <f t="shared" si="165"/>
        <v>571083</v>
      </c>
      <c r="V502" s="424">
        <f t="shared" si="166"/>
        <v>735053.4719845308</v>
      </c>
      <c r="W502" s="424">
        <f t="shared" si="167"/>
        <v>750071.05374174216</v>
      </c>
      <c r="X502" s="424">
        <f t="shared" si="168"/>
        <v>812770</v>
      </c>
      <c r="Y502" s="424">
        <f t="shared" si="169"/>
        <v>764337.66666666663</v>
      </c>
      <c r="Z502" s="427">
        <f t="shared" si="170"/>
        <v>142204.74128601418</v>
      </c>
      <c r="AA502" s="425">
        <f t="shared" si="171"/>
        <v>0.18604963157995291</v>
      </c>
      <c r="AB502" s="424">
        <f t="shared" si="176"/>
        <v>735053.4719845308</v>
      </c>
      <c r="AC502" s="421" t="str">
        <f t="shared" si="177"/>
        <v>MEDIA ARMONICA</v>
      </c>
      <c r="AD502" s="434"/>
    </row>
    <row r="503" spans="1:30" ht="32">
      <c r="A503" s="12">
        <f t="shared" si="178"/>
        <v>470</v>
      </c>
      <c r="B503" s="13">
        <v>78181508</v>
      </c>
      <c r="C503" s="768" t="s">
        <v>1817</v>
      </c>
      <c r="D503" s="769"/>
      <c r="E503" s="14" t="s">
        <v>1710</v>
      </c>
      <c r="F503" s="12">
        <v>1</v>
      </c>
      <c r="G503" s="764" t="s">
        <v>1954</v>
      </c>
      <c r="H503" s="765"/>
      <c r="I503" s="16">
        <v>331000</v>
      </c>
      <c r="J503" s="15">
        <v>0.19</v>
      </c>
      <c r="K503" s="16">
        <f t="shared" si="159"/>
        <v>628.9</v>
      </c>
      <c r="L503" s="16">
        <f t="shared" si="160"/>
        <v>331628.90000000002</v>
      </c>
      <c r="M503" s="16">
        <v>431000</v>
      </c>
      <c r="N503" s="15">
        <v>0.19</v>
      </c>
      <c r="O503" s="16">
        <f t="shared" si="161"/>
        <v>81890</v>
      </c>
      <c r="P503" s="16">
        <f t="shared" si="175"/>
        <v>512890</v>
      </c>
      <c r="Q503" s="16">
        <v>392000</v>
      </c>
      <c r="R503" s="15">
        <v>0.19</v>
      </c>
      <c r="S503" s="16">
        <f t="shared" si="162"/>
        <v>74480</v>
      </c>
      <c r="T503" s="16">
        <f t="shared" si="164"/>
        <v>466480</v>
      </c>
      <c r="U503" s="424">
        <f t="shared" si="165"/>
        <v>331628.90000000002</v>
      </c>
      <c r="V503" s="424">
        <f t="shared" si="166"/>
        <v>422008.04712733685</v>
      </c>
      <c r="W503" s="424">
        <f t="shared" si="167"/>
        <v>429704.47527122666</v>
      </c>
      <c r="X503" s="424">
        <f t="shared" si="168"/>
        <v>466480</v>
      </c>
      <c r="Y503" s="424">
        <f t="shared" si="169"/>
        <v>436999.6333333333</v>
      </c>
      <c r="Z503" s="427">
        <f t="shared" si="170"/>
        <v>76879.627155718175</v>
      </c>
      <c r="AA503" s="425">
        <f t="shared" si="171"/>
        <v>0.17592606787629994</v>
      </c>
      <c r="AB503" s="424">
        <f t="shared" si="176"/>
        <v>422008.04712733685</v>
      </c>
      <c r="AC503" s="421" t="str">
        <f t="shared" si="177"/>
        <v>MEDIA ARMONICA</v>
      </c>
      <c r="AD503" s="434"/>
    </row>
    <row r="504" spans="1:30" ht="32">
      <c r="A504" s="12">
        <f t="shared" si="178"/>
        <v>471</v>
      </c>
      <c r="B504" s="13">
        <v>78181508</v>
      </c>
      <c r="C504" s="768" t="s">
        <v>1856</v>
      </c>
      <c r="D504" s="769"/>
      <c r="E504" s="14" t="s">
        <v>1710</v>
      </c>
      <c r="F504" s="12">
        <v>1</v>
      </c>
      <c r="G504" s="764" t="s">
        <v>1954</v>
      </c>
      <c r="H504" s="765"/>
      <c r="I504" s="16">
        <v>409000</v>
      </c>
      <c r="J504" s="15">
        <v>0.19</v>
      </c>
      <c r="K504" s="16">
        <f t="shared" si="159"/>
        <v>777.1</v>
      </c>
      <c r="L504" s="16">
        <f t="shared" si="160"/>
        <v>409777.1</v>
      </c>
      <c r="M504" s="16">
        <v>538000</v>
      </c>
      <c r="N504" s="15">
        <v>0.19</v>
      </c>
      <c r="O504" s="16">
        <f t="shared" si="161"/>
        <v>102220</v>
      </c>
      <c r="P504" s="16">
        <f t="shared" si="175"/>
        <v>640220</v>
      </c>
      <c r="Q504" s="16">
        <v>485000</v>
      </c>
      <c r="R504" s="15">
        <v>0.19</v>
      </c>
      <c r="S504" s="16">
        <f t="shared" si="162"/>
        <v>92150</v>
      </c>
      <c r="T504" s="16">
        <f t="shared" si="164"/>
        <v>577150</v>
      </c>
      <c r="U504" s="424">
        <f t="shared" si="165"/>
        <v>409777.1</v>
      </c>
      <c r="V504" s="424">
        <f t="shared" si="166"/>
        <v>523106.84953689453</v>
      </c>
      <c r="W504" s="424">
        <f t="shared" si="167"/>
        <v>532993.4523438859</v>
      </c>
      <c r="X504" s="424">
        <f t="shared" si="168"/>
        <v>577150</v>
      </c>
      <c r="Y504" s="424">
        <f t="shared" si="169"/>
        <v>542382.3666666667</v>
      </c>
      <c r="Z504" s="427">
        <f t="shared" si="170"/>
        <v>97237.077241839608</v>
      </c>
      <c r="AA504" s="425">
        <f t="shared" si="171"/>
        <v>0.17927772585866319</v>
      </c>
      <c r="AB504" s="424">
        <f t="shared" si="176"/>
        <v>523106.84953689453</v>
      </c>
      <c r="AC504" s="421" t="str">
        <f t="shared" si="177"/>
        <v>MEDIA ARMONICA</v>
      </c>
      <c r="AD504" s="434"/>
    </row>
    <row r="505" spans="1:30" ht="32">
      <c r="A505" s="12">
        <f t="shared" si="178"/>
        <v>472</v>
      </c>
      <c r="B505" s="13">
        <v>78181508</v>
      </c>
      <c r="C505" s="768" t="s">
        <v>1818</v>
      </c>
      <c r="D505" s="769"/>
      <c r="E505" s="14" t="s">
        <v>1710</v>
      </c>
      <c r="F505" s="12">
        <v>1</v>
      </c>
      <c r="G505" s="764" t="s">
        <v>1954</v>
      </c>
      <c r="H505" s="765"/>
      <c r="I505" s="16">
        <v>380000</v>
      </c>
      <c r="J505" s="15">
        <v>0.19</v>
      </c>
      <c r="K505" s="16">
        <f t="shared" si="159"/>
        <v>722</v>
      </c>
      <c r="L505" s="16">
        <f t="shared" si="160"/>
        <v>380722</v>
      </c>
      <c r="M505" s="16">
        <v>509000</v>
      </c>
      <c r="N505" s="15">
        <v>0.19</v>
      </c>
      <c r="O505" s="16">
        <f t="shared" si="161"/>
        <v>96710</v>
      </c>
      <c r="P505" s="16">
        <f t="shared" si="175"/>
        <v>605710</v>
      </c>
      <c r="Q505" s="16">
        <v>459000</v>
      </c>
      <c r="R505" s="15">
        <v>0.19</v>
      </c>
      <c r="S505" s="16">
        <f t="shared" si="162"/>
        <v>87210</v>
      </c>
      <c r="T505" s="16">
        <f t="shared" si="164"/>
        <v>546210</v>
      </c>
      <c r="U505" s="424">
        <f t="shared" si="165"/>
        <v>380722</v>
      </c>
      <c r="V505" s="424">
        <f t="shared" si="166"/>
        <v>491131.70154343627</v>
      </c>
      <c r="W505" s="424">
        <f t="shared" si="167"/>
        <v>501276.62627160142</v>
      </c>
      <c r="X505" s="424">
        <f t="shared" si="168"/>
        <v>546210</v>
      </c>
      <c r="Y505" s="424">
        <f t="shared" si="169"/>
        <v>510880.66666666669</v>
      </c>
      <c r="Z505" s="427">
        <f t="shared" si="170"/>
        <v>95187.60907223633</v>
      </c>
      <c r="AA505" s="425">
        <f t="shared" si="171"/>
        <v>0.18632063274835806</v>
      </c>
      <c r="AB505" s="424">
        <f t="shared" si="176"/>
        <v>491131.70154343627</v>
      </c>
      <c r="AC505" s="421" t="str">
        <f t="shared" si="177"/>
        <v>MEDIA ARMONICA</v>
      </c>
      <c r="AD505" s="434"/>
    </row>
    <row r="506" spans="1:30" ht="32">
      <c r="A506" s="12">
        <f t="shared" si="178"/>
        <v>473</v>
      </c>
      <c r="B506" s="13">
        <v>78181508</v>
      </c>
      <c r="C506" s="768" t="s">
        <v>1790</v>
      </c>
      <c r="D506" s="769"/>
      <c r="E506" s="14" t="s">
        <v>1710</v>
      </c>
      <c r="F506" s="12">
        <v>1</v>
      </c>
      <c r="G506" s="764" t="s">
        <v>1954</v>
      </c>
      <c r="H506" s="765"/>
      <c r="I506" s="16">
        <v>234000</v>
      </c>
      <c r="J506" s="15">
        <v>0.19</v>
      </c>
      <c r="K506" s="16">
        <f t="shared" si="159"/>
        <v>444.6</v>
      </c>
      <c r="L506" s="16">
        <f t="shared" si="160"/>
        <v>234444.6</v>
      </c>
      <c r="M506" s="16">
        <v>310000</v>
      </c>
      <c r="N506" s="15">
        <v>0.19</v>
      </c>
      <c r="O506" s="16">
        <f t="shared" si="161"/>
        <v>58900</v>
      </c>
      <c r="P506" s="16">
        <f t="shared" si="175"/>
        <v>368900</v>
      </c>
      <c r="Q506" s="16">
        <v>277000</v>
      </c>
      <c r="R506" s="15">
        <v>0.19</v>
      </c>
      <c r="S506" s="16">
        <f t="shared" si="162"/>
        <v>52630</v>
      </c>
      <c r="T506" s="16">
        <f t="shared" si="164"/>
        <v>329630</v>
      </c>
      <c r="U506" s="424">
        <f t="shared" si="165"/>
        <v>234444.6</v>
      </c>
      <c r="V506" s="424">
        <f t="shared" si="166"/>
        <v>299704.30591647129</v>
      </c>
      <c r="W506" s="424">
        <f t="shared" si="167"/>
        <v>305486.39483186504</v>
      </c>
      <c r="X506" s="424">
        <f t="shared" si="168"/>
        <v>329630</v>
      </c>
      <c r="Y506" s="424">
        <f t="shared" si="169"/>
        <v>310991.53333333333</v>
      </c>
      <c r="Z506" s="427">
        <f t="shared" si="170"/>
        <v>56451.205933699144</v>
      </c>
      <c r="AA506" s="425">
        <f t="shared" si="171"/>
        <v>0.181520073323644</v>
      </c>
      <c r="AB506" s="424">
        <f t="shared" si="176"/>
        <v>299704.30591647129</v>
      </c>
      <c r="AC506" s="421" t="str">
        <f t="shared" si="177"/>
        <v>MEDIA ARMONICA</v>
      </c>
      <c r="AD506" s="434"/>
    </row>
    <row r="507" spans="1:30" ht="32">
      <c r="A507" s="12">
        <f t="shared" si="178"/>
        <v>474</v>
      </c>
      <c r="B507" s="13">
        <v>78181508</v>
      </c>
      <c r="C507" s="768" t="s">
        <v>1777</v>
      </c>
      <c r="D507" s="769"/>
      <c r="E507" s="14" t="s">
        <v>1710</v>
      </c>
      <c r="F507" s="12">
        <v>1</v>
      </c>
      <c r="G507" s="764" t="s">
        <v>1954</v>
      </c>
      <c r="H507" s="765"/>
      <c r="I507" s="16">
        <v>412000</v>
      </c>
      <c r="J507" s="15">
        <v>0.19</v>
      </c>
      <c r="K507" s="16">
        <f t="shared" si="159"/>
        <v>782.8</v>
      </c>
      <c r="L507" s="16">
        <f t="shared" si="160"/>
        <v>412782.8</v>
      </c>
      <c r="M507" s="16">
        <v>540000</v>
      </c>
      <c r="N507" s="15">
        <v>0.19</v>
      </c>
      <c r="O507" s="16">
        <f t="shared" si="161"/>
        <v>102600</v>
      </c>
      <c r="P507" s="16">
        <f t="shared" si="175"/>
        <v>642600</v>
      </c>
      <c r="Q507" s="16">
        <v>483000</v>
      </c>
      <c r="R507" s="15">
        <v>0.19</v>
      </c>
      <c r="S507" s="16">
        <f t="shared" si="162"/>
        <v>91770</v>
      </c>
      <c r="T507" s="16">
        <f t="shared" si="164"/>
        <v>574770</v>
      </c>
      <c r="U507" s="424">
        <f t="shared" si="165"/>
        <v>412782.8</v>
      </c>
      <c r="V507" s="424">
        <f t="shared" si="166"/>
        <v>524605.21264847356</v>
      </c>
      <c r="W507" s="424">
        <f t="shared" si="167"/>
        <v>534218.3504524884</v>
      </c>
      <c r="X507" s="424">
        <f t="shared" si="168"/>
        <v>574770</v>
      </c>
      <c r="Y507" s="424">
        <f t="shared" si="169"/>
        <v>543384.26666666672</v>
      </c>
      <c r="Z507" s="427">
        <f t="shared" si="170"/>
        <v>96411.564128698723</v>
      </c>
      <c r="AA507" s="425">
        <f t="shared" si="171"/>
        <v>0.17742796404490188</v>
      </c>
      <c r="AB507" s="424">
        <f t="shared" si="176"/>
        <v>524605.21264847356</v>
      </c>
      <c r="AC507" s="421" t="str">
        <f t="shared" si="177"/>
        <v>MEDIA ARMONICA</v>
      </c>
      <c r="AD507" s="434"/>
    </row>
    <row r="508" spans="1:30" ht="32">
      <c r="A508" s="12">
        <f t="shared" si="178"/>
        <v>475</v>
      </c>
      <c r="B508" s="13">
        <v>78181508</v>
      </c>
      <c r="C508" s="768" t="s">
        <v>1778</v>
      </c>
      <c r="D508" s="769"/>
      <c r="E508" s="14" t="s">
        <v>1710</v>
      </c>
      <c r="F508" s="12">
        <v>1</v>
      </c>
      <c r="G508" s="764" t="s">
        <v>1954</v>
      </c>
      <c r="H508" s="765"/>
      <c r="I508" s="16">
        <v>682000</v>
      </c>
      <c r="J508" s="15">
        <v>0.19</v>
      </c>
      <c r="K508" s="16">
        <f t="shared" si="159"/>
        <v>1295.8</v>
      </c>
      <c r="L508" s="16">
        <f t="shared" si="160"/>
        <v>683295.8</v>
      </c>
      <c r="M508" s="16">
        <v>915000</v>
      </c>
      <c r="N508" s="15">
        <v>0.19</v>
      </c>
      <c r="O508" s="16">
        <f t="shared" si="161"/>
        <v>173850</v>
      </c>
      <c r="P508" s="16">
        <f t="shared" si="175"/>
        <v>1088850</v>
      </c>
      <c r="Q508" s="16">
        <v>817000</v>
      </c>
      <c r="R508" s="15">
        <v>0.19</v>
      </c>
      <c r="S508" s="16">
        <f t="shared" si="162"/>
        <v>155230</v>
      </c>
      <c r="T508" s="16">
        <f t="shared" si="164"/>
        <v>972230</v>
      </c>
      <c r="U508" s="424">
        <f t="shared" si="165"/>
        <v>683295.8</v>
      </c>
      <c r="V508" s="424">
        <f t="shared" si="166"/>
        <v>879647.15524649876</v>
      </c>
      <c r="W508" s="424">
        <f t="shared" si="167"/>
        <v>897667.03084366641</v>
      </c>
      <c r="X508" s="424">
        <f t="shared" si="168"/>
        <v>972230</v>
      </c>
      <c r="Y508" s="424">
        <f t="shared" si="169"/>
        <v>914791.93333333323</v>
      </c>
      <c r="Z508" s="427">
        <f t="shared" si="170"/>
        <v>170475.61098529323</v>
      </c>
      <c r="AA508" s="425">
        <f t="shared" si="171"/>
        <v>0.18635451928845886</v>
      </c>
      <c r="AB508" s="424">
        <f t="shared" si="176"/>
        <v>879647.15524649876</v>
      </c>
      <c r="AC508" s="421" t="str">
        <f t="shared" si="177"/>
        <v>MEDIA ARMONICA</v>
      </c>
      <c r="AD508" s="434"/>
    </row>
    <row r="509" spans="1:30" ht="32">
      <c r="A509" s="12">
        <f t="shared" si="178"/>
        <v>476</v>
      </c>
      <c r="B509" s="13">
        <v>78181508</v>
      </c>
      <c r="C509" s="768" t="s">
        <v>1730</v>
      </c>
      <c r="D509" s="769"/>
      <c r="E509" s="14" t="s">
        <v>1710</v>
      </c>
      <c r="F509" s="12">
        <v>1</v>
      </c>
      <c r="G509" s="764" t="s">
        <v>1954</v>
      </c>
      <c r="H509" s="765"/>
      <c r="I509" s="16">
        <v>471000</v>
      </c>
      <c r="J509" s="15">
        <v>0.19</v>
      </c>
      <c r="K509" s="16">
        <f t="shared" si="159"/>
        <v>894.9</v>
      </c>
      <c r="L509" s="16">
        <f t="shared" si="160"/>
        <v>471894.9</v>
      </c>
      <c r="M509" s="16">
        <v>620000</v>
      </c>
      <c r="N509" s="15">
        <v>0.19</v>
      </c>
      <c r="O509" s="16">
        <f t="shared" si="161"/>
        <v>117800</v>
      </c>
      <c r="P509" s="16">
        <f t="shared" si="175"/>
        <v>737800</v>
      </c>
      <c r="Q509" s="16">
        <v>559000</v>
      </c>
      <c r="R509" s="15">
        <v>0.19</v>
      </c>
      <c r="S509" s="16">
        <f t="shared" si="162"/>
        <v>106210</v>
      </c>
      <c r="T509" s="16">
        <f t="shared" si="164"/>
        <v>665210</v>
      </c>
      <c r="U509" s="424">
        <f t="shared" si="165"/>
        <v>471894.9</v>
      </c>
      <c r="V509" s="424">
        <f t="shared" si="166"/>
        <v>602678.12448162399</v>
      </c>
      <c r="W509" s="424">
        <f t="shared" si="167"/>
        <v>614111.97767356969</v>
      </c>
      <c r="X509" s="424">
        <f t="shared" si="168"/>
        <v>665210</v>
      </c>
      <c r="Y509" s="424">
        <f t="shared" si="169"/>
        <v>624968.29999999993</v>
      </c>
      <c r="Z509" s="427">
        <f t="shared" si="170"/>
        <v>112222.77358204404</v>
      </c>
      <c r="AA509" s="425">
        <f t="shared" si="171"/>
        <v>0.17956554529572788</v>
      </c>
      <c r="AB509" s="424">
        <f t="shared" si="176"/>
        <v>602678.12448162399</v>
      </c>
      <c r="AC509" s="421" t="str">
        <f t="shared" si="177"/>
        <v>MEDIA ARMONICA</v>
      </c>
      <c r="AD509" s="434"/>
    </row>
    <row r="510" spans="1:30" ht="32">
      <c r="A510" s="12">
        <f t="shared" si="178"/>
        <v>477</v>
      </c>
      <c r="B510" s="13">
        <v>78181508</v>
      </c>
      <c r="C510" s="768" t="s">
        <v>1779</v>
      </c>
      <c r="D510" s="769"/>
      <c r="E510" s="14" t="s">
        <v>1710</v>
      </c>
      <c r="F510" s="12">
        <v>1</v>
      </c>
      <c r="G510" s="764" t="s">
        <v>1954</v>
      </c>
      <c r="H510" s="765"/>
      <c r="I510" s="16">
        <v>423000</v>
      </c>
      <c r="J510" s="15">
        <v>0.19</v>
      </c>
      <c r="K510" s="16">
        <f t="shared" si="159"/>
        <v>803.7</v>
      </c>
      <c r="L510" s="16">
        <f t="shared" si="160"/>
        <v>423803.7</v>
      </c>
      <c r="M510" s="16">
        <v>562000</v>
      </c>
      <c r="N510" s="15">
        <v>0.19</v>
      </c>
      <c r="O510" s="16">
        <f t="shared" si="161"/>
        <v>106780</v>
      </c>
      <c r="P510" s="16">
        <f t="shared" si="175"/>
        <v>668780</v>
      </c>
      <c r="Q510" s="16">
        <v>502000</v>
      </c>
      <c r="R510" s="15">
        <v>0.19</v>
      </c>
      <c r="S510" s="16">
        <f t="shared" si="162"/>
        <v>95380</v>
      </c>
      <c r="T510" s="16">
        <f t="shared" si="164"/>
        <v>597380</v>
      </c>
      <c r="U510" s="424">
        <f t="shared" si="165"/>
        <v>423803.7</v>
      </c>
      <c r="V510" s="424">
        <f t="shared" si="166"/>
        <v>542611.32374378783</v>
      </c>
      <c r="W510" s="424">
        <f t="shared" si="167"/>
        <v>553222.15809340018</v>
      </c>
      <c r="X510" s="424">
        <f t="shared" si="168"/>
        <v>597380</v>
      </c>
      <c r="Y510" s="424">
        <f t="shared" si="169"/>
        <v>563321.23333333328</v>
      </c>
      <c r="Z510" s="427">
        <f t="shared" si="170"/>
        <v>102869.97158407733</v>
      </c>
      <c r="AA510" s="425">
        <f t="shared" si="171"/>
        <v>0.18261333941801947</v>
      </c>
      <c r="AB510" s="424">
        <f t="shared" si="176"/>
        <v>542611.32374378783</v>
      </c>
      <c r="AC510" s="421" t="str">
        <f t="shared" si="177"/>
        <v>MEDIA ARMONICA</v>
      </c>
      <c r="AD510" s="434"/>
    </row>
    <row r="511" spans="1:30" ht="32">
      <c r="A511" s="12">
        <f t="shared" si="178"/>
        <v>478</v>
      </c>
      <c r="B511" s="13">
        <v>78181508</v>
      </c>
      <c r="C511" s="768" t="s">
        <v>1731</v>
      </c>
      <c r="D511" s="769"/>
      <c r="E511" s="14" t="s">
        <v>1710</v>
      </c>
      <c r="F511" s="12">
        <v>1</v>
      </c>
      <c r="G511" s="764" t="s">
        <v>1954</v>
      </c>
      <c r="H511" s="765"/>
      <c r="I511" s="16">
        <v>205000</v>
      </c>
      <c r="J511" s="15">
        <v>0.19</v>
      </c>
      <c r="K511" s="16">
        <f t="shared" si="159"/>
        <v>389.5</v>
      </c>
      <c r="L511" s="16">
        <f t="shared" si="160"/>
        <v>205389.5</v>
      </c>
      <c r="M511" s="16">
        <v>272000</v>
      </c>
      <c r="N511" s="15">
        <v>0.19</v>
      </c>
      <c r="O511" s="16">
        <f t="shared" si="161"/>
        <v>51680</v>
      </c>
      <c r="P511" s="16">
        <f t="shared" si="175"/>
        <v>323680</v>
      </c>
      <c r="Q511" s="16">
        <v>243000</v>
      </c>
      <c r="R511" s="15">
        <v>0.19</v>
      </c>
      <c r="S511" s="16">
        <f t="shared" si="162"/>
        <v>46170</v>
      </c>
      <c r="T511" s="16">
        <f t="shared" si="164"/>
        <v>289170</v>
      </c>
      <c r="U511" s="424">
        <f t="shared" si="165"/>
        <v>205389.5</v>
      </c>
      <c r="V511" s="424">
        <f t="shared" si="166"/>
        <v>262778.88139078586</v>
      </c>
      <c r="W511" s="424">
        <f t="shared" si="167"/>
        <v>267885.44187490316</v>
      </c>
      <c r="X511" s="424">
        <f t="shared" si="168"/>
        <v>289170</v>
      </c>
      <c r="Y511" s="424">
        <f t="shared" si="169"/>
        <v>272746.5</v>
      </c>
      <c r="Z511" s="427">
        <f t="shared" si="170"/>
        <v>49668.629346567097</v>
      </c>
      <c r="AA511" s="425">
        <f t="shared" si="171"/>
        <v>0.18210546916850298</v>
      </c>
      <c r="AB511" s="424">
        <f t="shared" si="176"/>
        <v>262778.88139078586</v>
      </c>
      <c r="AC511" s="421" t="str">
        <f t="shared" si="177"/>
        <v>MEDIA ARMONICA</v>
      </c>
      <c r="AD511" s="434"/>
    </row>
    <row r="512" spans="1:30" ht="32">
      <c r="A512" s="12">
        <f t="shared" si="178"/>
        <v>479</v>
      </c>
      <c r="B512" s="13">
        <v>78181508</v>
      </c>
      <c r="C512" s="768" t="s">
        <v>1732</v>
      </c>
      <c r="D512" s="769"/>
      <c r="E512" s="14" t="s">
        <v>1710</v>
      </c>
      <c r="F512" s="12">
        <v>1</v>
      </c>
      <c r="G512" s="764" t="s">
        <v>1954</v>
      </c>
      <c r="H512" s="765"/>
      <c r="I512" s="16">
        <v>368000</v>
      </c>
      <c r="J512" s="15">
        <v>0.19</v>
      </c>
      <c r="K512" s="16">
        <f t="shared" si="159"/>
        <v>699.2</v>
      </c>
      <c r="L512" s="16">
        <f t="shared" si="160"/>
        <v>368699.2</v>
      </c>
      <c r="M512" s="16">
        <v>489000</v>
      </c>
      <c r="N512" s="15">
        <v>0.19</v>
      </c>
      <c r="O512" s="16">
        <f t="shared" si="161"/>
        <v>92910</v>
      </c>
      <c r="P512" s="16">
        <f t="shared" si="175"/>
        <v>581910</v>
      </c>
      <c r="Q512" s="16">
        <v>437000</v>
      </c>
      <c r="R512" s="15">
        <v>0.19</v>
      </c>
      <c r="S512" s="16">
        <f t="shared" si="162"/>
        <v>83030</v>
      </c>
      <c r="T512" s="16">
        <f t="shared" si="164"/>
        <v>520030</v>
      </c>
      <c r="U512" s="424">
        <f t="shared" si="165"/>
        <v>368699.2</v>
      </c>
      <c r="V512" s="424">
        <f t="shared" si="166"/>
        <v>472167.10005842225</v>
      </c>
      <c r="W512" s="424">
        <f t="shared" si="167"/>
        <v>481414.0985225375</v>
      </c>
      <c r="X512" s="424">
        <f t="shared" si="168"/>
        <v>520030</v>
      </c>
      <c r="Y512" s="424">
        <f t="shared" si="169"/>
        <v>490213.06666666665</v>
      </c>
      <c r="Z512" s="427">
        <f t="shared" si="170"/>
        <v>89560.02993974986</v>
      </c>
      <c r="AA512" s="425">
        <f t="shared" si="171"/>
        <v>0.18269612956002368</v>
      </c>
      <c r="AB512" s="424">
        <f t="shared" si="176"/>
        <v>472167.10005842225</v>
      </c>
      <c r="AC512" s="421" t="str">
        <f t="shared" si="177"/>
        <v>MEDIA ARMONICA</v>
      </c>
      <c r="AD512" s="434"/>
    </row>
    <row r="513" spans="1:30" ht="32">
      <c r="A513" s="12">
        <f t="shared" si="178"/>
        <v>480</v>
      </c>
      <c r="B513" s="13">
        <v>78181508</v>
      </c>
      <c r="C513" s="768" t="s">
        <v>1878</v>
      </c>
      <c r="D513" s="769"/>
      <c r="E513" s="14" t="s">
        <v>1710</v>
      </c>
      <c r="F513" s="12">
        <v>1</v>
      </c>
      <c r="G513" s="764" t="s">
        <v>1954</v>
      </c>
      <c r="H513" s="765"/>
      <c r="I513" s="16">
        <v>104000</v>
      </c>
      <c r="J513" s="15">
        <v>0.19</v>
      </c>
      <c r="K513" s="16">
        <f t="shared" si="159"/>
        <v>197.6</v>
      </c>
      <c r="L513" s="16">
        <f t="shared" si="160"/>
        <v>104197.6</v>
      </c>
      <c r="M513" s="16">
        <v>137000</v>
      </c>
      <c r="N513" s="15">
        <v>0.19</v>
      </c>
      <c r="O513" s="16">
        <f t="shared" si="161"/>
        <v>26030</v>
      </c>
      <c r="P513" s="16">
        <f t="shared" si="175"/>
        <v>163030</v>
      </c>
      <c r="Q513" s="16">
        <v>124000</v>
      </c>
      <c r="R513" s="15">
        <v>0.19</v>
      </c>
      <c r="S513" s="16">
        <f t="shared" si="162"/>
        <v>23560</v>
      </c>
      <c r="T513" s="16">
        <f t="shared" si="164"/>
        <v>147560</v>
      </c>
      <c r="U513" s="424">
        <f t="shared" si="165"/>
        <v>104197.6</v>
      </c>
      <c r="V513" s="424">
        <f t="shared" si="166"/>
        <v>133286.56611082217</v>
      </c>
      <c r="W513" s="424">
        <f t="shared" si="167"/>
        <v>135841.13356305804</v>
      </c>
      <c r="X513" s="424">
        <f t="shared" si="168"/>
        <v>147560</v>
      </c>
      <c r="Y513" s="424">
        <f t="shared" si="169"/>
        <v>138262.53333333333</v>
      </c>
      <c r="Z513" s="427">
        <f t="shared" si="170"/>
        <v>24901.740063073725</v>
      </c>
      <c r="AA513" s="425">
        <f t="shared" si="171"/>
        <v>0.18010475768615353</v>
      </c>
      <c r="AB513" s="424">
        <f t="shared" si="176"/>
        <v>133286.56611082217</v>
      </c>
      <c r="AC513" s="421" t="str">
        <f t="shared" si="177"/>
        <v>MEDIA ARMONICA</v>
      </c>
      <c r="AD513" s="434"/>
    </row>
    <row r="514" spans="1:30" ht="32">
      <c r="A514" s="12">
        <f t="shared" si="178"/>
        <v>481</v>
      </c>
      <c r="B514" s="13">
        <v>78181508</v>
      </c>
      <c r="C514" s="768" t="s">
        <v>1819</v>
      </c>
      <c r="D514" s="769"/>
      <c r="E514" s="14" t="s">
        <v>1710</v>
      </c>
      <c r="F514" s="12">
        <v>1</v>
      </c>
      <c r="G514" s="764" t="s">
        <v>1954</v>
      </c>
      <c r="H514" s="765"/>
      <c r="I514" s="16">
        <v>633000</v>
      </c>
      <c r="J514" s="15">
        <v>0.19</v>
      </c>
      <c r="K514" s="16">
        <f t="shared" si="159"/>
        <v>1202.7</v>
      </c>
      <c r="L514" s="16">
        <f t="shared" si="160"/>
        <v>634202.69999999995</v>
      </c>
      <c r="M514" s="16">
        <v>826000</v>
      </c>
      <c r="N514" s="15">
        <v>0.19</v>
      </c>
      <c r="O514" s="16">
        <f t="shared" si="161"/>
        <v>156940</v>
      </c>
      <c r="P514" s="16">
        <f t="shared" si="175"/>
        <v>982940</v>
      </c>
      <c r="Q514" s="16">
        <v>751000</v>
      </c>
      <c r="R514" s="15">
        <v>0.19</v>
      </c>
      <c r="S514" s="16">
        <f t="shared" si="162"/>
        <v>142690</v>
      </c>
      <c r="T514" s="16">
        <f t="shared" si="164"/>
        <v>893690</v>
      </c>
      <c r="U514" s="424">
        <f t="shared" si="165"/>
        <v>634202.69999999995</v>
      </c>
      <c r="V514" s="424">
        <f t="shared" si="166"/>
        <v>807951.25818949658</v>
      </c>
      <c r="W514" s="424">
        <f t="shared" si="167"/>
        <v>822837.352024619</v>
      </c>
      <c r="X514" s="424">
        <f t="shared" si="168"/>
        <v>893690</v>
      </c>
      <c r="Y514" s="424">
        <f t="shared" si="169"/>
        <v>836944.2333333334</v>
      </c>
      <c r="Z514" s="427">
        <f t="shared" si="170"/>
        <v>147917.74207029885</v>
      </c>
      <c r="AA514" s="425">
        <f t="shared" si="171"/>
        <v>0.17673548150416254</v>
      </c>
      <c r="AB514" s="424">
        <f t="shared" si="176"/>
        <v>807951.25818949658</v>
      </c>
      <c r="AC514" s="421" t="str">
        <f t="shared" si="177"/>
        <v>MEDIA ARMONICA</v>
      </c>
      <c r="AD514" s="434"/>
    </row>
    <row r="515" spans="1:30" ht="32">
      <c r="A515" s="12">
        <f t="shared" si="178"/>
        <v>482</v>
      </c>
      <c r="B515" s="13">
        <v>78181508</v>
      </c>
      <c r="C515" s="768" t="s">
        <v>1780</v>
      </c>
      <c r="D515" s="769"/>
      <c r="E515" s="14" t="s">
        <v>1710</v>
      </c>
      <c r="F515" s="12">
        <v>1</v>
      </c>
      <c r="G515" s="764" t="s">
        <v>1954</v>
      </c>
      <c r="H515" s="765"/>
      <c r="I515" s="16">
        <v>623000</v>
      </c>
      <c r="J515" s="15">
        <v>0.19</v>
      </c>
      <c r="K515" s="16">
        <f t="shared" si="159"/>
        <v>1183.7</v>
      </c>
      <c r="L515" s="16">
        <f t="shared" si="160"/>
        <v>624183.69999999995</v>
      </c>
      <c r="M515" s="16">
        <v>814000</v>
      </c>
      <c r="N515" s="15">
        <v>0.19</v>
      </c>
      <c r="O515" s="16">
        <f t="shared" si="161"/>
        <v>154660</v>
      </c>
      <c r="P515" s="16">
        <f t="shared" si="175"/>
        <v>968660</v>
      </c>
      <c r="Q515" s="16">
        <v>740000</v>
      </c>
      <c r="R515" s="15">
        <v>0.19</v>
      </c>
      <c r="S515" s="16">
        <f t="shared" si="162"/>
        <v>140600</v>
      </c>
      <c r="T515" s="16">
        <f t="shared" si="164"/>
        <v>880600</v>
      </c>
      <c r="U515" s="424">
        <f t="shared" si="165"/>
        <v>624183.69999999995</v>
      </c>
      <c r="V515" s="424">
        <f t="shared" si="166"/>
        <v>795748.41059982753</v>
      </c>
      <c r="W515" s="424">
        <f t="shared" si="167"/>
        <v>810502.12324017554</v>
      </c>
      <c r="X515" s="424">
        <f t="shared" si="168"/>
        <v>880600</v>
      </c>
      <c r="Y515" s="424">
        <f t="shared" si="169"/>
        <v>824481.2333333334</v>
      </c>
      <c r="Z515" s="427">
        <f t="shared" si="170"/>
        <v>146123.16105387069</v>
      </c>
      <c r="AA515" s="425">
        <f t="shared" si="171"/>
        <v>0.17723042702027625</v>
      </c>
      <c r="AB515" s="424">
        <f t="shared" si="176"/>
        <v>795748.41059982753</v>
      </c>
      <c r="AC515" s="421" t="str">
        <f t="shared" si="177"/>
        <v>MEDIA ARMONICA</v>
      </c>
      <c r="AD515" s="434"/>
    </row>
    <row r="516" spans="1:30" ht="32">
      <c r="A516" s="12">
        <f t="shared" si="178"/>
        <v>483</v>
      </c>
      <c r="B516" s="13">
        <v>78181508</v>
      </c>
      <c r="C516" s="768" t="s">
        <v>1735</v>
      </c>
      <c r="D516" s="769"/>
      <c r="E516" s="14" t="s">
        <v>1710</v>
      </c>
      <c r="F516" s="12">
        <v>1</v>
      </c>
      <c r="G516" s="764" t="s">
        <v>1954</v>
      </c>
      <c r="H516" s="765"/>
      <c r="I516" s="16">
        <v>423000</v>
      </c>
      <c r="J516" s="15">
        <v>0.19</v>
      </c>
      <c r="K516" s="16">
        <f t="shared" si="159"/>
        <v>803.7</v>
      </c>
      <c r="L516" s="16">
        <f t="shared" si="160"/>
        <v>423803.7</v>
      </c>
      <c r="M516" s="16">
        <v>562000</v>
      </c>
      <c r="N516" s="15">
        <v>0.19</v>
      </c>
      <c r="O516" s="16">
        <f t="shared" si="161"/>
        <v>106780</v>
      </c>
      <c r="P516" s="16">
        <f t="shared" si="175"/>
        <v>668780</v>
      </c>
      <c r="Q516" s="16">
        <v>507000</v>
      </c>
      <c r="R516" s="15">
        <v>0.19</v>
      </c>
      <c r="S516" s="16">
        <f t="shared" si="162"/>
        <v>96330</v>
      </c>
      <c r="T516" s="16">
        <f t="shared" si="164"/>
        <v>603330</v>
      </c>
      <c r="U516" s="424">
        <f t="shared" si="165"/>
        <v>423803.7</v>
      </c>
      <c r="V516" s="424">
        <f t="shared" si="166"/>
        <v>544236.37299611769</v>
      </c>
      <c r="W516" s="424">
        <f t="shared" si="167"/>
        <v>555052.82053539599</v>
      </c>
      <c r="X516" s="424">
        <f t="shared" si="168"/>
        <v>603330</v>
      </c>
      <c r="Y516" s="424">
        <f t="shared" si="169"/>
        <v>565304.56666666665</v>
      </c>
      <c r="Z516" s="427">
        <f t="shared" si="170"/>
        <v>103562.53207784919</v>
      </c>
      <c r="AA516" s="425">
        <f t="shared" si="171"/>
        <v>0.18319776308991878</v>
      </c>
      <c r="AB516" s="424">
        <f t="shared" si="176"/>
        <v>544236.37299611769</v>
      </c>
      <c r="AC516" s="421" t="str">
        <f t="shared" si="177"/>
        <v>MEDIA ARMONICA</v>
      </c>
      <c r="AD516" s="434"/>
    </row>
    <row r="517" spans="1:30" ht="32">
      <c r="A517" s="12">
        <f t="shared" si="178"/>
        <v>484</v>
      </c>
      <c r="B517" s="13">
        <v>78181508</v>
      </c>
      <c r="C517" s="768" t="s">
        <v>1736</v>
      </c>
      <c r="D517" s="769"/>
      <c r="E517" s="14" t="s">
        <v>1710</v>
      </c>
      <c r="F517" s="12">
        <v>1</v>
      </c>
      <c r="G517" s="764" t="s">
        <v>1954</v>
      </c>
      <c r="H517" s="765"/>
      <c r="I517" s="16">
        <v>461000</v>
      </c>
      <c r="J517" s="15">
        <v>0.19</v>
      </c>
      <c r="K517" s="16">
        <f t="shared" si="159"/>
        <v>875.9</v>
      </c>
      <c r="L517" s="16">
        <f t="shared" si="160"/>
        <v>461875.9</v>
      </c>
      <c r="M517" s="16">
        <v>605000</v>
      </c>
      <c r="N517" s="15">
        <v>0.19</v>
      </c>
      <c r="O517" s="16">
        <f t="shared" si="161"/>
        <v>114950</v>
      </c>
      <c r="P517" s="16">
        <f t="shared" si="175"/>
        <v>719950</v>
      </c>
      <c r="Q517" s="16">
        <v>541000</v>
      </c>
      <c r="R517" s="15">
        <v>0.19</v>
      </c>
      <c r="S517" s="16">
        <f t="shared" si="162"/>
        <v>102790</v>
      </c>
      <c r="T517" s="16">
        <f t="shared" si="164"/>
        <v>643790</v>
      </c>
      <c r="U517" s="424">
        <f t="shared" si="165"/>
        <v>461875.9</v>
      </c>
      <c r="V517" s="424">
        <f t="shared" si="166"/>
        <v>587386.39103997219</v>
      </c>
      <c r="W517" s="424">
        <f t="shared" si="167"/>
        <v>598214.98565928882</v>
      </c>
      <c r="X517" s="424">
        <f t="shared" si="168"/>
        <v>643790</v>
      </c>
      <c r="Y517" s="424">
        <f t="shared" si="169"/>
        <v>608538.6333333333</v>
      </c>
      <c r="Z517" s="427">
        <f t="shared" si="170"/>
        <v>108266.8136645249</v>
      </c>
      <c r="AA517" s="425">
        <f t="shared" si="171"/>
        <v>0.17791280246495153</v>
      </c>
      <c r="AB517" s="424">
        <f t="shared" si="176"/>
        <v>587386.39103997219</v>
      </c>
      <c r="AC517" s="421" t="str">
        <f t="shared" si="177"/>
        <v>MEDIA ARMONICA</v>
      </c>
      <c r="AD517" s="434"/>
    </row>
    <row r="518" spans="1:30" ht="32">
      <c r="A518" s="12">
        <f t="shared" si="178"/>
        <v>485</v>
      </c>
      <c r="B518" s="13">
        <v>78181508</v>
      </c>
      <c r="C518" s="768" t="s">
        <v>1737</v>
      </c>
      <c r="D518" s="769"/>
      <c r="E518" s="14" t="s">
        <v>1710</v>
      </c>
      <c r="F518" s="12">
        <v>1</v>
      </c>
      <c r="G518" s="764" t="s">
        <v>1954</v>
      </c>
      <c r="H518" s="765"/>
      <c r="I518" s="16">
        <v>569000</v>
      </c>
      <c r="J518" s="15">
        <v>0.19</v>
      </c>
      <c r="K518" s="16">
        <f t="shared" ref="K518:K581" si="179">(I518*J518)/100</f>
        <v>1081.0999999999999</v>
      </c>
      <c r="L518" s="16">
        <f t="shared" ref="L518:L581" si="180">(K518+I518)*F518</f>
        <v>570081.1</v>
      </c>
      <c r="M518" s="16">
        <v>742000</v>
      </c>
      <c r="N518" s="15">
        <v>0.19</v>
      </c>
      <c r="O518" s="16">
        <f t="shared" ref="O518:O581" si="181">+M518*N518</f>
        <v>140980</v>
      </c>
      <c r="P518" s="16">
        <f t="shared" si="175"/>
        <v>882980</v>
      </c>
      <c r="Q518" s="16">
        <v>675000</v>
      </c>
      <c r="R518" s="15">
        <v>0.19</v>
      </c>
      <c r="S518" s="16">
        <f t="shared" ref="S518:S581" si="182">+Q518*R518</f>
        <v>128250</v>
      </c>
      <c r="T518" s="16">
        <f t="shared" si="164"/>
        <v>803250</v>
      </c>
      <c r="U518" s="424">
        <f t="shared" si="165"/>
        <v>570081.1</v>
      </c>
      <c r="V518" s="424">
        <f t="shared" si="166"/>
        <v>726109.66862881719</v>
      </c>
      <c r="W518" s="424">
        <f t="shared" si="167"/>
        <v>739456.69941231376</v>
      </c>
      <c r="X518" s="424">
        <f t="shared" si="168"/>
        <v>803250</v>
      </c>
      <c r="Y518" s="424">
        <f t="shared" si="169"/>
        <v>752103.70000000007</v>
      </c>
      <c r="Z518" s="427">
        <f t="shared" si="170"/>
        <v>132761.41108035369</v>
      </c>
      <c r="AA518" s="425">
        <f t="shared" si="171"/>
        <v>0.17652008769582397</v>
      </c>
      <c r="AB518" s="424">
        <f t="shared" si="176"/>
        <v>726109.66862881719</v>
      </c>
      <c r="AC518" s="421" t="str">
        <f t="shared" si="177"/>
        <v>MEDIA ARMONICA</v>
      </c>
      <c r="AD518" s="434"/>
    </row>
    <row r="519" spans="1:30" ht="32">
      <c r="A519" s="12">
        <f t="shared" si="178"/>
        <v>486</v>
      </c>
      <c r="B519" s="13">
        <v>78181508</v>
      </c>
      <c r="C519" s="768" t="s">
        <v>1738</v>
      </c>
      <c r="D519" s="769"/>
      <c r="E519" s="14" t="s">
        <v>1710</v>
      </c>
      <c r="F519" s="12">
        <v>1</v>
      </c>
      <c r="G519" s="764" t="s">
        <v>1954</v>
      </c>
      <c r="H519" s="765"/>
      <c r="I519" s="16">
        <v>602000</v>
      </c>
      <c r="J519" s="15">
        <v>0.19</v>
      </c>
      <c r="K519" s="16">
        <f t="shared" si="179"/>
        <v>1143.8</v>
      </c>
      <c r="L519" s="16">
        <f t="shared" si="180"/>
        <v>603143.80000000005</v>
      </c>
      <c r="M519" s="16">
        <v>786000</v>
      </c>
      <c r="N519" s="15">
        <v>0.19</v>
      </c>
      <c r="O519" s="16">
        <f t="shared" si="181"/>
        <v>149340</v>
      </c>
      <c r="P519" s="16">
        <f t="shared" si="175"/>
        <v>935340</v>
      </c>
      <c r="Q519" s="16">
        <v>702000</v>
      </c>
      <c r="R519" s="15">
        <v>0.19</v>
      </c>
      <c r="S519" s="16">
        <f t="shared" si="182"/>
        <v>133380</v>
      </c>
      <c r="T519" s="16">
        <f t="shared" ref="T519:T582" si="183">(S519+Q519)*F519</f>
        <v>835380</v>
      </c>
      <c r="U519" s="424">
        <f t="shared" ref="U519:U582" si="184">MIN(H519,L519,P519,T519)</f>
        <v>603143.80000000005</v>
      </c>
      <c r="V519" s="424">
        <f t="shared" ref="V519:V582" si="185">HARMEAN(H519,L519,P519,T519)</f>
        <v>764492.99641096767</v>
      </c>
      <c r="W519" s="424">
        <f t="shared" ref="W519:W582" si="186">GEOMEAN(H519,L519,P519,T519)</f>
        <v>778200.45956418349</v>
      </c>
      <c r="X519" s="424">
        <f t="shared" ref="X519:X582" si="187">MEDIAN(H519,L519,P519,T519)</f>
        <v>835380</v>
      </c>
      <c r="Y519" s="424">
        <f t="shared" ref="Y519:Y582" si="188">AVERAGE(H519,L519,P519,T519)</f>
        <v>791287.93333333323</v>
      </c>
      <c r="Z519" s="427">
        <f t="shared" ref="Z519:Z582" si="189">_xlfn.STDEV.P(H519,L519,P519,T519)</f>
        <v>139156.17504759051</v>
      </c>
      <c r="AA519" s="425">
        <f t="shared" ref="AA519:AA582" si="190">+Z519/Y519</f>
        <v>0.17586035270548023</v>
      </c>
      <c r="AB519" s="424">
        <f t="shared" si="176"/>
        <v>764492.99641096767</v>
      </c>
      <c r="AC519" s="421" t="str">
        <f t="shared" si="177"/>
        <v>MEDIA ARMONICA</v>
      </c>
      <c r="AD519" s="434"/>
    </row>
    <row r="520" spans="1:30" ht="32">
      <c r="A520" s="12">
        <f t="shared" si="178"/>
        <v>487</v>
      </c>
      <c r="B520" s="13">
        <v>78181508</v>
      </c>
      <c r="C520" s="768" t="s">
        <v>1739</v>
      </c>
      <c r="D520" s="769"/>
      <c r="E520" s="14" t="s">
        <v>1710</v>
      </c>
      <c r="F520" s="12">
        <v>1</v>
      </c>
      <c r="G520" s="764" t="s">
        <v>1954</v>
      </c>
      <c r="H520" s="765"/>
      <c r="I520" s="16">
        <v>608000</v>
      </c>
      <c r="J520" s="15">
        <v>0.19</v>
      </c>
      <c r="K520" s="16">
        <f t="shared" si="179"/>
        <v>1155.2</v>
      </c>
      <c r="L520" s="16">
        <f t="shared" si="180"/>
        <v>609155.19999999995</v>
      </c>
      <c r="M520" s="16">
        <v>814000</v>
      </c>
      <c r="N520" s="15">
        <v>0.19</v>
      </c>
      <c r="O520" s="16">
        <f t="shared" si="181"/>
        <v>154660</v>
      </c>
      <c r="P520" s="16">
        <f t="shared" si="175"/>
        <v>968660</v>
      </c>
      <c r="Q520" s="16">
        <v>734000</v>
      </c>
      <c r="R520" s="15">
        <v>0.19</v>
      </c>
      <c r="S520" s="16">
        <f t="shared" si="182"/>
        <v>139460</v>
      </c>
      <c r="T520" s="16">
        <f t="shared" si="183"/>
        <v>873460</v>
      </c>
      <c r="U520" s="424">
        <f t="shared" si="184"/>
        <v>609155.19999999995</v>
      </c>
      <c r="V520" s="424">
        <f t="shared" si="185"/>
        <v>785578.07290577865</v>
      </c>
      <c r="W520" s="424">
        <f t="shared" si="186"/>
        <v>801765.65362494369</v>
      </c>
      <c r="X520" s="424">
        <f t="shared" si="187"/>
        <v>873460</v>
      </c>
      <c r="Y520" s="424">
        <f t="shared" si="188"/>
        <v>817091.7333333334</v>
      </c>
      <c r="Z520" s="427">
        <f t="shared" si="189"/>
        <v>152083.22594556175</v>
      </c>
      <c r="AA520" s="425">
        <f t="shared" si="190"/>
        <v>0.18612748084616743</v>
      </c>
      <c r="AB520" s="424">
        <f t="shared" si="176"/>
        <v>785578.07290577865</v>
      </c>
      <c r="AC520" s="421" t="str">
        <f t="shared" si="177"/>
        <v>MEDIA ARMONICA</v>
      </c>
      <c r="AD520" s="434"/>
    </row>
    <row r="521" spans="1:30" ht="32">
      <c r="A521" s="12">
        <f t="shared" si="178"/>
        <v>488</v>
      </c>
      <c r="B521" s="13">
        <v>78181508</v>
      </c>
      <c r="C521" s="768" t="s">
        <v>1832</v>
      </c>
      <c r="D521" s="769"/>
      <c r="E521" s="14" t="s">
        <v>1710</v>
      </c>
      <c r="F521" s="12">
        <v>1</v>
      </c>
      <c r="G521" s="764" t="s">
        <v>1954</v>
      </c>
      <c r="H521" s="765"/>
      <c r="I521" s="16">
        <v>388000</v>
      </c>
      <c r="J521" s="15">
        <v>0.19</v>
      </c>
      <c r="K521" s="16">
        <f t="shared" si="179"/>
        <v>737.2</v>
      </c>
      <c r="L521" s="16">
        <f t="shared" si="180"/>
        <v>388737.2</v>
      </c>
      <c r="M521" s="16">
        <v>504000</v>
      </c>
      <c r="N521" s="15">
        <v>0.19</v>
      </c>
      <c r="O521" s="16">
        <f t="shared" si="181"/>
        <v>95760</v>
      </c>
      <c r="P521" s="16">
        <f t="shared" si="175"/>
        <v>599760</v>
      </c>
      <c r="Q521" s="16">
        <v>459000</v>
      </c>
      <c r="R521" s="15">
        <v>0.19</v>
      </c>
      <c r="S521" s="16">
        <f t="shared" si="182"/>
        <v>87210</v>
      </c>
      <c r="T521" s="16">
        <f t="shared" si="183"/>
        <v>546210</v>
      </c>
      <c r="U521" s="424">
        <f t="shared" si="184"/>
        <v>388737.2</v>
      </c>
      <c r="V521" s="424">
        <f t="shared" si="185"/>
        <v>494188.08085075259</v>
      </c>
      <c r="W521" s="424">
        <f t="shared" si="186"/>
        <v>503111.69835024659</v>
      </c>
      <c r="X521" s="424">
        <f t="shared" si="187"/>
        <v>546210</v>
      </c>
      <c r="Y521" s="424">
        <f t="shared" si="188"/>
        <v>511569.06666666665</v>
      </c>
      <c r="Z521" s="427">
        <f t="shared" si="189"/>
        <v>89564.320375967291</v>
      </c>
      <c r="AA521" s="425">
        <f t="shared" si="190"/>
        <v>0.17507767027345794</v>
      </c>
      <c r="AB521" s="424">
        <f t="shared" si="176"/>
        <v>494188.08085075259</v>
      </c>
      <c r="AC521" s="421" t="str">
        <f t="shared" si="177"/>
        <v>MEDIA ARMONICA</v>
      </c>
      <c r="AD521" s="434"/>
    </row>
    <row r="522" spans="1:30" ht="32">
      <c r="A522" s="12">
        <f t="shared" si="178"/>
        <v>489</v>
      </c>
      <c r="B522" s="13">
        <v>78181508</v>
      </c>
      <c r="C522" s="768" t="s">
        <v>1741</v>
      </c>
      <c r="D522" s="769"/>
      <c r="E522" s="14" t="s">
        <v>1710</v>
      </c>
      <c r="F522" s="12">
        <v>1</v>
      </c>
      <c r="G522" s="764" t="s">
        <v>1954</v>
      </c>
      <c r="H522" s="765"/>
      <c r="I522" s="16">
        <v>525000</v>
      </c>
      <c r="J522" s="15">
        <v>0.19</v>
      </c>
      <c r="K522" s="16">
        <f t="shared" si="179"/>
        <v>997.5</v>
      </c>
      <c r="L522" s="16">
        <f t="shared" si="180"/>
        <v>525997.5</v>
      </c>
      <c r="M522" s="16">
        <v>679000</v>
      </c>
      <c r="N522" s="15">
        <v>0.19</v>
      </c>
      <c r="O522" s="16">
        <f t="shared" si="181"/>
        <v>129010</v>
      </c>
      <c r="P522" s="16">
        <f t="shared" si="175"/>
        <v>808010</v>
      </c>
      <c r="Q522" s="16">
        <v>612000</v>
      </c>
      <c r="R522" s="15">
        <v>0.19</v>
      </c>
      <c r="S522" s="16">
        <f t="shared" si="182"/>
        <v>116280</v>
      </c>
      <c r="T522" s="16">
        <f t="shared" si="183"/>
        <v>728280</v>
      </c>
      <c r="U522" s="424">
        <f t="shared" si="184"/>
        <v>525997.5</v>
      </c>
      <c r="V522" s="424">
        <f t="shared" si="185"/>
        <v>664914.77512744348</v>
      </c>
      <c r="W522" s="424">
        <f t="shared" si="186"/>
        <v>676445.68855695589</v>
      </c>
      <c r="X522" s="424">
        <f t="shared" si="187"/>
        <v>728280</v>
      </c>
      <c r="Y522" s="424">
        <f t="shared" si="188"/>
        <v>687429.16666666663</v>
      </c>
      <c r="Z522" s="427">
        <f t="shared" si="189"/>
        <v>118699.49586268493</v>
      </c>
      <c r="AA522" s="425">
        <f t="shared" si="190"/>
        <v>0.17267160257144301</v>
      </c>
      <c r="AB522" s="424">
        <f t="shared" si="176"/>
        <v>664914.77512744348</v>
      </c>
      <c r="AC522" s="421" t="str">
        <f t="shared" si="177"/>
        <v>MEDIA ARMONICA</v>
      </c>
      <c r="AD522" s="434"/>
    </row>
    <row r="523" spans="1:30" ht="32">
      <c r="A523" s="12">
        <f t="shared" si="178"/>
        <v>490</v>
      </c>
      <c r="B523" s="13">
        <v>78181508</v>
      </c>
      <c r="C523" s="768" t="s">
        <v>1833</v>
      </c>
      <c r="D523" s="769"/>
      <c r="E523" s="14" t="s">
        <v>1710</v>
      </c>
      <c r="F523" s="12">
        <v>1</v>
      </c>
      <c r="G523" s="764" t="s">
        <v>1954</v>
      </c>
      <c r="H523" s="765"/>
      <c r="I523" s="16">
        <v>225000</v>
      </c>
      <c r="J523" s="15">
        <v>0.19</v>
      </c>
      <c r="K523" s="16">
        <f t="shared" si="179"/>
        <v>427.5</v>
      </c>
      <c r="L523" s="16">
        <f t="shared" si="180"/>
        <v>225427.5</v>
      </c>
      <c r="M523" s="16">
        <v>296000</v>
      </c>
      <c r="N523" s="15">
        <v>0.19</v>
      </c>
      <c r="O523" s="16">
        <f t="shared" si="181"/>
        <v>56240</v>
      </c>
      <c r="P523" s="16">
        <f t="shared" si="175"/>
        <v>352240</v>
      </c>
      <c r="Q523" s="16">
        <v>267000</v>
      </c>
      <c r="R523" s="15">
        <v>0.19</v>
      </c>
      <c r="S523" s="16">
        <f t="shared" si="182"/>
        <v>50730</v>
      </c>
      <c r="T523" s="16">
        <f t="shared" si="183"/>
        <v>317730</v>
      </c>
      <c r="U523" s="424">
        <f t="shared" si="184"/>
        <v>225427.5</v>
      </c>
      <c r="V523" s="424">
        <f t="shared" si="185"/>
        <v>287843.89776400552</v>
      </c>
      <c r="W523" s="424">
        <f t="shared" si="186"/>
        <v>293292.70655152883</v>
      </c>
      <c r="X523" s="424">
        <f t="shared" si="187"/>
        <v>317730</v>
      </c>
      <c r="Y523" s="424">
        <f t="shared" si="188"/>
        <v>298465.83333333331</v>
      </c>
      <c r="Z523" s="427">
        <f t="shared" si="189"/>
        <v>53533.065340238289</v>
      </c>
      <c r="AA523" s="425">
        <f t="shared" si="190"/>
        <v>0.1793607822455556</v>
      </c>
      <c r="AB523" s="424">
        <f t="shared" si="176"/>
        <v>287843.89776400552</v>
      </c>
      <c r="AC523" s="421" t="str">
        <f t="shared" si="177"/>
        <v>MEDIA ARMONICA</v>
      </c>
      <c r="AD523" s="434"/>
    </row>
    <row r="524" spans="1:30" ht="32">
      <c r="A524" s="12">
        <f t="shared" si="178"/>
        <v>491</v>
      </c>
      <c r="B524" s="13">
        <v>78181508</v>
      </c>
      <c r="C524" s="768" t="s">
        <v>1879</v>
      </c>
      <c r="D524" s="769"/>
      <c r="E524" s="14" t="s">
        <v>1710</v>
      </c>
      <c r="F524" s="12">
        <v>1</v>
      </c>
      <c r="G524" s="764" t="s">
        <v>1954</v>
      </c>
      <c r="H524" s="765"/>
      <c r="I524" s="16">
        <v>238000</v>
      </c>
      <c r="J524" s="15">
        <v>0.19</v>
      </c>
      <c r="K524" s="16">
        <f t="shared" si="179"/>
        <v>452.2</v>
      </c>
      <c r="L524" s="16">
        <f t="shared" si="180"/>
        <v>238452.2</v>
      </c>
      <c r="M524" s="16">
        <v>306000</v>
      </c>
      <c r="N524" s="15">
        <v>0.19</v>
      </c>
      <c r="O524" s="16">
        <f t="shared" si="181"/>
        <v>58140</v>
      </c>
      <c r="P524" s="16">
        <f t="shared" si="175"/>
        <v>364140</v>
      </c>
      <c r="Q524" s="16">
        <v>279000</v>
      </c>
      <c r="R524" s="15">
        <v>0.19</v>
      </c>
      <c r="S524" s="16">
        <f t="shared" si="182"/>
        <v>53010</v>
      </c>
      <c r="T524" s="16">
        <f t="shared" si="183"/>
        <v>332010</v>
      </c>
      <c r="U524" s="424">
        <f t="shared" si="184"/>
        <v>238452.2</v>
      </c>
      <c r="V524" s="424">
        <f t="shared" si="185"/>
        <v>301450.98586894228</v>
      </c>
      <c r="W524" s="424">
        <f t="shared" si="186"/>
        <v>306624.5769844501</v>
      </c>
      <c r="X524" s="424">
        <f t="shared" si="187"/>
        <v>332010</v>
      </c>
      <c r="Y524" s="424">
        <f t="shared" si="188"/>
        <v>311534.06666666665</v>
      </c>
      <c r="Z524" s="427">
        <f t="shared" si="189"/>
        <v>53315.436486464358</v>
      </c>
      <c r="AA524" s="425">
        <f t="shared" si="190"/>
        <v>0.17113838321736571</v>
      </c>
      <c r="AB524" s="424">
        <f t="shared" si="176"/>
        <v>301450.98586894228</v>
      </c>
      <c r="AC524" s="421" t="str">
        <f t="shared" si="177"/>
        <v>MEDIA ARMONICA</v>
      </c>
      <c r="AD524" s="434"/>
    </row>
    <row r="525" spans="1:30" ht="32">
      <c r="A525" s="12">
        <f t="shared" si="178"/>
        <v>492</v>
      </c>
      <c r="B525" s="13">
        <v>78181508</v>
      </c>
      <c r="C525" s="768" t="s">
        <v>1880</v>
      </c>
      <c r="D525" s="769"/>
      <c r="E525" s="14" t="s">
        <v>1710</v>
      </c>
      <c r="F525" s="12">
        <v>1</v>
      </c>
      <c r="G525" s="764" t="s">
        <v>1954</v>
      </c>
      <c r="H525" s="765"/>
      <c r="I525" s="16">
        <v>410000</v>
      </c>
      <c r="J525" s="15">
        <v>0.19</v>
      </c>
      <c r="K525" s="16">
        <f t="shared" si="179"/>
        <v>779</v>
      </c>
      <c r="L525" s="16">
        <f t="shared" si="180"/>
        <v>410779</v>
      </c>
      <c r="M525" s="16">
        <v>540000</v>
      </c>
      <c r="N525" s="15">
        <v>0.19</v>
      </c>
      <c r="O525" s="16">
        <f t="shared" si="181"/>
        <v>102600</v>
      </c>
      <c r="P525" s="16">
        <f t="shared" si="175"/>
        <v>642600</v>
      </c>
      <c r="Q525" s="16">
        <v>487000</v>
      </c>
      <c r="R525" s="15">
        <v>0.19</v>
      </c>
      <c r="S525" s="16">
        <f t="shared" si="182"/>
        <v>92530</v>
      </c>
      <c r="T525" s="16">
        <f t="shared" si="183"/>
        <v>579530</v>
      </c>
      <c r="U525" s="424">
        <f t="shared" si="184"/>
        <v>410779</v>
      </c>
      <c r="V525" s="424">
        <f t="shared" si="185"/>
        <v>524832.14707288588</v>
      </c>
      <c r="W525" s="424">
        <f t="shared" si="186"/>
        <v>534820.80380122352</v>
      </c>
      <c r="X525" s="424">
        <f t="shared" si="187"/>
        <v>579530</v>
      </c>
      <c r="Y525" s="424">
        <f t="shared" si="188"/>
        <v>544303</v>
      </c>
      <c r="Z525" s="427">
        <f t="shared" si="189"/>
        <v>97863.681233983152</v>
      </c>
      <c r="AA525" s="425">
        <f t="shared" si="190"/>
        <v>0.17979632894542774</v>
      </c>
      <c r="AB525" s="424">
        <f t="shared" si="176"/>
        <v>524832.14707288588</v>
      </c>
      <c r="AC525" s="421" t="str">
        <f t="shared" si="177"/>
        <v>MEDIA ARMONICA</v>
      </c>
      <c r="AD525" s="434"/>
    </row>
    <row r="526" spans="1:30" ht="32">
      <c r="A526" s="12">
        <f t="shared" si="178"/>
        <v>493</v>
      </c>
      <c r="B526" s="13">
        <v>78181508</v>
      </c>
      <c r="C526" s="768" t="s">
        <v>1881</v>
      </c>
      <c r="D526" s="769"/>
      <c r="E526" s="14" t="s">
        <v>1710</v>
      </c>
      <c r="F526" s="12">
        <v>1</v>
      </c>
      <c r="G526" s="764" t="s">
        <v>1954</v>
      </c>
      <c r="H526" s="765"/>
      <c r="I526" s="16">
        <v>711000</v>
      </c>
      <c r="J526" s="15">
        <v>0.19</v>
      </c>
      <c r="K526" s="16">
        <f t="shared" si="179"/>
        <v>1350.9</v>
      </c>
      <c r="L526" s="16">
        <f t="shared" si="180"/>
        <v>712350.9</v>
      </c>
      <c r="M526" s="16">
        <v>937000</v>
      </c>
      <c r="N526" s="15">
        <v>0.19</v>
      </c>
      <c r="O526" s="16">
        <f t="shared" si="181"/>
        <v>178030</v>
      </c>
      <c r="P526" s="16">
        <f t="shared" si="175"/>
        <v>1115030</v>
      </c>
      <c r="Q526" s="16">
        <v>852000</v>
      </c>
      <c r="R526" s="15">
        <v>0.19</v>
      </c>
      <c r="S526" s="16">
        <f t="shared" si="182"/>
        <v>161880</v>
      </c>
      <c r="T526" s="16">
        <f t="shared" si="183"/>
        <v>1013880</v>
      </c>
      <c r="U526" s="424">
        <f t="shared" si="184"/>
        <v>712350.9</v>
      </c>
      <c r="V526" s="424">
        <f t="shared" si="185"/>
        <v>912700.38759091462</v>
      </c>
      <c r="W526" s="424">
        <f t="shared" si="186"/>
        <v>930369.99408758269</v>
      </c>
      <c r="X526" s="424">
        <f t="shared" si="187"/>
        <v>1013880</v>
      </c>
      <c r="Y526" s="424">
        <f t="shared" si="188"/>
        <v>947086.96666666667</v>
      </c>
      <c r="Z526" s="427">
        <f t="shared" si="189"/>
        <v>171043.06742377946</v>
      </c>
      <c r="AA526" s="425">
        <f t="shared" si="190"/>
        <v>0.18059911438310308</v>
      </c>
      <c r="AB526" s="424">
        <f t="shared" si="176"/>
        <v>912700.38759091462</v>
      </c>
      <c r="AC526" s="421" t="str">
        <f t="shared" si="177"/>
        <v>MEDIA ARMONICA</v>
      </c>
      <c r="AD526" s="434"/>
    </row>
    <row r="527" spans="1:30" ht="32">
      <c r="A527" s="12">
        <f t="shared" si="178"/>
        <v>494</v>
      </c>
      <c r="B527" s="13">
        <v>78181508</v>
      </c>
      <c r="C527" s="768" t="s">
        <v>1882</v>
      </c>
      <c r="D527" s="769"/>
      <c r="E527" s="14" t="s">
        <v>1710</v>
      </c>
      <c r="F527" s="12">
        <v>1</v>
      </c>
      <c r="G527" s="764" t="s">
        <v>1954</v>
      </c>
      <c r="H527" s="765"/>
      <c r="I527" s="16">
        <v>258000</v>
      </c>
      <c r="J527" s="15">
        <v>0.19</v>
      </c>
      <c r="K527" s="16">
        <f t="shared" si="179"/>
        <v>490.2</v>
      </c>
      <c r="L527" s="16">
        <f t="shared" si="180"/>
        <v>258490.2</v>
      </c>
      <c r="M527" s="16">
        <v>333000</v>
      </c>
      <c r="N527" s="15">
        <v>0.19</v>
      </c>
      <c r="O527" s="16">
        <f t="shared" si="181"/>
        <v>63270</v>
      </c>
      <c r="P527" s="16">
        <f t="shared" si="175"/>
        <v>396270</v>
      </c>
      <c r="Q527" s="16">
        <v>303000</v>
      </c>
      <c r="R527" s="15">
        <v>0.19</v>
      </c>
      <c r="S527" s="16">
        <f t="shared" si="182"/>
        <v>57570</v>
      </c>
      <c r="T527" s="16">
        <f t="shared" si="183"/>
        <v>360570</v>
      </c>
      <c r="U527" s="424">
        <f t="shared" si="184"/>
        <v>258490.2</v>
      </c>
      <c r="V527" s="424">
        <f t="shared" si="185"/>
        <v>327313.0593403434</v>
      </c>
      <c r="W527" s="424">
        <f t="shared" si="186"/>
        <v>333023.55747523205</v>
      </c>
      <c r="X527" s="424">
        <f t="shared" si="187"/>
        <v>360570</v>
      </c>
      <c r="Y527" s="424">
        <f t="shared" si="188"/>
        <v>338443.39999999997</v>
      </c>
      <c r="Z527" s="427">
        <f t="shared" si="189"/>
        <v>58383.834193379444</v>
      </c>
      <c r="AA527" s="425">
        <f t="shared" si="190"/>
        <v>0.17250693673854905</v>
      </c>
      <c r="AB527" s="424">
        <f t="shared" si="176"/>
        <v>327313.0593403434</v>
      </c>
      <c r="AC527" s="421" t="str">
        <f t="shared" si="177"/>
        <v>MEDIA ARMONICA</v>
      </c>
      <c r="AD527" s="434"/>
    </row>
    <row r="528" spans="1:30" ht="32">
      <c r="A528" s="12">
        <f t="shared" si="178"/>
        <v>495</v>
      </c>
      <c r="B528" s="13">
        <v>78181508</v>
      </c>
      <c r="C528" s="768" t="s">
        <v>1883</v>
      </c>
      <c r="D528" s="769"/>
      <c r="E528" s="14" t="s">
        <v>1710</v>
      </c>
      <c r="F528" s="12">
        <v>1</v>
      </c>
      <c r="G528" s="764" t="s">
        <v>1954</v>
      </c>
      <c r="H528" s="765"/>
      <c r="I528" s="16">
        <v>455000</v>
      </c>
      <c r="J528" s="15">
        <v>0.19</v>
      </c>
      <c r="K528" s="16">
        <f t="shared" si="179"/>
        <v>864.5</v>
      </c>
      <c r="L528" s="16">
        <f t="shared" si="180"/>
        <v>455864.5</v>
      </c>
      <c r="M528" s="16">
        <v>599000</v>
      </c>
      <c r="N528" s="15">
        <v>0.19</v>
      </c>
      <c r="O528" s="16">
        <f t="shared" si="181"/>
        <v>113810</v>
      </c>
      <c r="P528" s="16">
        <f t="shared" si="175"/>
        <v>712810</v>
      </c>
      <c r="Q528" s="16">
        <v>540000</v>
      </c>
      <c r="R528" s="15">
        <v>0.19</v>
      </c>
      <c r="S528" s="16">
        <f t="shared" si="182"/>
        <v>102600</v>
      </c>
      <c r="T528" s="16">
        <f t="shared" si="183"/>
        <v>642600</v>
      </c>
      <c r="U528" s="424">
        <f t="shared" si="184"/>
        <v>455864.5</v>
      </c>
      <c r="V528" s="424">
        <f t="shared" si="185"/>
        <v>582217.82093136711</v>
      </c>
      <c r="W528" s="424">
        <f t="shared" si="186"/>
        <v>593266.8647961556</v>
      </c>
      <c r="X528" s="424">
        <f t="shared" si="187"/>
        <v>642600</v>
      </c>
      <c r="Y528" s="424">
        <f t="shared" si="188"/>
        <v>603758.16666666663</v>
      </c>
      <c r="Z528" s="427">
        <f t="shared" si="189"/>
        <v>108433.58491132819</v>
      </c>
      <c r="AA528" s="425">
        <f t="shared" si="190"/>
        <v>0.17959771129885868</v>
      </c>
      <c r="AB528" s="424">
        <f t="shared" si="176"/>
        <v>582217.82093136711</v>
      </c>
      <c r="AC528" s="421" t="str">
        <f t="shared" si="177"/>
        <v>MEDIA ARMONICA</v>
      </c>
      <c r="AD528" s="434"/>
    </row>
    <row r="529" spans="1:30" ht="32">
      <c r="A529" s="12">
        <f t="shared" si="178"/>
        <v>496</v>
      </c>
      <c r="B529" s="13">
        <v>78181508</v>
      </c>
      <c r="C529" s="768" t="s">
        <v>1884</v>
      </c>
      <c r="D529" s="769"/>
      <c r="E529" s="14" t="s">
        <v>1710</v>
      </c>
      <c r="F529" s="12">
        <v>1</v>
      </c>
      <c r="G529" s="16">
        <f>VLOOKUP(C529,[1]SERVICIOS!$C$29:$I$35,7,FALSE)</f>
        <v>449820</v>
      </c>
      <c r="H529" s="16">
        <f t="shared" ref="H529:H582" si="191">+G529*1.051</f>
        <v>472760.81999999995</v>
      </c>
      <c r="I529" s="16">
        <v>471000</v>
      </c>
      <c r="J529" s="15">
        <v>0.19</v>
      </c>
      <c r="K529" s="16">
        <f t="shared" si="179"/>
        <v>894.9</v>
      </c>
      <c r="L529" s="16">
        <f t="shared" si="180"/>
        <v>471894.9</v>
      </c>
      <c r="M529" s="16">
        <v>602000</v>
      </c>
      <c r="N529" s="15">
        <v>0.19</v>
      </c>
      <c r="O529" s="16">
        <f t="shared" si="181"/>
        <v>114380</v>
      </c>
      <c r="P529" s="16">
        <f t="shared" si="175"/>
        <v>716380</v>
      </c>
      <c r="Q529" s="16">
        <v>548000</v>
      </c>
      <c r="R529" s="15">
        <v>0.19</v>
      </c>
      <c r="S529" s="16">
        <f t="shared" si="182"/>
        <v>104120</v>
      </c>
      <c r="T529" s="16">
        <f t="shared" si="183"/>
        <v>652120</v>
      </c>
      <c r="U529" s="424">
        <f t="shared" si="184"/>
        <v>471894.9</v>
      </c>
      <c r="V529" s="424">
        <f t="shared" si="185"/>
        <v>558369.29190017376</v>
      </c>
      <c r="W529" s="424">
        <f t="shared" si="186"/>
        <v>568184.56715334661</v>
      </c>
      <c r="X529" s="424">
        <f t="shared" si="187"/>
        <v>562440.40999999992</v>
      </c>
      <c r="Y529" s="424">
        <f t="shared" si="188"/>
        <v>578288.92999999993</v>
      </c>
      <c r="Z529" s="427">
        <f t="shared" si="189"/>
        <v>108369.7860693922</v>
      </c>
      <c r="AA529" s="425">
        <f t="shared" si="190"/>
        <v>0.18739730340228405</v>
      </c>
      <c r="AB529" s="424">
        <f t="shared" si="176"/>
        <v>558369.29190017376</v>
      </c>
      <c r="AC529" s="421" t="str">
        <f t="shared" si="177"/>
        <v>MEDIA ARMONICA</v>
      </c>
      <c r="AD529" s="434"/>
    </row>
    <row r="530" spans="1:30" ht="32">
      <c r="A530" s="12">
        <f t="shared" si="178"/>
        <v>497</v>
      </c>
      <c r="B530" s="13">
        <v>78181508</v>
      </c>
      <c r="C530" s="768" t="s">
        <v>1885</v>
      </c>
      <c r="D530" s="769"/>
      <c r="E530" s="14" t="s">
        <v>1710</v>
      </c>
      <c r="F530" s="12">
        <v>1</v>
      </c>
      <c r="G530" s="16">
        <f>VLOOKUP(C530,[1]SERVICIOS!$C$29:$I$35,7,FALSE)</f>
        <v>255850</v>
      </c>
      <c r="H530" s="16">
        <f t="shared" si="191"/>
        <v>268898.34999999998</v>
      </c>
      <c r="I530" s="16">
        <v>445000</v>
      </c>
      <c r="J530" s="15">
        <v>0.19</v>
      </c>
      <c r="K530" s="16">
        <f t="shared" si="179"/>
        <v>845.5</v>
      </c>
      <c r="L530" s="16">
        <f t="shared" si="180"/>
        <v>445845.5</v>
      </c>
      <c r="M530" s="16">
        <v>586000</v>
      </c>
      <c r="N530" s="15">
        <v>0.19</v>
      </c>
      <c r="O530" s="16">
        <f t="shared" si="181"/>
        <v>111340</v>
      </c>
      <c r="P530" s="16">
        <f t="shared" si="175"/>
        <v>697340</v>
      </c>
      <c r="Q530" s="16">
        <v>528000</v>
      </c>
      <c r="R530" s="15">
        <v>0.19</v>
      </c>
      <c r="S530" s="16">
        <f t="shared" si="182"/>
        <v>100320</v>
      </c>
      <c r="T530" s="16">
        <f t="shared" si="183"/>
        <v>628320</v>
      </c>
      <c r="U530" s="424">
        <f t="shared" si="184"/>
        <v>268898.34999999998</v>
      </c>
      <c r="V530" s="424">
        <f t="shared" si="185"/>
        <v>445068.86251024087</v>
      </c>
      <c r="W530" s="424">
        <f t="shared" si="186"/>
        <v>478739.75870701094</v>
      </c>
      <c r="X530" s="424">
        <f t="shared" si="187"/>
        <v>537082.75</v>
      </c>
      <c r="Y530" s="424">
        <f t="shared" si="188"/>
        <v>510100.96250000002</v>
      </c>
      <c r="Z530" s="427">
        <f t="shared" si="189"/>
        <v>166839.49077576533</v>
      </c>
      <c r="AA530" s="425">
        <f t="shared" si="190"/>
        <v>0.32707150748762864</v>
      </c>
      <c r="AB530" s="424">
        <f t="shared" si="176"/>
        <v>445068.86251024087</v>
      </c>
      <c r="AC530" s="421" t="str">
        <f t="shared" si="177"/>
        <v>MEDIA ARMONICA</v>
      </c>
      <c r="AD530" s="434"/>
    </row>
    <row r="531" spans="1:30" ht="32">
      <c r="A531" s="12">
        <f t="shared" si="178"/>
        <v>498</v>
      </c>
      <c r="B531" s="13">
        <v>78181508</v>
      </c>
      <c r="C531" s="768" t="s">
        <v>1886</v>
      </c>
      <c r="D531" s="769"/>
      <c r="E531" s="14" t="s">
        <v>1710</v>
      </c>
      <c r="F531" s="12">
        <v>1</v>
      </c>
      <c r="G531" s="764" t="s">
        <v>1954</v>
      </c>
      <c r="H531" s="765"/>
      <c r="I531" s="16">
        <v>244000</v>
      </c>
      <c r="J531" s="15">
        <v>0.19</v>
      </c>
      <c r="K531" s="16">
        <f t="shared" si="179"/>
        <v>463.6</v>
      </c>
      <c r="L531" s="16">
        <f t="shared" si="180"/>
        <v>244463.6</v>
      </c>
      <c r="M531" s="16">
        <v>316000</v>
      </c>
      <c r="N531" s="15">
        <v>0.19</v>
      </c>
      <c r="O531" s="16">
        <f t="shared" si="181"/>
        <v>60040</v>
      </c>
      <c r="P531" s="16">
        <f t="shared" si="175"/>
        <v>376040</v>
      </c>
      <c r="Q531" s="16">
        <v>288000</v>
      </c>
      <c r="R531" s="15">
        <v>0.19</v>
      </c>
      <c r="S531" s="16">
        <f t="shared" si="182"/>
        <v>54720</v>
      </c>
      <c r="T531" s="16">
        <f t="shared" si="183"/>
        <v>342720</v>
      </c>
      <c r="U531" s="424">
        <f t="shared" si="184"/>
        <v>244463.6</v>
      </c>
      <c r="V531" s="424">
        <f t="shared" si="185"/>
        <v>310311.21010375</v>
      </c>
      <c r="W531" s="424">
        <f t="shared" si="186"/>
        <v>315836.67967687978</v>
      </c>
      <c r="X531" s="424">
        <f t="shared" si="187"/>
        <v>342720</v>
      </c>
      <c r="Y531" s="424">
        <f t="shared" si="188"/>
        <v>321074.53333333333</v>
      </c>
      <c r="Z531" s="427">
        <f t="shared" si="189"/>
        <v>55853.868440501778</v>
      </c>
      <c r="AA531" s="425">
        <f t="shared" si="190"/>
        <v>0.17395919838499113</v>
      </c>
      <c r="AB531" s="424">
        <f t="shared" si="176"/>
        <v>310311.21010375</v>
      </c>
      <c r="AC531" s="421" t="str">
        <f t="shared" si="177"/>
        <v>MEDIA ARMONICA</v>
      </c>
      <c r="AD531" s="434"/>
    </row>
    <row r="532" spans="1:30" ht="32">
      <c r="A532" s="12">
        <f t="shared" si="178"/>
        <v>499</v>
      </c>
      <c r="B532" s="13">
        <v>78181508</v>
      </c>
      <c r="C532" s="768" t="s">
        <v>1887</v>
      </c>
      <c r="D532" s="769"/>
      <c r="E532" s="14" t="s">
        <v>1710</v>
      </c>
      <c r="F532" s="12">
        <v>1</v>
      </c>
      <c r="G532" s="764" t="s">
        <v>1954</v>
      </c>
      <c r="H532" s="765"/>
      <c r="I532" s="16">
        <v>361000</v>
      </c>
      <c r="J532" s="15">
        <v>0.19</v>
      </c>
      <c r="K532" s="16">
        <f t="shared" si="179"/>
        <v>685.9</v>
      </c>
      <c r="L532" s="16">
        <f t="shared" si="180"/>
        <v>361685.9</v>
      </c>
      <c r="M532" s="16">
        <v>475000</v>
      </c>
      <c r="N532" s="15">
        <v>0.19</v>
      </c>
      <c r="O532" s="16">
        <f t="shared" si="181"/>
        <v>90250</v>
      </c>
      <c r="P532" s="16">
        <f t="shared" si="175"/>
        <v>565250</v>
      </c>
      <c r="Q532" s="16">
        <v>432000</v>
      </c>
      <c r="R532" s="15">
        <v>0.19</v>
      </c>
      <c r="S532" s="16">
        <f t="shared" si="182"/>
        <v>82080</v>
      </c>
      <c r="T532" s="16">
        <f t="shared" si="183"/>
        <v>514080</v>
      </c>
      <c r="U532" s="424">
        <f t="shared" si="184"/>
        <v>361685.9</v>
      </c>
      <c r="V532" s="424">
        <f t="shared" si="185"/>
        <v>463021.47207068081</v>
      </c>
      <c r="W532" s="424">
        <f t="shared" si="186"/>
        <v>471919.1699024369</v>
      </c>
      <c r="X532" s="424">
        <f t="shared" si="187"/>
        <v>514080</v>
      </c>
      <c r="Y532" s="424">
        <f t="shared" si="188"/>
        <v>480338.6333333333</v>
      </c>
      <c r="Z532" s="427">
        <f t="shared" si="189"/>
        <v>86461.72783609094</v>
      </c>
      <c r="AA532" s="425">
        <f t="shared" si="190"/>
        <v>0.18000161102196918</v>
      </c>
      <c r="AB532" s="424">
        <f t="shared" si="176"/>
        <v>463021.47207068081</v>
      </c>
      <c r="AC532" s="421" t="str">
        <f t="shared" ref="AC532:AC551" si="192">IF(AB532=U532,$U$4,IF(AB532=V532,$V$4,IF(AB532=W532,$W$4,IF(AB532=X532,$X$4,IF(AB532=Y532,$Y$4,"ERROR")))))</f>
        <v>MEDIA ARMONICA</v>
      </c>
      <c r="AD532" s="434"/>
    </row>
    <row r="533" spans="1:30" ht="32">
      <c r="A533" s="12">
        <f t="shared" si="178"/>
        <v>500</v>
      </c>
      <c r="B533" s="13">
        <v>78181508</v>
      </c>
      <c r="C533" s="768" t="s">
        <v>1888</v>
      </c>
      <c r="D533" s="769"/>
      <c r="E533" s="14" t="s">
        <v>1710</v>
      </c>
      <c r="F533" s="12">
        <v>1</v>
      </c>
      <c r="G533" s="764" t="s">
        <v>1954</v>
      </c>
      <c r="H533" s="765"/>
      <c r="I533" s="16">
        <v>241000</v>
      </c>
      <c r="J533" s="15">
        <v>0.19</v>
      </c>
      <c r="K533" s="16">
        <f t="shared" si="179"/>
        <v>457.9</v>
      </c>
      <c r="L533" s="16">
        <f t="shared" si="180"/>
        <v>241457.9</v>
      </c>
      <c r="M533" s="16">
        <v>319000</v>
      </c>
      <c r="N533" s="15">
        <v>0.19</v>
      </c>
      <c r="O533" s="16">
        <f t="shared" si="181"/>
        <v>60610</v>
      </c>
      <c r="P533" s="16">
        <f t="shared" si="175"/>
        <v>379610</v>
      </c>
      <c r="Q533" s="16">
        <v>285000</v>
      </c>
      <c r="R533" s="15">
        <v>0.19</v>
      </c>
      <c r="S533" s="16">
        <f t="shared" si="182"/>
        <v>54150</v>
      </c>
      <c r="T533" s="16">
        <f t="shared" si="183"/>
        <v>339150</v>
      </c>
      <c r="U533" s="424">
        <f t="shared" si="184"/>
        <v>241457.9</v>
      </c>
      <c r="V533" s="424">
        <f t="shared" si="185"/>
        <v>308504.25545056234</v>
      </c>
      <c r="W533" s="424">
        <f t="shared" si="186"/>
        <v>314429.74851097062</v>
      </c>
      <c r="X533" s="424">
        <f t="shared" si="187"/>
        <v>339150</v>
      </c>
      <c r="Y533" s="424">
        <f t="shared" si="188"/>
        <v>320072.63333333336</v>
      </c>
      <c r="Z533" s="427">
        <f t="shared" si="189"/>
        <v>57991.1494557767</v>
      </c>
      <c r="AA533" s="425">
        <f t="shared" si="190"/>
        <v>0.18118121768749582</v>
      </c>
      <c r="AB533" s="424">
        <f t="shared" si="176"/>
        <v>308504.25545056234</v>
      </c>
      <c r="AC533" s="421" t="str">
        <f t="shared" si="192"/>
        <v>MEDIA ARMONICA</v>
      </c>
      <c r="AD533" s="434"/>
    </row>
    <row r="534" spans="1:30" ht="32">
      <c r="A534" s="12">
        <f t="shared" si="178"/>
        <v>501</v>
      </c>
      <c r="B534" s="13">
        <v>78181508</v>
      </c>
      <c r="C534" s="768" t="s">
        <v>1889</v>
      </c>
      <c r="D534" s="769"/>
      <c r="E534" s="14" t="s">
        <v>1710</v>
      </c>
      <c r="F534" s="12">
        <v>1</v>
      </c>
      <c r="G534" s="764" t="s">
        <v>1954</v>
      </c>
      <c r="H534" s="765"/>
      <c r="I534" s="16">
        <v>213000</v>
      </c>
      <c r="J534" s="15">
        <v>0.19</v>
      </c>
      <c r="K534" s="16">
        <f t="shared" si="179"/>
        <v>404.7</v>
      </c>
      <c r="L534" s="16">
        <f t="shared" si="180"/>
        <v>213404.7</v>
      </c>
      <c r="M534" s="16">
        <v>285000</v>
      </c>
      <c r="N534" s="15">
        <v>0.19</v>
      </c>
      <c r="O534" s="16">
        <f t="shared" si="181"/>
        <v>54150</v>
      </c>
      <c r="P534" s="16">
        <f t="shared" si="175"/>
        <v>339150</v>
      </c>
      <c r="Q534" s="16">
        <v>255000</v>
      </c>
      <c r="R534" s="15">
        <v>0.19</v>
      </c>
      <c r="S534" s="16">
        <f t="shared" si="182"/>
        <v>48450</v>
      </c>
      <c r="T534" s="16">
        <f t="shared" si="183"/>
        <v>303450</v>
      </c>
      <c r="U534" s="424">
        <f t="shared" si="184"/>
        <v>213404.7</v>
      </c>
      <c r="V534" s="424">
        <f t="shared" si="185"/>
        <v>274476.032622837</v>
      </c>
      <c r="W534" s="424">
        <f t="shared" si="186"/>
        <v>280044.88695902197</v>
      </c>
      <c r="X534" s="424">
        <f t="shared" si="187"/>
        <v>303450</v>
      </c>
      <c r="Y534" s="424">
        <f t="shared" si="188"/>
        <v>285334.89999999997</v>
      </c>
      <c r="Z534" s="427">
        <f t="shared" si="189"/>
        <v>52909.279299759946</v>
      </c>
      <c r="AA534" s="425">
        <f t="shared" si="190"/>
        <v>0.18542869904718964</v>
      </c>
      <c r="AB534" s="424">
        <f t="shared" si="176"/>
        <v>274476.032622837</v>
      </c>
      <c r="AC534" s="421" t="str">
        <f t="shared" si="192"/>
        <v>MEDIA ARMONICA</v>
      </c>
      <c r="AD534" s="434"/>
    </row>
    <row r="535" spans="1:30" ht="32">
      <c r="A535" s="12">
        <f t="shared" si="178"/>
        <v>502</v>
      </c>
      <c r="B535" s="13">
        <v>78181508</v>
      </c>
      <c r="C535" s="768" t="s">
        <v>1890</v>
      </c>
      <c r="D535" s="769"/>
      <c r="E535" s="14" t="s">
        <v>1710</v>
      </c>
      <c r="F535" s="12">
        <v>1</v>
      </c>
      <c r="G535" s="764" t="s">
        <v>1954</v>
      </c>
      <c r="H535" s="765"/>
      <c r="I535" s="16">
        <v>168000</v>
      </c>
      <c r="J535" s="15">
        <v>0.19</v>
      </c>
      <c r="K535" s="16">
        <f t="shared" si="179"/>
        <v>319.2</v>
      </c>
      <c r="L535" s="16">
        <f t="shared" si="180"/>
        <v>168319.2</v>
      </c>
      <c r="M535" s="16">
        <v>218000</v>
      </c>
      <c r="N535" s="15">
        <v>0.19</v>
      </c>
      <c r="O535" s="16">
        <f t="shared" si="181"/>
        <v>41420</v>
      </c>
      <c r="P535" s="16">
        <f t="shared" si="175"/>
        <v>259420</v>
      </c>
      <c r="Q535" s="16">
        <v>199000</v>
      </c>
      <c r="R535" s="15">
        <v>0.19</v>
      </c>
      <c r="S535" s="16">
        <f t="shared" si="182"/>
        <v>37810</v>
      </c>
      <c r="T535" s="16">
        <f t="shared" si="183"/>
        <v>236810</v>
      </c>
      <c r="U535" s="424">
        <f t="shared" si="184"/>
        <v>168319.2</v>
      </c>
      <c r="V535" s="424">
        <f t="shared" si="185"/>
        <v>214000.7809320185</v>
      </c>
      <c r="W535" s="424">
        <f t="shared" si="186"/>
        <v>217860.77808721014</v>
      </c>
      <c r="X535" s="424">
        <f t="shared" si="187"/>
        <v>236810</v>
      </c>
      <c r="Y535" s="424">
        <f t="shared" si="188"/>
        <v>221516.4</v>
      </c>
      <c r="Z535" s="427">
        <f t="shared" si="189"/>
        <v>38732.067600202761</v>
      </c>
      <c r="AA535" s="425">
        <f t="shared" si="190"/>
        <v>0.17484966169639252</v>
      </c>
      <c r="AB535" s="424">
        <f t="shared" si="176"/>
        <v>214000.7809320185</v>
      </c>
      <c r="AC535" s="421" t="str">
        <f t="shared" si="192"/>
        <v>MEDIA ARMONICA</v>
      </c>
      <c r="AD535" s="434"/>
    </row>
    <row r="536" spans="1:30" ht="32">
      <c r="A536" s="12">
        <f t="shared" si="178"/>
        <v>503</v>
      </c>
      <c r="B536" s="13">
        <v>78181508</v>
      </c>
      <c r="C536" s="768" t="s">
        <v>1891</v>
      </c>
      <c r="D536" s="769"/>
      <c r="E536" s="14" t="s">
        <v>1710</v>
      </c>
      <c r="F536" s="12">
        <v>1</v>
      </c>
      <c r="G536" s="764" t="s">
        <v>1954</v>
      </c>
      <c r="H536" s="765"/>
      <c r="I536" s="16">
        <v>144000</v>
      </c>
      <c r="J536" s="15">
        <v>0.19</v>
      </c>
      <c r="K536" s="16">
        <f t="shared" si="179"/>
        <v>273.60000000000002</v>
      </c>
      <c r="L536" s="16">
        <f t="shared" si="180"/>
        <v>144273.60000000001</v>
      </c>
      <c r="M536" s="16">
        <v>190000</v>
      </c>
      <c r="N536" s="15">
        <v>0.19</v>
      </c>
      <c r="O536" s="16">
        <f t="shared" si="181"/>
        <v>36100</v>
      </c>
      <c r="P536" s="16">
        <f t="shared" si="175"/>
        <v>226100</v>
      </c>
      <c r="Q536" s="16">
        <v>173000</v>
      </c>
      <c r="R536" s="15">
        <v>0.19</v>
      </c>
      <c r="S536" s="16">
        <f t="shared" si="182"/>
        <v>32870</v>
      </c>
      <c r="T536" s="16">
        <f t="shared" si="183"/>
        <v>205870</v>
      </c>
      <c r="U536" s="424">
        <f t="shared" si="184"/>
        <v>144273.60000000001</v>
      </c>
      <c r="V536" s="424">
        <f t="shared" si="185"/>
        <v>185053.4649811206</v>
      </c>
      <c r="W536" s="424">
        <f t="shared" si="186"/>
        <v>188665.93773296318</v>
      </c>
      <c r="X536" s="424">
        <f t="shared" si="187"/>
        <v>205870</v>
      </c>
      <c r="Y536" s="424">
        <f t="shared" si="188"/>
        <v>192081.19999999998</v>
      </c>
      <c r="Z536" s="427">
        <f t="shared" si="189"/>
        <v>34799.312141860959</v>
      </c>
      <c r="AA536" s="425">
        <f t="shared" si="190"/>
        <v>0.18116979767859093</v>
      </c>
      <c r="AB536" s="424">
        <f t="shared" si="176"/>
        <v>185053.4649811206</v>
      </c>
      <c r="AC536" s="421" t="str">
        <f t="shared" si="192"/>
        <v>MEDIA ARMONICA</v>
      </c>
      <c r="AD536" s="434"/>
    </row>
    <row r="537" spans="1:30" ht="32">
      <c r="A537" s="12">
        <f t="shared" si="178"/>
        <v>504</v>
      </c>
      <c r="B537" s="13">
        <v>78181508</v>
      </c>
      <c r="C537" s="768" t="s">
        <v>1892</v>
      </c>
      <c r="D537" s="769"/>
      <c r="E537" s="14" t="s">
        <v>1710</v>
      </c>
      <c r="F537" s="12">
        <v>1</v>
      </c>
      <c r="G537" s="764" t="s">
        <v>1954</v>
      </c>
      <c r="H537" s="765"/>
      <c r="I537" s="16">
        <v>241000</v>
      </c>
      <c r="J537" s="15">
        <v>0.19</v>
      </c>
      <c r="K537" s="16">
        <f t="shared" si="179"/>
        <v>457.9</v>
      </c>
      <c r="L537" s="16">
        <f t="shared" si="180"/>
        <v>241457.9</v>
      </c>
      <c r="M537" s="16">
        <v>316000</v>
      </c>
      <c r="N537" s="15">
        <v>0.19</v>
      </c>
      <c r="O537" s="16">
        <f t="shared" si="181"/>
        <v>60040</v>
      </c>
      <c r="P537" s="16">
        <f t="shared" si="175"/>
        <v>376040</v>
      </c>
      <c r="Q537" s="16">
        <v>288000</v>
      </c>
      <c r="R537" s="15">
        <v>0.19</v>
      </c>
      <c r="S537" s="16">
        <f t="shared" si="182"/>
        <v>54720</v>
      </c>
      <c r="T537" s="16">
        <f t="shared" si="183"/>
        <v>342720</v>
      </c>
      <c r="U537" s="424">
        <f t="shared" si="184"/>
        <v>241457.9</v>
      </c>
      <c r="V537" s="424">
        <f t="shared" si="185"/>
        <v>308685.3534864469</v>
      </c>
      <c r="W537" s="424">
        <f t="shared" si="186"/>
        <v>314536.92554963881</v>
      </c>
      <c r="X537" s="424">
        <f t="shared" si="187"/>
        <v>342720</v>
      </c>
      <c r="Y537" s="424">
        <f t="shared" si="188"/>
        <v>320072.63333333336</v>
      </c>
      <c r="Z537" s="427">
        <f t="shared" si="189"/>
        <v>57229.146553152706</v>
      </c>
      <c r="AA537" s="425">
        <f t="shared" si="190"/>
        <v>0.17880049899034178</v>
      </c>
      <c r="AB537" s="424">
        <f t="shared" si="176"/>
        <v>308685.3534864469</v>
      </c>
      <c r="AC537" s="421" t="str">
        <f t="shared" si="192"/>
        <v>MEDIA ARMONICA</v>
      </c>
      <c r="AD537" s="434"/>
    </row>
    <row r="538" spans="1:30" ht="32">
      <c r="A538" s="12">
        <f t="shared" si="178"/>
        <v>505</v>
      </c>
      <c r="B538" s="13">
        <v>78181508</v>
      </c>
      <c r="C538" s="768" t="s">
        <v>1893</v>
      </c>
      <c r="D538" s="769"/>
      <c r="E538" s="14" t="s">
        <v>1710</v>
      </c>
      <c r="F538" s="12">
        <v>1</v>
      </c>
      <c r="G538" s="764" t="s">
        <v>1954</v>
      </c>
      <c r="H538" s="765"/>
      <c r="I538" s="16">
        <v>411000</v>
      </c>
      <c r="J538" s="15">
        <v>0.19</v>
      </c>
      <c r="K538" s="16">
        <f t="shared" si="179"/>
        <v>780.9</v>
      </c>
      <c r="L538" s="16">
        <f t="shared" si="180"/>
        <v>411780.9</v>
      </c>
      <c r="M538" s="16">
        <v>540000</v>
      </c>
      <c r="N538" s="15">
        <v>0.19</v>
      </c>
      <c r="O538" s="16">
        <f t="shared" si="181"/>
        <v>102600</v>
      </c>
      <c r="P538" s="16">
        <f t="shared" si="175"/>
        <v>642600</v>
      </c>
      <c r="Q538" s="16">
        <v>487000</v>
      </c>
      <c r="R538" s="15">
        <v>0.19</v>
      </c>
      <c r="S538" s="16">
        <f t="shared" si="182"/>
        <v>92530</v>
      </c>
      <c r="T538" s="16">
        <f t="shared" si="183"/>
        <v>579530</v>
      </c>
      <c r="U538" s="424">
        <f t="shared" si="184"/>
        <v>411780.9</v>
      </c>
      <c r="V538" s="424">
        <f t="shared" si="185"/>
        <v>525376.5491860949</v>
      </c>
      <c r="W538" s="424">
        <f t="shared" si="186"/>
        <v>535255.26443403785</v>
      </c>
      <c r="X538" s="424">
        <f t="shared" si="187"/>
        <v>579530</v>
      </c>
      <c r="Y538" s="424">
        <f t="shared" si="188"/>
        <v>544636.96666666667</v>
      </c>
      <c r="Z538" s="427">
        <f t="shared" si="189"/>
        <v>97408.100493416991</v>
      </c>
      <c r="AA538" s="425">
        <f t="shared" si="190"/>
        <v>0.17884959423445365</v>
      </c>
      <c r="AB538" s="424">
        <f t="shared" si="176"/>
        <v>525376.5491860949</v>
      </c>
      <c r="AC538" s="421" t="str">
        <f t="shared" si="192"/>
        <v>MEDIA ARMONICA</v>
      </c>
      <c r="AD538" s="434"/>
    </row>
    <row r="539" spans="1:30" ht="32">
      <c r="A539" s="12">
        <f t="shared" si="178"/>
        <v>506</v>
      </c>
      <c r="B539" s="13">
        <v>78181508</v>
      </c>
      <c r="C539" s="768" t="s">
        <v>1894</v>
      </c>
      <c r="D539" s="769"/>
      <c r="E539" s="14" t="s">
        <v>1710</v>
      </c>
      <c r="F539" s="12">
        <v>1</v>
      </c>
      <c r="G539" s="764" t="s">
        <v>1954</v>
      </c>
      <c r="H539" s="765"/>
      <c r="I539" s="16">
        <v>721000</v>
      </c>
      <c r="J539" s="15">
        <v>0.19</v>
      </c>
      <c r="K539" s="16">
        <f t="shared" si="179"/>
        <v>1369.9</v>
      </c>
      <c r="L539" s="16">
        <f t="shared" si="180"/>
        <v>722369.9</v>
      </c>
      <c r="M539" s="16">
        <v>940000</v>
      </c>
      <c r="N539" s="15">
        <v>0.19</v>
      </c>
      <c r="O539" s="16">
        <f t="shared" si="181"/>
        <v>178600</v>
      </c>
      <c r="P539" s="16">
        <f t="shared" si="175"/>
        <v>1118600</v>
      </c>
      <c r="Q539" s="16">
        <v>840000</v>
      </c>
      <c r="R539" s="15">
        <v>0.19</v>
      </c>
      <c r="S539" s="16">
        <f t="shared" si="182"/>
        <v>159600</v>
      </c>
      <c r="T539" s="16">
        <f t="shared" si="183"/>
        <v>999600</v>
      </c>
      <c r="U539" s="424">
        <f t="shared" si="184"/>
        <v>722369.9</v>
      </c>
      <c r="V539" s="424">
        <f t="shared" si="185"/>
        <v>914994.81838888035</v>
      </c>
      <c r="W539" s="424">
        <f t="shared" si="186"/>
        <v>931294.20650424296</v>
      </c>
      <c r="X539" s="424">
        <f t="shared" si="187"/>
        <v>999600</v>
      </c>
      <c r="Y539" s="424">
        <f t="shared" si="188"/>
        <v>946856.6333333333</v>
      </c>
      <c r="Z539" s="427">
        <f t="shared" si="189"/>
        <v>166003.95594082138</v>
      </c>
      <c r="AA539" s="425">
        <f t="shared" si="190"/>
        <v>0.17532110997249678</v>
      </c>
      <c r="AB539" s="424">
        <f t="shared" si="176"/>
        <v>914994.81838888035</v>
      </c>
      <c r="AC539" s="421" t="str">
        <f t="shared" si="192"/>
        <v>MEDIA ARMONICA</v>
      </c>
      <c r="AD539" s="434"/>
    </row>
    <row r="540" spans="1:30" ht="32">
      <c r="A540" s="12">
        <f t="shared" si="178"/>
        <v>507</v>
      </c>
      <c r="B540" s="13">
        <v>78181508</v>
      </c>
      <c r="C540" s="768" t="s">
        <v>1895</v>
      </c>
      <c r="D540" s="769"/>
      <c r="E540" s="14" t="s">
        <v>1710</v>
      </c>
      <c r="F540" s="12">
        <v>1</v>
      </c>
      <c r="G540" s="764" t="s">
        <v>1954</v>
      </c>
      <c r="H540" s="765"/>
      <c r="I540" s="16">
        <v>264000</v>
      </c>
      <c r="J540" s="15">
        <v>0.19</v>
      </c>
      <c r="K540" s="16">
        <f t="shared" si="179"/>
        <v>501.6</v>
      </c>
      <c r="L540" s="16">
        <f t="shared" si="180"/>
        <v>264501.59999999998</v>
      </c>
      <c r="M540" s="16">
        <v>344000</v>
      </c>
      <c r="N540" s="15">
        <v>0.19</v>
      </c>
      <c r="O540" s="16">
        <f t="shared" si="181"/>
        <v>65360</v>
      </c>
      <c r="P540" s="16">
        <f t="shared" si="175"/>
        <v>409360</v>
      </c>
      <c r="Q540" s="16">
        <v>310000</v>
      </c>
      <c r="R540" s="15">
        <v>0.19</v>
      </c>
      <c r="S540" s="16">
        <f t="shared" si="182"/>
        <v>58900</v>
      </c>
      <c r="T540" s="16">
        <f t="shared" si="183"/>
        <v>368900</v>
      </c>
      <c r="U540" s="424">
        <f t="shared" si="184"/>
        <v>264501.59999999998</v>
      </c>
      <c r="V540" s="424">
        <f t="shared" si="185"/>
        <v>335784.75641133584</v>
      </c>
      <c r="W540" s="424">
        <f t="shared" si="186"/>
        <v>341833.10578588472</v>
      </c>
      <c r="X540" s="424">
        <f t="shared" si="187"/>
        <v>368900</v>
      </c>
      <c r="Y540" s="424">
        <f t="shared" si="188"/>
        <v>347587.2</v>
      </c>
      <c r="Z540" s="427">
        <f t="shared" si="189"/>
        <v>61028.22076995745</v>
      </c>
      <c r="AA540" s="425">
        <f t="shared" si="190"/>
        <v>0.17557672080547687</v>
      </c>
      <c r="AB540" s="424">
        <f t="shared" si="176"/>
        <v>335784.75641133584</v>
      </c>
      <c r="AC540" s="421" t="str">
        <f t="shared" si="192"/>
        <v>MEDIA ARMONICA</v>
      </c>
      <c r="AD540" s="434"/>
    </row>
    <row r="541" spans="1:30" ht="32">
      <c r="A541" s="12">
        <f t="shared" si="178"/>
        <v>508</v>
      </c>
      <c r="B541" s="13">
        <v>78181508</v>
      </c>
      <c r="C541" s="768" t="s">
        <v>1896</v>
      </c>
      <c r="D541" s="769"/>
      <c r="E541" s="14" t="s">
        <v>1710</v>
      </c>
      <c r="F541" s="12">
        <v>1</v>
      </c>
      <c r="G541" s="764" t="s">
        <v>1954</v>
      </c>
      <c r="H541" s="765"/>
      <c r="I541" s="16">
        <v>661000</v>
      </c>
      <c r="J541" s="15">
        <v>0.19</v>
      </c>
      <c r="K541" s="16">
        <f t="shared" si="179"/>
        <v>1255.9000000000001</v>
      </c>
      <c r="L541" s="16">
        <f t="shared" si="180"/>
        <v>662255.9</v>
      </c>
      <c r="M541" s="16">
        <v>879000</v>
      </c>
      <c r="N541" s="15">
        <v>0.19</v>
      </c>
      <c r="O541" s="16">
        <f t="shared" si="181"/>
        <v>167010</v>
      </c>
      <c r="P541" s="16">
        <f t="shared" si="175"/>
        <v>1046010</v>
      </c>
      <c r="Q541" s="16">
        <v>792000</v>
      </c>
      <c r="R541" s="15">
        <v>0.19</v>
      </c>
      <c r="S541" s="16">
        <f t="shared" si="182"/>
        <v>150480</v>
      </c>
      <c r="T541" s="16">
        <f t="shared" si="183"/>
        <v>942480</v>
      </c>
      <c r="U541" s="424">
        <f t="shared" si="184"/>
        <v>662255.9</v>
      </c>
      <c r="V541" s="424">
        <f t="shared" si="185"/>
        <v>850572.88633045356</v>
      </c>
      <c r="W541" s="424">
        <f t="shared" si="186"/>
        <v>867516.88906449848</v>
      </c>
      <c r="X541" s="424">
        <f t="shared" si="187"/>
        <v>942480</v>
      </c>
      <c r="Y541" s="424">
        <f t="shared" si="188"/>
        <v>883581.96666666667</v>
      </c>
      <c r="Z541" s="427">
        <f t="shared" si="189"/>
        <v>162108.0628564443</v>
      </c>
      <c r="AA541" s="425">
        <f t="shared" si="190"/>
        <v>0.18346692097848116</v>
      </c>
      <c r="AB541" s="424">
        <f t="shared" si="176"/>
        <v>850572.88633045356</v>
      </c>
      <c r="AC541" s="421" t="str">
        <f t="shared" si="192"/>
        <v>MEDIA ARMONICA</v>
      </c>
      <c r="AD541" s="434"/>
    </row>
    <row r="542" spans="1:30" ht="32">
      <c r="A542" s="12">
        <f t="shared" si="178"/>
        <v>509</v>
      </c>
      <c r="B542" s="13">
        <v>78181508</v>
      </c>
      <c r="C542" s="768" t="s">
        <v>1897</v>
      </c>
      <c r="D542" s="769"/>
      <c r="E542" s="14" t="s">
        <v>1710</v>
      </c>
      <c r="F542" s="12">
        <v>1</v>
      </c>
      <c r="G542" s="764" t="s">
        <v>1954</v>
      </c>
      <c r="H542" s="765"/>
      <c r="I542" s="16">
        <v>469000</v>
      </c>
      <c r="J542" s="15">
        <v>0.19</v>
      </c>
      <c r="K542" s="16">
        <f t="shared" si="179"/>
        <v>891.1</v>
      </c>
      <c r="L542" s="16">
        <f t="shared" si="180"/>
        <v>469891.1</v>
      </c>
      <c r="M542" s="16">
        <v>606000</v>
      </c>
      <c r="N542" s="15">
        <v>0.19</v>
      </c>
      <c r="O542" s="16">
        <f t="shared" si="181"/>
        <v>115140</v>
      </c>
      <c r="P542" s="16">
        <f t="shared" si="175"/>
        <v>721140</v>
      </c>
      <c r="Q542" s="16">
        <v>551000</v>
      </c>
      <c r="R542" s="15">
        <v>0.19</v>
      </c>
      <c r="S542" s="16">
        <f t="shared" si="182"/>
        <v>104690</v>
      </c>
      <c r="T542" s="16">
        <f t="shared" si="183"/>
        <v>655690</v>
      </c>
      <c r="U542" s="424">
        <f t="shared" si="184"/>
        <v>469891.1</v>
      </c>
      <c r="V542" s="424">
        <f t="shared" si="185"/>
        <v>595243.18374416023</v>
      </c>
      <c r="W542" s="424">
        <f t="shared" si="186"/>
        <v>605673.33630760596</v>
      </c>
      <c r="X542" s="424">
        <f t="shared" si="187"/>
        <v>655690</v>
      </c>
      <c r="Y542" s="424">
        <f t="shared" si="188"/>
        <v>615573.70000000007</v>
      </c>
      <c r="Z542" s="427">
        <f t="shared" si="189"/>
        <v>106422.08599744042</v>
      </c>
      <c r="AA542" s="425">
        <f t="shared" si="190"/>
        <v>0.17288276935392205</v>
      </c>
      <c r="AB542" s="424">
        <f t="shared" si="176"/>
        <v>595243.18374416023</v>
      </c>
      <c r="AC542" s="421" t="str">
        <f t="shared" si="192"/>
        <v>MEDIA ARMONICA</v>
      </c>
      <c r="AD542" s="434"/>
    </row>
    <row r="543" spans="1:30" ht="32">
      <c r="A543" s="12">
        <f t="shared" si="178"/>
        <v>510</v>
      </c>
      <c r="B543" s="13">
        <v>78181508</v>
      </c>
      <c r="C543" s="768" t="s">
        <v>1898</v>
      </c>
      <c r="D543" s="769"/>
      <c r="E543" s="14" t="s">
        <v>1710</v>
      </c>
      <c r="F543" s="12">
        <v>1</v>
      </c>
      <c r="G543" s="764" t="s">
        <v>1954</v>
      </c>
      <c r="H543" s="765"/>
      <c r="I543" s="16">
        <v>276000</v>
      </c>
      <c r="J543" s="15">
        <v>0.19</v>
      </c>
      <c r="K543" s="16">
        <f t="shared" si="179"/>
        <v>524.4</v>
      </c>
      <c r="L543" s="16">
        <f t="shared" si="180"/>
        <v>276524.40000000002</v>
      </c>
      <c r="M543" s="16">
        <v>359000</v>
      </c>
      <c r="N543" s="15">
        <v>0.19</v>
      </c>
      <c r="O543" s="16">
        <f t="shared" si="181"/>
        <v>68210</v>
      </c>
      <c r="P543" s="16">
        <f t="shared" si="175"/>
        <v>427210</v>
      </c>
      <c r="Q543" s="16">
        <v>327000</v>
      </c>
      <c r="R543" s="15">
        <v>0.19</v>
      </c>
      <c r="S543" s="16">
        <f t="shared" si="182"/>
        <v>62130</v>
      </c>
      <c r="T543" s="16">
        <f t="shared" si="183"/>
        <v>389130</v>
      </c>
      <c r="U543" s="424">
        <f t="shared" si="184"/>
        <v>276524.40000000002</v>
      </c>
      <c r="V543" s="424">
        <f t="shared" si="185"/>
        <v>351826.84346164356</v>
      </c>
      <c r="W543" s="424">
        <f t="shared" si="186"/>
        <v>358225.52477906982</v>
      </c>
      <c r="X543" s="424">
        <f t="shared" si="187"/>
        <v>389130</v>
      </c>
      <c r="Y543" s="424">
        <f t="shared" si="188"/>
        <v>364288.1333333333</v>
      </c>
      <c r="Z543" s="427">
        <f t="shared" si="189"/>
        <v>63975.913521956936</v>
      </c>
      <c r="AA543" s="425">
        <f t="shared" si="190"/>
        <v>0.17561898856424532</v>
      </c>
      <c r="AB543" s="424">
        <f t="shared" si="176"/>
        <v>351826.84346164356</v>
      </c>
      <c r="AC543" s="421" t="str">
        <f t="shared" si="192"/>
        <v>MEDIA ARMONICA</v>
      </c>
      <c r="AD543" s="434"/>
    </row>
    <row r="544" spans="1:30" ht="32">
      <c r="A544" s="12">
        <f t="shared" si="178"/>
        <v>511</v>
      </c>
      <c r="B544" s="13">
        <v>78181508</v>
      </c>
      <c r="C544" s="768" t="s">
        <v>1899</v>
      </c>
      <c r="D544" s="769"/>
      <c r="E544" s="14" t="s">
        <v>1710</v>
      </c>
      <c r="F544" s="12">
        <v>1</v>
      </c>
      <c r="G544" s="764" t="s">
        <v>1954</v>
      </c>
      <c r="H544" s="765"/>
      <c r="I544" s="16">
        <v>218000</v>
      </c>
      <c r="J544" s="15">
        <v>0.19</v>
      </c>
      <c r="K544" s="16">
        <f t="shared" si="179"/>
        <v>414.2</v>
      </c>
      <c r="L544" s="16">
        <f t="shared" si="180"/>
        <v>218414.2</v>
      </c>
      <c r="M544" s="16">
        <v>288000</v>
      </c>
      <c r="N544" s="15">
        <v>0.19</v>
      </c>
      <c r="O544" s="16">
        <f t="shared" si="181"/>
        <v>54720</v>
      </c>
      <c r="P544" s="16">
        <f t="shared" si="175"/>
        <v>342720</v>
      </c>
      <c r="Q544" s="16">
        <v>260000</v>
      </c>
      <c r="R544" s="15">
        <v>0.19</v>
      </c>
      <c r="S544" s="16">
        <f t="shared" si="182"/>
        <v>49400</v>
      </c>
      <c r="T544" s="16">
        <f t="shared" si="183"/>
        <v>309400</v>
      </c>
      <c r="U544" s="424">
        <f t="shared" si="184"/>
        <v>218414.2</v>
      </c>
      <c r="V544" s="424">
        <f t="shared" si="185"/>
        <v>279632.86346321326</v>
      </c>
      <c r="W544" s="424">
        <f t="shared" si="186"/>
        <v>285045.07580736931</v>
      </c>
      <c r="X544" s="424">
        <f t="shared" si="187"/>
        <v>309400</v>
      </c>
      <c r="Y544" s="424">
        <f t="shared" si="188"/>
        <v>290178.06666666665</v>
      </c>
      <c r="Z544" s="427">
        <f t="shared" si="189"/>
        <v>52536.305029400755</v>
      </c>
      <c r="AA544" s="425">
        <f t="shared" si="190"/>
        <v>0.18104850457133365</v>
      </c>
      <c r="AB544" s="424">
        <f t="shared" si="176"/>
        <v>279632.86346321326</v>
      </c>
      <c r="AC544" s="421" t="str">
        <f t="shared" si="192"/>
        <v>MEDIA ARMONICA</v>
      </c>
      <c r="AD544" s="434"/>
    </row>
    <row r="545" spans="1:30" ht="32">
      <c r="A545" s="12">
        <f t="shared" si="178"/>
        <v>512</v>
      </c>
      <c r="B545" s="13">
        <v>78181508</v>
      </c>
      <c r="C545" s="768" t="s">
        <v>1900</v>
      </c>
      <c r="D545" s="769"/>
      <c r="E545" s="14" t="s">
        <v>1710</v>
      </c>
      <c r="F545" s="12">
        <v>1</v>
      </c>
      <c r="G545" s="764" t="s">
        <v>1954</v>
      </c>
      <c r="H545" s="765"/>
      <c r="I545" s="16">
        <v>311000</v>
      </c>
      <c r="J545" s="15">
        <v>0.19</v>
      </c>
      <c r="K545" s="16">
        <f t="shared" si="179"/>
        <v>590.9</v>
      </c>
      <c r="L545" s="16">
        <f t="shared" si="180"/>
        <v>311590.90000000002</v>
      </c>
      <c r="M545" s="16">
        <v>404000</v>
      </c>
      <c r="N545" s="15">
        <v>0.19</v>
      </c>
      <c r="O545" s="16">
        <f t="shared" si="181"/>
        <v>76760</v>
      </c>
      <c r="P545" s="16">
        <f t="shared" si="175"/>
        <v>480760</v>
      </c>
      <c r="Q545" s="16">
        <v>368000</v>
      </c>
      <c r="R545" s="15">
        <v>0.19</v>
      </c>
      <c r="S545" s="16">
        <f t="shared" si="182"/>
        <v>69920</v>
      </c>
      <c r="T545" s="16">
        <f t="shared" si="183"/>
        <v>437920</v>
      </c>
      <c r="U545" s="424">
        <f t="shared" si="184"/>
        <v>311590.90000000002</v>
      </c>
      <c r="V545" s="424">
        <f t="shared" si="185"/>
        <v>396149.51200486056</v>
      </c>
      <c r="W545" s="424">
        <f t="shared" si="186"/>
        <v>403307.18340176833</v>
      </c>
      <c r="X545" s="424">
        <f t="shared" si="187"/>
        <v>437920</v>
      </c>
      <c r="Y545" s="424">
        <f t="shared" si="188"/>
        <v>410090.3</v>
      </c>
      <c r="Z545" s="427">
        <f t="shared" si="189"/>
        <v>71811.861834797266</v>
      </c>
      <c r="AA545" s="425">
        <f t="shared" si="190"/>
        <v>0.17511231510425207</v>
      </c>
      <c r="AB545" s="424">
        <f t="shared" si="176"/>
        <v>396149.51200486056</v>
      </c>
      <c r="AC545" s="421" t="str">
        <f t="shared" si="192"/>
        <v>MEDIA ARMONICA</v>
      </c>
      <c r="AD545" s="434"/>
    </row>
    <row r="546" spans="1:30" ht="32">
      <c r="A546" s="12">
        <f t="shared" si="178"/>
        <v>513</v>
      </c>
      <c r="B546" s="13">
        <v>78181508</v>
      </c>
      <c r="C546" s="768" t="s">
        <v>1761</v>
      </c>
      <c r="D546" s="769"/>
      <c r="E546" s="14" t="s">
        <v>1710</v>
      </c>
      <c r="F546" s="12">
        <v>1</v>
      </c>
      <c r="G546" s="764" t="s">
        <v>1954</v>
      </c>
      <c r="H546" s="765"/>
      <c r="I546" s="16">
        <v>196000</v>
      </c>
      <c r="J546" s="15">
        <v>0.19</v>
      </c>
      <c r="K546" s="16">
        <f t="shared" si="179"/>
        <v>372.4</v>
      </c>
      <c r="L546" s="16">
        <f t="shared" si="180"/>
        <v>196372.4</v>
      </c>
      <c r="M546" s="16">
        <v>257000</v>
      </c>
      <c r="N546" s="15">
        <v>0.19</v>
      </c>
      <c r="O546" s="16">
        <f t="shared" si="181"/>
        <v>48830</v>
      </c>
      <c r="P546" s="16">
        <f t="shared" si="175"/>
        <v>305830</v>
      </c>
      <c r="Q546" s="16">
        <v>234000</v>
      </c>
      <c r="R546" s="15">
        <v>0.19</v>
      </c>
      <c r="S546" s="16">
        <f t="shared" si="182"/>
        <v>44460</v>
      </c>
      <c r="T546" s="16">
        <f t="shared" si="183"/>
        <v>278460</v>
      </c>
      <c r="U546" s="424">
        <f t="shared" si="184"/>
        <v>196372.4</v>
      </c>
      <c r="V546" s="424">
        <f t="shared" si="185"/>
        <v>250975.96625746595</v>
      </c>
      <c r="W546" s="424">
        <f t="shared" si="186"/>
        <v>255725.7438185167</v>
      </c>
      <c r="X546" s="424">
        <f t="shared" si="187"/>
        <v>278460</v>
      </c>
      <c r="Y546" s="424">
        <f t="shared" si="188"/>
        <v>260220.80000000002</v>
      </c>
      <c r="Z546" s="427">
        <f t="shared" si="189"/>
        <v>46509.804428170501</v>
      </c>
      <c r="AA546" s="425">
        <f t="shared" si="190"/>
        <v>0.17873207840484118</v>
      </c>
      <c r="AB546" s="424">
        <f t="shared" si="176"/>
        <v>250975.96625746595</v>
      </c>
      <c r="AC546" s="421" t="str">
        <f t="shared" si="192"/>
        <v>MEDIA ARMONICA</v>
      </c>
      <c r="AD546" s="434"/>
    </row>
    <row r="547" spans="1:30" ht="32">
      <c r="A547" s="12">
        <f t="shared" si="178"/>
        <v>514</v>
      </c>
      <c r="B547" s="13">
        <v>78181508</v>
      </c>
      <c r="C547" s="768" t="s">
        <v>1901</v>
      </c>
      <c r="D547" s="769"/>
      <c r="E547" s="14" t="s">
        <v>1710</v>
      </c>
      <c r="F547" s="12">
        <v>1</v>
      </c>
      <c r="G547" s="764" t="s">
        <v>1954</v>
      </c>
      <c r="H547" s="765"/>
      <c r="I547" s="16">
        <v>568000</v>
      </c>
      <c r="J547" s="15">
        <v>0.19</v>
      </c>
      <c r="K547" s="16">
        <f t="shared" si="179"/>
        <v>1079.2</v>
      </c>
      <c r="L547" s="16">
        <f t="shared" si="180"/>
        <v>569079.19999999995</v>
      </c>
      <c r="M547" s="16">
        <v>741000</v>
      </c>
      <c r="N547" s="15">
        <v>0.19</v>
      </c>
      <c r="O547" s="16">
        <f t="shared" si="181"/>
        <v>140790</v>
      </c>
      <c r="P547" s="16">
        <f t="shared" si="175"/>
        <v>881790</v>
      </c>
      <c r="Q547" s="16">
        <v>668000</v>
      </c>
      <c r="R547" s="15">
        <v>0.19</v>
      </c>
      <c r="S547" s="16">
        <f t="shared" si="182"/>
        <v>126920</v>
      </c>
      <c r="T547" s="16">
        <f t="shared" si="183"/>
        <v>794920</v>
      </c>
      <c r="U547" s="424">
        <f t="shared" si="184"/>
        <v>569079.19999999995</v>
      </c>
      <c r="V547" s="424">
        <f t="shared" si="185"/>
        <v>723018.79313262901</v>
      </c>
      <c r="W547" s="424">
        <f t="shared" si="186"/>
        <v>736128.7310073995</v>
      </c>
      <c r="X547" s="424">
        <f t="shared" si="187"/>
        <v>794920</v>
      </c>
      <c r="Y547" s="424">
        <f t="shared" si="188"/>
        <v>748596.4</v>
      </c>
      <c r="Z547" s="427">
        <f t="shared" si="189"/>
        <v>131798.88225848725</v>
      </c>
      <c r="AA547" s="425">
        <f t="shared" si="190"/>
        <v>0.17606133593280338</v>
      </c>
      <c r="AB547" s="424">
        <f t="shared" si="176"/>
        <v>723018.79313262901</v>
      </c>
      <c r="AC547" s="421" t="str">
        <f t="shared" si="192"/>
        <v>MEDIA ARMONICA</v>
      </c>
      <c r="AD547" s="434"/>
    </row>
    <row r="548" spans="1:30" ht="32">
      <c r="A548" s="12">
        <f t="shared" si="178"/>
        <v>515</v>
      </c>
      <c r="B548" s="13">
        <v>78181508</v>
      </c>
      <c r="C548" s="768" t="s">
        <v>1902</v>
      </c>
      <c r="D548" s="769"/>
      <c r="E548" s="14" t="s">
        <v>1710</v>
      </c>
      <c r="F548" s="12">
        <v>1</v>
      </c>
      <c r="G548" s="764" t="s">
        <v>1954</v>
      </c>
      <c r="H548" s="765"/>
      <c r="I548" s="16">
        <v>537000</v>
      </c>
      <c r="J548" s="15">
        <v>0.19</v>
      </c>
      <c r="K548" s="16">
        <f t="shared" si="179"/>
        <v>1020.3</v>
      </c>
      <c r="L548" s="16">
        <f t="shared" si="180"/>
        <v>538020.30000000005</v>
      </c>
      <c r="M548" s="16">
        <v>693000</v>
      </c>
      <c r="N548" s="15">
        <v>0.19</v>
      </c>
      <c r="O548" s="16">
        <f t="shared" si="181"/>
        <v>131670</v>
      </c>
      <c r="P548" s="16">
        <f t="shared" si="175"/>
        <v>824670</v>
      </c>
      <c r="Q548" s="16">
        <v>625000</v>
      </c>
      <c r="R548" s="15">
        <v>0.19</v>
      </c>
      <c r="S548" s="16">
        <f t="shared" si="182"/>
        <v>118750</v>
      </c>
      <c r="T548" s="16">
        <f t="shared" si="183"/>
        <v>743750</v>
      </c>
      <c r="U548" s="424">
        <f t="shared" si="184"/>
        <v>538020.30000000005</v>
      </c>
      <c r="V548" s="424">
        <f t="shared" si="185"/>
        <v>679377.05692940752</v>
      </c>
      <c r="W548" s="424">
        <f t="shared" si="186"/>
        <v>691038.02531639091</v>
      </c>
      <c r="X548" s="424">
        <f t="shared" si="187"/>
        <v>743750</v>
      </c>
      <c r="Y548" s="424">
        <f t="shared" si="188"/>
        <v>702146.7666666666</v>
      </c>
      <c r="Z548" s="427">
        <f t="shared" si="189"/>
        <v>120665.19629499249</v>
      </c>
      <c r="AA548" s="425">
        <f t="shared" si="190"/>
        <v>0.17185181506685829</v>
      </c>
      <c r="AB548" s="424">
        <f t="shared" si="176"/>
        <v>679377.05692940752</v>
      </c>
      <c r="AC548" s="421" t="str">
        <f t="shared" si="192"/>
        <v>MEDIA ARMONICA</v>
      </c>
      <c r="AD548" s="434"/>
    </row>
    <row r="549" spans="1:30" ht="32">
      <c r="A549" s="12">
        <f t="shared" si="178"/>
        <v>516</v>
      </c>
      <c r="B549" s="13">
        <v>78181508</v>
      </c>
      <c r="C549" s="768" t="s">
        <v>1903</v>
      </c>
      <c r="D549" s="769"/>
      <c r="E549" s="14" t="s">
        <v>1710</v>
      </c>
      <c r="F549" s="12">
        <v>1</v>
      </c>
      <c r="G549" s="764" t="s">
        <v>1954</v>
      </c>
      <c r="H549" s="765"/>
      <c r="I549" s="16">
        <v>542000</v>
      </c>
      <c r="J549" s="15">
        <v>0.19</v>
      </c>
      <c r="K549" s="16">
        <f t="shared" si="179"/>
        <v>1029.8</v>
      </c>
      <c r="L549" s="16">
        <f t="shared" si="180"/>
        <v>543029.80000000005</v>
      </c>
      <c r="M549" s="16">
        <v>707000</v>
      </c>
      <c r="N549" s="15">
        <v>0.19</v>
      </c>
      <c r="O549" s="16">
        <f t="shared" si="181"/>
        <v>134330</v>
      </c>
      <c r="P549" s="16">
        <f t="shared" si="175"/>
        <v>841330</v>
      </c>
      <c r="Q549" s="16">
        <v>637000</v>
      </c>
      <c r="R549" s="15">
        <v>0.19</v>
      </c>
      <c r="S549" s="16">
        <f t="shared" si="182"/>
        <v>121030</v>
      </c>
      <c r="T549" s="16">
        <f t="shared" si="183"/>
        <v>758030</v>
      </c>
      <c r="U549" s="424">
        <f t="shared" si="184"/>
        <v>543029.80000000005</v>
      </c>
      <c r="V549" s="424">
        <f t="shared" si="185"/>
        <v>689762.55102005647</v>
      </c>
      <c r="W549" s="424">
        <f t="shared" si="186"/>
        <v>702250.64056588802</v>
      </c>
      <c r="X549" s="424">
        <f t="shared" si="187"/>
        <v>758030</v>
      </c>
      <c r="Y549" s="424">
        <f t="shared" si="188"/>
        <v>714129.93333333323</v>
      </c>
      <c r="Z549" s="427">
        <f t="shared" si="189"/>
        <v>125674.61748503159</v>
      </c>
      <c r="AA549" s="425">
        <f t="shared" si="190"/>
        <v>0.17598284516435564</v>
      </c>
      <c r="AB549" s="424">
        <f t="shared" si="176"/>
        <v>689762.55102005647</v>
      </c>
      <c r="AC549" s="421" t="str">
        <f t="shared" si="192"/>
        <v>MEDIA ARMONICA</v>
      </c>
      <c r="AD549" s="434"/>
    </row>
    <row r="550" spans="1:30" ht="32">
      <c r="A550" s="12">
        <f t="shared" si="178"/>
        <v>517</v>
      </c>
      <c r="B550" s="13">
        <v>78181508</v>
      </c>
      <c r="C550" s="768" t="s">
        <v>1904</v>
      </c>
      <c r="D550" s="769"/>
      <c r="E550" s="14" t="s">
        <v>1710</v>
      </c>
      <c r="F550" s="12">
        <v>1</v>
      </c>
      <c r="G550" s="764" t="s">
        <v>1954</v>
      </c>
      <c r="H550" s="765"/>
      <c r="I550" s="16">
        <v>92000</v>
      </c>
      <c r="J550" s="15">
        <v>0.19</v>
      </c>
      <c r="K550" s="16">
        <f t="shared" si="179"/>
        <v>174.8</v>
      </c>
      <c r="L550" s="16">
        <f t="shared" si="180"/>
        <v>92174.8</v>
      </c>
      <c r="M550" s="16">
        <v>117000</v>
      </c>
      <c r="N550" s="15">
        <v>0.19</v>
      </c>
      <c r="O550" s="16">
        <f t="shared" si="181"/>
        <v>22230</v>
      </c>
      <c r="P550" s="16">
        <f t="shared" si="175"/>
        <v>139230</v>
      </c>
      <c r="Q550" s="16">
        <v>107000</v>
      </c>
      <c r="R550" s="15">
        <v>0.19</v>
      </c>
      <c r="S550" s="16">
        <f t="shared" si="182"/>
        <v>20330</v>
      </c>
      <c r="T550" s="16">
        <f t="shared" si="183"/>
        <v>127330</v>
      </c>
      <c r="U550" s="424">
        <f t="shared" si="184"/>
        <v>92174.8</v>
      </c>
      <c r="V550" s="424">
        <f t="shared" si="185"/>
        <v>115897.59120659488</v>
      </c>
      <c r="W550" s="424">
        <f t="shared" si="186"/>
        <v>117785.52500444488</v>
      </c>
      <c r="X550" s="424">
        <f t="shared" si="187"/>
        <v>127330</v>
      </c>
      <c r="Y550" s="424">
        <f t="shared" si="188"/>
        <v>119578.26666666666</v>
      </c>
      <c r="Z550" s="427">
        <f t="shared" si="189"/>
        <v>19976.903146940029</v>
      </c>
      <c r="AA550" s="425">
        <f t="shared" si="190"/>
        <v>0.16706132062130602</v>
      </c>
      <c r="AB550" s="424">
        <f t="shared" si="176"/>
        <v>115897.59120659488</v>
      </c>
      <c r="AC550" s="421" t="str">
        <f t="shared" si="192"/>
        <v>MEDIA ARMONICA</v>
      </c>
      <c r="AD550" s="434"/>
    </row>
    <row r="551" spans="1:30" ht="32">
      <c r="A551" s="12">
        <f t="shared" si="178"/>
        <v>518</v>
      </c>
      <c r="B551" s="13">
        <v>78181508</v>
      </c>
      <c r="C551" s="768" t="s">
        <v>1905</v>
      </c>
      <c r="D551" s="769"/>
      <c r="E551" s="14" t="s">
        <v>1710</v>
      </c>
      <c r="F551" s="12">
        <v>1</v>
      </c>
      <c r="G551" s="16">
        <f>VLOOKUP(C551,[1]SERVICIOS!$C$29:$I$35,7,FALSE)</f>
        <v>1486310</v>
      </c>
      <c r="H551" s="16">
        <f t="shared" si="191"/>
        <v>1562111.8099999998</v>
      </c>
      <c r="I551" s="16">
        <v>658000</v>
      </c>
      <c r="J551" s="15">
        <v>0.19</v>
      </c>
      <c r="K551" s="16">
        <f t="shared" si="179"/>
        <v>1250.2</v>
      </c>
      <c r="L551" s="16">
        <f t="shared" si="180"/>
        <v>659250.19999999995</v>
      </c>
      <c r="M551" s="16">
        <v>890000</v>
      </c>
      <c r="N551" s="15">
        <v>0.19</v>
      </c>
      <c r="O551" s="16">
        <f t="shared" si="181"/>
        <v>169100</v>
      </c>
      <c r="P551" s="16">
        <f t="shared" si="175"/>
        <v>1059100</v>
      </c>
      <c r="Q551" s="16">
        <v>795000</v>
      </c>
      <c r="R551" s="15">
        <v>0.19</v>
      </c>
      <c r="S551" s="16">
        <f t="shared" si="182"/>
        <v>151050</v>
      </c>
      <c r="T551" s="16">
        <f t="shared" si="183"/>
        <v>946050</v>
      </c>
      <c r="U551" s="424">
        <f t="shared" si="184"/>
        <v>659250.19999999995</v>
      </c>
      <c r="V551" s="424">
        <f t="shared" si="185"/>
        <v>961941.20341278124</v>
      </c>
      <c r="W551" s="424">
        <f t="shared" si="186"/>
        <v>1007867.3143169486</v>
      </c>
      <c r="X551" s="424">
        <f t="shared" si="187"/>
        <v>1002575</v>
      </c>
      <c r="Y551" s="424">
        <f t="shared" si="188"/>
        <v>1056628.0024999999</v>
      </c>
      <c r="Z551" s="427">
        <f t="shared" si="189"/>
        <v>326211.81882825616</v>
      </c>
      <c r="AA551" s="425">
        <f t="shared" si="190"/>
        <v>0.30872910622890309</v>
      </c>
      <c r="AB551" s="424">
        <f t="shared" si="176"/>
        <v>961941.20341278124</v>
      </c>
      <c r="AC551" s="421" t="str">
        <f t="shared" si="192"/>
        <v>MEDIA ARMONICA</v>
      </c>
      <c r="AD551" s="434"/>
    </row>
    <row r="552" spans="1:30" ht="16">
      <c r="A552" s="778" t="s">
        <v>1906</v>
      </c>
      <c r="B552" s="779"/>
      <c r="C552" s="779"/>
      <c r="D552" s="779"/>
      <c r="E552" s="779"/>
      <c r="F552" s="35"/>
      <c r="G552" s="35"/>
      <c r="H552" s="16"/>
      <c r="I552" s="36"/>
      <c r="J552" s="15"/>
      <c r="K552" s="16"/>
      <c r="L552" s="16"/>
      <c r="M552" s="36"/>
      <c r="N552" s="15"/>
      <c r="O552" s="16"/>
      <c r="P552" s="16"/>
      <c r="Q552" s="36"/>
      <c r="R552" s="15"/>
      <c r="S552" s="16"/>
      <c r="T552" s="16"/>
      <c r="U552" s="424"/>
      <c r="V552" s="424"/>
      <c r="W552" s="424"/>
      <c r="X552" s="424"/>
      <c r="Y552" s="424"/>
      <c r="AA552" s="425"/>
      <c r="AB552" s="424"/>
      <c r="AD552" s="434"/>
    </row>
    <row r="553" spans="1:30" ht="27">
      <c r="A553" s="7" t="s">
        <v>141</v>
      </c>
      <c r="B553" s="30" t="s">
        <v>148</v>
      </c>
      <c r="C553" s="757" t="s">
        <v>143</v>
      </c>
      <c r="D553" s="758"/>
      <c r="E553" s="9" t="s">
        <v>1705</v>
      </c>
      <c r="F553" s="10" t="s">
        <v>1706</v>
      </c>
      <c r="G553" s="10"/>
      <c r="H553" s="16"/>
      <c r="I553" s="16"/>
      <c r="J553" s="15"/>
      <c r="K553" s="16"/>
      <c r="L553" s="16"/>
      <c r="M553" s="16"/>
      <c r="N553" s="15"/>
      <c r="O553" s="16"/>
      <c r="P553" s="16"/>
      <c r="Q553" s="16"/>
      <c r="R553" s="15"/>
      <c r="S553" s="16"/>
      <c r="T553" s="16"/>
      <c r="U553" s="424"/>
      <c r="V553" s="424"/>
      <c r="W553" s="424"/>
      <c r="X553" s="424"/>
      <c r="Y553" s="424"/>
      <c r="AA553" s="425"/>
      <c r="AB553" s="424"/>
      <c r="AD553" s="434"/>
    </row>
    <row r="554" spans="1:30" ht="32">
      <c r="A554" s="12">
        <f>A551+1</f>
        <v>519</v>
      </c>
      <c r="B554" s="13">
        <v>78181508</v>
      </c>
      <c r="C554" s="768" t="s">
        <v>1872</v>
      </c>
      <c r="D554" s="769"/>
      <c r="E554" s="14" t="s">
        <v>1710</v>
      </c>
      <c r="F554" s="12">
        <v>1</v>
      </c>
      <c r="G554" s="764" t="s">
        <v>1954</v>
      </c>
      <c r="H554" s="765"/>
      <c r="I554" s="16">
        <v>690000</v>
      </c>
      <c r="J554" s="15">
        <v>0.19</v>
      </c>
      <c r="K554" s="16">
        <f t="shared" si="179"/>
        <v>1311</v>
      </c>
      <c r="L554" s="16">
        <f t="shared" si="180"/>
        <v>691311</v>
      </c>
      <c r="M554" s="16">
        <v>926000</v>
      </c>
      <c r="N554" s="15">
        <v>0.19</v>
      </c>
      <c r="O554" s="16">
        <f t="shared" si="181"/>
        <v>175940</v>
      </c>
      <c r="P554" s="16">
        <f t="shared" ref="P554:P582" si="193">(O554+M554)*F554</f>
        <v>1101940</v>
      </c>
      <c r="Q554" s="16">
        <v>827000</v>
      </c>
      <c r="R554" s="15">
        <v>0.19</v>
      </c>
      <c r="S554" s="16">
        <f t="shared" si="182"/>
        <v>157130</v>
      </c>
      <c r="T554" s="16">
        <f t="shared" si="183"/>
        <v>984130</v>
      </c>
      <c r="U554" s="424">
        <f t="shared" si="184"/>
        <v>691311</v>
      </c>
      <c r="V554" s="424">
        <f t="shared" si="185"/>
        <v>890169.86167908565</v>
      </c>
      <c r="W554" s="424">
        <f t="shared" si="186"/>
        <v>908436.61170951824</v>
      </c>
      <c r="X554" s="424">
        <f t="shared" si="187"/>
        <v>984130</v>
      </c>
      <c r="Y554" s="424">
        <f t="shared" si="188"/>
        <v>925793.66666666663</v>
      </c>
      <c r="Z554" s="427">
        <f t="shared" si="189"/>
        <v>172639.10285203511</v>
      </c>
      <c r="AA554" s="425">
        <f t="shared" si="190"/>
        <v>0.18647686743594247</v>
      </c>
      <c r="AB554" s="424">
        <f t="shared" ref="AB554:AB582" si="194">IF(AA554&lt;=0.15,U554,V554)</f>
        <v>890169.86167908565</v>
      </c>
      <c r="AC554" s="421" t="str">
        <f t="shared" ref="AC554:AC582" si="195">IF(AB554=U554,$U$4,IF(AB554=V554,$V$4,IF(AB554=W554,$W$4,IF(AB554=X554,$X$4,IF(AB554=Y554,$Y$4,"ERROR")))))</f>
        <v>MEDIA ARMONICA</v>
      </c>
      <c r="AD554" s="434"/>
    </row>
    <row r="555" spans="1:30" ht="32">
      <c r="A555" s="12">
        <f t="shared" ref="A555:A582" si="196">+A554+1</f>
        <v>520</v>
      </c>
      <c r="B555" s="13">
        <v>78181508</v>
      </c>
      <c r="C555" s="768" t="s">
        <v>1828</v>
      </c>
      <c r="D555" s="769"/>
      <c r="E555" s="14" t="s">
        <v>1710</v>
      </c>
      <c r="F555" s="12">
        <v>1</v>
      </c>
      <c r="G555" s="764" t="s">
        <v>1954</v>
      </c>
      <c r="H555" s="765"/>
      <c r="I555" s="16">
        <v>476000</v>
      </c>
      <c r="J555" s="15">
        <v>0.19</v>
      </c>
      <c r="K555" s="16">
        <f t="shared" si="179"/>
        <v>904.4</v>
      </c>
      <c r="L555" s="16">
        <f t="shared" si="180"/>
        <v>476904.4</v>
      </c>
      <c r="M555" s="16">
        <v>620000</v>
      </c>
      <c r="N555" s="15">
        <v>0.19</v>
      </c>
      <c r="O555" s="16">
        <f t="shared" si="181"/>
        <v>117800</v>
      </c>
      <c r="P555" s="16">
        <f t="shared" si="193"/>
        <v>737800</v>
      </c>
      <c r="Q555" s="16">
        <v>559000</v>
      </c>
      <c r="R555" s="15">
        <v>0.19</v>
      </c>
      <c r="S555" s="16">
        <f t="shared" si="182"/>
        <v>106210</v>
      </c>
      <c r="T555" s="16">
        <f t="shared" si="183"/>
        <v>665210</v>
      </c>
      <c r="U555" s="424">
        <f t="shared" si="184"/>
        <v>476904.4</v>
      </c>
      <c r="V555" s="424">
        <f t="shared" si="185"/>
        <v>605385.28371065529</v>
      </c>
      <c r="W555" s="424">
        <f t="shared" si="186"/>
        <v>616277.41159140924</v>
      </c>
      <c r="X555" s="424">
        <f t="shared" si="187"/>
        <v>665210</v>
      </c>
      <c r="Y555" s="424">
        <f t="shared" si="188"/>
        <v>626638.1333333333</v>
      </c>
      <c r="Z555" s="427">
        <f t="shared" si="189"/>
        <v>109946.86655669422</v>
      </c>
      <c r="AA555" s="425">
        <f t="shared" si="190"/>
        <v>0.17545511629150917</v>
      </c>
      <c r="AB555" s="424">
        <f t="shared" si="194"/>
        <v>605385.28371065529</v>
      </c>
      <c r="AC555" s="421" t="str">
        <f t="shared" si="195"/>
        <v>MEDIA ARMONICA</v>
      </c>
      <c r="AD555" s="434"/>
    </row>
    <row r="556" spans="1:30" ht="32">
      <c r="A556" s="12">
        <f t="shared" si="196"/>
        <v>521</v>
      </c>
      <c r="B556" s="13">
        <v>78181508</v>
      </c>
      <c r="C556" s="768" t="s">
        <v>1789</v>
      </c>
      <c r="D556" s="769"/>
      <c r="E556" s="14" t="s">
        <v>1710</v>
      </c>
      <c r="F556" s="12">
        <v>1</v>
      </c>
      <c r="G556" s="764" t="s">
        <v>1954</v>
      </c>
      <c r="H556" s="765"/>
      <c r="I556" s="16">
        <v>127000</v>
      </c>
      <c r="J556" s="15">
        <v>0.19</v>
      </c>
      <c r="K556" s="16">
        <f t="shared" si="179"/>
        <v>241.3</v>
      </c>
      <c r="L556" s="16">
        <f t="shared" si="180"/>
        <v>127241.3</v>
      </c>
      <c r="M556" s="16">
        <v>164000</v>
      </c>
      <c r="N556" s="15">
        <v>0.19</v>
      </c>
      <c r="O556" s="16">
        <f t="shared" si="181"/>
        <v>31160</v>
      </c>
      <c r="P556" s="16">
        <f t="shared" si="193"/>
        <v>195160</v>
      </c>
      <c r="Q556" s="16">
        <v>147000</v>
      </c>
      <c r="R556" s="15">
        <v>0.19</v>
      </c>
      <c r="S556" s="16">
        <f t="shared" si="182"/>
        <v>27930</v>
      </c>
      <c r="T556" s="16">
        <f t="shared" si="183"/>
        <v>174930</v>
      </c>
      <c r="U556" s="424">
        <f t="shared" si="184"/>
        <v>127241.3</v>
      </c>
      <c r="V556" s="424">
        <f t="shared" si="185"/>
        <v>160430.75312853805</v>
      </c>
      <c r="W556" s="424">
        <f t="shared" si="186"/>
        <v>163165.27391915242</v>
      </c>
      <c r="X556" s="424">
        <f t="shared" si="187"/>
        <v>174930</v>
      </c>
      <c r="Y556" s="424">
        <f t="shared" si="188"/>
        <v>165777.1</v>
      </c>
      <c r="Z556" s="427">
        <f t="shared" si="189"/>
        <v>28473.018060730181</v>
      </c>
      <c r="AA556" s="425">
        <f t="shared" si="190"/>
        <v>0.17175483260794272</v>
      </c>
      <c r="AB556" s="424">
        <f t="shared" si="194"/>
        <v>160430.75312853805</v>
      </c>
      <c r="AC556" s="421" t="str">
        <f t="shared" si="195"/>
        <v>MEDIA ARMONICA</v>
      </c>
      <c r="AD556" s="434"/>
    </row>
    <row r="557" spans="1:30" ht="32">
      <c r="A557" s="12">
        <f t="shared" si="196"/>
        <v>522</v>
      </c>
      <c r="B557" s="13">
        <v>78181508</v>
      </c>
      <c r="C557" s="768" t="s">
        <v>1817</v>
      </c>
      <c r="D557" s="769"/>
      <c r="E557" s="14" t="s">
        <v>1710</v>
      </c>
      <c r="F557" s="12">
        <v>1</v>
      </c>
      <c r="G557" s="764" t="s">
        <v>1954</v>
      </c>
      <c r="H557" s="765"/>
      <c r="I557" s="16">
        <v>701000</v>
      </c>
      <c r="J557" s="15">
        <v>0.19</v>
      </c>
      <c r="K557" s="16">
        <f t="shared" si="179"/>
        <v>1331.9</v>
      </c>
      <c r="L557" s="16">
        <f t="shared" si="180"/>
        <v>702331.9</v>
      </c>
      <c r="M557" s="16">
        <v>915000</v>
      </c>
      <c r="N557" s="15">
        <v>0.19</v>
      </c>
      <c r="O557" s="16">
        <f t="shared" si="181"/>
        <v>173850</v>
      </c>
      <c r="P557" s="16">
        <f t="shared" si="193"/>
        <v>1088850</v>
      </c>
      <c r="Q557" s="16">
        <v>825000</v>
      </c>
      <c r="R557" s="15">
        <v>0.19</v>
      </c>
      <c r="S557" s="16">
        <f t="shared" si="182"/>
        <v>156750</v>
      </c>
      <c r="T557" s="16">
        <f t="shared" si="183"/>
        <v>981750</v>
      </c>
      <c r="U557" s="424">
        <f t="shared" si="184"/>
        <v>702331.9</v>
      </c>
      <c r="V557" s="424">
        <f t="shared" si="185"/>
        <v>892639.92034309544</v>
      </c>
      <c r="W557" s="424">
        <f t="shared" si="186"/>
        <v>908874.22359813028</v>
      </c>
      <c r="X557" s="424">
        <f t="shared" si="187"/>
        <v>981750</v>
      </c>
      <c r="Y557" s="424">
        <f t="shared" si="188"/>
        <v>924310.6333333333</v>
      </c>
      <c r="Z557" s="427">
        <f t="shared" si="189"/>
        <v>162938.68179820204</v>
      </c>
      <c r="AA557" s="425">
        <f t="shared" si="190"/>
        <v>0.17628130189371263</v>
      </c>
      <c r="AB557" s="424">
        <f t="shared" si="194"/>
        <v>892639.92034309544</v>
      </c>
      <c r="AC557" s="421" t="str">
        <f t="shared" si="195"/>
        <v>MEDIA ARMONICA</v>
      </c>
      <c r="AD557" s="434"/>
    </row>
    <row r="558" spans="1:30" ht="32">
      <c r="A558" s="12">
        <f t="shared" si="196"/>
        <v>523</v>
      </c>
      <c r="B558" s="13">
        <v>78181508</v>
      </c>
      <c r="C558" s="768" t="s">
        <v>1856</v>
      </c>
      <c r="D558" s="769"/>
      <c r="E558" s="14" t="s">
        <v>1710</v>
      </c>
      <c r="F558" s="12">
        <v>1</v>
      </c>
      <c r="G558" s="764" t="s">
        <v>1954</v>
      </c>
      <c r="H558" s="765"/>
      <c r="I558" s="16">
        <v>687000</v>
      </c>
      <c r="J558" s="15">
        <v>0.19</v>
      </c>
      <c r="K558" s="16">
        <f t="shared" si="179"/>
        <v>1305.3</v>
      </c>
      <c r="L558" s="16">
        <f t="shared" si="180"/>
        <v>688305.3</v>
      </c>
      <c r="M558" s="16">
        <v>896000</v>
      </c>
      <c r="N558" s="15">
        <v>0.19</v>
      </c>
      <c r="O558" s="16">
        <f t="shared" si="181"/>
        <v>170240</v>
      </c>
      <c r="P558" s="16">
        <f t="shared" si="193"/>
        <v>1066240</v>
      </c>
      <c r="Q558" s="16">
        <v>815000</v>
      </c>
      <c r="R558" s="15">
        <v>0.19</v>
      </c>
      <c r="S558" s="16">
        <f t="shared" si="182"/>
        <v>154850</v>
      </c>
      <c r="T558" s="16">
        <f t="shared" si="183"/>
        <v>969850</v>
      </c>
      <c r="U558" s="424">
        <f t="shared" si="184"/>
        <v>688305.3</v>
      </c>
      <c r="V558" s="424">
        <f t="shared" si="185"/>
        <v>876729.98076069716</v>
      </c>
      <c r="W558" s="424">
        <f t="shared" si="186"/>
        <v>892853.5264783646</v>
      </c>
      <c r="X558" s="424">
        <f t="shared" si="187"/>
        <v>969850</v>
      </c>
      <c r="Y558" s="424">
        <f t="shared" si="188"/>
        <v>908131.7666666666</v>
      </c>
      <c r="Z558" s="427">
        <f t="shared" si="189"/>
        <v>160344.45133391934</v>
      </c>
      <c r="AA558" s="425">
        <f t="shared" si="190"/>
        <v>0.17656518274046282</v>
      </c>
      <c r="AB558" s="424">
        <f t="shared" si="194"/>
        <v>876729.98076069716</v>
      </c>
      <c r="AC558" s="421" t="str">
        <f t="shared" si="195"/>
        <v>MEDIA ARMONICA</v>
      </c>
      <c r="AD558" s="434"/>
    </row>
    <row r="559" spans="1:30" ht="32">
      <c r="A559" s="12">
        <f t="shared" si="196"/>
        <v>524</v>
      </c>
      <c r="B559" s="13">
        <v>78181508</v>
      </c>
      <c r="C559" s="768" t="s">
        <v>1818</v>
      </c>
      <c r="D559" s="769"/>
      <c r="E559" s="14" t="s">
        <v>1710</v>
      </c>
      <c r="F559" s="12">
        <v>1</v>
      </c>
      <c r="G559" s="764" t="s">
        <v>1954</v>
      </c>
      <c r="H559" s="765"/>
      <c r="I559" s="16">
        <v>150000</v>
      </c>
      <c r="J559" s="15">
        <v>0.19</v>
      </c>
      <c r="K559" s="16">
        <f t="shared" si="179"/>
        <v>285</v>
      </c>
      <c r="L559" s="16">
        <f t="shared" si="180"/>
        <v>150285</v>
      </c>
      <c r="M559" s="16">
        <v>194000</v>
      </c>
      <c r="N559" s="15">
        <v>0.19</v>
      </c>
      <c r="O559" s="16">
        <f t="shared" si="181"/>
        <v>36860</v>
      </c>
      <c r="P559" s="16">
        <f t="shared" si="193"/>
        <v>230860</v>
      </c>
      <c r="Q559" s="16">
        <v>177000</v>
      </c>
      <c r="R559" s="15">
        <v>0.19</v>
      </c>
      <c r="S559" s="16">
        <f t="shared" si="182"/>
        <v>33630</v>
      </c>
      <c r="T559" s="16">
        <f t="shared" si="183"/>
        <v>210630</v>
      </c>
      <c r="U559" s="424">
        <f t="shared" si="184"/>
        <v>150285</v>
      </c>
      <c r="V559" s="424">
        <f t="shared" si="185"/>
        <v>190678.18396797986</v>
      </c>
      <c r="W559" s="424">
        <f t="shared" si="186"/>
        <v>194056.49585605712</v>
      </c>
      <c r="X559" s="424">
        <f t="shared" si="187"/>
        <v>210630</v>
      </c>
      <c r="Y559" s="424">
        <f t="shared" si="188"/>
        <v>197258.33333333334</v>
      </c>
      <c r="Z559" s="427">
        <f t="shared" si="189"/>
        <v>34226.537056630325</v>
      </c>
      <c r="AA559" s="425">
        <f t="shared" si="190"/>
        <v>0.17351123513141137</v>
      </c>
      <c r="AB559" s="424">
        <f t="shared" si="194"/>
        <v>190678.18396797986</v>
      </c>
      <c r="AC559" s="421" t="str">
        <f t="shared" si="195"/>
        <v>MEDIA ARMONICA</v>
      </c>
      <c r="AD559" s="434"/>
    </row>
    <row r="560" spans="1:30" ht="32">
      <c r="A560" s="12">
        <f t="shared" si="196"/>
        <v>525</v>
      </c>
      <c r="B560" s="13">
        <v>78181508</v>
      </c>
      <c r="C560" s="768" t="s">
        <v>1728</v>
      </c>
      <c r="D560" s="769"/>
      <c r="E560" s="14" t="s">
        <v>1710</v>
      </c>
      <c r="F560" s="12">
        <v>1</v>
      </c>
      <c r="G560" s="764" t="s">
        <v>1954</v>
      </c>
      <c r="H560" s="765"/>
      <c r="I560" s="16">
        <v>238000</v>
      </c>
      <c r="J560" s="15">
        <v>0.19</v>
      </c>
      <c r="K560" s="16">
        <f t="shared" si="179"/>
        <v>452.2</v>
      </c>
      <c r="L560" s="16">
        <f t="shared" si="180"/>
        <v>238452.2</v>
      </c>
      <c r="M560" s="16">
        <v>310000</v>
      </c>
      <c r="N560" s="15">
        <v>0.19</v>
      </c>
      <c r="O560" s="16">
        <f t="shared" si="181"/>
        <v>58900</v>
      </c>
      <c r="P560" s="16">
        <f t="shared" si="193"/>
        <v>368900</v>
      </c>
      <c r="Q560" s="16">
        <v>282000</v>
      </c>
      <c r="R560" s="15">
        <v>0.19</v>
      </c>
      <c r="S560" s="16">
        <f t="shared" si="182"/>
        <v>53580</v>
      </c>
      <c r="T560" s="16">
        <f t="shared" si="183"/>
        <v>335580</v>
      </c>
      <c r="U560" s="424">
        <f t="shared" si="184"/>
        <v>238452.2</v>
      </c>
      <c r="V560" s="424">
        <f t="shared" si="185"/>
        <v>303508.87482033047</v>
      </c>
      <c r="W560" s="424">
        <f t="shared" si="186"/>
        <v>309054.70020236063</v>
      </c>
      <c r="X560" s="424">
        <f t="shared" si="187"/>
        <v>335580</v>
      </c>
      <c r="Y560" s="424">
        <f t="shared" si="188"/>
        <v>314310.73333333334</v>
      </c>
      <c r="Z560" s="427">
        <f t="shared" si="189"/>
        <v>55338.01230988407</v>
      </c>
      <c r="AA560" s="425">
        <f t="shared" si="190"/>
        <v>0.17606147815256729</v>
      </c>
      <c r="AB560" s="424">
        <f t="shared" si="194"/>
        <v>303508.87482033047</v>
      </c>
      <c r="AC560" s="421" t="str">
        <f t="shared" si="195"/>
        <v>MEDIA ARMONICA</v>
      </c>
      <c r="AD560" s="434"/>
    </row>
    <row r="561" spans="1:30" ht="32">
      <c r="A561" s="12">
        <f t="shared" si="196"/>
        <v>526</v>
      </c>
      <c r="B561" s="13">
        <v>78181508</v>
      </c>
      <c r="C561" s="768" t="s">
        <v>1791</v>
      </c>
      <c r="D561" s="769"/>
      <c r="E561" s="14" t="s">
        <v>1710</v>
      </c>
      <c r="F561" s="12">
        <v>1</v>
      </c>
      <c r="G561" s="764" t="s">
        <v>1954</v>
      </c>
      <c r="H561" s="765"/>
      <c r="I561" s="16">
        <v>533000</v>
      </c>
      <c r="J561" s="15">
        <v>0.19</v>
      </c>
      <c r="K561" s="16">
        <f t="shared" si="179"/>
        <v>1012.7</v>
      </c>
      <c r="L561" s="16">
        <f t="shared" si="180"/>
        <v>534012.69999999995</v>
      </c>
      <c r="M561" s="16">
        <v>701000</v>
      </c>
      <c r="N561" s="15">
        <v>0.19</v>
      </c>
      <c r="O561" s="16">
        <f t="shared" si="181"/>
        <v>133190</v>
      </c>
      <c r="P561" s="16">
        <f t="shared" si="193"/>
        <v>834190</v>
      </c>
      <c r="Q561" s="16">
        <v>632000</v>
      </c>
      <c r="R561" s="15">
        <v>0.19</v>
      </c>
      <c r="S561" s="16">
        <f t="shared" si="182"/>
        <v>120080</v>
      </c>
      <c r="T561" s="16">
        <f t="shared" si="183"/>
        <v>752080</v>
      </c>
      <c r="U561" s="424">
        <f t="shared" si="184"/>
        <v>534012.69999999995</v>
      </c>
      <c r="V561" s="424">
        <f t="shared" si="185"/>
        <v>681658.90768046083</v>
      </c>
      <c r="W561" s="424">
        <f t="shared" si="186"/>
        <v>694534.03834717779</v>
      </c>
      <c r="X561" s="424">
        <f t="shared" si="187"/>
        <v>752080</v>
      </c>
      <c r="Y561" s="424">
        <f t="shared" si="188"/>
        <v>706760.9</v>
      </c>
      <c r="Z561" s="427">
        <f t="shared" si="189"/>
        <v>126667.46090302711</v>
      </c>
      <c r="AA561" s="425">
        <f t="shared" si="190"/>
        <v>0.17922250778591048</v>
      </c>
      <c r="AB561" s="424">
        <f t="shared" si="194"/>
        <v>681658.90768046083</v>
      </c>
      <c r="AC561" s="421" t="str">
        <f t="shared" si="195"/>
        <v>MEDIA ARMONICA</v>
      </c>
      <c r="AD561" s="434"/>
    </row>
    <row r="562" spans="1:30" ht="32">
      <c r="A562" s="12">
        <f t="shared" si="196"/>
        <v>527</v>
      </c>
      <c r="B562" s="13">
        <v>78181508</v>
      </c>
      <c r="C562" s="768" t="s">
        <v>1778</v>
      </c>
      <c r="D562" s="769"/>
      <c r="E562" s="14" t="s">
        <v>1710</v>
      </c>
      <c r="F562" s="12">
        <v>1</v>
      </c>
      <c r="G562" s="764" t="s">
        <v>1954</v>
      </c>
      <c r="H562" s="765"/>
      <c r="I562" s="16">
        <v>639000</v>
      </c>
      <c r="J562" s="15">
        <v>0.19</v>
      </c>
      <c r="K562" s="16">
        <f t="shared" si="179"/>
        <v>1214.0999999999999</v>
      </c>
      <c r="L562" s="16">
        <f t="shared" si="180"/>
        <v>640214.1</v>
      </c>
      <c r="M562" s="16">
        <v>841000</v>
      </c>
      <c r="N562" s="15">
        <v>0.19</v>
      </c>
      <c r="O562" s="16">
        <f t="shared" si="181"/>
        <v>159790</v>
      </c>
      <c r="P562" s="16">
        <f t="shared" si="193"/>
        <v>1000790</v>
      </c>
      <c r="Q562" s="16">
        <v>765000</v>
      </c>
      <c r="R562" s="15">
        <v>0.19</v>
      </c>
      <c r="S562" s="16">
        <f t="shared" si="182"/>
        <v>145350</v>
      </c>
      <c r="T562" s="16">
        <f t="shared" si="183"/>
        <v>910350</v>
      </c>
      <c r="U562" s="424">
        <f t="shared" si="184"/>
        <v>640214.1</v>
      </c>
      <c r="V562" s="424">
        <f t="shared" si="185"/>
        <v>819746.78175530292</v>
      </c>
      <c r="W562" s="424">
        <f t="shared" si="186"/>
        <v>835523.87213580951</v>
      </c>
      <c r="X562" s="424">
        <f t="shared" si="187"/>
        <v>910350</v>
      </c>
      <c r="Y562" s="424">
        <f t="shared" si="188"/>
        <v>850451.3666666667</v>
      </c>
      <c r="Z562" s="427">
        <f t="shared" si="189"/>
        <v>153176.65100922569</v>
      </c>
      <c r="AA562" s="425">
        <f t="shared" si="190"/>
        <v>0.18011218161668624</v>
      </c>
      <c r="AB562" s="424">
        <f t="shared" si="194"/>
        <v>819746.78175530292</v>
      </c>
      <c r="AC562" s="421" t="str">
        <f t="shared" si="195"/>
        <v>MEDIA ARMONICA</v>
      </c>
      <c r="AD562" s="434"/>
    </row>
    <row r="563" spans="1:30" ht="32">
      <c r="A563" s="12">
        <f t="shared" si="196"/>
        <v>528</v>
      </c>
      <c r="B563" s="13">
        <v>78181508</v>
      </c>
      <c r="C563" s="768" t="s">
        <v>1730</v>
      </c>
      <c r="D563" s="769"/>
      <c r="E563" s="14" t="s">
        <v>1710</v>
      </c>
      <c r="F563" s="12">
        <v>1</v>
      </c>
      <c r="G563" s="764" t="s">
        <v>1954</v>
      </c>
      <c r="H563" s="765"/>
      <c r="I563" s="16">
        <v>668000</v>
      </c>
      <c r="J563" s="15">
        <v>0.19</v>
      </c>
      <c r="K563" s="16">
        <f t="shared" si="179"/>
        <v>1269.2</v>
      </c>
      <c r="L563" s="16">
        <f t="shared" si="180"/>
        <v>669269.19999999995</v>
      </c>
      <c r="M563" s="16">
        <v>872000</v>
      </c>
      <c r="N563" s="15">
        <v>0.19</v>
      </c>
      <c r="O563" s="16">
        <f t="shared" si="181"/>
        <v>165680</v>
      </c>
      <c r="P563" s="16">
        <f t="shared" si="193"/>
        <v>1037680</v>
      </c>
      <c r="Q563" s="16">
        <v>786000</v>
      </c>
      <c r="R563" s="15">
        <v>0.19</v>
      </c>
      <c r="S563" s="16">
        <f t="shared" si="182"/>
        <v>149340</v>
      </c>
      <c r="T563" s="16">
        <f t="shared" si="183"/>
        <v>935340</v>
      </c>
      <c r="U563" s="424">
        <f t="shared" si="184"/>
        <v>669269.19999999995</v>
      </c>
      <c r="V563" s="424">
        <f t="shared" si="185"/>
        <v>850584.79003059468</v>
      </c>
      <c r="W563" s="424">
        <f t="shared" si="186"/>
        <v>866053.25362776336</v>
      </c>
      <c r="X563" s="424">
        <f t="shared" si="187"/>
        <v>935340</v>
      </c>
      <c r="Y563" s="424">
        <f t="shared" si="188"/>
        <v>880763.06666666677</v>
      </c>
      <c r="Z563" s="427">
        <f t="shared" si="189"/>
        <v>155275.26231011612</v>
      </c>
      <c r="AA563" s="425">
        <f t="shared" si="190"/>
        <v>0.17629629146209594</v>
      </c>
      <c r="AB563" s="424">
        <f t="shared" si="194"/>
        <v>850584.79003059468</v>
      </c>
      <c r="AC563" s="421" t="str">
        <f t="shared" si="195"/>
        <v>MEDIA ARMONICA</v>
      </c>
      <c r="AD563" s="434"/>
    </row>
    <row r="564" spans="1:30" ht="32">
      <c r="A564" s="12">
        <f t="shared" si="196"/>
        <v>529</v>
      </c>
      <c r="B564" s="13">
        <v>78181508</v>
      </c>
      <c r="C564" s="768" t="s">
        <v>1779</v>
      </c>
      <c r="D564" s="769"/>
      <c r="E564" s="14" t="s">
        <v>1710</v>
      </c>
      <c r="F564" s="12">
        <v>1</v>
      </c>
      <c r="G564" s="764" t="s">
        <v>1954</v>
      </c>
      <c r="H564" s="765"/>
      <c r="I564" s="16">
        <v>273000</v>
      </c>
      <c r="J564" s="15">
        <v>0.19</v>
      </c>
      <c r="K564" s="16">
        <f t="shared" si="179"/>
        <v>518.70000000000005</v>
      </c>
      <c r="L564" s="16">
        <f t="shared" si="180"/>
        <v>273518.7</v>
      </c>
      <c r="M564" s="16">
        <v>352000</v>
      </c>
      <c r="N564" s="15">
        <v>0.19</v>
      </c>
      <c r="O564" s="16">
        <f t="shared" si="181"/>
        <v>66880</v>
      </c>
      <c r="P564" s="16">
        <f t="shared" si="193"/>
        <v>418880</v>
      </c>
      <c r="Q564" s="16">
        <v>320000</v>
      </c>
      <c r="R564" s="15">
        <v>0.19</v>
      </c>
      <c r="S564" s="16">
        <f t="shared" si="182"/>
        <v>60800</v>
      </c>
      <c r="T564" s="16">
        <f t="shared" si="183"/>
        <v>380800</v>
      </c>
      <c r="U564" s="424">
        <f t="shared" si="184"/>
        <v>273518.7</v>
      </c>
      <c r="V564" s="424">
        <f t="shared" si="185"/>
        <v>346043.66564969841</v>
      </c>
      <c r="W564" s="424">
        <f t="shared" si="186"/>
        <v>352039.33835199737</v>
      </c>
      <c r="X564" s="424">
        <f t="shared" si="187"/>
        <v>380800</v>
      </c>
      <c r="Y564" s="424">
        <f t="shared" si="188"/>
        <v>357732.89999999997</v>
      </c>
      <c r="Z564" s="427">
        <f t="shared" si="189"/>
        <v>61544.267056214754</v>
      </c>
      <c r="AA564" s="425">
        <f t="shared" si="190"/>
        <v>0.17203971749932634</v>
      </c>
      <c r="AB564" s="424">
        <f t="shared" si="194"/>
        <v>346043.66564969841</v>
      </c>
      <c r="AC564" s="421" t="str">
        <f t="shared" si="195"/>
        <v>MEDIA ARMONICA</v>
      </c>
      <c r="AD564" s="434"/>
    </row>
    <row r="565" spans="1:30" ht="32">
      <c r="A565" s="12">
        <f t="shared" si="196"/>
        <v>530</v>
      </c>
      <c r="B565" s="13">
        <v>78181508</v>
      </c>
      <c r="C565" s="768" t="s">
        <v>1731</v>
      </c>
      <c r="D565" s="769"/>
      <c r="E565" s="14" t="s">
        <v>1710</v>
      </c>
      <c r="F565" s="12">
        <v>1</v>
      </c>
      <c r="G565" s="764" t="s">
        <v>1954</v>
      </c>
      <c r="H565" s="765"/>
      <c r="I565" s="16">
        <v>614000</v>
      </c>
      <c r="J565" s="15">
        <v>0.19</v>
      </c>
      <c r="K565" s="16">
        <f t="shared" si="179"/>
        <v>1166.5999999999999</v>
      </c>
      <c r="L565" s="16">
        <f t="shared" si="180"/>
        <v>615166.6</v>
      </c>
      <c r="M565" s="16">
        <v>823000</v>
      </c>
      <c r="N565" s="15">
        <v>0.19</v>
      </c>
      <c r="O565" s="16">
        <f t="shared" si="181"/>
        <v>156370</v>
      </c>
      <c r="P565" s="16">
        <f t="shared" si="193"/>
        <v>979370</v>
      </c>
      <c r="Q565" s="16">
        <v>735000</v>
      </c>
      <c r="R565" s="15">
        <v>0.19</v>
      </c>
      <c r="S565" s="16">
        <f t="shared" si="182"/>
        <v>139650</v>
      </c>
      <c r="T565" s="16">
        <f t="shared" si="183"/>
        <v>874650</v>
      </c>
      <c r="U565" s="424">
        <f t="shared" si="184"/>
        <v>615166.6</v>
      </c>
      <c r="V565" s="424">
        <f t="shared" si="185"/>
        <v>791566.14108996594</v>
      </c>
      <c r="W565" s="424">
        <f t="shared" si="186"/>
        <v>807714.62817776785</v>
      </c>
      <c r="X565" s="424">
        <f t="shared" si="187"/>
        <v>874650</v>
      </c>
      <c r="Y565" s="424">
        <f t="shared" si="188"/>
        <v>823062.20000000007</v>
      </c>
      <c r="Z565" s="427">
        <f t="shared" si="189"/>
        <v>153094.75273942793</v>
      </c>
      <c r="AA565" s="425">
        <f t="shared" si="190"/>
        <v>0.18600629787083883</v>
      </c>
      <c r="AB565" s="424">
        <f t="shared" si="194"/>
        <v>791566.14108996594</v>
      </c>
      <c r="AC565" s="421" t="str">
        <f t="shared" si="195"/>
        <v>MEDIA ARMONICA</v>
      </c>
      <c r="AD565" s="434"/>
    </row>
    <row r="566" spans="1:30" ht="32">
      <c r="A566" s="12">
        <f t="shared" si="196"/>
        <v>531</v>
      </c>
      <c r="B566" s="13">
        <v>78181508</v>
      </c>
      <c r="C566" s="768" t="s">
        <v>1732</v>
      </c>
      <c r="D566" s="769"/>
      <c r="E566" s="14" t="s">
        <v>1710</v>
      </c>
      <c r="F566" s="12">
        <v>1</v>
      </c>
      <c r="G566" s="764" t="s">
        <v>1954</v>
      </c>
      <c r="H566" s="765"/>
      <c r="I566" s="16">
        <v>710000</v>
      </c>
      <c r="J566" s="15">
        <v>0.19</v>
      </c>
      <c r="K566" s="16">
        <f t="shared" si="179"/>
        <v>1349</v>
      </c>
      <c r="L566" s="16">
        <f t="shared" si="180"/>
        <v>711349</v>
      </c>
      <c r="M566" s="16">
        <v>943000</v>
      </c>
      <c r="N566" s="15">
        <v>0.19</v>
      </c>
      <c r="O566" s="16">
        <f t="shared" si="181"/>
        <v>179170</v>
      </c>
      <c r="P566" s="16">
        <f t="shared" si="193"/>
        <v>1122170</v>
      </c>
      <c r="Q566" s="16">
        <v>850000</v>
      </c>
      <c r="R566" s="15">
        <v>0.19</v>
      </c>
      <c r="S566" s="16">
        <f t="shared" si="182"/>
        <v>161500</v>
      </c>
      <c r="T566" s="16">
        <f t="shared" si="183"/>
        <v>1011500</v>
      </c>
      <c r="U566" s="424">
        <f t="shared" si="184"/>
        <v>711349</v>
      </c>
      <c r="V566" s="424">
        <f t="shared" si="185"/>
        <v>913091.62098788889</v>
      </c>
      <c r="W566" s="424">
        <f t="shared" si="186"/>
        <v>931184.53685449075</v>
      </c>
      <c r="X566" s="424">
        <f t="shared" si="187"/>
        <v>1011500</v>
      </c>
      <c r="Y566" s="424">
        <f t="shared" si="188"/>
        <v>948339.66666666663</v>
      </c>
      <c r="Z566" s="427">
        <f t="shared" si="189"/>
        <v>173561.50550613334</v>
      </c>
      <c r="AA566" s="425">
        <f t="shared" si="190"/>
        <v>0.18301618249944906</v>
      </c>
      <c r="AB566" s="424">
        <f t="shared" si="194"/>
        <v>913091.62098788889</v>
      </c>
      <c r="AC566" s="421" t="str">
        <f t="shared" si="195"/>
        <v>MEDIA ARMONICA</v>
      </c>
      <c r="AD566" s="434"/>
    </row>
    <row r="567" spans="1:30" ht="32">
      <c r="A567" s="12">
        <f t="shared" si="196"/>
        <v>532</v>
      </c>
      <c r="B567" s="13">
        <v>78181508</v>
      </c>
      <c r="C567" s="768" t="s">
        <v>1803</v>
      </c>
      <c r="D567" s="769"/>
      <c r="E567" s="14" t="s">
        <v>1710</v>
      </c>
      <c r="F567" s="12">
        <v>1</v>
      </c>
      <c r="G567" s="764" t="s">
        <v>1954</v>
      </c>
      <c r="H567" s="765"/>
      <c r="I567" s="16">
        <v>494000</v>
      </c>
      <c r="J567" s="15">
        <v>0.19</v>
      </c>
      <c r="K567" s="16">
        <f t="shared" si="179"/>
        <v>938.6</v>
      </c>
      <c r="L567" s="16">
        <f t="shared" si="180"/>
        <v>494938.6</v>
      </c>
      <c r="M567" s="16">
        <v>632000</v>
      </c>
      <c r="N567" s="15">
        <v>0.19</v>
      </c>
      <c r="O567" s="16">
        <f t="shared" si="181"/>
        <v>120080</v>
      </c>
      <c r="P567" s="16">
        <f t="shared" si="193"/>
        <v>752080</v>
      </c>
      <c r="Q567" s="16">
        <v>575000</v>
      </c>
      <c r="R567" s="15">
        <v>0.19</v>
      </c>
      <c r="S567" s="16">
        <f t="shared" si="182"/>
        <v>109250</v>
      </c>
      <c r="T567" s="16">
        <f t="shared" si="183"/>
        <v>684250</v>
      </c>
      <c r="U567" s="424">
        <f t="shared" si="184"/>
        <v>494938.6</v>
      </c>
      <c r="V567" s="424">
        <f t="shared" si="185"/>
        <v>623499.37116944802</v>
      </c>
      <c r="W567" s="424">
        <f t="shared" si="186"/>
        <v>633884.39014939161</v>
      </c>
      <c r="X567" s="424">
        <f t="shared" si="187"/>
        <v>684250</v>
      </c>
      <c r="Y567" s="424">
        <f t="shared" si="188"/>
        <v>643756.20000000007</v>
      </c>
      <c r="Z567" s="427">
        <f t="shared" si="189"/>
        <v>108812.4863463745</v>
      </c>
      <c r="AA567" s="425">
        <f t="shared" si="190"/>
        <v>0.16902747708895771</v>
      </c>
      <c r="AB567" s="424">
        <f t="shared" si="194"/>
        <v>623499.37116944802</v>
      </c>
      <c r="AC567" s="421" t="str">
        <f t="shared" si="195"/>
        <v>MEDIA ARMONICA</v>
      </c>
      <c r="AD567" s="434"/>
    </row>
    <row r="568" spans="1:30" ht="32">
      <c r="A568" s="12">
        <f t="shared" si="196"/>
        <v>533</v>
      </c>
      <c r="B568" s="13">
        <v>78181508</v>
      </c>
      <c r="C568" s="768" t="s">
        <v>1819</v>
      </c>
      <c r="D568" s="769"/>
      <c r="E568" s="14" t="s">
        <v>1710</v>
      </c>
      <c r="F568" s="12">
        <v>1</v>
      </c>
      <c r="G568" s="764" t="s">
        <v>1954</v>
      </c>
      <c r="H568" s="765"/>
      <c r="I568" s="16">
        <v>302000</v>
      </c>
      <c r="J568" s="15">
        <v>0.19</v>
      </c>
      <c r="K568" s="16">
        <f t="shared" si="179"/>
        <v>573.79999999999995</v>
      </c>
      <c r="L568" s="16">
        <f t="shared" si="180"/>
        <v>302573.8</v>
      </c>
      <c r="M568" s="16">
        <v>397000</v>
      </c>
      <c r="N568" s="15">
        <v>0.19</v>
      </c>
      <c r="O568" s="16">
        <f t="shared" si="181"/>
        <v>75430</v>
      </c>
      <c r="P568" s="16">
        <f t="shared" si="193"/>
        <v>472430</v>
      </c>
      <c r="Q568" s="16">
        <v>358000</v>
      </c>
      <c r="R568" s="15">
        <v>0.19</v>
      </c>
      <c r="S568" s="16">
        <f t="shared" si="182"/>
        <v>68020</v>
      </c>
      <c r="T568" s="16">
        <f t="shared" si="183"/>
        <v>426020</v>
      </c>
      <c r="U568" s="424">
        <f t="shared" si="184"/>
        <v>302573.8</v>
      </c>
      <c r="V568" s="424">
        <f t="shared" si="185"/>
        <v>386149.97628327325</v>
      </c>
      <c r="W568" s="424">
        <f t="shared" si="186"/>
        <v>393428.8999799717</v>
      </c>
      <c r="X568" s="424">
        <f t="shared" si="187"/>
        <v>426020</v>
      </c>
      <c r="Y568" s="424">
        <f t="shared" si="188"/>
        <v>400341.26666666666</v>
      </c>
      <c r="Z568" s="427">
        <f t="shared" si="189"/>
        <v>71681.37916648142</v>
      </c>
      <c r="AA568" s="425">
        <f t="shared" si="190"/>
        <v>0.17905068783769668</v>
      </c>
      <c r="AB568" s="424">
        <f t="shared" si="194"/>
        <v>386149.97628327325</v>
      </c>
      <c r="AC568" s="421" t="str">
        <f t="shared" si="195"/>
        <v>MEDIA ARMONICA</v>
      </c>
      <c r="AD568" s="434"/>
    </row>
    <row r="569" spans="1:30" ht="32">
      <c r="A569" s="12">
        <f t="shared" si="196"/>
        <v>534</v>
      </c>
      <c r="B569" s="13">
        <v>78181508</v>
      </c>
      <c r="C569" s="768" t="s">
        <v>1780</v>
      </c>
      <c r="D569" s="769"/>
      <c r="E569" s="14" t="s">
        <v>1710</v>
      </c>
      <c r="F569" s="12">
        <v>1</v>
      </c>
      <c r="G569" s="764" t="s">
        <v>1954</v>
      </c>
      <c r="H569" s="765"/>
      <c r="I569" s="16">
        <v>258000</v>
      </c>
      <c r="J569" s="15">
        <v>0.19</v>
      </c>
      <c r="K569" s="16">
        <f t="shared" si="179"/>
        <v>490.2</v>
      </c>
      <c r="L569" s="16">
        <f t="shared" si="180"/>
        <v>258490.2</v>
      </c>
      <c r="M569" s="16">
        <v>336000</v>
      </c>
      <c r="N569" s="15">
        <v>0.19</v>
      </c>
      <c r="O569" s="16">
        <f t="shared" si="181"/>
        <v>63840</v>
      </c>
      <c r="P569" s="16">
        <f t="shared" si="193"/>
        <v>399840</v>
      </c>
      <c r="Q569" s="16">
        <v>303000</v>
      </c>
      <c r="R569" s="15">
        <v>0.19</v>
      </c>
      <c r="S569" s="16">
        <f t="shared" si="182"/>
        <v>57570</v>
      </c>
      <c r="T569" s="16">
        <f t="shared" si="183"/>
        <v>360570</v>
      </c>
      <c r="U569" s="424">
        <f t="shared" si="184"/>
        <v>258490.2</v>
      </c>
      <c r="V569" s="424">
        <f t="shared" si="185"/>
        <v>328119.67217865097</v>
      </c>
      <c r="W569" s="424">
        <f t="shared" si="186"/>
        <v>334020.63994437963</v>
      </c>
      <c r="X569" s="424">
        <f t="shared" si="187"/>
        <v>360570</v>
      </c>
      <c r="Y569" s="424">
        <f t="shared" si="188"/>
        <v>339633.39999999997</v>
      </c>
      <c r="Z569" s="427">
        <f t="shared" si="189"/>
        <v>59574.588568617262</v>
      </c>
      <c r="AA569" s="425">
        <f t="shared" si="190"/>
        <v>0.17540850978913519</v>
      </c>
      <c r="AB569" s="424">
        <f t="shared" si="194"/>
        <v>328119.67217865097</v>
      </c>
      <c r="AC569" s="421" t="str">
        <f t="shared" si="195"/>
        <v>MEDIA ARMONICA</v>
      </c>
      <c r="AD569" s="434"/>
    </row>
    <row r="570" spans="1:30" ht="32">
      <c r="A570" s="12">
        <f t="shared" si="196"/>
        <v>535</v>
      </c>
      <c r="B570" s="13">
        <v>78181508</v>
      </c>
      <c r="C570" s="768" t="s">
        <v>1735</v>
      </c>
      <c r="D570" s="769"/>
      <c r="E570" s="14" t="s">
        <v>1710</v>
      </c>
      <c r="F570" s="12">
        <v>1</v>
      </c>
      <c r="G570" s="764" t="s">
        <v>1954</v>
      </c>
      <c r="H570" s="765"/>
      <c r="I570" s="16">
        <v>578000</v>
      </c>
      <c r="J570" s="15">
        <v>0.19</v>
      </c>
      <c r="K570" s="16">
        <f t="shared" si="179"/>
        <v>1098.2</v>
      </c>
      <c r="L570" s="16">
        <f t="shared" si="180"/>
        <v>579098.19999999995</v>
      </c>
      <c r="M570" s="16">
        <v>774000</v>
      </c>
      <c r="N570" s="15">
        <v>0.19</v>
      </c>
      <c r="O570" s="16">
        <f t="shared" si="181"/>
        <v>147060</v>
      </c>
      <c r="P570" s="16">
        <f t="shared" si="193"/>
        <v>921060</v>
      </c>
      <c r="Q570" s="16">
        <v>698000</v>
      </c>
      <c r="R570" s="15">
        <v>0.19</v>
      </c>
      <c r="S570" s="16">
        <f t="shared" si="182"/>
        <v>132620</v>
      </c>
      <c r="T570" s="16">
        <f t="shared" si="183"/>
        <v>830620</v>
      </c>
      <c r="U570" s="424">
        <f t="shared" si="184"/>
        <v>579098.19999999995</v>
      </c>
      <c r="V570" s="424">
        <f t="shared" si="185"/>
        <v>746928.55391752347</v>
      </c>
      <c r="W570" s="424">
        <f t="shared" si="186"/>
        <v>762337.89222491893</v>
      </c>
      <c r="X570" s="424">
        <f t="shared" si="187"/>
        <v>830620</v>
      </c>
      <c r="Y570" s="424">
        <f t="shared" si="188"/>
        <v>776926.06666666677</v>
      </c>
      <c r="Z570" s="427">
        <f t="shared" si="189"/>
        <v>144676.06810253285</v>
      </c>
      <c r="AA570" s="425">
        <f t="shared" si="190"/>
        <v>0.18621600472648941</v>
      </c>
      <c r="AB570" s="424">
        <f t="shared" si="194"/>
        <v>746928.55391752347</v>
      </c>
      <c r="AC570" s="421" t="str">
        <f t="shared" si="195"/>
        <v>MEDIA ARMONICA</v>
      </c>
      <c r="AD570" s="434"/>
    </row>
    <row r="571" spans="1:30" ht="32">
      <c r="A571" s="12">
        <f t="shared" si="196"/>
        <v>536</v>
      </c>
      <c r="B571" s="13">
        <v>78181508</v>
      </c>
      <c r="C571" s="768" t="s">
        <v>1736</v>
      </c>
      <c r="D571" s="769"/>
      <c r="E571" s="14" t="s">
        <v>1710</v>
      </c>
      <c r="F571" s="12">
        <v>1</v>
      </c>
      <c r="G571" s="764" t="s">
        <v>1954</v>
      </c>
      <c r="H571" s="765"/>
      <c r="I571" s="16">
        <v>94000</v>
      </c>
      <c r="J571" s="15">
        <v>0.19</v>
      </c>
      <c r="K571" s="16">
        <f t="shared" si="179"/>
        <v>178.6</v>
      </c>
      <c r="L571" s="16">
        <f t="shared" si="180"/>
        <v>94178.6</v>
      </c>
      <c r="M571" s="16">
        <v>124000</v>
      </c>
      <c r="N571" s="15">
        <v>0.19</v>
      </c>
      <c r="O571" s="16">
        <f t="shared" si="181"/>
        <v>23560</v>
      </c>
      <c r="P571" s="16">
        <f t="shared" si="193"/>
        <v>147560</v>
      </c>
      <c r="Q571" s="16">
        <v>112000</v>
      </c>
      <c r="R571" s="15">
        <v>0.19</v>
      </c>
      <c r="S571" s="16">
        <f t="shared" si="182"/>
        <v>21280</v>
      </c>
      <c r="T571" s="16">
        <f t="shared" si="183"/>
        <v>133280</v>
      </c>
      <c r="U571" s="424">
        <f t="shared" si="184"/>
        <v>94178.6</v>
      </c>
      <c r="V571" s="424">
        <f t="shared" si="185"/>
        <v>120491.4656584812</v>
      </c>
      <c r="W571" s="424">
        <f t="shared" si="186"/>
        <v>122808.55469172371</v>
      </c>
      <c r="X571" s="424">
        <f t="shared" si="187"/>
        <v>133280</v>
      </c>
      <c r="Y571" s="424">
        <f t="shared" si="188"/>
        <v>125006.2</v>
      </c>
      <c r="Z571" s="427">
        <f t="shared" si="189"/>
        <v>22564.504445699698</v>
      </c>
      <c r="AA571" s="425">
        <f t="shared" si="190"/>
        <v>0.18050708241430985</v>
      </c>
      <c r="AB571" s="424">
        <f t="shared" si="194"/>
        <v>120491.4656584812</v>
      </c>
      <c r="AC571" s="421" t="str">
        <f t="shared" si="195"/>
        <v>MEDIA ARMONICA</v>
      </c>
      <c r="AD571" s="434"/>
    </row>
    <row r="572" spans="1:30" ht="32">
      <c r="A572" s="12">
        <f t="shared" si="196"/>
        <v>537</v>
      </c>
      <c r="B572" s="13">
        <v>78181508</v>
      </c>
      <c r="C572" s="768" t="s">
        <v>1737</v>
      </c>
      <c r="D572" s="769"/>
      <c r="E572" s="14" t="s">
        <v>1710</v>
      </c>
      <c r="F572" s="12">
        <v>1</v>
      </c>
      <c r="G572" s="764" t="s">
        <v>1954</v>
      </c>
      <c r="H572" s="765"/>
      <c r="I572" s="16">
        <v>608000</v>
      </c>
      <c r="J572" s="15">
        <v>0.19</v>
      </c>
      <c r="K572" s="16">
        <f t="shared" si="179"/>
        <v>1155.2</v>
      </c>
      <c r="L572" s="16">
        <f t="shared" si="180"/>
        <v>609155.19999999995</v>
      </c>
      <c r="M572" s="16">
        <v>800000</v>
      </c>
      <c r="N572" s="15">
        <v>0.19</v>
      </c>
      <c r="O572" s="16">
        <f t="shared" si="181"/>
        <v>152000</v>
      </c>
      <c r="P572" s="16">
        <f t="shared" si="193"/>
        <v>952000</v>
      </c>
      <c r="Q572" s="16">
        <v>728000</v>
      </c>
      <c r="R572" s="15">
        <v>0.19</v>
      </c>
      <c r="S572" s="16">
        <f t="shared" si="182"/>
        <v>138320</v>
      </c>
      <c r="T572" s="16">
        <f t="shared" si="183"/>
        <v>866320</v>
      </c>
      <c r="U572" s="424">
        <f t="shared" si="184"/>
        <v>609155.19999999995</v>
      </c>
      <c r="V572" s="424">
        <f t="shared" si="185"/>
        <v>779961.07098354085</v>
      </c>
      <c r="W572" s="424">
        <f t="shared" si="186"/>
        <v>794964.52402196266</v>
      </c>
      <c r="X572" s="424">
        <f t="shared" si="187"/>
        <v>866320</v>
      </c>
      <c r="Y572" s="424">
        <f t="shared" si="188"/>
        <v>809158.4</v>
      </c>
      <c r="Z572" s="427">
        <f t="shared" si="189"/>
        <v>145685.10701207555</v>
      </c>
      <c r="AA572" s="425">
        <f t="shared" si="190"/>
        <v>0.18004522601764444</v>
      </c>
      <c r="AB572" s="424">
        <f t="shared" si="194"/>
        <v>779961.07098354085</v>
      </c>
      <c r="AC572" s="421" t="str">
        <f t="shared" si="195"/>
        <v>MEDIA ARMONICA</v>
      </c>
      <c r="AD572" s="434"/>
    </row>
    <row r="573" spans="1:30" ht="32">
      <c r="A573" s="12">
        <f t="shared" si="196"/>
        <v>538</v>
      </c>
      <c r="B573" s="13">
        <v>78181508</v>
      </c>
      <c r="C573" s="768" t="s">
        <v>1738</v>
      </c>
      <c r="D573" s="769"/>
      <c r="E573" s="14" t="s">
        <v>1710</v>
      </c>
      <c r="F573" s="12">
        <v>1</v>
      </c>
      <c r="G573" s="764" t="s">
        <v>1954</v>
      </c>
      <c r="H573" s="765"/>
      <c r="I573" s="16">
        <v>318000</v>
      </c>
      <c r="J573" s="15">
        <v>0.19</v>
      </c>
      <c r="K573" s="16">
        <f t="shared" si="179"/>
        <v>604.20000000000005</v>
      </c>
      <c r="L573" s="16">
        <f t="shared" si="180"/>
        <v>318604.2</v>
      </c>
      <c r="M573" s="16">
        <v>407000</v>
      </c>
      <c r="N573" s="15">
        <v>0.19</v>
      </c>
      <c r="O573" s="16">
        <f t="shared" si="181"/>
        <v>77330</v>
      </c>
      <c r="P573" s="16">
        <f t="shared" si="193"/>
        <v>484330</v>
      </c>
      <c r="Q573" s="16">
        <v>370000</v>
      </c>
      <c r="R573" s="15">
        <v>0.19</v>
      </c>
      <c r="S573" s="16">
        <f t="shared" si="182"/>
        <v>70300</v>
      </c>
      <c r="T573" s="16">
        <f t="shared" si="183"/>
        <v>440300</v>
      </c>
      <c r="U573" s="424">
        <f t="shared" si="184"/>
        <v>318604.2</v>
      </c>
      <c r="V573" s="424">
        <f t="shared" si="185"/>
        <v>401360.49086472968</v>
      </c>
      <c r="W573" s="424">
        <f t="shared" si="186"/>
        <v>408050.44037395134</v>
      </c>
      <c r="X573" s="424">
        <f t="shared" si="187"/>
        <v>440300</v>
      </c>
      <c r="Y573" s="424">
        <f t="shared" si="188"/>
        <v>414411.39999999997</v>
      </c>
      <c r="Z573" s="427">
        <f t="shared" si="189"/>
        <v>70090.060654750967</v>
      </c>
      <c r="AA573" s="425">
        <f t="shared" si="190"/>
        <v>0.1691315940023633</v>
      </c>
      <c r="AB573" s="424">
        <f t="shared" si="194"/>
        <v>401360.49086472968</v>
      </c>
      <c r="AC573" s="421" t="str">
        <f t="shared" si="195"/>
        <v>MEDIA ARMONICA</v>
      </c>
      <c r="AD573" s="434"/>
    </row>
    <row r="574" spans="1:30" ht="32">
      <c r="A574" s="12">
        <f t="shared" si="196"/>
        <v>539</v>
      </c>
      <c r="B574" s="13">
        <v>78181508</v>
      </c>
      <c r="C574" s="768" t="s">
        <v>1739</v>
      </c>
      <c r="D574" s="769"/>
      <c r="E574" s="14" t="s">
        <v>1710</v>
      </c>
      <c r="F574" s="12">
        <v>1</v>
      </c>
      <c r="G574" s="764" t="s">
        <v>1954</v>
      </c>
      <c r="H574" s="765"/>
      <c r="I574" s="16">
        <v>211000</v>
      </c>
      <c r="J574" s="15">
        <v>0.19</v>
      </c>
      <c r="K574" s="16">
        <f t="shared" si="179"/>
        <v>400.9</v>
      </c>
      <c r="L574" s="16">
        <f t="shared" si="180"/>
        <v>211400.9</v>
      </c>
      <c r="M574" s="16">
        <v>276000</v>
      </c>
      <c r="N574" s="15">
        <v>0.19</v>
      </c>
      <c r="O574" s="16">
        <f t="shared" si="181"/>
        <v>52440</v>
      </c>
      <c r="P574" s="16">
        <f t="shared" si="193"/>
        <v>328440</v>
      </c>
      <c r="Q574" s="16">
        <v>247000</v>
      </c>
      <c r="R574" s="15">
        <v>0.19</v>
      </c>
      <c r="S574" s="16">
        <f t="shared" si="182"/>
        <v>46930</v>
      </c>
      <c r="T574" s="16">
        <f t="shared" si="183"/>
        <v>293930</v>
      </c>
      <c r="U574" s="424">
        <f t="shared" si="184"/>
        <v>211400.9</v>
      </c>
      <c r="V574" s="424">
        <f t="shared" si="185"/>
        <v>268403.16225746658</v>
      </c>
      <c r="W574" s="424">
        <f t="shared" si="186"/>
        <v>273276.48523648595</v>
      </c>
      <c r="X574" s="424">
        <f t="shared" si="187"/>
        <v>293930</v>
      </c>
      <c r="Y574" s="424">
        <f t="shared" si="188"/>
        <v>277923.63333333336</v>
      </c>
      <c r="Z574" s="427">
        <f t="shared" si="189"/>
        <v>49103.228424774083</v>
      </c>
      <c r="AA574" s="425">
        <f t="shared" si="190"/>
        <v>0.17667885179768475</v>
      </c>
      <c r="AB574" s="424">
        <f t="shared" si="194"/>
        <v>268403.16225746658</v>
      </c>
      <c r="AC574" s="421" t="str">
        <f t="shared" si="195"/>
        <v>MEDIA ARMONICA</v>
      </c>
      <c r="AD574" s="434"/>
    </row>
    <row r="575" spans="1:30" ht="32">
      <c r="A575" s="12">
        <f t="shared" si="196"/>
        <v>540</v>
      </c>
      <c r="B575" s="13">
        <v>78181508</v>
      </c>
      <c r="C575" s="768" t="s">
        <v>1832</v>
      </c>
      <c r="D575" s="769"/>
      <c r="E575" s="14" t="s">
        <v>1710</v>
      </c>
      <c r="F575" s="12">
        <v>1</v>
      </c>
      <c r="G575" s="764" t="s">
        <v>1954</v>
      </c>
      <c r="H575" s="765"/>
      <c r="I575" s="16">
        <v>672000</v>
      </c>
      <c r="J575" s="15">
        <v>0.19</v>
      </c>
      <c r="K575" s="16">
        <f t="shared" si="179"/>
        <v>1276.8</v>
      </c>
      <c r="L575" s="16">
        <f t="shared" si="180"/>
        <v>673276.8</v>
      </c>
      <c r="M575" s="16">
        <v>876000</v>
      </c>
      <c r="N575" s="15">
        <v>0.19</v>
      </c>
      <c r="O575" s="16">
        <f t="shared" si="181"/>
        <v>166440</v>
      </c>
      <c r="P575" s="16">
        <f t="shared" si="193"/>
        <v>1042440</v>
      </c>
      <c r="Q575" s="16">
        <v>790000</v>
      </c>
      <c r="R575" s="15">
        <v>0.19</v>
      </c>
      <c r="S575" s="16">
        <f t="shared" si="182"/>
        <v>150100</v>
      </c>
      <c r="T575" s="16">
        <f t="shared" si="183"/>
        <v>940100</v>
      </c>
      <c r="U575" s="424">
        <f t="shared" si="184"/>
        <v>673276.8</v>
      </c>
      <c r="V575" s="424">
        <f t="shared" si="185"/>
        <v>855120.45583081816</v>
      </c>
      <c r="W575" s="424">
        <f t="shared" si="186"/>
        <v>870575.13053326739</v>
      </c>
      <c r="X575" s="424">
        <f t="shared" si="187"/>
        <v>940100</v>
      </c>
      <c r="Y575" s="424">
        <f t="shared" si="188"/>
        <v>885272.2666666666</v>
      </c>
      <c r="Z575" s="427">
        <f t="shared" si="189"/>
        <v>155616.89564528561</v>
      </c>
      <c r="AA575" s="425">
        <f t="shared" si="190"/>
        <v>0.17578422086036086</v>
      </c>
      <c r="AB575" s="424">
        <f t="shared" si="194"/>
        <v>855120.45583081816</v>
      </c>
      <c r="AC575" s="421" t="str">
        <f t="shared" si="195"/>
        <v>MEDIA ARMONICA</v>
      </c>
      <c r="AD575" s="434"/>
    </row>
    <row r="576" spans="1:30" ht="32">
      <c r="A576" s="12">
        <f t="shared" si="196"/>
        <v>541</v>
      </c>
      <c r="B576" s="13">
        <v>78181508</v>
      </c>
      <c r="C576" s="768" t="s">
        <v>1741</v>
      </c>
      <c r="D576" s="769"/>
      <c r="E576" s="14" t="s">
        <v>1710</v>
      </c>
      <c r="F576" s="12">
        <v>1</v>
      </c>
      <c r="G576" s="764" t="s">
        <v>1954</v>
      </c>
      <c r="H576" s="765"/>
      <c r="I576" s="16">
        <v>659000</v>
      </c>
      <c r="J576" s="15">
        <v>0.19</v>
      </c>
      <c r="K576" s="16">
        <f t="shared" si="179"/>
        <v>1252.0999999999999</v>
      </c>
      <c r="L576" s="16">
        <f t="shared" si="180"/>
        <v>660252.1</v>
      </c>
      <c r="M576" s="16">
        <v>867000</v>
      </c>
      <c r="N576" s="15">
        <v>0.19</v>
      </c>
      <c r="O576" s="16">
        <f t="shared" si="181"/>
        <v>164730</v>
      </c>
      <c r="P576" s="16">
        <f t="shared" si="193"/>
        <v>1031730</v>
      </c>
      <c r="Q576" s="16">
        <v>789000</v>
      </c>
      <c r="R576" s="15">
        <v>0.19</v>
      </c>
      <c r="S576" s="16">
        <f t="shared" si="182"/>
        <v>149910</v>
      </c>
      <c r="T576" s="16">
        <f t="shared" si="183"/>
        <v>938910</v>
      </c>
      <c r="U576" s="424">
        <f t="shared" si="184"/>
        <v>660252.1</v>
      </c>
      <c r="V576" s="424">
        <f t="shared" si="185"/>
        <v>845336.25502791384</v>
      </c>
      <c r="W576" s="424">
        <f t="shared" si="186"/>
        <v>861588.58850877953</v>
      </c>
      <c r="X576" s="424">
        <f t="shared" si="187"/>
        <v>938910</v>
      </c>
      <c r="Y576" s="424">
        <f t="shared" si="188"/>
        <v>876964.03333333333</v>
      </c>
      <c r="Z576" s="427">
        <f t="shared" si="189"/>
        <v>157854.22523497936</v>
      </c>
      <c r="AA576" s="425">
        <f t="shared" si="190"/>
        <v>0.18000079733598276</v>
      </c>
      <c r="AB576" s="424">
        <f t="shared" si="194"/>
        <v>845336.25502791384</v>
      </c>
      <c r="AC576" s="421" t="str">
        <f t="shared" si="195"/>
        <v>MEDIA ARMONICA</v>
      </c>
      <c r="AD576" s="434"/>
    </row>
    <row r="577" spans="1:30" ht="32">
      <c r="A577" s="12">
        <f t="shared" si="196"/>
        <v>542</v>
      </c>
      <c r="B577" s="13">
        <v>78181508</v>
      </c>
      <c r="C577" s="768" t="s">
        <v>1833</v>
      </c>
      <c r="D577" s="769"/>
      <c r="E577" s="14" t="s">
        <v>1710</v>
      </c>
      <c r="F577" s="12">
        <v>1</v>
      </c>
      <c r="G577" s="764" t="s">
        <v>1954</v>
      </c>
      <c r="H577" s="765"/>
      <c r="I577" s="16">
        <v>563000</v>
      </c>
      <c r="J577" s="15">
        <v>0.19</v>
      </c>
      <c r="K577" s="16">
        <f t="shared" si="179"/>
        <v>1069.7</v>
      </c>
      <c r="L577" s="16">
        <f t="shared" si="180"/>
        <v>564069.69999999995</v>
      </c>
      <c r="M577" s="16">
        <v>734000</v>
      </c>
      <c r="N577" s="15">
        <v>0.19</v>
      </c>
      <c r="O577" s="16">
        <f t="shared" si="181"/>
        <v>139460</v>
      </c>
      <c r="P577" s="16">
        <f t="shared" si="193"/>
        <v>873460</v>
      </c>
      <c r="Q577" s="16">
        <v>668000</v>
      </c>
      <c r="R577" s="15">
        <v>0.19</v>
      </c>
      <c r="S577" s="16">
        <f t="shared" si="182"/>
        <v>126920</v>
      </c>
      <c r="T577" s="16">
        <f t="shared" si="183"/>
        <v>794920</v>
      </c>
      <c r="U577" s="424">
        <f t="shared" si="184"/>
        <v>564069.69999999995</v>
      </c>
      <c r="V577" s="424">
        <f t="shared" si="185"/>
        <v>718443.98265856237</v>
      </c>
      <c r="W577" s="424">
        <f t="shared" si="186"/>
        <v>731643.87104373926</v>
      </c>
      <c r="X577" s="424">
        <f t="shared" si="187"/>
        <v>794920</v>
      </c>
      <c r="Y577" s="424">
        <f t="shared" si="188"/>
        <v>744149.9</v>
      </c>
      <c r="Z577" s="427">
        <f t="shared" si="189"/>
        <v>131310.80616620954</v>
      </c>
      <c r="AA577" s="425">
        <f t="shared" si="190"/>
        <v>0.17645746665585729</v>
      </c>
      <c r="AB577" s="424">
        <f t="shared" si="194"/>
        <v>718443.98265856237</v>
      </c>
      <c r="AC577" s="421" t="str">
        <f t="shared" si="195"/>
        <v>MEDIA ARMONICA</v>
      </c>
      <c r="AD577" s="434"/>
    </row>
    <row r="578" spans="1:30" ht="32">
      <c r="A578" s="12">
        <f t="shared" si="196"/>
        <v>543</v>
      </c>
      <c r="B578" s="13">
        <v>78181508</v>
      </c>
      <c r="C578" s="768" t="s">
        <v>1907</v>
      </c>
      <c r="D578" s="769"/>
      <c r="E578" s="14" t="s">
        <v>1710</v>
      </c>
      <c r="F578" s="12">
        <v>1</v>
      </c>
      <c r="G578" s="764" t="s">
        <v>1954</v>
      </c>
      <c r="H578" s="765"/>
      <c r="I578" s="16">
        <v>455000</v>
      </c>
      <c r="J578" s="15">
        <v>0.19</v>
      </c>
      <c r="K578" s="16">
        <f t="shared" si="179"/>
        <v>864.5</v>
      </c>
      <c r="L578" s="16">
        <f t="shared" si="180"/>
        <v>455864.5</v>
      </c>
      <c r="M578" s="16">
        <v>604000</v>
      </c>
      <c r="N578" s="15">
        <v>0.19</v>
      </c>
      <c r="O578" s="16">
        <f t="shared" si="181"/>
        <v>114760</v>
      </c>
      <c r="P578" s="16">
        <f t="shared" si="193"/>
        <v>718760</v>
      </c>
      <c r="Q578" s="16">
        <v>545000</v>
      </c>
      <c r="R578" s="15">
        <v>0.19</v>
      </c>
      <c r="S578" s="16">
        <f t="shared" si="182"/>
        <v>103550</v>
      </c>
      <c r="T578" s="16">
        <f t="shared" si="183"/>
        <v>648550</v>
      </c>
      <c r="U578" s="424">
        <f t="shared" si="184"/>
        <v>455864.5</v>
      </c>
      <c r="V578" s="424">
        <f t="shared" si="185"/>
        <v>585158.0001021733</v>
      </c>
      <c r="W578" s="424">
        <f t="shared" si="186"/>
        <v>596743.52080656285</v>
      </c>
      <c r="X578" s="424">
        <f t="shared" si="187"/>
        <v>648550</v>
      </c>
      <c r="Y578" s="424">
        <f t="shared" si="188"/>
        <v>607724.83333333337</v>
      </c>
      <c r="Z578" s="427">
        <f t="shared" si="189"/>
        <v>111141.14646125538</v>
      </c>
      <c r="AA578" s="425">
        <f t="shared" si="190"/>
        <v>0.18288070581492125</v>
      </c>
      <c r="AB578" s="424">
        <f t="shared" si="194"/>
        <v>585158.0001021733</v>
      </c>
      <c r="AC578" s="421" t="str">
        <f t="shared" si="195"/>
        <v>MEDIA ARMONICA</v>
      </c>
      <c r="AD578" s="434"/>
    </row>
    <row r="579" spans="1:30" ht="32">
      <c r="A579" s="12">
        <f t="shared" si="196"/>
        <v>544</v>
      </c>
      <c r="B579" s="13">
        <v>78181508</v>
      </c>
      <c r="C579" s="768" t="s">
        <v>1908</v>
      </c>
      <c r="D579" s="769"/>
      <c r="E579" s="14" t="s">
        <v>1710</v>
      </c>
      <c r="F579" s="12">
        <v>1</v>
      </c>
      <c r="G579" s="764" t="s">
        <v>1954</v>
      </c>
      <c r="H579" s="765"/>
      <c r="I579" s="16">
        <v>133000</v>
      </c>
      <c r="J579" s="15">
        <v>0.19</v>
      </c>
      <c r="K579" s="16">
        <f t="shared" si="179"/>
        <v>252.7</v>
      </c>
      <c r="L579" s="16">
        <f t="shared" si="180"/>
        <v>133252.70000000001</v>
      </c>
      <c r="M579" s="16">
        <v>173000</v>
      </c>
      <c r="N579" s="15">
        <v>0.19</v>
      </c>
      <c r="O579" s="16">
        <f t="shared" si="181"/>
        <v>32870</v>
      </c>
      <c r="P579" s="16">
        <f t="shared" si="193"/>
        <v>205870</v>
      </c>
      <c r="Q579" s="16">
        <v>158000</v>
      </c>
      <c r="R579" s="15">
        <v>0.19</v>
      </c>
      <c r="S579" s="16">
        <f t="shared" si="182"/>
        <v>30020</v>
      </c>
      <c r="T579" s="16">
        <f t="shared" si="183"/>
        <v>188020</v>
      </c>
      <c r="U579" s="424">
        <f t="shared" si="184"/>
        <v>133252.70000000001</v>
      </c>
      <c r="V579" s="424">
        <f t="shared" si="185"/>
        <v>169677.92379133677</v>
      </c>
      <c r="W579" s="424">
        <f t="shared" si="186"/>
        <v>172779.03476631857</v>
      </c>
      <c r="X579" s="424">
        <f t="shared" si="187"/>
        <v>188020</v>
      </c>
      <c r="Y579" s="424">
        <f t="shared" si="188"/>
        <v>175714.23333333331</v>
      </c>
      <c r="Z579" s="427">
        <f t="shared" si="189"/>
        <v>30896.515280997155</v>
      </c>
      <c r="AA579" s="425">
        <f t="shared" si="190"/>
        <v>0.17583387921902641</v>
      </c>
      <c r="AB579" s="424">
        <f t="shared" si="194"/>
        <v>169677.92379133677</v>
      </c>
      <c r="AC579" s="421" t="str">
        <f t="shared" si="195"/>
        <v>MEDIA ARMONICA</v>
      </c>
      <c r="AD579" s="434"/>
    </row>
    <row r="580" spans="1:30" ht="32">
      <c r="A580" s="12">
        <f t="shared" si="196"/>
        <v>545</v>
      </c>
      <c r="B580" s="13">
        <v>78181508</v>
      </c>
      <c r="C580" s="768" t="s">
        <v>1909</v>
      </c>
      <c r="D580" s="769"/>
      <c r="E580" s="14" t="s">
        <v>1710</v>
      </c>
      <c r="F580" s="12">
        <v>1</v>
      </c>
      <c r="G580" s="764" t="s">
        <v>1954</v>
      </c>
      <c r="H580" s="765"/>
      <c r="I580" s="16">
        <v>126000</v>
      </c>
      <c r="J580" s="15">
        <v>0.19</v>
      </c>
      <c r="K580" s="16">
        <f t="shared" si="179"/>
        <v>239.4</v>
      </c>
      <c r="L580" s="16">
        <f t="shared" si="180"/>
        <v>126239.4</v>
      </c>
      <c r="M580" s="16">
        <v>166000</v>
      </c>
      <c r="N580" s="15">
        <v>0.19</v>
      </c>
      <c r="O580" s="16">
        <f t="shared" si="181"/>
        <v>31540</v>
      </c>
      <c r="P580" s="16">
        <f t="shared" si="193"/>
        <v>197540</v>
      </c>
      <c r="Q580" s="16">
        <v>149000</v>
      </c>
      <c r="R580" s="15">
        <v>0.19</v>
      </c>
      <c r="S580" s="16">
        <f t="shared" si="182"/>
        <v>28310</v>
      </c>
      <c r="T580" s="16">
        <f t="shared" si="183"/>
        <v>177310</v>
      </c>
      <c r="U580" s="424">
        <f t="shared" si="184"/>
        <v>126239.4</v>
      </c>
      <c r="V580" s="424">
        <f t="shared" si="185"/>
        <v>161086.25516407628</v>
      </c>
      <c r="W580" s="424">
        <f t="shared" si="186"/>
        <v>164132.43037580853</v>
      </c>
      <c r="X580" s="424">
        <f t="shared" si="187"/>
        <v>177310</v>
      </c>
      <c r="Y580" s="424">
        <f t="shared" si="188"/>
        <v>167029.80000000002</v>
      </c>
      <c r="Z580" s="427">
        <f t="shared" si="189"/>
        <v>30002.286291992263</v>
      </c>
      <c r="AA580" s="425">
        <f t="shared" si="190"/>
        <v>0.1796223565614774</v>
      </c>
      <c r="AB580" s="424">
        <f t="shared" si="194"/>
        <v>161086.25516407628</v>
      </c>
      <c r="AC580" s="421" t="str">
        <f t="shared" si="195"/>
        <v>MEDIA ARMONICA</v>
      </c>
      <c r="AD580" s="434"/>
    </row>
    <row r="581" spans="1:30" ht="32">
      <c r="A581" s="12">
        <f t="shared" si="196"/>
        <v>546</v>
      </c>
      <c r="B581" s="13">
        <v>78181508</v>
      </c>
      <c r="C581" s="768" t="s">
        <v>1910</v>
      </c>
      <c r="D581" s="769"/>
      <c r="E581" s="14" t="s">
        <v>1710</v>
      </c>
      <c r="F581" s="12">
        <v>1</v>
      </c>
      <c r="G581" s="16">
        <f>VLOOKUP(C581,[1]SERVICIOS!$C$11:$I$13,7,FALSE)</f>
        <v>529550</v>
      </c>
      <c r="H581" s="16">
        <f t="shared" si="191"/>
        <v>556557.04999999993</v>
      </c>
      <c r="I581" s="16">
        <v>208000</v>
      </c>
      <c r="J581" s="15">
        <v>0.19</v>
      </c>
      <c r="K581" s="16">
        <f t="shared" si="179"/>
        <v>395.2</v>
      </c>
      <c r="L581" s="16">
        <f t="shared" si="180"/>
        <v>208395.2</v>
      </c>
      <c r="M581" s="16">
        <v>275000</v>
      </c>
      <c r="N581" s="15">
        <v>0.19</v>
      </c>
      <c r="O581" s="16">
        <f t="shared" si="181"/>
        <v>52250</v>
      </c>
      <c r="P581" s="16">
        <f t="shared" si="193"/>
        <v>327250</v>
      </c>
      <c r="Q581" s="16">
        <v>246000</v>
      </c>
      <c r="R581" s="15">
        <v>0.19</v>
      </c>
      <c r="S581" s="16">
        <f t="shared" si="182"/>
        <v>46740</v>
      </c>
      <c r="T581" s="16">
        <f t="shared" si="183"/>
        <v>292740</v>
      </c>
      <c r="U581" s="424">
        <f t="shared" si="184"/>
        <v>208395.2</v>
      </c>
      <c r="V581" s="424">
        <f t="shared" si="185"/>
        <v>306112.19608833466</v>
      </c>
      <c r="W581" s="424">
        <f t="shared" si="186"/>
        <v>324668.22069688229</v>
      </c>
      <c r="X581" s="424">
        <f t="shared" si="187"/>
        <v>309995</v>
      </c>
      <c r="Y581" s="424">
        <f t="shared" si="188"/>
        <v>346235.5625</v>
      </c>
      <c r="Z581" s="427">
        <f t="shared" si="189"/>
        <v>128896.58687197346</v>
      </c>
      <c r="AA581" s="425">
        <f t="shared" si="190"/>
        <v>0.3722800336894147</v>
      </c>
      <c r="AB581" s="424">
        <f t="shared" si="194"/>
        <v>306112.19608833466</v>
      </c>
      <c r="AC581" s="421" t="str">
        <f t="shared" si="195"/>
        <v>MEDIA ARMONICA</v>
      </c>
      <c r="AD581" s="434"/>
    </row>
    <row r="582" spans="1:30" ht="32">
      <c r="A582" s="12">
        <f t="shared" si="196"/>
        <v>547</v>
      </c>
      <c r="B582" s="13">
        <v>78181508</v>
      </c>
      <c r="C582" s="768" t="s">
        <v>1761</v>
      </c>
      <c r="D582" s="769"/>
      <c r="E582" s="14" t="s">
        <v>1710</v>
      </c>
      <c r="F582" s="12">
        <v>1</v>
      </c>
      <c r="G582" s="16">
        <f>VLOOKUP(C582,[1]SERVICIOS!$C$11:$I$13,7,FALSE)</f>
        <v>406980</v>
      </c>
      <c r="H582" s="16">
        <f t="shared" si="191"/>
        <v>427735.98</v>
      </c>
      <c r="I582" s="16">
        <v>277000</v>
      </c>
      <c r="J582" s="15">
        <v>0.19</v>
      </c>
      <c r="K582" s="16">
        <f t="shared" ref="K582:K638" si="197">(I582*J582)/100</f>
        <v>526.29999999999995</v>
      </c>
      <c r="L582" s="16">
        <f t="shared" ref="L582:L638" si="198">(K582+I582)*F582</f>
        <v>277526.3</v>
      </c>
      <c r="M582" s="16">
        <v>360000</v>
      </c>
      <c r="N582" s="15">
        <v>0.19</v>
      </c>
      <c r="O582" s="16">
        <f t="shared" ref="O582:O638" si="199">+M582*N582</f>
        <v>68400</v>
      </c>
      <c r="P582" s="16">
        <f t="shared" si="193"/>
        <v>428400</v>
      </c>
      <c r="Q582" s="16">
        <v>322000</v>
      </c>
      <c r="R582" s="15">
        <v>0.19</v>
      </c>
      <c r="S582" s="16">
        <f t="shared" ref="S582:S638" si="200">+Q582*R582</f>
        <v>61180</v>
      </c>
      <c r="T582" s="16">
        <f t="shared" si="183"/>
        <v>383180</v>
      </c>
      <c r="U582" s="424">
        <f t="shared" si="184"/>
        <v>277526.3</v>
      </c>
      <c r="V582" s="424">
        <f t="shared" si="185"/>
        <v>367472.7975407581</v>
      </c>
      <c r="W582" s="424">
        <f t="shared" si="186"/>
        <v>373622.52926119394</v>
      </c>
      <c r="X582" s="424">
        <f t="shared" si="187"/>
        <v>405457.99</v>
      </c>
      <c r="Y582" s="424">
        <f t="shared" si="188"/>
        <v>379210.57</v>
      </c>
      <c r="Z582" s="427">
        <f t="shared" si="189"/>
        <v>61501.549938498923</v>
      </c>
      <c r="AA582" s="425">
        <f t="shared" si="190"/>
        <v>0.16218311092567625</v>
      </c>
      <c r="AB582" s="424">
        <f t="shared" si="194"/>
        <v>367472.7975407581</v>
      </c>
      <c r="AC582" s="421" t="str">
        <f t="shared" si="195"/>
        <v>MEDIA ARMONICA</v>
      </c>
      <c r="AD582" s="434"/>
    </row>
    <row r="583" spans="1:30" ht="16">
      <c r="A583" s="780" t="s">
        <v>1911</v>
      </c>
      <c r="B583" s="780"/>
      <c r="C583" s="780"/>
      <c r="D583" s="780"/>
      <c r="E583" s="778"/>
      <c r="F583" s="35"/>
      <c r="G583" s="35"/>
      <c r="H583" s="16"/>
      <c r="I583" s="36"/>
      <c r="J583" s="15"/>
      <c r="K583" s="16"/>
      <c r="L583" s="16"/>
      <c r="M583" s="36"/>
      <c r="N583" s="15"/>
      <c r="O583" s="16"/>
      <c r="P583" s="16"/>
      <c r="Q583" s="36"/>
      <c r="R583" s="15"/>
      <c r="S583" s="16"/>
      <c r="T583" s="16"/>
      <c r="U583" s="424"/>
      <c r="V583" s="424"/>
      <c r="W583" s="424"/>
      <c r="X583" s="424"/>
      <c r="Y583" s="424"/>
      <c r="AA583" s="425"/>
      <c r="AB583" s="424"/>
      <c r="AD583" s="434"/>
    </row>
    <row r="584" spans="1:30" ht="27">
      <c r="A584" s="7" t="s">
        <v>141</v>
      </c>
      <c r="B584" s="30" t="s">
        <v>148</v>
      </c>
      <c r="C584" s="757" t="s">
        <v>143</v>
      </c>
      <c r="D584" s="758"/>
      <c r="E584" s="9" t="s">
        <v>1705</v>
      </c>
      <c r="F584" s="10" t="s">
        <v>1706</v>
      </c>
      <c r="G584" s="10"/>
      <c r="H584" s="16"/>
      <c r="I584" s="16"/>
      <c r="J584" s="15"/>
      <c r="K584" s="16"/>
      <c r="L584" s="16"/>
      <c r="M584" s="16"/>
      <c r="N584" s="15"/>
      <c r="O584" s="16"/>
      <c r="P584" s="16"/>
      <c r="Q584" s="16"/>
      <c r="R584" s="15"/>
      <c r="S584" s="16"/>
      <c r="T584" s="16"/>
      <c r="U584" s="424"/>
      <c r="V584" s="424"/>
      <c r="W584" s="424"/>
      <c r="X584" s="424"/>
      <c r="Y584" s="424"/>
      <c r="AA584" s="425"/>
      <c r="AB584" s="424"/>
      <c r="AD584" s="434"/>
    </row>
    <row r="585" spans="1:30" ht="32">
      <c r="A585" s="12">
        <f>A582+1</f>
        <v>548</v>
      </c>
      <c r="B585" s="13">
        <v>78181508</v>
      </c>
      <c r="C585" s="768" t="s">
        <v>1912</v>
      </c>
      <c r="D585" s="769"/>
      <c r="E585" s="14" t="s">
        <v>1710</v>
      </c>
      <c r="F585" s="12">
        <v>1</v>
      </c>
      <c r="G585" s="764" t="s">
        <v>1954</v>
      </c>
      <c r="H585" s="765"/>
      <c r="I585" s="16">
        <v>590000</v>
      </c>
      <c r="J585" s="15">
        <v>0.19</v>
      </c>
      <c r="K585" s="16">
        <f t="shared" si="197"/>
        <v>1121</v>
      </c>
      <c r="L585" s="16">
        <f t="shared" si="198"/>
        <v>591121</v>
      </c>
      <c r="M585" s="16">
        <v>763000</v>
      </c>
      <c r="N585" s="15">
        <v>0.19</v>
      </c>
      <c r="O585" s="16">
        <f t="shared" si="199"/>
        <v>144970</v>
      </c>
      <c r="P585" s="16">
        <f t="shared" ref="P585:P619" si="201">(O585+M585)*F585</f>
        <v>907970</v>
      </c>
      <c r="Q585" s="16">
        <v>694000</v>
      </c>
      <c r="R585" s="15">
        <v>0.19</v>
      </c>
      <c r="S585" s="16">
        <f t="shared" si="200"/>
        <v>131860</v>
      </c>
      <c r="T585" s="16">
        <f t="shared" ref="T585:T638" si="202">(S585+Q585)*F585</f>
        <v>825860</v>
      </c>
      <c r="U585" s="424">
        <f t="shared" ref="U585:U638" si="203">MIN(H585,L585,P585,T585)</f>
        <v>591121</v>
      </c>
      <c r="V585" s="424">
        <f t="shared" ref="V585:V638" si="204">HARMEAN(H585,L585,P585,T585)</f>
        <v>749266.09759621636</v>
      </c>
      <c r="W585" s="424">
        <f t="shared" ref="W585:W638" si="205">GEOMEAN(H585,L585,P585,T585)</f>
        <v>762461.82887776964</v>
      </c>
      <c r="X585" s="424">
        <f t="shared" ref="X585:X638" si="206">MEDIAN(H585,L585,P585,T585)</f>
        <v>825860</v>
      </c>
      <c r="Y585" s="424">
        <f t="shared" ref="Y585:Y638" si="207">AVERAGE(H585,L585,P585,T585)</f>
        <v>774983.66666666663</v>
      </c>
      <c r="Z585" s="427">
        <f t="shared" ref="Z585:Z638" si="208">_xlfn.STDEV.P(H585,L585,P585,T585)</f>
        <v>134262.48711717242</v>
      </c>
      <c r="AA585" s="425">
        <f t="shared" ref="AA585:AA638" si="209">+Z585/Y585</f>
        <v>0.17324557005782801</v>
      </c>
      <c r="AB585" s="424">
        <f t="shared" ref="AB585:AB619" si="210">IF(AA585&lt;=0.15,U585,V585)</f>
        <v>749266.09759621636</v>
      </c>
      <c r="AC585" s="421" t="str">
        <f t="shared" ref="AC585:AC619" si="211">IF(AB585=U585,$U$4,IF(AB585=V585,$V$4,IF(AB585=W585,$W$4,IF(AB585=X585,$X$4,IF(AB585=Y585,$Y$4,"ERROR")))))</f>
        <v>MEDIA ARMONICA</v>
      </c>
      <c r="AD585" s="434"/>
    </row>
    <row r="586" spans="1:30" ht="32">
      <c r="A586" s="12">
        <f t="shared" ref="A586:A619" si="212">+A585+1</f>
        <v>549</v>
      </c>
      <c r="B586" s="13">
        <v>78181508</v>
      </c>
      <c r="C586" s="768" t="s">
        <v>1828</v>
      </c>
      <c r="D586" s="769"/>
      <c r="E586" s="14" t="s">
        <v>1710</v>
      </c>
      <c r="F586" s="12">
        <v>1</v>
      </c>
      <c r="G586" s="764" t="s">
        <v>1954</v>
      </c>
      <c r="H586" s="765"/>
      <c r="I586" s="16">
        <v>398000</v>
      </c>
      <c r="J586" s="15">
        <v>0.19</v>
      </c>
      <c r="K586" s="16">
        <f t="shared" si="197"/>
        <v>756.2</v>
      </c>
      <c r="L586" s="16">
        <f t="shared" si="198"/>
        <v>398756.2</v>
      </c>
      <c r="M586" s="16">
        <v>527000</v>
      </c>
      <c r="N586" s="15">
        <v>0.19</v>
      </c>
      <c r="O586" s="16">
        <f t="shared" si="199"/>
        <v>100130</v>
      </c>
      <c r="P586" s="16">
        <f t="shared" si="201"/>
        <v>627130</v>
      </c>
      <c r="Q586" s="16">
        <v>471000</v>
      </c>
      <c r="R586" s="15">
        <v>0.19</v>
      </c>
      <c r="S586" s="16">
        <f t="shared" si="200"/>
        <v>89490</v>
      </c>
      <c r="T586" s="16">
        <f t="shared" si="202"/>
        <v>560490</v>
      </c>
      <c r="U586" s="424">
        <f t="shared" si="203"/>
        <v>398756.2</v>
      </c>
      <c r="V586" s="424">
        <f t="shared" si="204"/>
        <v>509639.24277350202</v>
      </c>
      <c r="W586" s="424">
        <f t="shared" si="205"/>
        <v>519450.65464983741</v>
      </c>
      <c r="X586" s="424">
        <f t="shared" si="206"/>
        <v>560490</v>
      </c>
      <c r="Y586" s="424">
        <f t="shared" si="207"/>
        <v>528792.06666666665</v>
      </c>
      <c r="Z586" s="427">
        <f t="shared" si="208"/>
        <v>95889.580124965665</v>
      </c>
      <c r="AA586" s="425">
        <f t="shared" si="209"/>
        <v>0.18133702483364098</v>
      </c>
      <c r="AB586" s="424">
        <f t="shared" si="210"/>
        <v>509639.24277350202</v>
      </c>
      <c r="AC586" s="421" t="str">
        <f t="shared" si="211"/>
        <v>MEDIA ARMONICA</v>
      </c>
      <c r="AD586" s="434"/>
    </row>
    <row r="587" spans="1:30" ht="32">
      <c r="A587" s="12">
        <f t="shared" si="212"/>
        <v>550</v>
      </c>
      <c r="B587" s="13">
        <v>78181508</v>
      </c>
      <c r="C587" s="768" t="s">
        <v>1789</v>
      </c>
      <c r="D587" s="769"/>
      <c r="E587" s="14" t="s">
        <v>1710</v>
      </c>
      <c r="F587" s="12">
        <v>1</v>
      </c>
      <c r="G587" s="764" t="s">
        <v>1954</v>
      </c>
      <c r="H587" s="765"/>
      <c r="I587" s="16">
        <v>611000</v>
      </c>
      <c r="J587" s="15">
        <v>0.19</v>
      </c>
      <c r="K587" s="16">
        <f t="shared" si="197"/>
        <v>1160.9000000000001</v>
      </c>
      <c r="L587" s="16">
        <f t="shared" si="198"/>
        <v>612160.9</v>
      </c>
      <c r="M587" s="16">
        <v>812000</v>
      </c>
      <c r="N587" s="15">
        <v>0.19</v>
      </c>
      <c r="O587" s="16">
        <f t="shared" si="199"/>
        <v>154280</v>
      </c>
      <c r="P587" s="16">
        <f t="shared" si="201"/>
        <v>966280</v>
      </c>
      <c r="Q587" s="16">
        <v>732000</v>
      </c>
      <c r="R587" s="15">
        <v>0.19</v>
      </c>
      <c r="S587" s="16">
        <f t="shared" si="200"/>
        <v>139080</v>
      </c>
      <c r="T587" s="16">
        <f t="shared" si="202"/>
        <v>871080</v>
      </c>
      <c r="U587" s="424">
        <f t="shared" si="203"/>
        <v>612160.9</v>
      </c>
      <c r="V587" s="424">
        <f t="shared" si="204"/>
        <v>786069.92840741097</v>
      </c>
      <c r="W587" s="424">
        <f t="shared" si="205"/>
        <v>801694.44308322901</v>
      </c>
      <c r="X587" s="424">
        <f t="shared" si="206"/>
        <v>871080</v>
      </c>
      <c r="Y587" s="424">
        <f t="shared" si="207"/>
        <v>816506.96666666667</v>
      </c>
      <c r="Z587" s="427">
        <f t="shared" si="208"/>
        <v>149630.09105034845</v>
      </c>
      <c r="AA587" s="425">
        <f t="shared" si="209"/>
        <v>0.18325635562082582</v>
      </c>
      <c r="AB587" s="424">
        <f t="shared" si="210"/>
        <v>786069.92840741097</v>
      </c>
      <c r="AC587" s="421" t="str">
        <f t="shared" si="211"/>
        <v>MEDIA ARMONICA</v>
      </c>
      <c r="AD587" s="434"/>
    </row>
    <row r="588" spans="1:30" ht="32">
      <c r="A588" s="12">
        <f t="shared" si="212"/>
        <v>551</v>
      </c>
      <c r="B588" s="13">
        <v>78181508</v>
      </c>
      <c r="C588" s="768" t="s">
        <v>1830</v>
      </c>
      <c r="D588" s="769"/>
      <c r="E588" s="14" t="s">
        <v>1710</v>
      </c>
      <c r="F588" s="12">
        <v>1</v>
      </c>
      <c r="G588" s="764" t="s">
        <v>1954</v>
      </c>
      <c r="H588" s="765"/>
      <c r="I588" s="16">
        <v>415000</v>
      </c>
      <c r="J588" s="15">
        <v>0.19</v>
      </c>
      <c r="K588" s="16">
        <f t="shared" si="197"/>
        <v>788.5</v>
      </c>
      <c r="L588" s="16">
        <f t="shared" si="198"/>
        <v>415788.5</v>
      </c>
      <c r="M588" s="16">
        <v>541000</v>
      </c>
      <c r="N588" s="15">
        <v>0.19</v>
      </c>
      <c r="O588" s="16">
        <f t="shared" si="199"/>
        <v>102790</v>
      </c>
      <c r="P588" s="16">
        <f t="shared" si="201"/>
        <v>643790</v>
      </c>
      <c r="Q588" s="16">
        <v>492000</v>
      </c>
      <c r="R588" s="15">
        <v>0.19</v>
      </c>
      <c r="S588" s="16">
        <f t="shared" si="200"/>
        <v>93480</v>
      </c>
      <c r="T588" s="16">
        <f t="shared" si="202"/>
        <v>585480</v>
      </c>
      <c r="U588" s="424">
        <f t="shared" si="203"/>
        <v>415788.5</v>
      </c>
      <c r="V588" s="424">
        <f t="shared" si="204"/>
        <v>529439.41337391501</v>
      </c>
      <c r="W588" s="424">
        <f t="shared" si="205"/>
        <v>539149.97324292071</v>
      </c>
      <c r="X588" s="424">
        <f t="shared" si="206"/>
        <v>585480</v>
      </c>
      <c r="Y588" s="424">
        <f t="shared" si="207"/>
        <v>548352.83333333337</v>
      </c>
      <c r="Z588" s="427">
        <f t="shared" si="208"/>
        <v>96712.601312973798</v>
      </c>
      <c r="AA588" s="425">
        <f t="shared" si="209"/>
        <v>0.17636929260504802</v>
      </c>
      <c r="AB588" s="424">
        <f t="shared" si="210"/>
        <v>529439.41337391501</v>
      </c>
      <c r="AC588" s="421" t="str">
        <f t="shared" si="211"/>
        <v>MEDIA ARMONICA</v>
      </c>
      <c r="AD588" s="434"/>
    </row>
    <row r="589" spans="1:30" ht="32">
      <c r="A589" s="12">
        <f t="shared" si="212"/>
        <v>552</v>
      </c>
      <c r="B589" s="13">
        <v>78181508</v>
      </c>
      <c r="C589" s="768" t="s">
        <v>1726</v>
      </c>
      <c r="D589" s="769"/>
      <c r="E589" s="14" t="s">
        <v>1710</v>
      </c>
      <c r="F589" s="12">
        <v>1</v>
      </c>
      <c r="G589" s="764" t="s">
        <v>1954</v>
      </c>
      <c r="H589" s="765"/>
      <c r="I589" s="16">
        <v>191000</v>
      </c>
      <c r="J589" s="15">
        <v>0.19</v>
      </c>
      <c r="K589" s="16">
        <f t="shared" si="197"/>
        <v>362.9</v>
      </c>
      <c r="L589" s="16">
        <f t="shared" si="198"/>
        <v>191362.9</v>
      </c>
      <c r="M589" s="16">
        <v>250000</v>
      </c>
      <c r="N589" s="15">
        <v>0.19</v>
      </c>
      <c r="O589" s="16">
        <f t="shared" si="199"/>
        <v>47500</v>
      </c>
      <c r="P589" s="16">
        <f t="shared" si="201"/>
        <v>297500</v>
      </c>
      <c r="Q589" s="16">
        <v>228000</v>
      </c>
      <c r="R589" s="15">
        <v>0.19</v>
      </c>
      <c r="S589" s="16">
        <f t="shared" si="200"/>
        <v>43320</v>
      </c>
      <c r="T589" s="16">
        <f t="shared" si="202"/>
        <v>271320</v>
      </c>
      <c r="U589" s="424">
        <f t="shared" si="203"/>
        <v>191362.9</v>
      </c>
      <c r="V589" s="424">
        <f t="shared" si="204"/>
        <v>244444.93481378895</v>
      </c>
      <c r="W589" s="424">
        <f t="shared" si="205"/>
        <v>249043.66987991636</v>
      </c>
      <c r="X589" s="424">
        <f t="shared" si="206"/>
        <v>271320</v>
      </c>
      <c r="Y589" s="424">
        <f t="shared" si="207"/>
        <v>253394.30000000002</v>
      </c>
      <c r="Z589" s="427">
        <f t="shared" si="208"/>
        <v>45146.199836161853</v>
      </c>
      <c r="AA589" s="425">
        <f t="shared" si="209"/>
        <v>0.17816580655587694</v>
      </c>
      <c r="AB589" s="424">
        <f t="shared" si="210"/>
        <v>244444.93481378895</v>
      </c>
      <c r="AC589" s="421" t="str">
        <f t="shared" si="211"/>
        <v>MEDIA ARMONICA</v>
      </c>
      <c r="AD589" s="434"/>
    </row>
    <row r="590" spans="1:30" ht="32">
      <c r="A590" s="12">
        <f t="shared" si="212"/>
        <v>553</v>
      </c>
      <c r="B590" s="13">
        <v>78181508</v>
      </c>
      <c r="C590" s="768" t="s">
        <v>1727</v>
      </c>
      <c r="D590" s="769"/>
      <c r="E590" s="14" t="s">
        <v>1710</v>
      </c>
      <c r="F590" s="12">
        <v>1</v>
      </c>
      <c r="G590" s="764" t="s">
        <v>1954</v>
      </c>
      <c r="H590" s="765"/>
      <c r="I590" s="16">
        <v>321000</v>
      </c>
      <c r="J590" s="15">
        <v>0.19</v>
      </c>
      <c r="K590" s="16">
        <f t="shared" si="197"/>
        <v>609.9</v>
      </c>
      <c r="L590" s="16">
        <f t="shared" si="198"/>
        <v>321609.90000000002</v>
      </c>
      <c r="M590" s="16">
        <v>434000</v>
      </c>
      <c r="N590" s="15">
        <v>0.19</v>
      </c>
      <c r="O590" s="16">
        <f t="shared" si="199"/>
        <v>82460</v>
      </c>
      <c r="P590" s="16">
        <f t="shared" si="201"/>
        <v>516460</v>
      </c>
      <c r="Q590" s="16">
        <v>388000</v>
      </c>
      <c r="R590" s="15">
        <v>0.19</v>
      </c>
      <c r="S590" s="16">
        <f t="shared" si="200"/>
        <v>73720</v>
      </c>
      <c r="T590" s="16">
        <f t="shared" si="202"/>
        <v>461720</v>
      </c>
      <c r="U590" s="424">
        <f t="shared" si="203"/>
        <v>321609.90000000002</v>
      </c>
      <c r="V590" s="424">
        <f t="shared" si="204"/>
        <v>416006.24675372604</v>
      </c>
      <c r="W590" s="424">
        <f t="shared" si="205"/>
        <v>424862.36501929146</v>
      </c>
      <c r="X590" s="424">
        <f t="shared" si="206"/>
        <v>461720</v>
      </c>
      <c r="Y590" s="424">
        <f t="shared" si="207"/>
        <v>433263.3</v>
      </c>
      <c r="Z590" s="427">
        <f t="shared" si="208"/>
        <v>82052.739944786095</v>
      </c>
      <c r="AA590" s="425">
        <f t="shared" si="209"/>
        <v>0.18938308401562307</v>
      </c>
      <c r="AB590" s="424">
        <f t="shared" si="210"/>
        <v>416006.24675372604</v>
      </c>
      <c r="AC590" s="421" t="str">
        <f t="shared" si="211"/>
        <v>MEDIA ARMONICA</v>
      </c>
      <c r="AD590" s="434"/>
    </row>
    <row r="591" spans="1:30" ht="32">
      <c r="A591" s="12">
        <f t="shared" si="212"/>
        <v>554</v>
      </c>
      <c r="B591" s="13">
        <v>78181508</v>
      </c>
      <c r="C591" s="768" t="s">
        <v>1728</v>
      </c>
      <c r="D591" s="769"/>
      <c r="E591" s="14" t="s">
        <v>1710</v>
      </c>
      <c r="F591" s="12">
        <v>1</v>
      </c>
      <c r="G591" s="764" t="s">
        <v>1954</v>
      </c>
      <c r="H591" s="765"/>
      <c r="I591" s="16">
        <v>548000</v>
      </c>
      <c r="J591" s="15">
        <v>0.19</v>
      </c>
      <c r="K591" s="16">
        <f t="shared" si="197"/>
        <v>1041.2</v>
      </c>
      <c r="L591" s="16">
        <f t="shared" si="198"/>
        <v>549041.19999999995</v>
      </c>
      <c r="M591" s="16">
        <v>734000</v>
      </c>
      <c r="N591" s="15">
        <v>0.19</v>
      </c>
      <c r="O591" s="16">
        <f t="shared" si="199"/>
        <v>139460</v>
      </c>
      <c r="P591" s="16">
        <f t="shared" si="201"/>
        <v>873460</v>
      </c>
      <c r="Q591" s="16">
        <v>656000</v>
      </c>
      <c r="R591" s="15">
        <v>0.19</v>
      </c>
      <c r="S591" s="16">
        <f t="shared" si="200"/>
        <v>124640</v>
      </c>
      <c r="T591" s="16">
        <f t="shared" si="202"/>
        <v>780640</v>
      </c>
      <c r="U591" s="424">
        <f t="shared" si="203"/>
        <v>549041.19999999995</v>
      </c>
      <c r="V591" s="424">
        <f t="shared" si="204"/>
        <v>706342.84479798132</v>
      </c>
      <c r="W591" s="424">
        <f t="shared" si="205"/>
        <v>720719.46642884461</v>
      </c>
      <c r="X591" s="424">
        <f t="shared" si="206"/>
        <v>780640</v>
      </c>
      <c r="Y591" s="424">
        <f t="shared" si="207"/>
        <v>734380.4</v>
      </c>
      <c r="Z591" s="427">
        <f t="shared" si="208"/>
        <v>136422.99999750772</v>
      </c>
      <c r="AA591" s="425">
        <f t="shared" si="209"/>
        <v>0.18576612338443091</v>
      </c>
      <c r="AB591" s="424">
        <f t="shared" si="210"/>
        <v>706342.84479798132</v>
      </c>
      <c r="AC591" s="421" t="str">
        <f t="shared" si="211"/>
        <v>MEDIA ARMONICA</v>
      </c>
      <c r="AD591" s="434"/>
    </row>
    <row r="592" spans="1:30" ht="32">
      <c r="A592" s="12">
        <f t="shared" si="212"/>
        <v>555</v>
      </c>
      <c r="B592" s="13">
        <v>78181508</v>
      </c>
      <c r="C592" s="768" t="s">
        <v>1802</v>
      </c>
      <c r="D592" s="769"/>
      <c r="E592" s="14" t="s">
        <v>1710</v>
      </c>
      <c r="F592" s="12">
        <v>1</v>
      </c>
      <c r="G592" s="764" t="s">
        <v>1954</v>
      </c>
      <c r="H592" s="765"/>
      <c r="I592" s="16">
        <v>158000</v>
      </c>
      <c r="J592" s="15">
        <v>0.19</v>
      </c>
      <c r="K592" s="16">
        <f t="shared" si="197"/>
        <v>300.2</v>
      </c>
      <c r="L592" s="16">
        <f t="shared" si="198"/>
        <v>158300.20000000001</v>
      </c>
      <c r="M592" s="16">
        <v>209000</v>
      </c>
      <c r="N592" s="15">
        <v>0.19</v>
      </c>
      <c r="O592" s="16">
        <f t="shared" si="199"/>
        <v>39710</v>
      </c>
      <c r="P592" s="16">
        <f t="shared" si="201"/>
        <v>248710</v>
      </c>
      <c r="Q592" s="16">
        <v>187000</v>
      </c>
      <c r="R592" s="15">
        <v>0.19</v>
      </c>
      <c r="S592" s="16">
        <f t="shared" si="200"/>
        <v>35530</v>
      </c>
      <c r="T592" s="16">
        <f t="shared" si="202"/>
        <v>222530</v>
      </c>
      <c r="U592" s="424">
        <f t="shared" si="203"/>
        <v>158300.20000000001</v>
      </c>
      <c r="V592" s="424">
        <f t="shared" si="204"/>
        <v>202270.35545901587</v>
      </c>
      <c r="W592" s="424">
        <f t="shared" si="205"/>
        <v>206152.09833714974</v>
      </c>
      <c r="X592" s="424">
        <f t="shared" si="206"/>
        <v>222530</v>
      </c>
      <c r="Y592" s="424">
        <f t="shared" si="207"/>
        <v>209846.73333333331</v>
      </c>
      <c r="Z592" s="427">
        <f t="shared" si="208"/>
        <v>37983.609833833558</v>
      </c>
      <c r="AA592" s="425">
        <f t="shared" si="209"/>
        <v>0.1810064385109969</v>
      </c>
      <c r="AB592" s="424">
        <f t="shared" si="210"/>
        <v>202270.35545901587</v>
      </c>
      <c r="AC592" s="421" t="str">
        <f t="shared" si="211"/>
        <v>MEDIA ARMONICA</v>
      </c>
      <c r="AD592" s="434"/>
    </row>
    <row r="593" spans="1:30" ht="32">
      <c r="A593" s="12">
        <f t="shared" si="212"/>
        <v>556</v>
      </c>
      <c r="B593" s="13">
        <v>78181508</v>
      </c>
      <c r="C593" s="768" t="s">
        <v>1778</v>
      </c>
      <c r="D593" s="769"/>
      <c r="E593" s="14" t="s">
        <v>1710</v>
      </c>
      <c r="F593" s="12">
        <v>1</v>
      </c>
      <c r="G593" s="764" t="s">
        <v>1954</v>
      </c>
      <c r="H593" s="765"/>
      <c r="I593" s="16">
        <v>576000</v>
      </c>
      <c r="J593" s="15">
        <v>0.19</v>
      </c>
      <c r="K593" s="16">
        <f t="shared" si="197"/>
        <v>1094.4000000000001</v>
      </c>
      <c r="L593" s="16">
        <f t="shared" si="198"/>
        <v>577094.40000000002</v>
      </c>
      <c r="M593" s="16">
        <v>751000</v>
      </c>
      <c r="N593" s="15">
        <v>0.19</v>
      </c>
      <c r="O593" s="16">
        <f t="shared" si="199"/>
        <v>142690</v>
      </c>
      <c r="P593" s="16">
        <f t="shared" si="201"/>
        <v>893690</v>
      </c>
      <c r="Q593" s="16">
        <v>677000</v>
      </c>
      <c r="R593" s="15">
        <v>0.19</v>
      </c>
      <c r="S593" s="16">
        <f t="shared" si="200"/>
        <v>128630</v>
      </c>
      <c r="T593" s="16">
        <f t="shared" si="202"/>
        <v>805630</v>
      </c>
      <c r="U593" s="424">
        <f t="shared" si="203"/>
        <v>577094.40000000002</v>
      </c>
      <c r="V593" s="424">
        <f t="shared" si="204"/>
        <v>732951.61981443409</v>
      </c>
      <c r="W593" s="424">
        <f t="shared" si="205"/>
        <v>746202.09297978773</v>
      </c>
      <c r="X593" s="424">
        <f t="shared" si="206"/>
        <v>805630</v>
      </c>
      <c r="Y593" s="424">
        <f t="shared" si="207"/>
        <v>758804.79999999993</v>
      </c>
      <c r="Z593" s="427">
        <f t="shared" si="208"/>
        <v>133423.24385483493</v>
      </c>
      <c r="AA593" s="425">
        <f t="shared" si="209"/>
        <v>0.17583342099949151</v>
      </c>
      <c r="AB593" s="424">
        <f t="shared" si="210"/>
        <v>732951.61981443409</v>
      </c>
      <c r="AC593" s="421" t="str">
        <f t="shared" si="211"/>
        <v>MEDIA ARMONICA</v>
      </c>
      <c r="AD593" s="434"/>
    </row>
    <row r="594" spans="1:30" ht="32">
      <c r="A594" s="12">
        <f t="shared" si="212"/>
        <v>557</v>
      </c>
      <c r="B594" s="13">
        <v>78181508</v>
      </c>
      <c r="C594" s="768" t="s">
        <v>1730</v>
      </c>
      <c r="D594" s="769"/>
      <c r="E594" s="14" t="s">
        <v>1710</v>
      </c>
      <c r="F594" s="12">
        <v>1</v>
      </c>
      <c r="G594" s="764" t="s">
        <v>1954</v>
      </c>
      <c r="H594" s="765"/>
      <c r="I594" s="16">
        <v>464000</v>
      </c>
      <c r="J594" s="15">
        <v>0.19</v>
      </c>
      <c r="K594" s="16">
        <f t="shared" si="197"/>
        <v>881.6</v>
      </c>
      <c r="L594" s="16">
        <f t="shared" si="198"/>
        <v>464881.6</v>
      </c>
      <c r="M594" s="16">
        <v>610000</v>
      </c>
      <c r="N594" s="15">
        <v>0.19</v>
      </c>
      <c r="O594" s="16">
        <f t="shared" si="199"/>
        <v>115900</v>
      </c>
      <c r="P594" s="16">
        <f t="shared" si="201"/>
        <v>725900</v>
      </c>
      <c r="Q594" s="16">
        <v>545000</v>
      </c>
      <c r="R594" s="15">
        <v>0.19</v>
      </c>
      <c r="S594" s="16">
        <f t="shared" si="200"/>
        <v>103550</v>
      </c>
      <c r="T594" s="16">
        <f t="shared" si="202"/>
        <v>648550</v>
      </c>
      <c r="U594" s="424">
        <f t="shared" si="203"/>
        <v>464881.6</v>
      </c>
      <c r="V594" s="424">
        <f t="shared" si="204"/>
        <v>591647.5067069272</v>
      </c>
      <c r="W594" s="424">
        <f t="shared" si="205"/>
        <v>602634.79824177921</v>
      </c>
      <c r="X594" s="424">
        <f t="shared" si="206"/>
        <v>648550</v>
      </c>
      <c r="Y594" s="424">
        <f t="shared" si="207"/>
        <v>613110.53333333333</v>
      </c>
      <c r="Z594" s="427">
        <f t="shared" si="208"/>
        <v>109467.24969247886</v>
      </c>
      <c r="AA594" s="425">
        <f t="shared" si="209"/>
        <v>0.17854406952908142</v>
      </c>
      <c r="AB594" s="424">
        <f t="shared" si="210"/>
        <v>591647.5067069272</v>
      </c>
      <c r="AC594" s="421" t="str">
        <f t="shared" si="211"/>
        <v>MEDIA ARMONICA</v>
      </c>
      <c r="AD594" s="434"/>
    </row>
    <row r="595" spans="1:30" ht="32">
      <c r="A595" s="12">
        <f t="shared" si="212"/>
        <v>558</v>
      </c>
      <c r="B595" s="13">
        <v>78181508</v>
      </c>
      <c r="C595" s="768" t="s">
        <v>1913</v>
      </c>
      <c r="D595" s="769"/>
      <c r="E595" s="14" t="s">
        <v>1710</v>
      </c>
      <c r="F595" s="12">
        <v>1</v>
      </c>
      <c r="G595" s="764" t="s">
        <v>1954</v>
      </c>
      <c r="H595" s="765"/>
      <c r="I595" s="16">
        <v>436000</v>
      </c>
      <c r="J595" s="15">
        <v>0.19</v>
      </c>
      <c r="K595" s="16">
        <f t="shared" si="197"/>
        <v>828.4</v>
      </c>
      <c r="L595" s="16">
        <f t="shared" si="198"/>
        <v>436828.4</v>
      </c>
      <c r="M595" s="16">
        <v>583000</v>
      </c>
      <c r="N595" s="15">
        <v>0.19</v>
      </c>
      <c r="O595" s="16">
        <f t="shared" si="199"/>
        <v>110770</v>
      </c>
      <c r="P595" s="16">
        <f t="shared" si="201"/>
        <v>693770</v>
      </c>
      <c r="Q595" s="16">
        <v>526000</v>
      </c>
      <c r="R595" s="15">
        <v>0.19</v>
      </c>
      <c r="S595" s="16">
        <f t="shared" si="200"/>
        <v>99940</v>
      </c>
      <c r="T595" s="16">
        <f t="shared" si="202"/>
        <v>625940</v>
      </c>
      <c r="U595" s="424">
        <f t="shared" si="203"/>
        <v>436828.4</v>
      </c>
      <c r="V595" s="424">
        <f t="shared" si="204"/>
        <v>563039.22805676295</v>
      </c>
      <c r="W595" s="424">
        <f t="shared" si="205"/>
        <v>574583.33958652138</v>
      </c>
      <c r="X595" s="424">
        <f t="shared" si="206"/>
        <v>625940</v>
      </c>
      <c r="Y595" s="424">
        <f t="shared" si="207"/>
        <v>585512.79999999993</v>
      </c>
      <c r="Z595" s="427">
        <f t="shared" si="208"/>
        <v>108721.40337431295</v>
      </c>
      <c r="AA595" s="425">
        <f t="shared" si="209"/>
        <v>0.18568578410978029</v>
      </c>
      <c r="AB595" s="424">
        <f t="shared" si="210"/>
        <v>563039.22805676295</v>
      </c>
      <c r="AC595" s="421" t="str">
        <f t="shared" si="211"/>
        <v>MEDIA ARMONICA</v>
      </c>
      <c r="AD595" s="434"/>
    </row>
    <row r="596" spans="1:30" ht="32">
      <c r="A596" s="12">
        <f t="shared" si="212"/>
        <v>559</v>
      </c>
      <c r="B596" s="13">
        <v>78181508</v>
      </c>
      <c r="C596" s="768" t="s">
        <v>1731</v>
      </c>
      <c r="D596" s="769"/>
      <c r="E596" s="14" t="s">
        <v>1710</v>
      </c>
      <c r="F596" s="12">
        <v>1</v>
      </c>
      <c r="G596" s="764" t="s">
        <v>1954</v>
      </c>
      <c r="H596" s="765"/>
      <c r="I596" s="16">
        <v>546000</v>
      </c>
      <c r="J596" s="15">
        <v>0.19</v>
      </c>
      <c r="K596" s="16">
        <f t="shared" si="197"/>
        <v>1037.4000000000001</v>
      </c>
      <c r="L596" s="16">
        <f t="shared" si="198"/>
        <v>547037.4</v>
      </c>
      <c r="M596" s="16">
        <v>711000</v>
      </c>
      <c r="N596" s="15">
        <v>0.19</v>
      </c>
      <c r="O596" s="16">
        <f t="shared" si="199"/>
        <v>135090</v>
      </c>
      <c r="P596" s="16">
        <f t="shared" si="201"/>
        <v>846090</v>
      </c>
      <c r="Q596" s="16">
        <v>647000</v>
      </c>
      <c r="R596" s="15">
        <v>0.19</v>
      </c>
      <c r="S596" s="16">
        <f t="shared" si="200"/>
        <v>122930</v>
      </c>
      <c r="T596" s="16">
        <f t="shared" si="202"/>
        <v>769930</v>
      </c>
      <c r="U596" s="424">
        <f t="shared" si="203"/>
        <v>547037.4</v>
      </c>
      <c r="V596" s="424">
        <f t="shared" si="204"/>
        <v>696256.7568642539</v>
      </c>
      <c r="W596" s="424">
        <f t="shared" si="205"/>
        <v>708970.67919819243</v>
      </c>
      <c r="X596" s="424">
        <f t="shared" si="206"/>
        <v>769930</v>
      </c>
      <c r="Y596" s="424">
        <f t="shared" si="207"/>
        <v>721019.1333333333</v>
      </c>
      <c r="Z596" s="427">
        <f t="shared" si="208"/>
        <v>126891.86748370552</v>
      </c>
      <c r="AA596" s="425">
        <f t="shared" si="209"/>
        <v>0.17598959808053016</v>
      </c>
      <c r="AB596" s="424">
        <f t="shared" si="210"/>
        <v>696256.7568642539</v>
      </c>
      <c r="AC596" s="421" t="str">
        <f t="shared" si="211"/>
        <v>MEDIA ARMONICA</v>
      </c>
      <c r="AD596" s="434"/>
    </row>
    <row r="597" spans="1:30" ht="32">
      <c r="A597" s="12">
        <f t="shared" si="212"/>
        <v>560</v>
      </c>
      <c r="B597" s="13">
        <v>78181508</v>
      </c>
      <c r="C597" s="768" t="s">
        <v>1732</v>
      </c>
      <c r="D597" s="769"/>
      <c r="E597" s="14" t="s">
        <v>1710</v>
      </c>
      <c r="F597" s="12">
        <v>1</v>
      </c>
      <c r="G597" s="764" t="s">
        <v>1954</v>
      </c>
      <c r="H597" s="765"/>
      <c r="I597" s="16">
        <v>421000</v>
      </c>
      <c r="J597" s="15">
        <v>0.19</v>
      </c>
      <c r="K597" s="16">
        <f t="shared" si="197"/>
        <v>799.9</v>
      </c>
      <c r="L597" s="16">
        <f t="shared" si="198"/>
        <v>421799.9</v>
      </c>
      <c r="M597" s="16">
        <v>543000</v>
      </c>
      <c r="N597" s="15">
        <v>0.19</v>
      </c>
      <c r="O597" s="16">
        <f t="shared" si="199"/>
        <v>103170</v>
      </c>
      <c r="P597" s="16">
        <f t="shared" si="201"/>
        <v>646170</v>
      </c>
      <c r="Q597" s="16">
        <v>494000</v>
      </c>
      <c r="R597" s="15">
        <v>0.19</v>
      </c>
      <c r="S597" s="16">
        <f t="shared" si="200"/>
        <v>93860</v>
      </c>
      <c r="T597" s="16">
        <f t="shared" si="202"/>
        <v>587860</v>
      </c>
      <c r="U597" s="424">
        <f t="shared" si="203"/>
        <v>421799.9</v>
      </c>
      <c r="V597" s="424">
        <f t="shared" si="204"/>
        <v>533859.30983621336</v>
      </c>
      <c r="W597" s="424">
        <f t="shared" si="205"/>
        <v>543136.58575381397</v>
      </c>
      <c r="X597" s="424">
        <f t="shared" si="206"/>
        <v>587860</v>
      </c>
      <c r="Y597" s="424">
        <f t="shared" si="207"/>
        <v>551943.29999999993</v>
      </c>
      <c r="Z597" s="427">
        <f t="shared" si="208"/>
        <v>95054.343922025597</v>
      </c>
      <c r="AA597" s="425">
        <f t="shared" si="209"/>
        <v>0.17221758815085828</v>
      </c>
      <c r="AB597" s="424">
        <f t="shared" si="210"/>
        <v>533859.30983621336</v>
      </c>
      <c r="AC597" s="421" t="str">
        <f t="shared" si="211"/>
        <v>MEDIA ARMONICA</v>
      </c>
      <c r="AD597" s="434"/>
    </row>
    <row r="598" spans="1:30" ht="32">
      <c r="A598" s="12">
        <f t="shared" si="212"/>
        <v>561</v>
      </c>
      <c r="B598" s="13">
        <v>78181508</v>
      </c>
      <c r="C598" s="768" t="s">
        <v>1733</v>
      </c>
      <c r="D598" s="769"/>
      <c r="E598" s="14" t="s">
        <v>1710</v>
      </c>
      <c r="F598" s="12">
        <v>1</v>
      </c>
      <c r="G598" s="764" t="s">
        <v>1954</v>
      </c>
      <c r="H598" s="765"/>
      <c r="I598" s="16">
        <v>644000</v>
      </c>
      <c r="J598" s="15">
        <v>0.19</v>
      </c>
      <c r="K598" s="16">
        <f t="shared" si="197"/>
        <v>1223.5999999999999</v>
      </c>
      <c r="L598" s="16">
        <f t="shared" si="198"/>
        <v>645223.6</v>
      </c>
      <c r="M598" s="16">
        <v>840000</v>
      </c>
      <c r="N598" s="15">
        <v>0.19</v>
      </c>
      <c r="O598" s="16">
        <f t="shared" si="199"/>
        <v>159600</v>
      </c>
      <c r="P598" s="16">
        <f t="shared" si="201"/>
        <v>999600</v>
      </c>
      <c r="Q598" s="16">
        <v>750000</v>
      </c>
      <c r="R598" s="15">
        <v>0.19</v>
      </c>
      <c r="S598" s="16">
        <f t="shared" si="200"/>
        <v>142500</v>
      </c>
      <c r="T598" s="16">
        <f t="shared" si="202"/>
        <v>892500</v>
      </c>
      <c r="U598" s="424">
        <f t="shared" si="203"/>
        <v>645223.6</v>
      </c>
      <c r="V598" s="424">
        <f t="shared" si="204"/>
        <v>817283.10660515819</v>
      </c>
      <c r="W598" s="424">
        <f t="shared" si="205"/>
        <v>831856.1633893582</v>
      </c>
      <c r="X598" s="424">
        <f t="shared" si="206"/>
        <v>892500</v>
      </c>
      <c r="Y598" s="424">
        <f t="shared" si="207"/>
        <v>845774.53333333333</v>
      </c>
      <c r="Z598" s="427">
        <f t="shared" si="208"/>
        <v>148398.36060561935</v>
      </c>
      <c r="AA598" s="425">
        <f t="shared" si="209"/>
        <v>0.17545853505514947</v>
      </c>
      <c r="AB598" s="424">
        <f t="shared" si="210"/>
        <v>817283.10660515819</v>
      </c>
      <c r="AC598" s="421" t="str">
        <f t="shared" si="211"/>
        <v>MEDIA ARMONICA</v>
      </c>
      <c r="AD598" s="434"/>
    </row>
    <row r="599" spans="1:30" ht="32">
      <c r="A599" s="12">
        <f t="shared" si="212"/>
        <v>562</v>
      </c>
      <c r="B599" s="13">
        <v>78181508</v>
      </c>
      <c r="C599" s="768" t="s">
        <v>1819</v>
      </c>
      <c r="D599" s="769"/>
      <c r="E599" s="14" t="s">
        <v>1710</v>
      </c>
      <c r="F599" s="12">
        <v>1</v>
      </c>
      <c r="G599" s="764" t="s">
        <v>1954</v>
      </c>
      <c r="H599" s="765"/>
      <c r="I599" s="16">
        <v>577000</v>
      </c>
      <c r="J599" s="15">
        <v>0.19</v>
      </c>
      <c r="K599" s="16">
        <f t="shared" si="197"/>
        <v>1096.3</v>
      </c>
      <c r="L599" s="16">
        <f t="shared" si="198"/>
        <v>578096.30000000005</v>
      </c>
      <c r="M599" s="16">
        <v>772000</v>
      </c>
      <c r="N599" s="15">
        <v>0.19</v>
      </c>
      <c r="O599" s="16">
        <f t="shared" si="199"/>
        <v>146680</v>
      </c>
      <c r="P599" s="16">
        <f t="shared" si="201"/>
        <v>918680</v>
      </c>
      <c r="Q599" s="16">
        <v>690000</v>
      </c>
      <c r="R599" s="15">
        <v>0.19</v>
      </c>
      <c r="S599" s="16">
        <f t="shared" si="200"/>
        <v>131100</v>
      </c>
      <c r="T599" s="16">
        <f t="shared" si="202"/>
        <v>821100</v>
      </c>
      <c r="U599" s="424">
        <f t="shared" si="203"/>
        <v>578096.30000000005</v>
      </c>
      <c r="V599" s="424">
        <f t="shared" si="204"/>
        <v>743271.09836655599</v>
      </c>
      <c r="W599" s="424">
        <f t="shared" si="205"/>
        <v>758321.73029099486</v>
      </c>
      <c r="X599" s="424">
        <f t="shared" si="206"/>
        <v>821100</v>
      </c>
      <c r="Y599" s="424">
        <f t="shared" si="207"/>
        <v>772625.43333333323</v>
      </c>
      <c r="Z599" s="427">
        <f t="shared" si="208"/>
        <v>143205.33483210622</v>
      </c>
      <c r="AA599" s="425">
        <f t="shared" si="209"/>
        <v>0.18534897850084525</v>
      </c>
      <c r="AB599" s="424">
        <f t="shared" si="210"/>
        <v>743271.09836655599</v>
      </c>
      <c r="AC599" s="421" t="str">
        <f t="shared" si="211"/>
        <v>MEDIA ARMONICA</v>
      </c>
      <c r="AD599" s="434"/>
    </row>
    <row r="600" spans="1:30" ht="32">
      <c r="A600" s="12">
        <f t="shared" si="212"/>
        <v>563</v>
      </c>
      <c r="B600" s="13">
        <v>78181508</v>
      </c>
      <c r="C600" s="768" t="s">
        <v>1734</v>
      </c>
      <c r="D600" s="769"/>
      <c r="E600" s="14" t="s">
        <v>1710</v>
      </c>
      <c r="F600" s="12">
        <v>1</v>
      </c>
      <c r="G600" s="764" t="s">
        <v>1954</v>
      </c>
      <c r="H600" s="765"/>
      <c r="I600" s="16">
        <v>676000</v>
      </c>
      <c r="J600" s="15">
        <v>0.19</v>
      </c>
      <c r="K600" s="16">
        <f t="shared" si="197"/>
        <v>1284.4000000000001</v>
      </c>
      <c r="L600" s="16">
        <f t="shared" si="198"/>
        <v>677284.4</v>
      </c>
      <c r="M600" s="16">
        <v>889000</v>
      </c>
      <c r="N600" s="15">
        <v>0.19</v>
      </c>
      <c r="O600" s="16">
        <f t="shared" si="199"/>
        <v>168910</v>
      </c>
      <c r="P600" s="16">
        <f t="shared" si="201"/>
        <v>1057910</v>
      </c>
      <c r="Q600" s="16">
        <v>809000</v>
      </c>
      <c r="R600" s="15">
        <v>0.19</v>
      </c>
      <c r="S600" s="16">
        <f t="shared" si="200"/>
        <v>153710</v>
      </c>
      <c r="T600" s="16">
        <f t="shared" si="202"/>
        <v>962710</v>
      </c>
      <c r="U600" s="424">
        <f t="shared" si="203"/>
        <v>677284.4</v>
      </c>
      <c r="V600" s="424">
        <f t="shared" si="204"/>
        <v>866932.00069265894</v>
      </c>
      <c r="W600" s="424">
        <f t="shared" si="205"/>
        <v>883564.84093230905</v>
      </c>
      <c r="X600" s="424">
        <f t="shared" si="206"/>
        <v>962710</v>
      </c>
      <c r="Y600" s="424">
        <f t="shared" si="207"/>
        <v>899301.46666666667</v>
      </c>
      <c r="Z600" s="427">
        <f t="shared" si="208"/>
        <v>161729.08091095556</v>
      </c>
      <c r="AA600" s="425">
        <f t="shared" si="209"/>
        <v>0.17983856015538086</v>
      </c>
      <c r="AB600" s="424">
        <f t="shared" si="210"/>
        <v>866932.00069265894</v>
      </c>
      <c r="AC600" s="421" t="str">
        <f t="shared" si="211"/>
        <v>MEDIA ARMONICA</v>
      </c>
      <c r="AD600" s="434"/>
    </row>
    <row r="601" spans="1:30" ht="32">
      <c r="A601" s="12">
        <f t="shared" si="212"/>
        <v>564</v>
      </c>
      <c r="B601" s="13">
        <v>78181508</v>
      </c>
      <c r="C601" s="768" t="s">
        <v>1735</v>
      </c>
      <c r="D601" s="769"/>
      <c r="E601" s="14" t="s">
        <v>1710</v>
      </c>
      <c r="F601" s="12">
        <v>1</v>
      </c>
      <c r="G601" s="764" t="s">
        <v>1954</v>
      </c>
      <c r="H601" s="765"/>
      <c r="I601" s="16">
        <v>480000</v>
      </c>
      <c r="J601" s="15">
        <v>0.19</v>
      </c>
      <c r="K601" s="16">
        <f t="shared" si="197"/>
        <v>912</v>
      </c>
      <c r="L601" s="16">
        <f t="shared" si="198"/>
        <v>480912</v>
      </c>
      <c r="M601" s="16">
        <v>632000</v>
      </c>
      <c r="N601" s="15">
        <v>0.19</v>
      </c>
      <c r="O601" s="16">
        <f t="shared" si="199"/>
        <v>120080</v>
      </c>
      <c r="P601" s="16">
        <f t="shared" si="201"/>
        <v>752080</v>
      </c>
      <c r="Q601" s="16">
        <v>570000</v>
      </c>
      <c r="R601" s="15">
        <v>0.19</v>
      </c>
      <c r="S601" s="16">
        <f t="shared" si="200"/>
        <v>108300</v>
      </c>
      <c r="T601" s="16">
        <f t="shared" si="202"/>
        <v>678300</v>
      </c>
      <c r="U601" s="424">
        <f t="shared" si="203"/>
        <v>480912</v>
      </c>
      <c r="V601" s="424">
        <f t="shared" si="204"/>
        <v>614338.3865232165</v>
      </c>
      <c r="W601" s="424">
        <f t="shared" si="205"/>
        <v>626013.67973247136</v>
      </c>
      <c r="X601" s="424">
        <f t="shared" si="206"/>
        <v>678300</v>
      </c>
      <c r="Y601" s="424">
        <f t="shared" si="207"/>
        <v>637097.33333333337</v>
      </c>
      <c r="Z601" s="427">
        <f t="shared" si="208"/>
        <v>114473.47832965018</v>
      </c>
      <c r="AA601" s="425">
        <f t="shared" si="209"/>
        <v>0.17967973234280818</v>
      </c>
      <c r="AB601" s="424">
        <f t="shared" si="210"/>
        <v>614338.3865232165</v>
      </c>
      <c r="AC601" s="421" t="str">
        <f t="shared" si="211"/>
        <v>MEDIA ARMONICA</v>
      </c>
      <c r="AD601" s="434"/>
    </row>
    <row r="602" spans="1:30" ht="32">
      <c r="A602" s="12">
        <f t="shared" si="212"/>
        <v>565</v>
      </c>
      <c r="B602" s="13">
        <v>78181508</v>
      </c>
      <c r="C602" s="768" t="s">
        <v>1736</v>
      </c>
      <c r="D602" s="769"/>
      <c r="E602" s="14" t="s">
        <v>1710</v>
      </c>
      <c r="F602" s="12">
        <v>1</v>
      </c>
      <c r="G602" s="764" t="s">
        <v>1954</v>
      </c>
      <c r="H602" s="765"/>
      <c r="I602" s="16">
        <v>324000</v>
      </c>
      <c r="J602" s="15">
        <v>0.19</v>
      </c>
      <c r="K602" s="16">
        <f t="shared" si="197"/>
        <v>615.6</v>
      </c>
      <c r="L602" s="16">
        <f t="shared" si="198"/>
        <v>324615.59999999998</v>
      </c>
      <c r="M602" s="16">
        <v>434000</v>
      </c>
      <c r="N602" s="15">
        <v>0.19</v>
      </c>
      <c r="O602" s="16">
        <f t="shared" si="199"/>
        <v>82460</v>
      </c>
      <c r="P602" s="16">
        <f t="shared" si="201"/>
        <v>516460</v>
      </c>
      <c r="Q602" s="16">
        <v>391000</v>
      </c>
      <c r="R602" s="15">
        <v>0.19</v>
      </c>
      <c r="S602" s="16">
        <f t="shared" si="200"/>
        <v>74290</v>
      </c>
      <c r="T602" s="16">
        <f t="shared" si="202"/>
        <v>465290</v>
      </c>
      <c r="U602" s="424">
        <f t="shared" si="203"/>
        <v>324615.59999999998</v>
      </c>
      <c r="V602" s="424">
        <f t="shared" si="204"/>
        <v>418642.29048091394</v>
      </c>
      <c r="W602" s="424">
        <f t="shared" si="205"/>
        <v>427277.40973871714</v>
      </c>
      <c r="X602" s="424">
        <f t="shared" si="206"/>
        <v>465290</v>
      </c>
      <c r="Y602" s="424">
        <f t="shared" si="207"/>
        <v>435455.2</v>
      </c>
      <c r="Z602" s="427">
        <f t="shared" si="208"/>
        <v>81111.671667810151</v>
      </c>
      <c r="AA602" s="425">
        <f t="shared" si="209"/>
        <v>0.18626869461613996</v>
      </c>
      <c r="AB602" s="424">
        <f t="shared" si="210"/>
        <v>418642.29048091394</v>
      </c>
      <c r="AC602" s="421" t="str">
        <f t="shared" si="211"/>
        <v>MEDIA ARMONICA</v>
      </c>
      <c r="AD602" s="434"/>
    </row>
    <row r="603" spans="1:30" ht="32">
      <c r="A603" s="12">
        <f t="shared" si="212"/>
        <v>566</v>
      </c>
      <c r="B603" s="13">
        <v>78181508</v>
      </c>
      <c r="C603" s="768" t="s">
        <v>1737</v>
      </c>
      <c r="D603" s="769"/>
      <c r="E603" s="14" t="s">
        <v>1710</v>
      </c>
      <c r="F603" s="12">
        <v>1</v>
      </c>
      <c r="G603" s="764" t="s">
        <v>1954</v>
      </c>
      <c r="H603" s="765"/>
      <c r="I603" s="16">
        <v>259000</v>
      </c>
      <c r="J603" s="15">
        <v>0.19</v>
      </c>
      <c r="K603" s="16">
        <f t="shared" si="197"/>
        <v>492.1</v>
      </c>
      <c r="L603" s="16">
        <f t="shared" si="198"/>
        <v>259492.1</v>
      </c>
      <c r="M603" s="16">
        <v>346000</v>
      </c>
      <c r="N603" s="15">
        <v>0.19</v>
      </c>
      <c r="O603" s="16">
        <f t="shared" si="199"/>
        <v>65740</v>
      </c>
      <c r="P603" s="16">
        <f t="shared" si="201"/>
        <v>411740</v>
      </c>
      <c r="Q603" s="16">
        <v>312000</v>
      </c>
      <c r="R603" s="15">
        <v>0.19</v>
      </c>
      <c r="S603" s="16">
        <f t="shared" si="200"/>
        <v>59280</v>
      </c>
      <c r="T603" s="16">
        <f t="shared" si="202"/>
        <v>371280</v>
      </c>
      <c r="U603" s="424">
        <f t="shared" si="203"/>
        <v>259492.1</v>
      </c>
      <c r="V603" s="424">
        <f t="shared" si="204"/>
        <v>334232.63960164943</v>
      </c>
      <c r="W603" s="424">
        <f t="shared" si="205"/>
        <v>341048.58507680823</v>
      </c>
      <c r="X603" s="424">
        <f t="shared" si="206"/>
        <v>371280</v>
      </c>
      <c r="Y603" s="424">
        <f t="shared" si="207"/>
        <v>347504.03333333333</v>
      </c>
      <c r="Z603" s="427">
        <f t="shared" si="208"/>
        <v>64388.550777310011</v>
      </c>
      <c r="AA603" s="425">
        <f t="shared" si="209"/>
        <v>0.18528864301136652</v>
      </c>
      <c r="AB603" s="424">
        <f t="shared" si="210"/>
        <v>334232.63960164943</v>
      </c>
      <c r="AC603" s="421" t="str">
        <f t="shared" si="211"/>
        <v>MEDIA ARMONICA</v>
      </c>
      <c r="AD603" s="434"/>
    </row>
    <row r="604" spans="1:30" ht="32">
      <c r="A604" s="12">
        <f t="shared" si="212"/>
        <v>567</v>
      </c>
      <c r="B604" s="13">
        <v>78181508</v>
      </c>
      <c r="C604" s="768" t="s">
        <v>1738</v>
      </c>
      <c r="D604" s="769"/>
      <c r="E604" s="14" t="s">
        <v>1710</v>
      </c>
      <c r="F604" s="12">
        <v>1</v>
      </c>
      <c r="G604" s="764" t="s">
        <v>1954</v>
      </c>
      <c r="H604" s="765"/>
      <c r="I604" s="16">
        <v>531000</v>
      </c>
      <c r="J604" s="15">
        <v>0.19</v>
      </c>
      <c r="K604" s="16">
        <f t="shared" si="197"/>
        <v>1008.9</v>
      </c>
      <c r="L604" s="16">
        <f t="shared" si="198"/>
        <v>532008.9</v>
      </c>
      <c r="M604" s="16">
        <v>685000</v>
      </c>
      <c r="N604" s="15">
        <v>0.19</v>
      </c>
      <c r="O604" s="16">
        <f t="shared" si="199"/>
        <v>130150</v>
      </c>
      <c r="P604" s="16">
        <f t="shared" si="201"/>
        <v>815150</v>
      </c>
      <c r="Q604" s="16">
        <v>618000</v>
      </c>
      <c r="R604" s="15">
        <v>0.19</v>
      </c>
      <c r="S604" s="16">
        <f t="shared" si="200"/>
        <v>117420</v>
      </c>
      <c r="T604" s="16">
        <f t="shared" si="202"/>
        <v>735420</v>
      </c>
      <c r="U604" s="424">
        <f t="shared" si="203"/>
        <v>532008.9</v>
      </c>
      <c r="V604" s="424">
        <f t="shared" si="204"/>
        <v>671711.50519001007</v>
      </c>
      <c r="W604" s="424">
        <f t="shared" si="205"/>
        <v>683225.32465940423</v>
      </c>
      <c r="X604" s="424">
        <f t="shared" si="206"/>
        <v>735420</v>
      </c>
      <c r="Y604" s="424">
        <f t="shared" si="207"/>
        <v>694192.96666666667</v>
      </c>
      <c r="Z604" s="427">
        <f t="shared" si="208"/>
        <v>119211.21825120151</v>
      </c>
      <c r="AA604" s="425">
        <f t="shared" si="209"/>
        <v>0.17172634119821562</v>
      </c>
      <c r="AB604" s="424">
        <f t="shared" si="210"/>
        <v>671711.50519001007</v>
      </c>
      <c r="AC604" s="421" t="str">
        <f t="shared" si="211"/>
        <v>MEDIA ARMONICA</v>
      </c>
      <c r="AD604" s="434"/>
    </row>
    <row r="605" spans="1:30" ht="32">
      <c r="A605" s="12">
        <f t="shared" si="212"/>
        <v>568</v>
      </c>
      <c r="B605" s="13">
        <v>78181508</v>
      </c>
      <c r="C605" s="768" t="s">
        <v>1739</v>
      </c>
      <c r="D605" s="769"/>
      <c r="E605" s="14" t="s">
        <v>1710</v>
      </c>
      <c r="F605" s="12">
        <v>1</v>
      </c>
      <c r="G605" s="764" t="s">
        <v>1954</v>
      </c>
      <c r="H605" s="765"/>
      <c r="I605" s="16">
        <v>164000</v>
      </c>
      <c r="J605" s="15">
        <v>0.19</v>
      </c>
      <c r="K605" s="16">
        <f t="shared" si="197"/>
        <v>311.60000000000002</v>
      </c>
      <c r="L605" s="16">
        <f t="shared" si="198"/>
        <v>164311.6</v>
      </c>
      <c r="M605" s="16">
        <v>213000</v>
      </c>
      <c r="N605" s="15">
        <v>0.19</v>
      </c>
      <c r="O605" s="16">
        <f t="shared" si="199"/>
        <v>40470</v>
      </c>
      <c r="P605" s="16">
        <f t="shared" si="201"/>
        <v>253470</v>
      </c>
      <c r="Q605" s="16">
        <v>192000</v>
      </c>
      <c r="R605" s="15">
        <v>0.19</v>
      </c>
      <c r="S605" s="16">
        <f t="shared" si="200"/>
        <v>36480</v>
      </c>
      <c r="T605" s="16">
        <f t="shared" si="202"/>
        <v>228480</v>
      </c>
      <c r="U605" s="424">
        <f t="shared" si="203"/>
        <v>164311.6</v>
      </c>
      <c r="V605" s="424">
        <f t="shared" si="204"/>
        <v>208217.82524168093</v>
      </c>
      <c r="W605" s="424">
        <f t="shared" si="205"/>
        <v>211908.14992032922</v>
      </c>
      <c r="X605" s="424">
        <f t="shared" si="206"/>
        <v>228480</v>
      </c>
      <c r="Y605" s="424">
        <f t="shared" si="207"/>
        <v>215420.53333333333</v>
      </c>
      <c r="Z605" s="427">
        <f t="shared" si="208"/>
        <v>37551.895867393367</v>
      </c>
      <c r="AA605" s="425">
        <f t="shared" si="209"/>
        <v>0.1743190181842463</v>
      </c>
      <c r="AB605" s="424">
        <f t="shared" si="210"/>
        <v>208217.82524168093</v>
      </c>
      <c r="AC605" s="421" t="str">
        <f t="shared" si="211"/>
        <v>MEDIA ARMONICA</v>
      </c>
      <c r="AD605" s="434"/>
    </row>
    <row r="606" spans="1:30" ht="32">
      <c r="A606" s="12">
        <f t="shared" si="212"/>
        <v>569</v>
      </c>
      <c r="B606" s="13">
        <v>78181508</v>
      </c>
      <c r="C606" s="768" t="s">
        <v>1832</v>
      </c>
      <c r="D606" s="769"/>
      <c r="E606" s="14" t="s">
        <v>1710</v>
      </c>
      <c r="F606" s="12">
        <v>1</v>
      </c>
      <c r="G606" s="764" t="s">
        <v>1954</v>
      </c>
      <c r="H606" s="765"/>
      <c r="I606" s="16">
        <v>486000</v>
      </c>
      <c r="J606" s="15">
        <v>0.19</v>
      </c>
      <c r="K606" s="16">
        <f t="shared" si="197"/>
        <v>923.4</v>
      </c>
      <c r="L606" s="16">
        <f t="shared" si="198"/>
        <v>486923.4</v>
      </c>
      <c r="M606" s="16">
        <v>639000</v>
      </c>
      <c r="N606" s="15">
        <v>0.19</v>
      </c>
      <c r="O606" s="16">
        <f t="shared" si="199"/>
        <v>121410</v>
      </c>
      <c r="P606" s="16">
        <f t="shared" si="201"/>
        <v>760410</v>
      </c>
      <c r="Q606" s="16">
        <v>571000</v>
      </c>
      <c r="R606" s="15">
        <v>0.19</v>
      </c>
      <c r="S606" s="16">
        <f t="shared" si="200"/>
        <v>108490</v>
      </c>
      <c r="T606" s="16">
        <f t="shared" si="202"/>
        <v>679490</v>
      </c>
      <c r="U606" s="424">
        <f t="shared" si="203"/>
        <v>486923.4</v>
      </c>
      <c r="V606" s="424">
        <f t="shared" si="204"/>
        <v>619772.84300594463</v>
      </c>
      <c r="W606" s="424">
        <f t="shared" si="205"/>
        <v>631292.3283508129</v>
      </c>
      <c r="X606" s="424">
        <f t="shared" si="206"/>
        <v>679490</v>
      </c>
      <c r="Y606" s="424">
        <f t="shared" si="207"/>
        <v>642274.46666666667</v>
      </c>
      <c r="Z606" s="427">
        <f t="shared" si="208"/>
        <v>114709.71198596172</v>
      </c>
      <c r="AA606" s="425">
        <f t="shared" si="209"/>
        <v>0.17859920943345672</v>
      </c>
      <c r="AB606" s="424">
        <f t="shared" si="210"/>
        <v>619772.84300594463</v>
      </c>
      <c r="AC606" s="421" t="str">
        <f t="shared" si="211"/>
        <v>MEDIA ARMONICA</v>
      </c>
      <c r="AD606" s="434"/>
    </row>
    <row r="607" spans="1:30" ht="32">
      <c r="A607" s="12">
        <f t="shared" si="212"/>
        <v>570</v>
      </c>
      <c r="B607" s="13">
        <v>78181508</v>
      </c>
      <c r="C607" s="768" t="s">
        <v>1741</v>
      </c>
      <c r="D607" s="769"/>
      <c r="E607" s="14" t="s">
        <v>1710</v>
      </c>
      <c r="F607" s="12">
        <v>1</v>
      </c>
      <c r="G607" s="764" t="s">
        <v>1954</v>
      </c>
      <c r="H607" s="765"/>
      <c r="I607" s="16">
        <v>552000</v>
      </c>
      <c r="J607" s="15">
        <v>0.19</v>
      </c>
      <c r="K607" s="16">
        <f t="shared" si="197"/>
        <v>1048.8</v>
      </c>
      <c r="L607" s="16">
        <f t="shared" si="198"/>
        <v>553048.80000000005</v>
      </c>
      <c r="M607" s="16">
        <v>707000</v>
      </c>
      <c r="N607" s="15">
        <v>0.19</v>
      </c>
      <c r="O607" s="16">
        <f t="shared" si="199"/>
        <v>134330</v>
      </c>
      <c r="P607" s="16">
        <f t="shared" si="201"/>
        <v>841330</v>
      </c>
      <c r="Q607" s="16">
        <v>643000</v>
      </c>
      <c r="R607" s="15">
        <v>0.19</v>
      </c>
      <c r="S607" s="16">
        <f t="shared" si="200"/>
        <v>122170</v>
      </c>
      <c r="T607" s="16">
        <f t="shared" si="202"/>
        <v>765170</v>
      </c>
      <c r="U607" s="424">
        <f t="shared" si="203"/>
        <v>553048.80000000005</v>
      </c>
      <c r="V607" s="424">
        <f t="shared" si="204"/>
        <v>697082.37334840803</v>
      </c>
      <c r="W607" s="424">
        <f t="shared" si="205"/>
        <v>708754.65008038282</v>
      </c>
      <c r="X607" s="424">
        <f t="shared" si="206"/>
        <v>765170</v>
      </c>
      <c r="Y607" s="424">
        <f t="shared" si="207"/>
        <v>719849.6</v>
      </c>
      <c r="Z607" s="427">
        <f t="shared" si="208"/>
        <v>121975.31597412143</v>
      </c>
      <c r="AA607" s="425">
        <f t="shared" si="209"/>
        <v>0.16944555636916578</v>
      </c>
      <c r="AB607" s="424">
        <f t="shared" si="210"/>
        <v>697082.37334840803</v>
      </c>
      <c r="AC607" s="421" t="str">
        <f t="shared" si="211"/>
        <v>MEDIA ARMONICA</v>
      </c>
      <c r="AD607" s="434"/>
    </row>
    <row r="608" spans="1:30" ht="32">
      <c r="A608" s="12">
        <f t="shared" si="212"/>
        <v>571</v>
      </c>
      <c r="B608" s="13">
        <v>78181508</v>
      </c>
      <c r="C608" s="768" t="s">
        <v>1833</v>
      </c>
      <c r="D608" s="769"/>
      <c r="E608" s="14" t="s">
        <v>1710</v>
      </c>
      <c r="F608" s="12">
        <v>1</v>
      </c>
      <c r="G608" s="764" t="s">
        <v>1954</v>
      </c>
      <c r="H608" s="765"/>
      <c r="I608" s="16">
        <v>520000</v>
      </c>
      <c r="J608" s="15">
        <v>0.19</v>
      </c>
      <c r="K608" s="16">
        <f t="shared" si="197"/>
        <v>988</v>
      </c>
      <c r="L608" s="16">
        <f t="shared" si="198"/>
        <v>520988</v>
      </c>
      <c r="M608" s="16">
        <v>684000</v>
      </c>
      <c r="N608" s="15">
        <v>0.19</v>
      </c>
      <c r="O608" s="16">
        <f t="shared" si="199"/>
        <v>129960</v>
      </c>
      <c r="P608" s="16">
        <f t="shared" si="201"/>
        <v>813960</v>
      </c>
      <c r="Q608" s="16">
        <v>617000</v>
      </c>
      <c r="R608" s="15">
        <v>0.19</v>
      </c>
      <c r="S608" s="16">
        <f t="shared" si="200"/>
        <v>117230</v>
      </c>
      <c r="T608" s="16">
        <f t="shared" si="202"/>
        <v>734230</v>
      </c>
      <c r="U608" s="424">
        <f t="shared" si="203"/>
        <v>520988</v>
      </c>
      <c r="V608" s="424">
        <f t="shared" si="204"/>
        <v>665193.97884027439</v>
      </c>
      <c r="W608" s="424">
        <f t="shared" si="205"/>
        <v>677778.26265064336</v>
      </c>
      <c r="X608" s="424">
        <f t="shared" si="206"/>
        <v>734230</v>
      </c>
      <c r="Y608" s="424">
        <f t="shared" si="207"/>
        <v>689726</v>
      </c>
      <c r="Z608" s="427">
        <f t="shared" si="208"/>
        <v>123675.92788682309</v>
      </c>
      <c r="AA608" s="425">
        <f t="shared" si="209"/>
        <v>0.17931168012634452</v>
      </c>
      <c r="AB608" s="424">
        <f t="shared" si="210"/>
        <v>665193.97884027439</v>
      </c>
      <c r="AC608" s="421" t="str">
        <f t="shared" si="211"/>
        <v>MEDIA ARMONICA</v>
      </c>
      <c r="AD608" s="434"/>
    </row>
    <row r="609" spans="1:30" ht="32">
      <c r="A609" s="12">
        <f t="shared" si="212"/>
        <v>572</v>
      </c>
      <c r="B609" s="13">
        <v>78181508</v>
      </c>
      <c r="C609" s="768" t="s">
        <v>1907</v>
      </c>
      <c r="D609" s="769"/>
      <c r="E609" s="14" t="s">
        <v>1710</v>
      </c>
      <c r="F609" s="12">
        <v>1</v>
      </c>
      <c r="G609" s="764" t="s">
        <v>1954</v>
      </c>
      <c r="H609" s="765"/>
      <c r="I609" s="16">
        <v>344000</v>
      </c>
      <c r="J609" s="15">
        <v>0.19</v>
      </c>
      <c r="K609" s="16">
        <f t="shared" si="197"/>
        <v>653.6</v>
      </c>
      <c r="L609" s="16">
        <f t="shared" si="198"/>
        <v>344653.6</v>
      </c>
      <c r="M609" s="16">
        <v>447000</v>
      </c>
      <c r="N609" s="15">
        <v>0.19</v>
      </c>
      <c r="O609" s="16">
        <f t="shared" si="199"/>
        <v>84930</v>
      </c>
      <c r="P609" s="16">
        <f t="shared" si="201"/>
        <v>531930</v>
      </c>
      <c r="Q609" s="16">
        <v>403000</v>
      </c>
      <c r="R609" s="15">
        <v>0.19</v>
      </c>
      <c r="S609" s="16">
        <f t="shared" si="200"/>
        <v>76570</v>
      </c>
      <c r="T609" s="16">
        <f t="shared" si="202"/>
        <v>479570</v>
      </c>
      <c r="U609" s="424">
        <f t="shared" si="203"/>
        <v>344653.6</v>
      </c>
      <c r="V609" s="424">
        <f t="shared" si="204"/>
        <v>436896.68855697656</v>
      </c>
      <c r="W609" s="424">
        <f t="shared" si="205"/>
        <v>444661.74750087608</v>
      </c>
      <c r="X609" s="424">
        <f t="shared" si="206"/>
        <v>479570</v>
      </c>
      <c r="Y609" s="424">
        <f t="shared" si="207"/>
        <v>452051.20000000001</v>
      </c>
      <c r="Z609" s="427">
        <f t="shared" si="208"/>
        <v>78892.651809573697</v>
      </c>
      <c r="AA609" s="425">
        <f t="shared" si="209"/>
        <v>0.17452149625877267</v>
      </c>
      <c r="AB609" s="424">
        <f t="shared" si="210"/>
        <v>436896.68855697656</v>
      </c>
      <c r="AC609" s="421" t="str">
        <f t="shared" si="211"/>
        <v>MEDIA ARMONICA</v>
      </c>
      <c r="AD609" s="434"/>
    </row>
    <row r="610" spans="1:30" ht="32">
      <c r="A610" s="12">
        <f t="shared" si="212"/>
        <v>573</v>
      </c>
      <c r="B610" s="13">
        <v>78181508</v>
      </c>
      <c r="C610" s="768" t="s">
        <v>1914</v>
      </c>
      <c r="D610" s="769"/>
      <c r="E610" s="14" t="s">
        <v>1710</v>
      </c>
      <c r="F610" s="12">
        <v>1</v>
      </c>
      <c r="G610" s="764" t="s">
        <v>1954</v>
      </c>
      <c r="H610" s="765"/>
      <c r="I610" s="16">
        <v>273000</v>
      </c>
      <c r="J610" s="15">
        <v>0.19</v>
      </c>
      <c r="K610" s="16">
        <f t="shared" si="197"/>
        <v>518.70000000000005</v>
      </c>
      <c r="L610" s="16">
        <f t="shared" si="198"/>
        <v>273518.7</v>
      </c>
      <c r="M610" s="16">
        <v>358000</v>
      </c>
      <c r="N610" s="15">
        <v>0.19</v>
      </c>
      <c r="O610" s="16">
        <f t="shared" si="199"/>
        <v>68020</v>
      </c>
      <c r="P610" s="16">
        <f t="shared" si="201"/>
        <v>426020</v>
      </c>
      <c r="Q610" s="16">
        <v>320000</v>
      </c>
      <c r="R610" s="15">
        <v>0.19</v>
      </c>
      <c r="S610" s="16">
        <f t="shared" si="200"/>
        <v>60800</v>
      </c>
      <c r="T610" s="16">
        <f t="shared" si="202"/>
        <v>380800</v>
      </c>
      <c r="U610" s="424">
        <f t="shared" si="203"/>
        <v>273518.7</v>
      </c>
      <c r="V610" s="424">
        <f t="shared" si="204"/>
        <v>347648.1228506444</v>
      </c>
      <c r="W610" s="424">
        <f t="shared" si="205"/>
        <v>354028.30337336165</v>
      </c>
      <c r="X610" s="424">
        <f t="shared" si="206"/>
        <v>380800</v>
      </c>
      <c r="Y610" s="424">
        <f t="shared" si="207"/>
        <v>360112.89999999997</v>
      </c>
      <c r="Z610" s="427">
        <f t="shared" si="208"/>
        <v>63953.778649010892</v>
      </c>
      <c r="AA610" s="425">
        <f t="shared" si="209"/>
        <v>0.1775936897817626</v>
      </c>
      <c r="AB610" s="424">
        <f t="shared" si="210"/>
        <v>347648.1228506444</v>
      </c>
      <c r="AC610" s="421" t="str">
        <f t="shared" si="211"/>
        <v>MEDIA ARMONICA</v>
      </c>
      <c r="AD610" s="434"/>
    </row>
    <row r="611" spans="1:30" ht="32">
      <c r="A611" s="12">
        <f t="shared" si="212"/>
        <v>574</v>
      </c>
      <c r="B611" s="13">
        <v>78181508</v>
      </c>
      <c r="C611" s="768" t="s">
        <v>1794</v>
      </c>
      <c r="D611" s="769"/>
      <c r="E611" s="14" t="s">
        <v>1710</v>
      </c>
      <c r="F611" s="12">
        <v>1</v>
      </c>
      <c r="G611" s="764" t="s">
        <v>1954</v>
      </c>
      <c r="H611" s="765"/>
      <c r="I611" s="16">
        <v>229000</v>
      </c>
      <c r="J611" s="15">
        <v>0.19</v>
      </c>
      <c r="K611" s="16">
        <f t="shared" si="197"/>
        <v>435.1</v>
      </c>
      <c r="L611" s="16">
        <f t="shared" si="198"/>
        <v>229435.1</v>
      </c>
      <c r="M611" s="16">
        <v>300000</v>
      </c>
      <c r="N611" s="15">
        <v>0.19</v>
      </c>
      <c r="O611" s="16">
        <f t="shared" si="199"/>
        <v>57000</v>
      </c>
      <c r="P611" s="16">
        <f t="shared" si="201"/>
        <v>357000</v>
      </c>
      <c r="Q611" s="16">
        <v>273000</v>
      </c>
      <c r="R611" s="15">
        <v>0.19</v>
      </c>
      <c r="S611" s="16">
        <f t="shared" si="200"/>
        <v>51870</v>
      </c>
      <c r="T611" s="16">
        <f t="shared" si="202"/>
        <v>324870</v>
      </c>
      <c r="U611" s="424">
        <f t="shared" si="203"/>
        <v>229435.1</v>
      </c>
      <c r="V611" s="424">
        <f t="shared" si="204"/>
        <v>293031.53987755964</v>
      </c>
      <c r="W611" s="424">
        <f t="shared" si="205"/>
        <v>298546.89668305684</v>
      </c>
      <c r="X611" s="424">
        <f t="shared" si="206"/>
        <v>324870</v>
      </c>
      <c r="Y611" s="424">
        <f t="shared" si="207"/>
        <v>303768.36666666664</v>
      </c>
      <c r="Z611" s="427">
        <f t="shared" si="208"/>
        <v>54173.549049964327</v>
      </c>
      <c r="AA611" s="425">
        <f t="shared" si="209"/>
        <v>0.17833834919819169</v>
      </c>
      <c r="AB611" s="424">
        <f t="shared" si="210"/>
        <v>293031.53987755964</v>
      </c>
      <c r="AC611" s="421" t="str">
        <f t="shared" si="211"/>
        <v>MEDIA ARMONICA</v>
      </c>
      <c r="AD611" s="434"/>
    </row>
    <row r="612" spans="1:30" ht="32">
      <c r="A612" s="12">
        <f t="shared" si="212"/>
        <v>575</v>
      </c>
      <c r="B612" s="13">
        <v>78181508</v>
      </c>
      <c r="C612" s="768" t="s">
        <v>1795</v>
      </c>
      <c r="D612" s="769"/>
      <c r="E612" s="14" t="s">
        <v>1710</v>
      </c>
      <c r="F612" s="12">
        <v>1</v>
      </c>
      <c r="G612" s="764" t="s">
        <v>1954</v>
      </c>
      <c r="H612" s="765"/>
      <c r="I612" s="16">
        <v>565000</v>
      </c>
      <c r="J612" s="15">
        <v>0.19</v>
      </c>
      <c r="K612" s="16">
        <f t="shared" si="197"/>
        <v>1073.5</v>
      </c>
      <c r="L612" s="16">
        <f t="shared" si="198"/>
        <v>566073.5</v>
      </c>
      <c r="M612" s="16">
        <v>757000</v>
      </c>
      <c r="N612" s="15">
        <v>0.19</v>
      </c>
      <c r="O612" s="16">
        <f t="shared" si="199"/>
        <v>143830</v>
      </c>
      <c r="P612" s="16">
        <f t="shared" si="201"/>
        <v>900830</v>
      </c>
      <c r="Q612" s="16">
        <v>676000</v>
      </c>
      <c r="R612" s="15">
        <v>0.19</v>
      </c>
      <c r="S612" s="16">
        <f t="shared" si="200"/>
        <v>128440</v>
      </c>
      <c r="T612" s="16">
        <f t="shared" si="202"/>
        <v>804440</v>
      </c>
      <c r="U612" s="424">
        <f t="shared" si="203"/>
        <v>566073.5</v>
      </c>
      <c r="V612" s="424">
        <f t="shared" si="204"/>
        <v>728200.727864741</v>
      </c>
      <c r="W612" s="424">
        <f t="shared" si="205"/>
        <v>743024.45451463771</v>
      </c>
      <c r="X612" s="424">
        <f t="shared" si="206"/>
        <v>804440</v>
      </c>
      <c r="Y612" s="424">
        <f t="shared" si="207"/>
        <v>757114.5</v>
      </c>
      <c r="Z612" s="427">
        <f t="shared" si="208"/>
        <v>140701.23379167647</v>
      </c>
      <c r="AA612" s="425">
        <f t="shared" si="209"/>
        <v>0.18583877840363178</v>
      </c>
      <c r="AB612" s="424">
        <f t="shared" si="210"/>
        <v>728200.727864741</v>
      </c>
      <c r="AC612" s="421" t="str">
        <f t="shared" si="211"/>
        <v>MEDIA ARMONICA</v>
      </c>
      <c r="AD612" s="434"/>
    </row>
    <row r="613" spans="1:30" ht="32">
      <c r="A613" s="12">
        <f t="shared" si="212"/>
        <v>576</v>
      </c>
      <c r="B613" s="13">
        <v>78181508</v>
      </c>
      <c r="C613" s="768" t="s">
        <v>1796</v>
      </c>
      <c r="D613" s="769"/>
      <c r="E613" s="14" t="s">
        <v>1710</v>
      </c>
      <c r="F613" s="12">
        <v>1</v>
      </c>
      <c r="G613" s="764" t="s">
        <v>1954</v>
      </c>
      <c r="H613" s="765"/>
      <c r="I613" s="16">
        <v>274000</v>
      </c>
      <c r="J613" s="15">
        <v>0.19</v>
      </c>
      <c r="K613" s="16">
        <f t="shared" si="197"/>
        <v>520.6</v>
      </c>
      <c r="L613" s="16">
        <f t="shared" si="198"/>
        <v>274520.59999999998</v>
      </c>
      <c r="M613" s="16">
        <v>356000</v>
      </c>
      <c r="N613" s="15">
        <v>0.19</v>
      </c>
      <c r="O613" s="16">
        <f t="shared" si="199"/>
        <v>67640</v>
      </c>
      <c r="P613" s="16">
        <f t="shared" si="201"/>
        <v>423640</v>
      </c>
      <c r="Q613" s="16">
        <v>321000</v>
      </c>
      <c r="R613" s="15">
        <v>0.19</v>
      </c>
      <c r="S613" s="16">
        <f t="shared" si="200"/>
        <v>60990</v>
      </c>
      <c r="T613" s="16">
        <f t="shared" si="202"/>
        <v>381990</v>
      </c>
      <c r="U613" s="424">
        <f t="shared" si="203"/>
        <v>274520.59999999998</v>
      </c>
      <c r="V613" s="424">
        <f t="shared" si="204"/>
        <v>347984.31522036507</v>
      </c>
      <c r="W613" s="424">
        <f t="shared" si="205"/>
        <v>354166.89516429359</v>
      </c>
      <c r="X613" s="424">
        <f t="shared" si="206"/>
        <v>381990</v>
      </c>
      <c r="Y613" s="424">
        <f t="shared" si="207"/>
        <v>360050.2</v>
      </c>
      <c r="Z613" s="427">
        <f t="shared" si="208"/>
        <v>62823.376658268404</v>
      </c>
      <c r="AA613" s="425">
        <f t="shared" si="209"/>
        <v>0.17448504863563025</v>
      </c>
      <c r="AB613" s="424">
        <f t="shared" si="210"/>
        <v>347984.31522036507</v>
      </c>
      <c r="AC613" s="421" t="str">
        <f t="shared" si="211"/>
        <v>MEDIA ARMONICA</v>
      </c>
      <c r="AD613" s="434"/>
    </row>
    <row r="614" spans="1:30" ht="32">
      <c r="A614" s="12">
        <f t="shared" si="212"/>
        <v>577</v>
      </c>
      <c r="B614" s="13">
        <v>78181508</v>
      </c>
      <c r="C614" s="768" t="s">
        <v>1915</v>
      </c>
      <c r="D614" s="769"/>
      <c r="E614" s="14" t="s">
        <v>1710</v>
      </c>
      <c r="F614" s="12">
        <v>1</v>
      </c>
      <c r="G614" s="764" t="s">
        <v>1954</v>
      </c>
      <c r="H614" s="765"/>
      <c r="I614" s="16">
        <v>730000</v>
      </c>
      <c r="J614" s="15">
        <v>0.19</v>
      </c>
      <c r="K614" s="16">
        <f t="shared" si="197"/>
        <v>1387</v>
      </c>
      <c r="L614" s="16">
        <f t="shared" si="198"/>
        <v>731387</v>
      </c>
      <c r="M614" s="16">
        <v>953000</v>
      </c>
      <c r="N614" s="15">
        <v>0.19</v>
      </c>
      <c r="O614" s="16">
        <f t="shared" si="199"/>
        <v>181070</v>
      </c>
      <c r="P614" s="16">
        <f t="shared" si="201"/>
        <v>1134070</v>
      </c>
      <c r="Q614" s="16">
        <v>851000</v>
      </c>
      <c r="R614" s="15">
        <v>0.19</v>
      </c>
      <c r="S614" s="16">
        <f t="shared" si="200"/>
        <v>161690</v>
      </c>
      <c r="T614" s="16">
        <f t="shared" si="202"/>
        <v>1012690</v>
      </c>
      <c r="U614" s="424">
        <f t="shared" si="203"/>
        <v>731387</v>
      </c>
      <c r="V614" s="424">
        <f t="shared" si="204"/>
        <v>926923.22314097127</v>
      </c>
      <c r="W614" s="424">
        <f t="shared" si="205"/>
        <v>943527.45105195686</v>
      </c>
      <c r="X614" s="424">
        <f t="shared" si="206"/>
        <v>1012690</v>
      </c>
      <c r="Y614" s="424">
        <f t="shared" si="207"/>
        <v>959382.33333333337</v>
      </c>
      <c r="Z614" s="427">
        <f t="shared" si="208"/>
        <v>168660.76429000578</v>
      </c>
      <c r="AA614" s="425">
        <f t="shared" si="209"/>
        <v>0.17580140724918406</v>
      </c>
      <c r="AB614" s="424">
        <f t="shared" si="210"/>
        <v>926923.22314097127</v>
      </c>
      <c r="AC614" s="421" t="str">
        <f t="shared" si="211"/>
        <v>MEDIA ARMONICA</v>
      </c>
      <c r="AD614" s="434"/>
    </row>
    <row r="615" spans="1:30" ht="32">
      <c r="A615" s="12">
        <f t="shared" si="212"/>
        <v>578</v>
      </c>
      <c r="B615" s="13">
        <v>78181508</v>
      </c>
      <c r="C615" s="768" t="s">
        <v>1916</v>
      </c>
      <c r="D615" s="769"/>
      <c r="E615" s="14" t="s">
        <v>1710</v>
      </c>
      <c r="F615" s="12">
        <v>1</v>
      </c>
      <c r="G615" s="764" t="s">
        <v>1954</v>
      </c>
      <c r="H615" s="765"/>
      <c r="I615" s="16">
        <v>255000</v>
      </c>
      <c r="J615" s="15">
        <v>0.19</v>
      </c>
      <c r="K615" s="16">
        <f t="shared" si="197"/>
        <v>484.5</v>
      </c>
      <c r="L615" s="16">
        <f t="shared" si="198"/>
        <v>255484.5</v>
      </c>
      <c r="M615" s="16">
        <v>329000</v>
      </c>
      <c r="N615" s="15">
        <v>0.19</v>
      </c>
      <c r="O615" s="16">
        <f t="shared" si="199"/>
        <v>62510</v>
      </c>
      <c r="P615" s="16">
        <f t="shared" si="201"/>
        <v>391510</v>
      </c>
      <c r="Q615" s="16">
        <v>297000</v>
      </c>
      <c r="R615" s="15">
        <v>0.19</v>
      </c>
      <c r="S615" s="16">
        <f t="shared" si="200"/>
        <v>56430</v>
      </c>
      <c r="T615" s="16">
        <f t="shared" si="202"/>
        <v>353430</v>
      </c>
      <c r="U615" s="424">
        <f t="shared" si="203"/>
        <v>255484.5</v>
      </c>
      <c r="V615" s="424">
        <f t="shared" si="204"/>
        <v>322658.37648453622</v>
      </c>
      <c r="W615" s="424">
        <f t="shared" si="205"/>
        <v>328198.76490788395</v>
      </c>
      <c r="X615" s="424">
        <f t="shared" si="206"/>
        <v>353430</v>
      </c>
      <c r="Y615" s="424">
        <f t="shared" si="207"/>
        <v>333474.83333333331</v>
      </c>
      <c r="Z615" s="427">
        <f t="shared" si="208"/>
        <v>57296.833362664023</v>
      </c>
      <c r="AA615" s="425">
        <f t="shared" si="209"/>
        <v>0.17181756353227262</v>
      </c>
      <c r="AB615" s="424">
        <f t="shared" si="210"/>
        <v>322658.37648453622</v>
      </c>
      <c r="AC615" s="421" t="str">
        <f t="shared" si="211"/>
        <v>MEDIA ARMONICA</v>
      </c>
      <c r="AD615" s="434"/>
    </row>
    <row r="616" spans="1:30" ht="32">
      <c r="A616" s="12">
        <f t="shared" si="212"/>
        <v>579</v>
      </c>
      <c r="B616" s="13">
        <v>78181508</v>
      </c>
      <c r="C616" s="768" t="s">
        <v>1917</v>
      </c>
      <c r="D616" s="769"/>
      <c r="E616" s="14" t="s">
        <v>1710</v>
      </c>
      <c r="F616" s="12">
        <v>1</v>
      </c>
      <c r="G616" s="764" t="s">
        <v>1954</v>
      </c>
      <c r="H616" s="765"/>
      <c r="I616" s="16">
        <v>240000</v>
      </c>
      <c r="J616" s="15">
        <v>0.19</v>
      </c>
      <c r="K616" s="16">
        <f t="shared" si="197"/>
        <v>456</v>
      </c>
      <c r="L616" s="16">
        <f t="shared" si="198"/>
        <v>240456</v>
      </c>
      <c r="M616" s="16">
        <v>315000</v>
      </c>
      <c r="N616" s="15">
        <v>0.19</v>
      </c>
      <c r="O616" s="16">
        <f t="shared" si="199"/>
        <v>59850</v>
      </c>
      <c r="P616" s="16">
        <f t="shared" si="201"/>
        <v>374850</v>
      </c>
      <c r="Q616" s="16">
        <v>284000</v>
      </c>
      <c r="R616" s="15">
        <v>0.19</v>
      </c>
      <c r="S616" s="16">
        <f t="shared" si="200"/>
        <v>53960</v>
      </c>
      <c r="T616" s="16">
        <f t="shared" si="202"/>
        <v>337960</v>
      </c>
      <c r="U616" s="424">
        <f t="shared" si="203"/>
        <v>240456</v>
      </c>
      <c r="V616" s="424">
        <f t="shared" si="204"/>
        <v>306578.28633722797</v>
      </c>
      <c r="W616" s="424">
        <f t="shared" si="205"/>
        <v>312310.18312305096</v>
      </c>
      <c r="X616" s="424">
        <f t="shared" si="206"/>
        <v>337960</v>
      </c>
      <c r="Y616" s="424">
        <f t="shared" si="207"/>
        <v>317755.33333333331</v>
      </c>
      <c r="Z616" s="427">
        <f t="shared" si="208"/>
        <v>56695.727207220436</v>
      </c>
      <c r="AA616" s="425">
        <f t="shared" si="209"/>
        <v>0.17842572967216005</v>
      </c>
      <c r="AB616" s="424">
        <f t="shared" si="210"/>
        <v>306578.28633722797</v>
      </c>
      <c r="AC616" s="421" t="str">
        <f t="shared" si="211"/>
        <v>MEDIA ARMONICA</v>
      </c>
      <c r="AD616" s="434"/>
    </row>
    <row r="617" spans="1:30" ht="32">
      <c r="A617" s="12">
        <f t="shared" si="212"/>
        <v>580</v>
      </c>
      <c r="B617" s="13">
        <v>78181508</v>
      </c>
      <c r="C617" s="768" t="s">
        <v>1918</v>
      </c>
      <c r="D617" s="769"/>
      <c r="E617" s="14" t="s">
        <v>1710</v>
      </c>
      <c r="F617" s="12">
        <v>1</v>
      </c>
      <c r="G617" s="764" t="s">
        <v>1954</v>
      </c>
      <c r="H617" s="765"/>
      <c r="I617" s="16">
        <v>201000</v>
      </c>
      <c r="J617" s="15">
        <v>0.19</v>
      </c>
      <c r="K617" s="16">
        <f t="shared" si="197"/>
        <v>381.9</v>
      </c>
      <c r="L617" s="16">
        <f t="shared" si="198"/>
        <v>201381.9</v>
      </c>
      <c r="M617" s="16">
        <v>259000</v>
      </c>
      <c r="N617" s="15">
        <v>0.19</v>
      </c>
      <c r="O617" s="16">
        <f t="shared" si="199"/>
        <v>49210</v>
      </c>
      <c r="P617" s="16">
        <f t="shared" si="201"/>
        <v>308210</v>
      </c>
      <c r="Q617" s="16">
        <v>234000</v>
      </c>
      <c r="R617" s="15">
        <v>0.19</v>
      </c>
      <c r="S617" s="16">
        <f t="shared" si="200"/>
        <v>44460</v>
      </c>
      <c r="T617" s="16">
        <f t="shared" si="202"/>
        <v>278460</v>
      </c>
      <c r="U617" s="424">
        <f t="shared" si="203"/>
        <v>201381.9</v>
      </c>
      <c r="V617" s="424">
        <f t="shared" si="204"/>
        <v>254206.89771463413</v>
      </c>
      <c r="W617" s="424">
        <f t="shared" si="205"/>
        <v>258549.27607131927</v>
      </c>
      <c r="X617" s="424">
        <f t="shared" si="206"/>
        <v>278460</v>
      </c>
      <c r="Y617" s="424">
        <f t="shared" si="207"/>
        <v>262683.96666666667</v>
      </c>
      <c r="Z617" s="427">
        <f t="shared" si="208"/>
        <v>45016.464826426403</v>
      </c>
      <c r="AA617" s="425">
        <f t="shared" si="209"/>
        <v>0.17137119329231895</v>
      </c>
      <c r="AB617" s="424">
        <f t="shared" si="210"/>
        <v>254206.89771463413</v>
      </c>
      <c r="AC617" s="421" t="str">
        <f t="shared" si="211"/>
        <v>MEDIA ARMONICA</v>
      </c>
      <c r="AD617" s="434"/>
    </row>
    <row r="618" spans="1:30" ht="32">
      <c r="A618" s="12">
        <f t="shared" si="212"/>
        <v>581</v>
      </c>
      <c r="B618" s="13">
        <v>78181508</v>
      </c>
      <c r="C618" s="768" t="s">
        <v>1953</v>
      </c>
      <c r="D618" s="769"/>
      <c r="E618" s="14" t="s">
        <v>1710</v>
      </c>
      <c r="F618" s="12">
        <v>1</v>
      </c>
      <c r="G618" s="764" t="s">
        <v>1954</v>
      </c>
      <c r="H618" s="765"/>
      <c r="I618" s="16">
        <v>668000</v>
      </c>
      <c r="J618" s="15">
        <v>0.19</v>
      </c>
      <c r="K618" s="16">
        <f t="shared" si="197"/>
        <v>1269.2</v>
      </c>
      <c r="L618" s="16">
        <f t="shared" si="198"/>
        <v>669269.19999999995</v>
      </c>
      <c r="M618" s="16">
        <v>888000</v>
      </c>
      <c r="N618" s="15">
        <v>0.19</v>
      </c>
      <c r="O618" s="16">
        <f t="shared" si="199"/>
        <v>168720</v>
      </c>
      <c r="P618" s="16">
        <f t="shared" si="201"/>
        <v>1056720</v>
      </c>
      <c r="Q618" s="16">
        <v>800000</v>
      </c>
      <c r="R618" s="15">
        <v>0.19</v>
      </c>
      <c r="S618" s="16">
        <f t="shared" si="200"/>
        <v>152000</v>
      </c>
      <c r="T618" s="16">
        <f t="shared" si="202"/>
        <v>952000</v>
      </c>
      <c r="U618" s="424">
        <f t="shared" si="203"/>
        <v>669269.19999999995</v>
      </c>
      <c r="V618" s="424">
        <f t="shared" si="204"/>
        <v>859374.35416391888</v>
      </c>
      <c r="W618" s="424">
        <f t="shared" si="205"/>
        <v>876460.95064535947</v>
      </c>
      <c r="X618" s="424">
        <f t="shared" si="206"/>
        <v>952000</v>
      </c>
      <c r="Y618" s="424">
        <f t="shared" si="207"/>
        <v>892663.06666666677</v>
      </c>
      <c r="Z618" s="427">
        <f t="shared" si="208"/>
        <v>163646.33481630043</v>
      </c>
      <c r="AA618" s="425">
        <f t="shared" si="209"/>
        <v>0.18332374322080958</v>
      </c>
      <c r="AB618" s="424">
        <f t="shared" si="210"/>
        <v>859374.35416391888</v>
      </c>
      <c r="AC618" s="421" t="str">
        <f t="shared" si="211"/>
        <v>MEDIA ARMONICA</v>
      </c>
      <c r="AD618" s="434"/>
    </row>
    <row r="619" spans="1:30" ht="32">
      <c r="A619" s="12">
        <f t="shared" si="212"/>
        <v>582</v>
      </c>
      <c r="B619" s="13">
        <v>78181508</v>
      </c>
      <c r="C619" s="768" t="s">
        <v>1849</v>
      </c>
      <c r="D619" s="769"/>
      <c r="E619" s="14" t="s">
        <v>1710</v>
      </c>
      <c r="F619" s="12">
        <v>1</v>
      </c>
      <c r="G619" s="764" t="s">
        <v>1954</v>
      </c>
      <c r="H619" s="765"/>
      <c r="I619" s="16">
        <v>545000</v>
      </c>
      <c r="J619" s="15">
        <v>0.19</v>
      </c>
      <c r="K619" s="16">
        <f t="shared" si="197"/>
        <v>1035.5</v>
      </c>
      <c r="L619" s="16">
        <f t="shared" si="198"/>
        <v>546035.5</v>
      </c>
      <c r="M619" s="16">
        <v>716000</v>
      </c>
      <c r="N619" s="15">
        <v>0.19</v>
      </c>
      <c r="O619" s="16">
        <f t="shared" si="199"/>
        <v>136040</v>
      </c>
      <c r="P619" s="16">
        <f t="shared" si="201"/>
        <v>852040</v>
      </c>
      <c r="Q619" s="16">
        <v>640000</v>
      </c>
      <c r="R619" s="15">
        <v>0.19</v>
      </c>
      <c r="S619" s="16">
        <f t="shared" si="200"/>
        <v>121600</v>
      </c>
      <c r="T619" s="16">
        <f t="shared" si="202"/>
        <v>761600</v>
      </c>
      <c r="U619" s="424">
        <f t="shared" si="203"/>
        <v>546035.5</v>
      </c>
      <c r="V619" s="424">
        <f t="shared" si="204"/>
        <v>694756.1539922941</v>
      </c>
      <c r="W619" s="424">
        <f t="shared" si="205"/>
        <v>707624.07358670537</v>
      </c>
      <c r="X619" s="424">
        <f t="shared" si="206"/>
        <v>761600</v>
      </c>
      <c r="Y619" s="424">
        <f t="shared" si="207"/>
        <v>719891.83333333337</v>
      </c>
      <c r="Z619" s="427">
        <f t="shared" si="208"/>
        <v>128359.82465990759</v>
      </c>
      <c r="AA619" s="425">
        <f t="shared" si="209"/>
        <v>0.17830432117219588</v>
      </c>
      <c r="AB619" s="424">
        <f t="shared" si="210"/>
        <v>694756.1539922941</v>
      </c>
      <c r="AC619" s="421" t="str">
        <f t="shared" si="211"/>
        <v>MEDIA ARMONICA</v>
      </c>
      <c r="AD619" s="434"/>
    </row>
    <row r="620" spans="1:30" ht="16">
      <c r="A620" s="773" t="s">
        <v>1919</v>
      </c>
      <c r="B620" s="774"/>
      <c r="C620" s="774"/>
      <c r="D620" s="774"/>
      <c r="E620" s="774"/>
      <c r="F620" s="28"/>
      <c r="G620" s="28"/>
      <c r="H620" s="16"/>
      <c r="I620" s="29"/>
      <c r="J620" s="15"/>
      <c r="K620" s="16"/>
      <c r="L620" s="16"/>
      <c r="M620" s="29"/>
      <c r="N620" s="15"/>
      <c r="O620" s="16"/>
      <c r="P620" s="16"/>
      <c r="Q620" s="29"/>
      <c r="R620" s="15"/>
      <c r="S620" s="16"/>
      <c r="T620" s="16"/>
      <c r="U620" s="424"/>
      <c r="V620" s="424"/>
      <c r="W620" s="424"/>
      <c r="X620" s="424"/>
      <c r="Y620" s="424"/>
      <c r="AA620" s="425"/>
      <c r="AB620" s="424"/>
      <c r="AD620" s="434"/>
    </row>
    <row r="621" spans="1:30" ht="31">
      <c r="A621" s="37" t="s">
        <v>141</v>
      </c>
      <c r="B621" s="38" t="s">
        <v>148</v>
      </c>
      <c r="C621" s="781" t="s">
        <v>143</v>
      </c>
      <c r="D621" s="781"/>
      <c r="E621" s="39" t="s">
        <v>144</v>
      </c>
      <c r="F621" s="38" t="s">
        <v>1706</v>
      </c>
      <c r="G621" s="38"/>
      <c r="H621" s="16"/>
      <c r="I621" s="16"/>
      <c r="J621" s="15"/>
      <c r="K621" s="16"/>
      <c r="L621" s="16"/>
      <c r="M621" s="16"/>
      <c r="N621" s="15"/>
      <c r="O621" s="16"/>
      <c r="P621" s="16"/>
      <c r="Q621" s="16"/>
      <c r="R621" s="15"/>
      <c r="S621" s="16"/>
      <c r="T621" s="16"/>
      <c r="U621" s="424"/>
      <c r="V621" s="424"/>
      <c r="W621" s="424"/>
      <c r="X621" s="424"/>
      <c r="Y621" s="424"/>
      <c r="AA621" s="425"/>
      <c r="AB621" s="424"/>
      <c r="AD621" s="434"/>
    </row>
    <row r="622" spans="1:30" ht="32">
      <c r="A622" s="22">
        <f>A619+1</f>
        <v>583</v>
      </c>
      <c r="B622" s="13">
        <v>78181508</v>
      </c>
      <c r="C622" s="782" t="s">
        <v>1761</v>
      </c>
      <c r="D622" s="782"/>
      <c r="E622" s="23" t="s">
        <v>1710</v>
      </c>
      <c r="F622" s="12">
        <v>1</v>
      </c>
      <c r="G622" s="433">
        <f>[1]SERVICIOS!$I$9</f>
        <v>406980</v>
      </c>
      <c r="H622" s="16">
        <f t="shared" ref="H622:H638" si="213">+G622*1.051</f>
        <v>427735.98</v>
      </c>
      <c r="I622" s="16">
        <v>400000</v>
      </c>
      <c r="J622" s="15">
        <v>0.19</v>
      </c>
      <c r="K622" s="16">
        <f t="shared" si="197"/>
        <v>760</v>
      </c>
      <c r="L622" s="16">
        <f t="shared" si="198"/>
        <v>400760</v>
      </c>
      <c r="M622" s="16">
        <v>522000</v>
      </c>
      <c r="N622" s="15">
        <v>0.19</v>
      </c>
      <c r="O622" s="16">
        <f t="shared" si="199"/>
        <v>99180</v>
      </c>
      <c r="P622" s="16">
        <f t="shared" ref="P622" si="214">(O622+M622)*F622</f>
        <v>621180</v>
      </c>
      <c r="Q622" s="16">
        <v>475000</v>
      </c>
      <c r="R622" s="15">
        <v>0.19</v>
      </c>
      <c r="S622" s="16">
        <f t="shared" si="200"/>
        <v>90250</v>
      </c>
      <c r="T622" s="16">
        <f t="shared" si="202"/>
        <v>565250</v>
      </c>
      <c r="U622" s="424">
        <f t="shared" si="203"/>
        <v>400760</v>
      </c>
      <c r="V622" s="424">
        <f t="shared" si="204"/>
        <v>487085.07199341012</v>
      </c>
      <c r="W622" s="424">
        <f t="shared" si="205"/>
        <v>495312.79478696588</v>
      </c>
      <c r="X622" s="424">
        <f t="shared" si="206"/>
        <v>496492.99</v>
      </c>
      <c r="Y622" s="424">
        <f t="shared" si="207"/>
        <v>503731.495</v>
      </c>
      <c r="Z622" s="427">
        <f t="shared" si="208"/>
        <v>92137.295470971352</v>
      </c>
      <c r="AA622" s="425">
        <f t="shared" si="209"/>
        <v>0.18290953888235906</v>
      </c>
      <c r="AB622" s="424">
        <f t="shared" ref="AB622" si="215">IF(AA622&lt;=0.15,U622,V622)</f>
        <v>487085.07199341012</v>
      </c>
      <c r="AC622" s="421" t="str">
        <f>IF(AB622=U622,$U$4,IF(AB622=V622,$V$4,IF(AB622=W622,$W$4,IF(AB622=X622,$X$4,IF(AB622=Y622,$Y$4,"ERROR")))))</f>
        <v>MEDIA ARMONICA</v>
      </c>
      <c r="AD622" s="434"/>
    </row>
    <row r="623" spans="1:30" ht="16">
      <c r="A623" s="778" t="s">
        <v>1920</v>
      </c>
      <c r="B623" s="779"/>
      <c r="C623" s="779"/>
      <c r="D623" s="779"/>
      <c r="E623" s="779"/>
      <c r="F623" s="35"/>
      <c r="G623" s="35"/>
      <c r="H623" s="16"/>
      <c r="I623" s="36"/>
      <c r="J623" s="15"/>
      <c r="K623" s="16"/>
      <c r="L623" s="16"/>
      <c r="M623" s="36"/>
      <c r="N623" s="15"/>
      <c r="O623" s="16"/>
      <c r="P623" s="16"/>
      <c r="Q623" s="36"/>
      <c r="R623" s="15"/>
      <c r="S623" s="16"/>
      <c r="T623" s="16"/>
      <c r="U623" s="424"/>
      <c r="V623" s="424"/>
      <c r="W623" s="424"/>
      <c r="X623" s="424"/>
      <c r="Y623" s="424"/>
      <c r="AA623" s="425"/>
      <c r="AB623" s="424"/>
      <c r="AD623" s="434"/>
    </row>
    <row r="624" spans="1:30" ht="27">
      <c r="A624" s="7" t="s">
        <v>141</v>
      </c>
      <c r="B624" s="30" t="s">
        <v>148</v>
      </c>
      <c r="C624" s="757" t="s">
        <v>143</v>
      </c>
      <c r="D624" s="758"/>
      <c r="E624" s="9" t="s">
        <v>1705</v>
      </c>
      <c r="F624" s="10" t="s">
        <v>1706</v>
      </c>
      <c r="G624" s="10"/>
      <c r="H624" s="16"/>
      <c r="I624" s="16"/>
      <c r="J624" s="15"/>
      <c r="K624" s="16"/>
      <c r="L624" s="16"/>
      <c r="M624" s="16"/>
      <c r="N624" s="15"/>
      <c r="O624" s="16"/>
      <c r="P624" s="16"/>
      <c r="Q624" s="16"/>
      <c r="R624" s="15"/>
      <c r="S624" s="16"/>
      <c r="T624" s="16"/>
      <c r="U624" s="424"/>
      <c r="V624" s="424"/>
      <c r="W624" s="424"/>
      <c r="X624" s="424"/>
      <c r="Y624" s="424"/>
      <c r="AA624" s="425"/>
      <c r="AB624" s="424"/>
      <c r="AD624" s="434"/>
    </row>
    <row r="625" spans="1:30" ht="32">
      <c r="A625" s="12">
        <f>A622+1</f>
        <v>584</v>
      </c>
      <c r="B625" s="13">
        <v>78181508</v>
      </c>
      <c r="C625" s="768" t="s">
        <v>1724</v>
      </c>
      <c r="D625" s="769"/>
      <c r="E625" s="14" t="s">
        <v>1710</v>
      </c>
      <c r="F625" s="12">
        <v>1</v>
      </c>
      <c r="G625" s="764" t="s">
        <v>1954</v>
      </c>
      <c r="H625" s="765"/>
      <c r="I625" s="16">
        <v>425000</v>
      </c>
      <c r="J625" s="15">
        <v>0.19</v>
      </c>
      <c r="K625" s="16">
        <f t="shared" si="197"/>
        <v>807.5</v>
      </c>
      <c r="L625" s="16">
        <f t="shared" si="198"/>
        <v>425807.5</v>
      </c>
      <c r="M625" s="16">
        <v>559000</v>
      </c>
      <c r="N625" s="15">
        <v>0.19</v>
      </c>
      <c r="O625" s="16">
        <f t="shared" si="199"/>
        <v>106210</v>
      </c>
      <c r="P625" s="16">
        <f t="shared" ref="P625:P638" si="216">(O625+M625)*F625</f>
        <v>665210</v>
      </c>
      <c r="Q625" s="16">
        <v>504000</v>
      </c>
      <c r="R625" s="15">
        <v>0.19</v>
      </c>
      <c r="S625" s="16">
        <f t="shared" si="200"/>
        <v>95760</v>
      </c>
      <c r="T625" s="16">
        <f t="shared" si="202"/>
        <v>599760</v>
      </c>
      <c r="U625" s="424">
        <f t="shared" si="203"/>
        <v>425807.5</v>
      </c>
      <c r="V625" s="424">
        <f t="shared" si="204"/>
        <v>543567.14755239082</v>
      </c>
      <c r="W625" s="424">
        <f t="shared" si="205"/>
        <v>553838.56233873824</v>
      </c>
      <c r="X625" s="424">
        <f t="shared" si="206"/>
        <v>599760</v>
      </c>
      <c r="Y625" s="424">
        <f t="shared" si="207"/>
        <v>563592.5</v>
      </c>
      <c r="Z625" s="427">
        <f t="shared" si="208"/>
        <v>101026.2516832465</v>
      </c>
      <c r="AA625" s="425">
        <f t="shared" si="209"/>
        <v>0.17925407396877444</v>
      </c>
      <c r="AB625" s="424">
        <f t="shared" ref="AB625:AB638" si="217">IF(AA625&lt;=0.15,U625,V625)</f>
        <v>543567.14755239082</v>
      </c>
      <c r="AC625" s="421" t="str">
        <f t="shared" ref="AC625:AC638" si="218">IF(AB625=U625,$U$4,IF(AB625=V625,$V$4,IF(AB625=W625,$W$4,IF(AB625=X625,$X$4,IF(AB625=Y625,$Y$4,"ERROR")))))</f>
        <v>MEDIA ARMONICA</v>
      </c>
      <c r="AD625" s="434"/>
    </row>
    <row r="626" spans="1:30" ht="32">
      <c r="A626" s="12">
        <f t="shared" ref="A626:A638" si="219">+A625+1</f>
        <v>585</v>
      </c>
      <c r="B626" s="13">
        <v>78181508</v>
      </c>
      <c r="C626" s="768" t="s">
        <v>1776</v>
      </c>
      <c r="D626" s="769"/>
      <c r="E626" s="14" t="s">
        <v>1710</v>
      </c>
      <c r="F626" s="12">
        <v>1</v>
      </c>
      <c r="G626" s="764" t="s">
        <v>1954</v>
      </c>
      <c r="H626" s="765"/>
      <c r="I626" s="16">
        <v>377000</v>
      </c>
      <c r="J626" s="15">
        <v>0.19</v>
      </c>
      <c r="K626" s="16">
        <f t="shared" si="197"/>
        <v>716.3</v>
      </c>
      <c r="L626" s="16">
        <f t="shared" si="198"/>
        <v>377716.3</v>
      </c>
      <c r="M626" s="16">
        <v>509000</v>
      </c>
      <c r="N626" s="15">
        <v>0.19</v>
      </c>
      <c r="O626" s="16">
        <f t="shared" si="199"/>
        <v>96710</v>
      </c>
      <c r="P626" s="16">
        <f t="shared" si="216"/>
        <v>605710</v>
      </c>
      <c r="Q626" s="16">
        <v>455000</v>
      </c>
      <c r="R626" s="15">
        <v>0.19</v>
      </c>
      <c r="S626" s="16">
        <f t="shared" si="200"/>
        <v>86450</v>
      </c>
      <c r="T626" s="16">
        <f t="shared" si="202"/>
        <v>541450</v>
      </c>
      <c r="U626" s="424">
        <f t="shared" si="203"/>
        <v>377716.3</v>
      </c>
      <c r="V626" s="424">
        <f t="shared" si="204"/>
        <v>488174.99055751349</v>
      </c>
      <c r="W626" s="424">
        <f t="shared" si="205"/>
        <v>498497.45205233491</v>
      </c>
      <c r="X626" s="424">
        <f t="shared" si="206"/>
        <v>541450</v>
      </c>
      <c r="Y626" s="424">
        <f t="shared" si="207"/>
        <v>508292.10000000003</v>
      </c>
      <c r="Z626" s="427">
        <f t="shared" si="208"/>
        <v>95985.646702098049</v>
      </c>
      <c r="AA626" s="425">
        <f t="shared" si="209"/>
        <v>0.18883954069342812</v>
      </c>
      <c r="AB626" s="424">
        <f t="shared" si="217"/>
        <v>488174.99055751349</v>
      </c>
      <c r="AC626" s="421" t="str">
        <f t="shared" si="218"/>
        <v>MEDIA ARMONICA</v>
      </c>
      <c r="AD626" s="434"/>
    </row>
    <row r="627" spans="1:30" ht="32">
      <c r="A627" s="12">
        <f t="shared" si="219"/>
        <v>586</v>
      </c>
      <c r="B627" s="13">
        <v>78181508</v>
      </c>
      <c r="C627" s="768" t="s">
        <v>1789</v>
      </c>
      <c r="D627" s="769"/>
      <c r="E627" s="14" t="s">
        <v>1710</v>
      </c>
      <c r="F627" s="12">
        <v>1</v>
      </c>
      <c r="G627" s="764" t="s">
        <v>1954</v>
      </c>
      <c r="H627" s="765"/>
      <c r="I627" s="16">
        <v>414000</v>
      </c>
      <c r="J627" s="15">
        <v>0.19</v>
      </c>
      <c r="K627" s="16">
        <f t="shared" si="197"/>
        <v>786.6</v>
      </c>
      <c r="L627" s="16">
        <f t="shared" si="198"/>
        <v>414786.6</v>
      </c>
      <c r="M627" s="16">
        <v>545000</v>
      </c>
      <c r="N627" s="15">
        <v>0.19</v>
      </c>
      <c r="O627" s="16">
        <f t="shared" si="199"/>
        <v>103550</v>
      </c>
      <c r="P627" s="16">
        <f t="shared" si="216"/>
        <v>648550</v>
      </c>
      <c r="Q627" s="16">
        <v>487000</v>
      </c>
      <c r="R627" s="15">
        <v>0.19</v>
      </c>
      <c r="S627" s="16">
        <f t="shared" si="200"/>
        <v>92530</v>
      </c>
      <c r="T627" s="16">
        <f t="shared" si="202"/>
        <v>579530</v>
      </c>
      <c r="U627" s="424">
        <f t="shared" si="203"/>
        <v>414786.6</v>
      </c>
      <c r="V627" s="424">
        <f t="shared" si="204"/>
        <v>528325.68469452963</v>
      </c>
      <c r="W627" s="424">
        <f t="shared" si="205"/>
        <v>538205.37991403928</v>
      </c>
      <c r="X627" s="424">
        <f t="shared" si="206"/>
        <v>579530</v>
      </c>
      <c r="Y627" s="424">
        <f t="shared" si="207"/>
        <v>547622.20000000007</v>
      </c>
      <c r="Z627" s="427">
        <f t="shared" si="208"/>
        <v>98064.307371982039</v>
      </c>
      <c r="AA627" s="425">
        <f t="shared" si="209"/>
        <v>0.17907292175514802</v>
      </c>
      <c r="AB627" s="424">
        <f t="shared" si="217"/>
        <v>528325.68469452963</v>
      </c>
      <c r="AC627" s="421" t="str">
        <f t="shared" si="218"/>
        <v>MEDIA ARMONICA</v>
      </c>
      <c r="AD627" s="434"/>
    </row>
    <row r="628" spans="1:30" ht="32">
      <c r="A628" s="12">
        <f t="shared" si="219"/>
        <v>587</v>
      </c>
      <c r="B628" s="13">
        <v>78181508</v>
      </c>
      <c r="C628" s="768" t="s">
        <v>1817</v>
      </c>
      <c r="D628" s="769"/>
      <c r="E628" s="14" t="s">
        <v>1710</v>
      </c>
      <c r="F628" s="12">
        <v>1</v>
      </c>
      <c r="G628" s="764" t="s">
        <v>1954</v>
      </c>
      <c r="H628" s="765"/>
      <c r="I628" s="16">
        <v>725000</v>
      </c>
      <c r="J628" s="15">
        <v>0.19</v>
      </c>
      <c r="K628" s="16">
        <f t="shared" si="197"/>
        <v>1377.5</v>
      </c>
      <c r="L628" s="16">
        <f t="shared" si="198"/>
        <v>726377.5</v>
      </c>
      <c r="M628" s="16">
        <v>963000</v>
      </c>
      <c r="N628" s="15">
        <v>0.19</v>
      </c>
      <c r="O628" s="16">
        <f t="shared" si="199"/>
        <v>182970</v>
      </c>
      <c r="P628" s="16">
        <f t="shared" si="216"/>
        <v>1145970</v>
      </c>
      <c r="Q628" s="16">
        <v>868000</v>
      </c>
      <c r="R628" s="15">
        <v>0.19</v>
      </c>
      <c r="S628" s="16">
        <f t="shared" si="200"/>
        <v>164920</v>
      </c>
      <c r="T628" s="16">
        <f t="shared" si="202"/>
        <v>1032920</v>
      </c>
      <c r="U628" s="424">
        <f t="shared" si="203"/>
        <v>726377.5</v>
      </c>
      <c r="V628" s="424">
        <f t="shared" si="204"/>
        <v>932416.29016576032</v>
      </c>
      <c r="W628" s="424">
        <f t="shared" si="205"/>
        <v>950898.37688066915</v>
      </c>
      <c r="X628" s="424">
        <f t="shared" si="206"/>
        <v>1032920</v>
      </c>
      <c r="Y628" s="424">
        <f t="shared" si="207"/>
        <v>968422.5</v>
      </c>
      <c r="Z628" s="427">
        <f t="shared" si="208"/>
        <v>177265.17263457779</v>
      </c>
      <c r="AA628" s="425">
        <f t="shared" si="209"/>
        <v>0.18304528512563245</v>
      </c>
      <c r="AB628" s="424">
        <f t="shared" si="217"/>
        <v>932416.29016576032</v>
      </c>
      <c r="AC628" s="421" t="str">
        <f t="shared" si="218"/>
        <v>MEDIA ARMONICA</v>
      </c>
      <c r="AD628" s="434"/>
    </row>
    <row r="629" spans="1:30" ht="32">
      <c r="A629" s="12">
        <f t="shared" si="219"/>
        <v>588</v>
      </c>
      <c r="B629" s="13">
        <v>78181508</v>
      </c>
      <c r="C629" s="768" t="s">
        <v>1856</v>
      </c>
      <c r="D629" s="769"/>
      <c r="E629" s="14" t="s">
        <v>1710</v>
      </c>
      <c r="F629" s="12">
        <v>1</v>
      </c>
      <c r="G629" s="764" t="s">
        <v>1954</v>
      </c>
      <c r="H629" s="765"/>
      <c r="I629" s="16">
        <v>621000</v>
      </c>
      <c r="J629" s="15">
        <v>0.19</v>
      </c>
      <c r="K629" s="16">
        <f t="shared" si="197"/>
        <v>1179.9000000000001</v>
      </c>
      <c r="L629" s="16">
        <f t="shared" si="198"/>
        <v>622179.9</v>
      </c>
      <c r="M629" s="16">
        <v>817000</v>
      </c>
      <c r="N629" s="15">
        <v>0.19</v>
      </c>
      <c r="O629" s="16">
        <f t="shared" si="199"/>
        <v>155230</v>
      </c>
      <c r="P629" s="16">
        <f t="shared" si="216"/>
        <v>972230</v>
      </c>
      <c r="Q629" s="16">
        <v>743000</v>
      </c>
      <c r="R629" s="15">
        <v>0.19</v>
      </c>
      <c r="S629" s="16">
        <f t="shared" si="200"/>
        <v>141170</v>
      </c>
      <c r="T629" s="16">
        <f t="shared" si="202"/>
        <v>884170</v>
      </c>
      <c r="U629" s="424">
        <f t="shared" si="203"/>
        <v>622179.9</v>
      </c>
      <c r="V629" s="424">
        <f t="shared" si="204"/>
        <v>796427.84109676443</v>
      </c>
      <c r="W629" s="424">
        <f t="shared" si="205"/>
        <v>811721.26458360266</v>
      </c>
      <c r="X629" s="424">
        <f t="shared" si="206"/>
        <v>884170</v>
      </c>
      <c r="Y629" s="424">
        <f t="shared" si="207"/>
        <v>826193.29999999993</v>
      </c>
      <c r="Z629" s="427">
        <f t="shared" si="208"/>
        <v>148671.31854008266</v>
      </c>
      <c r="AA629" s="425">
        <f t="shared" si="209"/>
        <v>0.17994737858571677</v>
      </c>
      <c r="AB629" s="424">
        <f t="shared" si="217"/>
        <v>796427.84109676443</v>
      </c>
      <c r="AC629" s="421" t="str">
        <f t="shared" si="218"/>
        <v>MEDIA ARMONICA</v>
      </c>
      <c r="AD629" s="434"/>
    </row>
    <row r="630" spans="1:30" ht="32">
      <c r="A630" s="12">
        <f t="shared" si="219"/>
        <v>589</v>
      </c>
      <c r="B630" s="13">
        <v>78181508</v>
      </c>
      <c r="C630" s="768" t="s">
        <v>1818</v>
      </c>
      <c r="D630" s="769"/>
      <c r="E630" s="14" t="s">
        <v>1710</v>
      </c>
      <c r="F630" s="12">
        <v>1</v>
      </c>
      <c r="G630" s="764" t="s">
        <v>1954</v>
      </c>
      <c r="H630" s="765"/>
      <c r="I630" s="16">
        <v>332000</v>
      </c>
      <c r="J630" s="15">
        <v>0.19</v>
      </c>
      <c r="K630" s="16">
        <f t="shared" si="197"/>
        <v>630.79999999999995</v>
      </c>
      <c r="L630" s="16">
        <f t="shared" si="198"/>
        <v>332630.8</v>
      </c>
      <c r="M630" s="16">
        <v>436000</v>
      </c>
      <c r="N630" s="15">
        <v>0.19</v>
      </c>
      <c r="O630" s="16">
        <f t="shared" si="199"/>
        <v>82840</v>
      </c>
      <c r="P630" s="16">
        <f t="shared" si="216"/>
        <v>518840</v>
      </c>
      <c r="Q630" s="16">
        <v>393000</v>
      </c>
      <c r="R630" s="15">
        <v>0.19</v>
      </c>
      <c r="S630" s="16">
        <f t="shared" si="200"/>
        <v>74670</v>
      </c>
      <c r="T630" s="16">
        <f t="shared" si="202"/>
        <v>467670</v>
      </c>
      <c r="U630" s="424">
        <f t="shared" si="203"/>
        <v>332630.8</v>
      </c>
      <c r="V630" s="424">
        <f t="shared" si="204"/>
        <v>424209.7947665028</v>
      </c>
      <c r="W630" s="424">
        <f t="shared" si="205"/>
        <v>432160.57124845526</v>
      </c>
      <c r="X630" s="424">
        <f t="shared" si="206"/>
        <v>467670</v>
      </c>
      <c r="Y630" s="424">
        <f t="shared" si="207"/>
        <v>439713.60000000003</v>
      </c>
      <c r="Z630" s="427">
        <f t="shared" si="208"/>
        <v>78547.806109315643</v>
      </c>
      <c r="AA630" s="425">
        <f t="shared" si="209"/>
        <v>0.17863401566227571</v>
      </c>
      <c r="AB630" s="424">
        <f t="shared" si="217"/>
        <v>424209.7947665028</v>
      </c>
      <c r="AC630" s="421" t="str">
        <f t="shared" si="218"/>
        <v>MEDIA ARMONICA</v>
      </c>
      <c r="AD630" s="434"/>
    </row>
    <row r="631" spans="1:30" ht="32">
      <c r="A631" s="12">
        <f t="shared" si="219"/>
        <v>590</v>
      </c>
      <c r="B631" s="13">
        <v>78181508</v>
      </c>
      <c r="C631" s="768" t="s">
        <v>1921</v>
      </c>
      <c r="D631" s="769"/>
      <c r="E631" s="14" t="s">
        <v>1710</v>
      </c>
      <c r="F631" s="12">
        <v>1</v>
      </c>
      <c r="G631" s="764" t="s">
        <v>1954</v>
      </c>
      <c r="H631" s="765"/>
      <c r="I631" s="16">
        <v>618000</v>
      </c>
      <c r="J631" s="15">
        <v>0.19</v>
      </c>
      <c r="K631" s="16">
        <f t="shared" si="197"/>
        <v>1174.2</v>
      </c>
      <c r="L631" s="16">
        <f t="shared" si="198"/>
        <v>619174.19999999995</v>
      </c>
      <c r="M631" s="16">
        <v>799000</v>
      </c>
      <c r="N631" s="15">
        <v>0.19</v>
      </c>
      <c r="O631" s="16">
        <f t="shared" si="199"/>
        <v>151810</v>
      </c>
      <c r="P631" s="16">
        <f t="shared" si="216"/>
        <v>950810</v>
      </c>
      <c r="Q631" s="16">
        <v>720000</v>
      </c>
      <c r="R631" s="15">
        <v>0.19</v>
      </c>
      <c r="S631" s="16">
        <f t="shared" si="200"/>
        <v>136800</v>
      </c>
      <c r="T631" s="16">
        <f t="shared" si="202"/>
        <v>856800</v>
      </c>
      <c r="U631" s="424">
        <f t="shared" si="203"/>
        <v>619174.19999999995</v>
      </c>
      <c r="V631" s="424">
        <f t="shared" si="204"/>
        <v>782488.38349280611</v>
      </c>
      <c r="W631" s="424">
        <f t="shared" si="205"/>
        <v>796028.6218171576</v>
      </c>
      <c r="X631" s="424">
        <f t="shared" si="206"/>
        <v>856800</v>
      </c>
      <c r="Y631" s="424">
        <f t="shared" si="207"/>
        <v>808928.06666666677</v>
      </c>
      <c r="Z631" s="427">
        <f t="shared" si="208"/>
        <v>139557.31788101312</v>
      </c>
      <c r="AA631" s="425">
        <f t="shared" si="209"/>
        <v>0.1725212953187347</v>
      </c>
      <c r="AB631" s="424">
        <f t="shared" si="217"/>
        <v>782488.38349280611</v>
      </c>
      <c r="AC631" s="421" t="str">
        <f t="shared" si="218"/>
        <v>MEDIA ARMONICA</v>
      </c>
      <c r="AD631" s="434"/>
    </row>
    <row r="632" spans="1:30" ht="32">
      <c r="A632" s="12">
        <f t="shared" si="219"/>
        <v>591</v>
      </c>
      <c r="B632" s="13">
        <v>78181508</v>
      </c>
      <c r="C632" s="768" t="s">
        <v>1791</v>
      </c>
      <c r="D632" s="769"/>
      <c r="E632" s="14" t="s">
        <v>1710</v>
      </c>
      <c r="F632" s="12">
        <v>1</v>
      </c>
      <c r="G632" s="764" t="s">
        <v>1954</v>
      </c>
      <c r="H632" s="765"/>
      <c r="I632" s="16">
        <v>314000</v>
      </c>
      <c r="J632" s="15">
        <v>0.19</v>
      </c>
      <c r="K632" s="16">
        <f t="shared" si="197"/>
        <v>596.6</v>
      </c>
      <c r="L632" s="16">
        <f t="shared" si="198"/>
        <v>314596.59999999998</v>
      </c>
      <c r="M632" s="16">
        <v>413000</v>
      </c>
      <c r="N632" s="15">
        <v>0.19</v>
      </c>
      <c r="O632" s="16">
        <f t="shared" si="199"/>
        <v>78470</v>
      </c>
      <c r="P632" s="16">
        <f t="shared" si="216"/>
        <v>491470</v>
      </c>
      <c r="Q632" s="16">
        <v>376000</v>
      </c>
      <c r="R632" s="15">
        <v>0.19</v>
      </c>
      <c r="S632" s="16">
        <f t="shared" si="200"/>
        <v>71440</v>
      </c>
      <c r="T632" s="16">
        <f t="shared" si="202"/>
        <v>447440</v>
      </c>
      <c r="U632" s="424">
        <f t="shared" si="203"/>
        <v>314596.59999999998</v>
      </c>
      <c r="V632" s="424">
        <f t="shared" si="204"/>
        <v>402775.24965153571</v>
      </c>
      <c r="W632" s="424">
        <f t="shared" si="205"/>
        <v>410514.60682298715</v>
      </c>
      <c r="X632" s="424">
        <f t="shared" si="206"/>
        <v>447440</v>
      </c>
      <c r="Y632" s="424">
        <f t="shared" si="207"/>
        <v>417835.53333333338</v>
      </c>
      <c r="Z632" s="427">
        <f t="shared" si="208"/>
        <v>75181.417215751178</v>
      </c>
      <c r="AA632" s="425">
        <f t="shared" si="209"/>
        <v>0.17993064547666004</v>
      </c>
      <c r="AB632" s="424">
        <f t="shared" si="217"/>
        <v>402775.24965153571</v>
      </c>
      <c r="AC632" s="421" t="str">
        <f t="shared" si="218"/>
        <v>MEDIA ARMONICA</v>
      </c>
      <c r="AD632" s="434"/>
    </row>
    <row r="633" spans="1:30" ht="32">
      <c r="A633" s="12">
        <f t="shared" si="219"/>
        <v>592</v>
      </c>
      <c r="B633" s="13">
        <v>78181508</v>
      </c>
      <c r="C633" s="768" t="s">
        <v>1729</v>
      </c>
      <c r="D633" s="769"/>
      <c r="E633" s="14" t="s">
        <v>1710</v>
      </c>
      <c r="F633" s="12">
        <v>1</v>
      </c>
      <c r="G633" s="764" t="s">
        <v>1954</v>
      </c>
      <c r="H633" s="765"/>
      <c r="I633" s="16">
        <v>684000</v>
      </c>
      <c r="J633" s="15">
        <v>0.19</v>
      </c>
      <c r="K633" s="16">
        <f t="shared" si="197"/>
        <v>1299.5999999999999</v>
      </c>
      <c r="L633" s="16">
        <f t="shared" si="198"/>
        <v>685299.6</v>
      </c>
      <c r="M633" s="16">
        <v>884000</v>
      </c>
      <c r="N633" s="15">
        <v>0.19</v>
      </c>
      <c r="O633" s="16">
        <f t="shared" si="199"/>
        <v>167960</v>
      </c>
      <c r="P633" s="16">
        <f t="shared" si="216"/>
        <v>1051960</v>
      </c>
      <c r="Q633" s="16">
        <v>804000</v>
      </c>
      <c r="R633" s="15">
        <v>0.19</v>
      </c>
      <c r="S633" s="16">
        <f t="shared" si="200"/>
        <v>152760</v>
      </c>
      <c r="T633" s="16">
        <f t="shared" si="202"/>
        <v>956760</v>
      </c>
      <c r="U633" s="424">
        <f t="shared" si="203"/>
        <v>685299.6</v>
      </c>
      <c r="V633" s="424">
        <f t="shared" si="204"/>
        <v>868302.66049705807</v>
      </c>
      <c r="W633" s="424">
        <f t="shared" si="205"/>
        <v>883542.75822030334</v>
      </c>
      <c r="X633" s="424">
        <f t="shared" si="206"/>
        <v>956760</v>
      </c>
      <c r="Y633" s="424">
        <f t="shared" si="207"/>
        <v>898006.53333333333</v>
      </c>
      <c r="Z633" s="427">
        <f t="shared" si="208"/>
        <v>155346.79401488224</v>
      </c>
      <c r="AA633" s="425">
        <f t="shared" si="209"/>
        <v>0.17299071693637519</v>
      </c>
      <c r="AB633" s="424">
        <f t="shared" si="217"/>
        <v>868302.66049705807</v>
      </c>
      <c r="AC633" s="421" t="str">
        <f t="shared" si="218"/>
        <v>MEDIA ARMONICA</v>
      </c>
      <c r="AD633" s="434"/>
    </row>
    <row r="634" spans="1:30" ht="32">
      <c r="A634" s="12">
        <f t="shared" si="219"/>
        <v>593</v>
      </c>
      <c r="B634" s="13">
        <v>78181508</v>
      </c>
      <c r="C634" s="768" t="s">
        <v>1792</v>
      </c>
      <c r="D634" s="769"/>
      <c r="E634" s="14" t="s">
        <v>1710</v>
      </c>
      <c r="F634" s="12">
        <v>1</v>
      </c>
      <c r="G634" s="764" t="s">
        <v>1954</v>
      </c>
      <c r="H634" s="765"/>
      <c r="I634" s="16">
        <v>514000</v>
      </c>
      <c r="J634" s="15">
        <v>0.19</v>
      </c>
      <c r="K634" s="16">
        <f t="shared" si="197"/>
        <v>976.6</v>
      </c>
      <c r="L634" s="16">
        <f t="shared" si="198"/>
        <v>514976.6</v>
      </c>
      <c r="M634" s="16">
        <v>676000</v>
      </c>
      <c r="N634" s="15">
        <v>0.19</v>
      </c>
      <c r="O634" s="16">
        <f t="shared" si="199"/>
        <v>128440</v>
      </c>
      <c r="P634" s="16">
        <f t="shared" si="216"/>
        <v>804440</v>
      </c>
      <c r="Q634" s="16">
        <v>604000</v>
      </c>
      <c r="R634" s="15">
        <v>0.19</v>
      </c>
      <c r="S634" s="16">
        <f t="shared" si="200"/>
        <v>114760</v>
      </c>
      <c r="T634" s="16">
        <f t="shared" si="202"/>
        <v>718760</v>
      </c>
      <c r="U634" s="424">
        <f t="shared" si="203"/>
        <v>514976.6</v>
      </c>
      <c r="V634" s="424">
        <f t="shared" si="204"/>
        <v>655562.66105685954</v>
      </c>
      <c r="W634" s="424">
        <f t="shared" si="205"/>
        <v>667761.97397614585</v>
      </c>
      <c r="X634" s="424">
        <f t="shared" si="206"/>
        <v>718760</v>
      </c>
      <c r="Y634" s="424">
        <f t="shared" si="207"/>
        <v>679392.20000000007</v>
      </c>
      <c r="Z634" s="427">
        <f t="shared" si="208"/>
        <v>121407.39335674726</v>
      </c>
      <c r="AA634" s="425">
        <f t="shared" si="209"/>
        <v>0.1787000106223581</v>
      </c>
      <c r="AB634" s="424">
        <f t="shared" si="217"/>
        <v>655562.66105685954</v>
      </c>
      <c r="AC634" s="421" t="str">
        <f t="shared" si="218"/>
        <v>MEDIA ARMONICA</v>
      </c>
      <c r="AD634" s="434"/>
    </row>
    <row r="635" spans="1:30" ht="32">
      <c r="A635" s="12">
        <f t="shared" si="219"/>
        <v>594</v>
      </c>
      <c r="B635" s="13">
        <v>78181508</v>
      </c>
      <c r="C635" s="768" t="s">
        <v>1922</v>
      </c>
      <c r="D635" s="769"/>
      <c r="E635" s="14" t="s">
        <v>1710</v>
      </c>
      <c r="F635" s="12">
        <v>1</v>
      </c>
      <c r="G635" s="764" t="s">
        <v>1954</v>
      </c>
      <c r="H635" s="765"/>
      <c r="I635" s="16">
        <v>142000</v>
      </c>
      <c r="J635" s="15">
        <v>0.19</v>
      </c>
      <c r="K635" s="16">
        <f t="shared" si="197"/>
        <v>269.8</v>
      </c>
      <c r="L635" s="16">
        <f t="shared" si="198"/>
        <v>142269.79999999999</v>
      </c>
      <c r="M635" s="16">
        <v>184000</v>
      </c>
      <c r="N635" s="15">
        <v>0.19</v>
      </c>
      <c r="O635" s="16">
        <f t="shared" si="199"/>
        <v>34960</v>
      </c>
      <c r="P635" s="16">
        <f t="shared" si="216"/>
        <v>218960</v>
      </c>
      <c r="Q635" s="16">
        <v>168000</v>
      </c>
      <c r="R635" s="15">
        <v>0.19</v>
      </c>
      <c r="S635" s="16">
        <f t="shared" si="200"/>
        <v>31920</v>
      </c>
      <c r="T635" s="16">
        <f t="shared" si="202"/>
        <v>199920</v>
      </c>
      <c r="U635" s="424">
        <f t="shared" si="203"/>
        <v>142269.79999999999</v>
      </c>
      <c r="V635" s="424">
        <f t="shared" si="204"/>
        <v>180745.28195350923</v>
      </c>
      <c r="W635" s="424">
        <f t="shared" si="205"/>
        <v>183983.09322019681</v>
      </c>
      <c r="X635" s="424">
        <f t="shared" si="206"/>
        <v>199920</v>
      </c>
      <c r="Y635" s="424">
        <f t="shared" si="207"/>
        <v>187049.93333333335</v>
      </c>
      <c r="Z635" s="427">
        <f t="shared" si="208"/>
        <v>32604.454256162873</v>
      </c>
      <c r="AA635" s="425">
        <f t="shared" si="209"/>
        <v>0.17430882585806609</v>
      </c>
      <c r="AB635" s="424">
        <f t="shared" si="217"/>
        <v>180745.28195350923</v>
      </c>
      <c r="AC635" s="421" t="str">
        <f t="shared" si="218"/>
        <v>MEDIA ARMONICA</v>
      </c>
      <c r="AD635" s="434"/>
    </row>
    <row r="636" spans="1:30" ht="32">
      <c r="A636" s="12">
        <f t="shared" si="219"/>
        <v>595</v>
      </c>
      <c r="B636" s="13">
        <v>78181508</v>
      </c>
      <c r="C636" s="768" t="s">
        <v>1731</v>
      </c>
      <c r="D636" s="769"/>
      <c r="E636" s="14" t="s">
        <v>1710</v>
      </c>
      <c r="F636" s="12">
        <v>1</v>
      </c>
      <c r="G636" s="764" t="s">
        <v>1954</v>
      </c>
      <c r="H636" s="765"/>
      <c r="I636" s="16">
        <v>394000</v>
      </c>
      <c r="J636" s="15">
        <v>0.19</v>
      </c>
      <c r="K636" s="16">
        <f t="shared" si="197"/>
        <v>748.6</v>
      </c>
      <c r="L636" s="16">
        <f t="shared" si="198"/>
        <v>394748.6</v>
      </c>
      <c r="M636" s="16">
        <v>518000</v>
      </c>
      <c r="N636" s="15">
        <v>0.19</v>
      </c>
      <c r="O636" s="16">
        <f t="shared" si="199"/>
        <v>98420</v>
      </c>
      <c r="P636" s="16">
        <f t="shared" si="216"/>
        <v>616420</v>
      </c>
      <c r="Q636" s="16">
        <v>463000</v>
      </c>
      <c r="R636" s="15">
        <v>0.19</v>
      </c>
      <c r="S636" s="16">
        <f t="shared" si="200"/>
        <v>87970</v>
      </c>
      <c r="T636" s="16">
        <f t="shared" si="202"/>
        <v>550970</v>
      </c>
      <c r="U636" s="424">
        <f t="shared" si="203"/>
        <v>394748.6</v>
      </c>
      <c r="V636" s="424">
        <f t="shared" si="204"/>
        <v>502469.70073368959</v>
      </c>
      <c r="W636" s="424">
        <f t="shared" si="205"/>
        <v>511809.59565696266</v>
      </c>
      <c r="X636" s="424">
        <f t="shared" si="206"/>
        <v>550970</v>
      </c>
      <c r="Y636" s="424">
        <f t="shared" si="207"/>
        <v>520712.8666666667</v>
      </c>
      <c r="Z636" s="427">
        <f t="shared" si="208"/>
        <v>92991.659061994156</v>
      </c>
      <c r="AA636" s="425">
        <f t="shared" si="209"/>
        <v>0.17858529146260291</v>
      </c>
      <c r="AB636" s="424">
        <f t="shared" si="217"/>
        <v>502469.70073368959</v>
      </c>
      <c r="AC636" s="421" t="str">
        <f t="shared" si="218"/>
        <v>MEDIA ARMONICA</v>
      </c>
      <c r="AD636" s="434"/>
    </row>
    <row r="637" spans="1:30" ht="32">
      <c r="A637" s="12">
        <f t="shared" si="219"/>
        <v>596</v>
      </c>
      <c r="B637" s="13">
        <v>78181508</v>
      </c>
      <c r="C637" s="768" t="s">
        <v>1923</v>
      </c>
      <c r="D637" s="769"/>
      <c r="E637" s="14" t="s">
        <v>1710</v>
      </c>
      <c r="F637" s="12">
        <v>1</v>
      </c>
      <c r="G637" s="764" t="s">
        <v>1954</v>
      </c>
      <c r="H637" s="765"/>
      <c r="I637" s="16">
        <v>446000</v>
      </c>
      <c r="J637" s="15">
        <v>0.19</v>
      </c>
      <c r="K637" s="16">
        <f t="shared" si="197"/>
        <v>847.4</v>
      </c>
      <c r="L637" s="16">
        <f t="shared" si="198"/>
        <v>446847.4</v>
      </c>
      <c r="M637" s="16">
        <v>581000</v>
      </c>
      <c r="N637" s="15">
        <v>0.19</v>
      </c>
      <c r="O637" s="16">
        <f t="shared" si="199"/>
        <v>110390</v>
      </c>
      <c r="P637" s="16">
        <f t="shared" si="216"/>
        <v>691390</v>
      </c>
      <c r="Q637" s="16">
        <v>524000</v>
      </c>
      <c r="R637" s="15">
        <v>0.19</v>
      </c>
      <c r="S637" s="16">
        <f t="shared" si="200"/>
        <v>99560</v>
      </c>
      <c r="T637" s="16">
        <f t="shared" si="202"/>
        <v>623560</v>
      </c>
      <c r="U637" s="424">
        <f t="shared" si="203"/>
        <v>446847.4</v>
      </c>
      <c r="V637" s="424">
        <f t="shared" si="204"/>
        <v>567326.84740554378</v>
      </c>
      <c r="W637" s="424">
        <f t="shared" si="205"/>
        <v>577546.37078710075</v>
      </c>
      <c r="X637" s="424">
        <f t="shared" si="206"/>
        <v>623560</v>
      </c>
      <c r="Y637" s="424">
        <f t="shared" si="207"/>
        <v>587265.79999999993</v>
      </c>
      <c r="Z637" s="427">
        <f t="shared" si="208"/>
        <v>103079.97710166633</v>
      </c>
      <c r="AA637" s="425">
        <f t="shared" si="209"/>
        <v>0.17552525126044516</v>
      </c>
      <c r="AB637" s="424">
        <f t="shared" si="217"/>
        <v>567326.84740554378</v>
      </c>
      <c r="AC637" s="421" t="str">
        <f t="shared" si="218"/>
        <v>MEDIA ARMONICA</v>
      </c>
      <c r="AD637" s="434"/>
    </row>
    <row r="638" spans="1:30" ht="32">
      <c r="A638" s="12">
        <f t="shared" si="219"/>
        <v>597</v>
      </c>
      <c r="B638" s="13">
        <v>78181508</v>
      </c>
      <c r="C638" s="768" t="s">
        <v>1924</v>
      </c>
      <c r="D638" s="769"/>
      <c r="E638" s="14" t="s">
        <v>1710</v>
      </c>
      <c r="F638" s="12">
        <v>1</v>
      </c>
      <c r="G638" s="16">
        <f>VLOOKUP(C638,[1]SERVICIOS!$C$37:$I$38,7,FALSE)</f>
        <v>406980</v>
      </c>
      <c r="H638" s="16">
        <f t="shared" si="213"/>
        <v>427735.98</v>
      </c>
      <c r="I638" s="16">
        <v>109000</v>
      </c>
      <c r="J638" s="15">
        <v>0.19</v>
      </c>
      <c r="K638" s="16">
        <f t="shared" si="197"/>
        <v>207.1</v>
      </c>
      <c r="L638" s="16">
        <f t="shared" si="198"/>
        <v>109207.1</v>
      </c>
      <c r="M638" s="16">
        <v>142000</v>
      </c>
      <c r="N638" s="15">
        <v>0.19</v>
      </c>
      <c r="O638" s="16">
        <f t="shared" si="199"/>
        <v>26980</v>
      </c>
      <c r="P638" s="16">
        <f t="shared" si="216"/>
        <v>168980</v>
      </c>
      <c r="Q638" s="16">
        <v>128000</v>
      </c>
      <c r="R638" s="15">
        <v>0.19</v>
      </c>
      <c r="S638" s="16">
        <f t="shared" si="200"/>
        <v>24320</v>
      </c>
      <c r="T638" s="16">
        <f t="shared" si="202"/>
        <v>152320</v>
      </c>
      <c r="U638" s="424">
        <f t="shared" si="203"/>
        <v>109207.1</v>
      </c>
      <c r="V638" s="424">
        <f t="shared" si="204"/>
        <v>166821.0406789218</v>
      </c>
      <c r="W638" s="424">
        <f t="shared" si="205"/>
        <v>186210.73902175928</v>
      </c>
      <c r="X638" s="424">
        <f t="shared" si="206"/>
        <v>160650</v>
      </c>
      <c r="Y638" s="424">
        <f t="shared" si="207"/>
        <v>214560.77</v>
      </c>
      <c r="Z638" s="427">
        <f t="shared" si="208"/>
        <v>124994.5858677475</v>
      </c>
      <c r="AA638" s="425">
        <f t="shared" si="209"/>
        <v>0.5825602968694954</v>
      </c>
      <c r="AB638" s="424">
        <f t="shared" si="217"/>
        <v>166821.0406789218</v>
      </c>
      <c r="AC638" s="421" t="str">
        <f t="shared" si="218"/>
        <v>MEDIA ARMONICA</v>
      </c>
      <c r="AD638" s="434"/>
    </row>
  </sheetData>
  <sheetProtection algorithmName="SHA-512" hashValue="LQsdUlFLSLxEpfn62Acs/fEbwvwc2fQDNfNR6NdH+9p+oh1AjNjN2oMD4MzntWh8xMWHWD9EEXy/JDy5RMPxyg==" saltValue="PC+e7pjMF+Jg1o5jNoq7pA==" spinCount="100000" sheet="1" objects="1" scenarios="1"/>
  <autoFilter ref="A5:AD638" xr:uid="{00000000-0001-0000-0200-000000000000}">
    <filterColumn colId="2" showButton="0"/>
  </autoFilter>
  <mergeCells count="862">
    <mergeCell ref="G636:H636"/>
    <mergeCell ref="G637:H637"/>
    <mergeCell ref="G627:H627"/>
    <mergeCell ref="G628:H628"/>
    <mergeCell ref="G629:H629"/>
    <mergeCell ref="G630:H630"/>
    <mergeCell ref="G631:H631"/>
    <mergeCell ref="G632:H632"/>
    <mergeCell ref="G633:H633"/>
    <mergeCell ref="G634:H634"/>
    <mergeCell ref="G635:H635"/>
    <mergeCell ref="G613:H613"/>
    <mergeCell ref="G614:H614"/>
    <mergeCell ref="G615:H615"/>
    <mergeCell ref="G616:H616"/>
    <mergeCell ref="G617:H617"/>
    <mergeCell ref="G618:H618"/>
    <mergeCell ref="G619:H619"/>
    <mergeCell ref="G625:H625"/>
    <mergeCell ref="G626:H626"/>
    <mergeCell ref="G604:H604"/>
    <mergeCell ref="G605:H605"/>
    <mergeCell ref="G606:H606"/>
    <mergeCell ref="G607:H607"/>
    <mergeCell ref="G608:H608"/>
    <mergeCell ref="G609:H609"/>
    <mergeCell ref="G610:H610"/>
    <mergeCell ref="G611:H611"/>
    <mergeCell ref="G612:H612"/>
    <mergeCell ref="G595:H595"/>
    <mergeCell ref="G596:H596"/>
    <mergeCell ref="G597:H597"/>
    <mergeCell ref="G598:H598"/>
    <mergeCell ref="G599:H599"/>
    <mergeCell ref="G600:H600"/>
    <mergeCell ref="G601:H601"/>
    <mergeCell ref="G602:H602"/>
    <mergeCell ref="G603:H603"/>
    <mergeCell ref="G586:H586"/>
    <mergeCell ref="G587:H587"/>
    <mergeCell ref="G588:H588"/>
    <mergeCell ref="G589:H589"/>
    <mergeCell ref="G590:H590"/>
    <mergeCell ref="G591:H591"/>
    <mergeCell ref="G592:H592"/>
    <mergeCell ref="G593:H593"/>
    <mergeCell ref="G594:H594"/>
    <mergeCell ref="G573:H573"/>
    <mergeCell ref="G574:H574"/>
    <mergeCell ref="G575:H575"/>
    <mergeCell ref="G576:H576"/>
    <mergeCell ref="G577:H577"/>
    <mergeCell ref="G578:H578"/>
    <mergeCell ref="G579:H579"/>
    <mergeCell ref="G580:H580"/>
    <mergeCell ref="G585:H585"/>
    <mergeCell ref="G564:H564"/>
    <mergeCell ref="G565:H565"/>
    <mergeCell ref="G566:H566"/>
    <mergeCell ref="G567:H567"/>
    <mergeCell ref="G568:H568"/>
    <mergeCell ref="G569:H569"/>
    <mergeCell ref="G570:H570"/>
    <mergeCell ref="G571:H571"/>
    <mergeCell ref="G572:H572"/>
    <mergeCell ref="G555:H555"/>
    <mergeCell ref="G556:H556"/>
    <mergeCell ref="G557:H557"/>
    <mergeCell ref="G558:H558"/>
    <mergeCell ref="G559:H559"/>
    <mergeCell ref="G560:H560"/>
    <mergeCell ref="G561:H561"/>
    <mergeCell ref="G562:H562"/>
    <mergeCell ref="G563:H563"/>
    <mergeCell ref="G543:H543"/>
    <mergeCell ref="G544:H544"/>
    <mergeCell ref="G545:H545"/>
    <mergeCell ref="G546:H546"/>
    <mergeCell ref="G547:H547"/>
    <mergeCell ref="G548:H548"/>
    <mergeCell ref="G549:H549"/>
    <mergeCell ref="G550:H550"/>
    <mergeCell ref="G554:H554"/>
    <mergeCell ref="G534:H534"/>
    <mergeCell ref="G535:H535"/>
    <mergeCell ref="G536:H536"/>
    <mergeCell ref="G537:H537"/>
    <mergeCell ref="G538:H538"/>
    <mergeCell ref="G539:H539"/>
    <mergeCell ref="G540:H540"/>
    <mergeCell ref="G541:H541"/>
    <mergeCell ref="G542:H542"/>
    <mergeCell ref="G523:H523"/>
    <mergeCell ref="G524:H524"/>
    <mergeCell ref="G525:H525"/>
    <mergeCell ref="G526:H526"/>
    <mergeCell ref="G527:H527"/>
    <mergeCell ref="G528:H528"/>
    <mergeCell ref="G531:H531"/>
    <mergeCell ref="G532:H532"/>
    <mergeCell ref="G533:H533"/>
    <mergeCell ref="G514:H514"/>
    <mergeCell ref="G515:H515"/>
    <mergeCell ref="G516:H516"/>
    <mergeCell ref="G517:H517"/>
    <mergeCell ref="G518:H518"/>
    <mergeCell ref="G519:H519"/>
    <mergeCell ref="G520:H520"/>
    <mergeCell ref="G521:H521"/>
    <mergeCell ref="G522:H522"/>
    <mergeCell ref="G505:H505"/>
    <mergeCell ref="G506:H506"/>
    <mergeCell ref="G507:H507"/>
    <mergeCell ref="G508:H508"/>
    <mergeCell ref="G509:H509"/>
    <mergeCell ref="G510:H510"/>
    <mergeCell ref="G511:H511"/>
    <mergeCell ref="G512:H512"/>
    <mergeCell ref="G513:H513"/>
    <mergeCell ref="G494:H494"/>
    <mergeCell ref="G495:H495"/>
    <mergeCell ref="G496:H496"/>
    <mergeCell ref="G497:H497"/>
    <mergeCell ref="G500:H500"/>
    <mergeCell ref="G501:H501"/>
    <mergeCell ref="G502:H502"/>
    <mergeCell ref="G503:H503"/>
    <mergeCell ref="G504:H504"/>
    <mergeCell ref="G485:H485"/>
    <mergeCell ref="G486:H486"/>
    <mergeCell ref="G487:H487"/>
    <mergeCell ref="G488:H488"/>
    <mergeCell ref="G489:H489"/>
    <mergeCell ref="G490:H490"/>
    <mergeCell ref="G491:H491"/>
    <mergeCell ref="G492:H492"/>
    <mergeCell ref="G493:H493"/>
    <mergeCell ref="G476:H476"/>
    <mergeCell ref="G477:H477"/>
    <mergeCell ref="G478:H478"/>
    <mergeCell ref="G479:H479"/>
    <mergeCell ref="G480:H480"/>
    <mergeCell ref="G481:H481"/>
    <mergeCell ref="G482:H482"/>
    <mergeCell ref="G483:H483"/>
    <mergeCell ref="G484:H484"/>
    <mergeCell ref="G467:H467"/>
    <mergeCell ref="G468:H468"/>
    <mergeCell ref="G469:H469"/>
    <mergeCell ref="G470:H470"/>
    <mergeCell ref="G471:H471"/>
    <mergeCell ref="G472:H472"/>
    <mergeCell ref="G473:H473"/>
    <mergeCell ref="G474:H474"/>
    <mergeCell ref="G475:H475"/>
    <mergeCell ref="G458:H458"/>
    <mergeCell ref="G459:H459"/>
    <mergeCell ref="G460:H460"/>
    <mergeCell ref="G461:H461"/>
    <mergeCell ref="G462:H462"/>
    <mergeCell ref="G463:H463"/>
    <mergeCell ref="G464:H464"/>
    <mergeCell ref="G465:H465"/>
    <mergeCell ref="G466:H466"/>
    <mergeCell ref="G447:H447"/>
    <mergeCell ref="G448:H448"/>
    <mergeCell ref="G449:H449"/>
    <mergeCell ref="G450:H450"/>
    <mergeCell ref="G451:H451"/>
    <mergeCell ref="G452:H452"/>
    <mergeCell ref="G453:H453"/>
    <mergeCell ref="G454:H454"/>
    <mergeCell ref="G457:H457"/>
    <mergeCell ref="G438:H438"/>
    <mergeCell ref="G439:H439"/>
    <mergeCell ref="G440:H440"/>
    <mergeCell ref="G441:H441"/>
    <mergeCell ref="G442:H442"/>
    <mergeCell ref="G443:H443"/>
    <mergeCell ref="G444:H444"/>
    <mergeCell ref="G445:H445"/>
    <mergeCell ref="G446:H446"/>
    <mergeCell ref="G429:H429"/>
    <mergeCell ref="G430:H430"/>
    <mergeCell ref="G431:H431"/>
    <mergeCell ref="G432:H432"/>
    <mergeCell ref="G433:H433"/>
    <mergeCell ref="G434:H434"/>
    <mergeCell ref="G435:H435"/>
    <mergeCell ref="G436:H436"/>
    <mergeCell ref="G437:H437"/>
    <mergeCell ref="G420:H420"/>
    <mergeCell ref="G421:H421"/>
    <mergeCell ref="G422:H422"/>
    <mergeCell ref="G423:H423"/>
    <mergeCell ref="G424:H424"/>
    <mergeCell ref="G425:H425"/>
    <mergeCell ref="G426:H426"/>
    <mergeCell ref="G427:H427"/>
    <mergeCell ref="G428:H428"/>
    <mergeCell ref="G411:H411"/>
    <mergeCell ref="G412:H412"/>
    <mergeCell ref="G413:H413"/>
    <mergeCell ref="G414:H414"/>
    <mergeCell ref="G415:H415"/>
    <mergeCell ref="G416:H416"/>
    <mergeCell ref="G417:H417"/>
    <mergeCell ref="G418:H418"/>
    <mergeCell ref="G419:H419"/>
    <mergeCell ref="G392:H392"/>
    <mergeCell ref="G393:H393"/>
    <mergeCell ref="G394:H394"/>
    <mergeCell ref="G395:H395"/>
    <mergeCell ref="G396:H396"/>
    <mergeCell ref="G397:H397"/>
    <mergeCell ref="G401:H401"/>
    <mergeCell ref="G403:H403"/>
    <mergeCell ref="G407:H407"/>
    <mergeCell ref="G383:H383"/>
    <mergeCell ref="G384:H384"/>
    <mergeCell ref="G385:H385"/>
    <mergeCell ref="G386:H386"/>
    <mergeCell ref="G387:H387"/>
    <mergeCell ref="G388:H388"/>
    <mergeCell ref="G389:H389"/>
    <mergeCell ref="G390:H390"/>
    <mergeCell ref="G391:H391"/>
    <mergeCell ref="G374:H374"/>
    <mergeCell ref="G375:H375"/>
    <mergeCell ref="G376:H376"/>
    <mergeCell ref="G377:H377"/>
    <mergeCell ref="G378:H378"/>
    <mergeCell ref="G379:H379"/>
    <mergeCell ref="G380:H380"/>
    <mergeCell ref="G381:H381"/>
    <mergeCell ref="G382:H382"/>
    <mergeCell ref="G365:H365"/>
    <mergeCell ref="G366:H366"/>
    <mergeCell ref="G367:H367"/>
    <mergeCell ref="G368:H368"/>
    <mergeCell ref="G369:H369"/>
    <mergeCell ref="G370:H370"/>
    <mergeCell ref="G371:H371"/>
    <mergeCell ref="G372:H372"/>
    <mergeCell ref="G373:H373"/>
    <mergeCell ref="G356:H356"/>
    <mergeCell ref="G357:H357"/>
    <mergeCell ref="G358:H358"/>
    <mergeCell ref="G359:H359"/>
    <mergeCell ref="G360:H360"/>
    <mergeCell ref="G361:H361"/>
    <mergeCell ref="G362:H362"/>
    <mergeCell ref="G363:H363"/>
    <mergeCell ref="G364:H364"/>
    <mergeCell ref="G343:H343"/>
    <mergeCell ref="G346:H346"/>
    <mergeCell ref="G349:H349"/>
    <mergeCell ref="G350:H350"/>
    <mergeCell ref="G351:H351"/>
    <mergeCell ref="G352:H352"/>
    <mergeCell ref="G353:H353"/>
    <mergeCell ref="G354:H354"/>
    <mergeCell ref="G355:H355"/>
    <mergeCell ref="G310:H310"/>
    <mergeCell ref="G311:H311"/>
    <mergeCell ref="G312:H312"/>
    <mergeCell ref="G313:H313"/>
    <mergeCell ref="G316:H316"/>
    <mergeCell ref="G339:H339"/>
    <mergeCell ref="G340:H340"/>
    <mergeCell ref="G341:H341"/>
    <mergeCell ref="G342:H342"/>
    <mergeCell ref="G297:H297"/>
    <mergeCell ref="G300:H300"/>
    <mergeCell ref="G301:H301"/>
    <mergeCell ref="G302:H302"/>
    <mergeCell ref="G303:H303"/>
    <mergeCell ref="G304:H304"/>
    <mergeCell ref="G305:H305"/>
    <mergeCell ref="G306:H306"/>
    <mergeCell ref="G307:H307"/>
    <mergeCell ref="G276:H276"/>
    <mergeCell ref="G287:H287"/>
    <mergeCell ref="G288:H288"/>
    <mergeCell ref="G289:H289"/>
    <mergeCell ref="G290:H290"/>
    <mergeCell ref="G291:H291"/>
    <mergeCell ref="G292:H292"/>
    <mergeCell ref="G293:H293"/>
    <mergeCell ref="G294:H294"/>
    <mergeCell ref="G224:H224"/>
    <mergeCell ref="G225:H225"/>
    <mergeCell ref="G233:H233"/>
    <mergeCell ref="G235:H235"/>
    <mergeCell ref="G236:H236"/>
    <mergeCell ref="G238:H238"/>
    <mergeCell ref="G239:H239"/>
    <mergeCell ref="G240:H240"/>
    <mergeCell ref="G242:H242"/>
    <mergeCell ref="G215:H215"/>
    <mergeCell ref="G216:H216"/>
    <mergeCell ref="G217:H217"/>
    <mergeCell ref="G218:H218"/>
    <mergeCell ref="G219:H219"/>
    <mergeCell ref="G220:H220"/>
    <mergeCell ref="G221:H221"/>
    <mergeCell ref="G222:H222"/>
    <mergeCell ref="G223:H223"/>
    <mergeCell ref="G152:H152"/>
    <mergeCell ref="G153:H153"/>
    <mergeCell ref="G162:H162"/>
    <mergeCell ref="G163:H163"/>
    <mergeCell ref="G166:H166"/>
    <mergeCell ref="G167:H167"/>
    <mergeCell ref="G169:H169"/>
    <mergeCell ref="G203:H203"/>
    <mergeCell ref="G214:H214"/>
    <mergeCell ref="G133:H133"/>
    <mergeCell ref="G144:H144"/>
    <mergeCell ref="G145:H145"/>
    <mergeCell ref="G146:H146"/>
    <mergeCell ref="G147:H147"/>
    <mergeCell ref="G148:H148"/>
    <mergeCell ref="G149:H149"/>
    <mergeCell ref="G150:H150"/>
    <mergeCell ref="G151:H151"/>
    <mergeCell ref="C631:D631"/>
    <mergeCell ref="C632:D632"/>
    <mergeCell ref="C633:D633"/>
    <mergeCell ref="C634:D634"/>
    <mergeCell ref="C635:D635"/>
    <mergeCell ref="C636:D636"/>
    <mergeCell ref="C637:D637"/>
    <mergeCell ref="C638:D638"/>
    <mergeCell ref="G76:H76"/>
    <mergeCell ref="G77:H77"/>
    <mergeCell ref="G78:H78"/>
    <mergeCell ref="G79:H79"/>
    <mergeCell ref="G80:H80"/>
    <mergeCell ref="G81:H81"/>
    <mergeCell ref="G82:H82"/>
    <mergeCell ref="G87:H87"/>
    <mergeCell ref="G92:H92"/>
    <mergeCell ref="G93:H93"/>
    <mergeCell ref="G95:H95"/>
    <mergeCell ref="G96:H96"/>
    <mergeCell ref="G97:H97"/>
    <mergeCell ref="G98:H98"/>
    <mergeCell ref="G99:H99"/>
    <mergeCell ref="G105:H105"/>
    <mergeCell ref="C622:D622"/>
    <mergeCell ref="A623:E623"/>
    <mergeCell ref="C624:D624"/>
    <mergeCell ref="C625:D625"/>
    <mergeCell ref="C626:D626"/>
    <mergeCell ref="C627:D627"/>
    <mergeCell ref="C628:D628"/>
    <mergeCell ref="C629:D629"/>
    <mergeCell ref="C630:D630"/>
    <mergeCell ref="C613:D613"/>
    <mergeCell ref="C614:D614"/>
    <mergeCell ref="C615:D615"/>
    <mergeCell ref="C616:D616"/>
    <mergeCell ref="C617:D617"/>
    <mergeCell ref="C618:D618"/>
    <mergeCell ref="C619:D619"/>
    <mergeCell ref="A620:E620"/>
    <mergeCell ref="C621:D621"/>
    <mergeCell ref="C604:D604"/>
    <mergeCell ref="C605:D605"/>
    <mergeCell ref="C606:D606"/>
    <mergeCell ref="C607:D607"/>
    <mergeCell ref="C608:D608"/>
    <mergeCell ref="C609:D609"/>
    <mergeCell ref="C610:D610"/>
    <mergeCell ref="C611:D611"/>
    <mergeCell ref="C612:D612"/>
    <mergeCell ref="C595:D595"/>
    <mergeCell ref="C596:D596"/>
    <mergeCell ref="C597:D597"/>
    <mergeCell ref="C598:D598"/>
    <mergeCell ref="C599:D599"/>
    <mergeCell ref="C600:D600"/>
    <mergeCell ref="C601:D601"/>
    <mergeCell ref="C602:D602"/>
    <mergeCell ref="C603:D603"/>
    <mergeCell ref="C586:D586"/>
    <mergeCell ref="C587:D587"/>
    <mergeCell ref="C588:D588"/>
    <mergeCell ref="C589:D589"/>
    <mergeCell ref="C590:D590"/>
    <mergeCell ref="C591:D591"/>
    <mergeCell ref="C592:D592"/>
    <mergeCell ref="C593:D593"/>
    <mergeCell ref="C594:D594"/>
    <mergeCell ref="C577:D577"/>
    <mergeCell ref="C578:D578"/>
    <mergeCell ref="C579:D579"/>
    <mergeCell ref="C580:D580"/>
    <mergeCell ref="C581:D581"/>
    <mergeCell ref="C582:D582"/>
    <mergeCell ref="A583:E583"/>
    <mergeCell ref="C584:D584"/>
    <mergeCell ref="C585:D585"/>
    <mergeCell ref="C568:D568"/>
    <mergeCell ref="C569:D569"/>
    <mergeCell ref="C570:D570"/>
    <mergeCell ref="C571:D571"/>
    <mergeCell ref="C572:D572"/>
    <mergeCell ref="C573:D573"/>
    <mergeCell ref="C574:D574"/>
    <mergeCell ref="C575:D575"/>
    <mergeCell ref="C576:D576"/>
    <mergeCell ref="C559:D559"/>
    <mergeCell ref="C560:D560"/>
    <mergeCell ref="C561:D561"/>
    <mergeCell ref="C562:D562"/>
    <mergeCell ref="C563:D563"/>
    <mergeCell ref="C564:D564"/>
    <mergeCell ref="C565:D565"/>
    <mergeCell ref="C566:D566"/>
    <mergeCell ref="C567:D567"/>
    <mergeCell ref="C550:D550"/>
    <mergeCell ref="C551:D551"/>
    <mergeCell ref="A552:E552"/>
    <mergeCell ref="C553:D553"/>
    <mergeCell ref="C554:D554"/>
    <mergeCell ref="C555:D555"/>
    <mergeCell ref="C556:D556"/>
    <mergeCell ref="C557:D557"/>
    <mergeCell ref="C558:D558"/>
    <mergeCell ref="C541:D541"/>
    <mergeCell ref="C542:D542"/>
    <mergeCell ref="C543:D543"/>
    <mergeCell ref="C544:D544"/>
    <mergeCell ref="C545:D545"/>
    <mergeCell ref="C546:D546"/>
    <mergeCell ref="C547:D547"/>
    <mergeCell ref="C548:D548"/>
    <mergeCell ref="C549:D549"/>
    <mergeCell ref="C532:D532"/>
    <mergeCell ref="C533:D533"/>
    <mergeCell ref="C534:D534"/>
    <mergeCell ref="C535:D535"/>
    <mergeCell ref="C536:D536"/>
    <mergeCell ref="C537:D537"/>
    <mergeCell ref="C538:D538"/>
    <mergeCell ref="C539:D539"/>
    <mergeCell ref="C540:D540"/>
    <mergeCell ref="C523:D523"/>
    <mergeCell ref="C524:D524"/>
    <mergeCell ref="C525:D525"/>
    <mergeCell ref="C526:D526"/>
    <mergeCell ref="C527:D527"/>
    <mergeCell ref="C528:D528"/>
    <mergeCell ref="C529:D529"/>
    <mergeCell ref="C530:D530"/>
    <mergeCell ref="C531:D531"/>
    <mergeCell ref="C514:D514"/>
    <mergeCell ref="C515:D515"/>
    <mergeCell ref="C516:D516"/>
    <mergeCell ref="C517:D517"/>
    <mergeCell ref="C518:D518"/>
    <mergeCell ref="C519:D519"/>
    <mergeCell ref="C520:D520"/>
    <mergeCell ref="C521:D521"/>
    <mergeCell ref="C522:D522"/>
    <mergeCell ref="C505:D505"/>
    <mergeCell ref="C506:D506"/>
    <mergeCell ref="C507:D507"/>
    <mergeCell ref="C508:D508"/>
    <mergeCell ref="C509:D509"/>
    <mergeCell ref="C510:D510"/>
    <mergeCell ref="C511:D511"/>
    <mergeCell ref="C512:D512"/>
    <mergeCell ref="C513:D513"/>
    <mergeCell ref="C496:D496"/>
    <mergeCell ref="C497:D497"/>
    <mergeCell ref="A498:E498"/>
    <mergeCell ref="C499:D499"/>
    <mergeCell ref="C500:D500"/>
    <mergeCell ref="C501:D501"/>
    <mergeCell ref="C502:D502"/>
    <mergeCell ref="C503:D503"/>
    <mergeCell ref="C504:D504"/>
    <mergeCell ref="C487:D487"/>
    <mergeCell ref="C488:D488"/>
    <mergeCell ref="C489:D489"/>
    <mergeCell ref="C490:D490"/>
    <mergeCell ref="C491:D491"/>
    <mergeCell ref="C492:D492"/>
    <mergeCell ref="C493:D493"/>
    <mergeCell ref="C494:D494"/>
    <mergeCell ref="C495:D495"/>
    <mergeCell ref="C478:D478"/>
    <mergeCell ref="C479:D479"/>
    <mergeCell ref="C480:D480"/>
    <mergeCell ref="C481:D481"/>
    <mergeCell ref="C482:D482"/>
    <mergeCell ref="C483:D483"/>
    <mergeCell ref="C484:D484"/>
    <mergeCell ref="C485:D485"/>
    <mergeCell ref="C486:D486"/>
    <mergeCell ref="C469:D469"/>
    <mergeCell ref="C470:D470"/>
    <mergeCell ref="C471:D471"/>
    <mergeCell ref="C472:D472"/>
    <mergeCell ref="C473:D473"/>
    <mergeCell ref="C474:D474"/>
    <mergeCell ref="C475:D475"/>
    <mergeCell ref="C476:D476"/>
    <mergeCell ref="C477:D477"/>
    <mergeCell ref="C460:D460"/>
    <mergeCell ref="C461:D461"/>
    <mergeCell ref="C462:D462"/>
    <mergeCell ref="C463:D463"/>
    <mergeCell ref="C464:D464"/>
    <mergeCell ref="C465:D465"/>
    <mergeCell ref="C466:D466"/>
    <mergeCell ref="C467:D467"/>
    <mergeCell ref="C468:D468"/>
    <mergeCell ref="C451:D451"/>
    <mergeCell ref="C452:D452"/>
    <mergeCell ref="C453:D453"/>
    <mergeCell ref="C454:D454"/>
    <mergeCell ref="A455:E455"/>
    <mergeCell ref="C456:D456"/>
    <mergeCell ref="C457:D457"/>
    <mergeCell ref="C458:D458"/>
    <mergeCell ref="C459:D459"/>
    <mergeCell ref="C442:D442"/>
    <mergeCell ref="C443:D443"/>
    <mergeCell ref="C444:D444"/>
    <mergeCell ref="C445:D445"/>
    <mergeCell ref="C446:D446"/>
    <mergeCell ref="C447:D447"/>
    <mergeCell ref="C448:D448"/>
    <mergeCell ref="C449:D449"/>
    <mergeCell ref="C450:D450"/>
    <mergeCell ref="C433:D433"/>
    <mergeCell ref="C434:D434"/>
    <mergeCell ref="C435:D435"/>
    <mergeCell ref="C436:D436"/>
    <mergeCell ref="C437:D437"/>
    <mergeCell ref="C438:D438"/>
    <mergeCell ref="C439:D439"/>
    <mergeCell ref="C440:D440"/>
    <mergeCell ref="C441:D441"/>
    <mergeCell ref="C424:D424"/>
    <mergeCell ref="C425:D425"/>
    <mergeCell ref="C426:D426"/>
    <mergeCell ref="C427:D427"/>
    <mergeCell ref="C428:D428"/>
    <mergeCell ref="C429:D429"/>
    <mergeCell ref="C430:D430"/>
    <mergeCell ref="C431:D431"/>
    <mergeCell ref="C432:D432"/>
    <mergeCell ref="C415:D415"/>
    <mergeCell ref="C416:D416"/>
    <mergeCell ref="C417:D417"/>
    <mergeCell ref="C418:D418"/>
    <mergeCell ref="C419:D419"/>
    <mergeCell ref="C420:D420"/>
    <mergeCell ref="C421:D421"/>
    <mergeCell ref="C422:D422"/>
    <mergeCell ref="C423:D423"/>
    <mergeCell ref="C406:D406"/>
    <mergeCell ref="C407:D407"/>
    <mergeCell ref="C408:D408"/>
    <mergeCell ref="A409:E409"/>
    <mergeCell ref="C410:D410"/>
    <mergeCell ref="C411:D411"/>
    <mergeCell ref="C412:D412"/>
    <mergeCell ref="C413:D413"/>
    <mergeCell ref="C414:D414"/>
    <mergeCell ref="C397:D397"/>
    <mergeCell ref="A398:E398"/>
    <mergeCell ref="C399:D399"/>
    <mergeCell ref="C400:D400"/>
    <mergeCell ref="C401:D401"/>
    <mergeCell ref="C402:D402"/>
    <mergeCell ref="C403:D403"/>
    <mergeCell ref="C404:D404"/>
    <mergeCell ref="C405:D405"/>
    <mergeCell ref="C388:D388"/>
    <mergeCell ref="C389:D389"/>
    <mergeCell ref="C390:D390"/>
    <mergeCell ref="C391:D391"/>
    <mergeCell ref="C392:D392"/>
    <mergeCell ref="C393:D393"/>
    <mergeCell ref="C394:D394"/>
    <mergeCell ref="C395:D395"/>
    <mergeCell ref="C396:D396"/>
    <mergeCell ref="C379:D379"/>
    <mergeCell ref="C380:D380"/>
    <mergeCell ref="C381:D381"/>
    <mergeCell ref="C382:D382"/>
    <mergeCell ref="C383:D383"/>
    <mergeCell ref="C384:D384"/>
    <mergeCell ref="C385:D385"/>
    <mergeCell ref="C386:D386"/>
    <mergeCell ref="C387:D387"/>
    <mergeCell ref="C370:D370"/>
    <mergeCell ref="C371:D371"/>
    <mergeCell ref="C372:D372"/>
    <mergeCell ref="C373:D373"/>
    <mergeCell ref="C374:D374"/>
    <mergeCell ref="C375:D375"/>
    <mergeCell ref="C376:D376"/>
    <mergeCell ref="C377:D377"/>
    <mergeCell ref="C378:D378"/>
    <mergeCell ref="C361:D361"/>
    <mergeCell ref="C362:D362"/>
    <mergeCell ref="C363:D363"/>
    <mergeCell ref="C364:D364"/>
    <mergeCell ref="C365:D365"/>
    <mergeCell ref="C366:D366"/>
    <mergeCell ref="C367:D367"/>
    <mergeCell ref="C368:D368"/>
    <mergeCell ref="C369:D369"/>
    <mergeCell ref="C352:D352"/>
    <mergeCell ref="C353:D353"/>
    <mergeCell ref="C354:D354"/>
    <mergeCell ref="C355:D355"/>
    <mergeCell ref="C356:D356"/>
    <mergeCell ref="C357:D357"/>
    <mergeCell ref="C358:D358"/>
    <mergeCell ref="C359:D359"/>
    <mergeCell ref="C360:D360"/>
    <mergeCell ref="C343:D343"/>
    <mergeCell ref="C344:D344"/>
    <mergeCell ref="C345:D345"/>
    <mergeCell ref="C346:D346"/>
    <mergeCell ref="A347:E347"/>
    <mergeCell ref="C348:D348"/>
    <mergeCell ref="C349:D349"/>
    <mergeCell ref="C350:D350"/>
    <mergeCell ref="C351:D351"/>
    <mergeCell ref="C334:D334"/>
    <mergeCell ref="C335:D335"/>
    <mergeCell ref="C336:D336"/>
    <mergeCell ref="C337:D337"/>
    <mergeCell ref="C338:D338"/>
    <mergeCell ref="C339:D339"/>
    <mergeCell ref="C340:D340"/>
    <mergeCell ref="C341:D341"/>
    <mergeCell ref="C342:D342"/>
    <mergeCell ref="C325:D325"/>
    <mergeCell ref="C326:D326"/>
    <mergeCell ref="C327:D327"/>
    <mergeCell ref="C328:D328"/>
    <mergeCell ref="C329:D329"/>
    <mergeCell ref="C330:D330"/>
    <mergeCell ref="C331:D331"/>
    <mergeCell ref="C332:D332"/>
    <mergeCell ref="C333:D333"/>
    <mergeCell ref="C316:D316"/>
    <mergeCell ref="A317:E317"/>
    <mergeCell ref="C318:D318"/>
    <mergeCell ref="C319:D319"/>
    <mergeCell ref="C320:D320"/>
    <mergeCell ref="C321:D321"/>
    <mergeCell ref="C322:D322"/>
    <mergeCell ref="C323:D323"/>
    <mergeCell ref="C324:D324"/>
    <mergeCell ref="C307:D307"/>
    <mergeCell ref="A308:E308"/>
    <mergeCell ref="C309:D309"/>
    <mergeCell ref="C310:D310"/>
    <mergeCell ref="C311:D311"/>
    <mergeCell ref="C312:D312"/>
    <mergeCell ref="C313:D313"/>
    <mergeCell ref="A314:E314"/>
    <mergeCell ref="C315:D315"/>
    <mergeCell ref="A298:E298"/>
    <mergeCell ref="C299:D299"/>
    <mergeCell ref="C300:D300"/>
    <mergeCell ref="C301:D301"/>
    <mergeCell ref="C302:D302"/>
    <mergeCell ref="C303:D303"/>
    <mergeCell ref="C304:D304"/>
    <mergeCell ref="C305:D305"/>
    <mergeCell ref="C306:D306"/>
    <mergeCell ref="C289:D289"/>
    <mergeCell ref="C290:D290"/>
    <mergeCell ref="C291:D291"/>
    <mergeCell ref="C292:D292"/>
    <mergeCell ref="C293:D293"/>
    <mergeCell ref="C294:D294"/>
    <mergeCell ref="A295:E295"/>
    <mergeCell ref="C296:D296"/>
    <mergeCell ref="C297:D297"/>
    <mergeCell ref="C280:D280"/>
    <mergeCell ref="C281:D281"/>
    <mergeCell ref="C282:D282"/>
    <mergeCell ref="C283:D283"/>
    <mergeCell ref="C284:D284"/>
    <mergeCell ref="C285:D285"/>
    <mergeCell ref="C286:D286"/>
    <mergeCell ref="C287:D287"/>
    <mergeCell ref="C288:D288"/>
    <mergeCell ref="C271:D271"/>
    <mergeCell ref="C272:D272"/>
    <mergeCell ref="C273:D273"/>
    <mergeCell ref="C274:D274"/>
    <mergeCell ref="C275:D275"/>
    <mergeCell ref="C276:D276"/>
    <mergeCell ref="C277:D277"/>
    <mergeCell ref="C278:D278"/>
    <mergeCell ref="C279:D279"/>
    <mergeCell ref="C262:D262"/>
    <mergeCell ref="C263:D263"/>
    <mergeCell ref="C264:D264"/>
    <mergeCell ref="C265:D265"/>
    <mergeCell ref="C266:D266"/>
    <mergeCell ref="C267:D267"/>
    <mergeCell ref="C268:D268"/>
    <mergeCell ref="C269:D269"/>
    <mergeCell ref="C270:D270"/>
    <mergeCell ref="C253:D253"/>
    <mergeCell ref="C254:D254"/>
    <mergeCell ref="C255:D255"/>
    <mergeCell ref="C256:D256"/>
    <mergeCell ref="C257:D257"/>
    <mergeCell ref="C258:D258"/>
    <mergeCell ref="C259:D259"/>
    <mergeCell ref="C260:D260"/>
    <mergeCell ref="C261:D261"/>
    <mergeCell ref="C244:D244"/>
    <mergeCell ref="C245:D245"/>
    <mergeCell ref="C246:D246"/>
    <mergeCell ref="C247:D247"/>
    <mergeCell ref="C248:D248"/>
    <mergeCell ref="C249:D249"/>
    <mergeCell ref="C250:D250"/>
    <mergeCell ref="C251:D251"/>
    <mergeCell ref="C252:D252"/>
    <mergeCell ref="C235:D235"/>
    <mergeCell ref="C236:D236"/>
    <mergeCell ref="C237:D237"/>
    <mergeCell ref="C238:D238"/>
    <mergeCell ref="C239:D239"/>
    <mergeCell ref="C240:D240"/>
    <mergeCell ref="C241:D241"/>
    <mergeCell ref="C242:D242"/>
    <mergeCell ref="C243:D243"/>
    <mergeCell ref="A226:E226"/>
    <mergeCell ref="C227:D227"/>
    <mergeCell ref="C228:D228"/>
    <mergeCell ref="C229:D229"/>
    <mergeCell ref="C230:D230"/>
    <mergeCell ref="C231:D231"/>
    <mergeCell ref="C232:D232"/>
    <mergeCell ref="C233:D233"/>
    <mergeCell ref="C234:D234"/>
    <mergeCell ref="C217:D217"/>
    <mergeCell ref="C218:D218"/>
    <mergeCell ref="C219:D219"/>
    <mergeCell ref="C220:D220"/>
    <mergeCell ref="C221:D221"/>
    <mergeCell ref="C222:D222"/>
    <mergeCell ref="C223:D223"/>
    <mergeCell ref="C224:D224"/>
    <mergeCell ref="C225:D225"/>
    <mergeCell ref="C208:D208"/>
    <mergeCell ref="C209:D209"/>
    <mergeCell ref="C210:D210"/>
    <mergeCell ref="C211:D211"/>
    <mergeCell ref="C212:D212"/>
    <mergeCell ref="C213:D213"/>
    <mergeCell ref="C214:D214"/>
    <mergeCell ref="C215:D215"/>
    <mergeCell ref="C216:D216"/>
    <mergeCell ref="C199:D199"/>
    <mergeCell ref="C200:D200"/>
    <mergeCell ref="C201:D201"/>
    <mergeCell ref="C202:D202"/>
    <mergeCell ref="C203:D203"/>
    <mergeCell ref="C204:D204"/>
    <mergeCell ref="C205:D205"/>
    <mergeCell ref="C206:D206"/>
    <mergeCell ref="C207:D207"/>
    <mergeCell ref="C190:D190"/>
    <mergeCell ref="C191:D191"/>
    <mergeCell ref="C192:D192"/>
    <mergeCell ref="C193:D193"/>
    <mergeCell ref="C194:D194"/>
    <mergeCell ref="C195:D195"/>
    <mergeCell ref="C196:D196"/>
    <mergeCell ref="C197:D197"/>
    <mergeCell ref="C198:D198"/>
    <mergeCell ref="C181:D181"/>
    <mergeCell ref="C182:D182"/>
    <mergeCell ref="C183:D183"/>
    <mergeCell ref="C184:D184"/>
    <mergeCell ref="C185:D185"/>
    <mergeCell ref="C186:D186"/>
    <mergeCell ref="C187:D187"/>
    <mergeCell ref="C188:D188"/>
    <mergeCell ref="C189:D189"/>
    <mergeCell ref="C172:D172"/>
    <mergeCell ref="C173:D173"/>
    <mergeCell ref="C174:D174"/>
    <mergeCell ref="C175:D175"/>
    <mergeCell ref="C176:D176"/>
    <mergeCell ref="C177:D177"/>
    <mergeCell ref="C178:D178"/>
    <mergeCell ref="C179:D179"/>
    <mergeCell ref="C180:D180"/>
    <mergeCell ref="C163:D163"/>
    <mergeCell ref="C164:D164"/>
    <mergeCell ref="C165:D165"/>
    <mergeCell ref="C166:D166"/>
    <mergeCell ref="C167:D167"/>
    <mergeCell ref="C168:D168"/>
    <mergeCell ref="C169:D169"/>
    <mergeCell ref="C170:D170"/>
    <mergeCell ref="C171:D171"/>
    <mergeCell ref="A154:E154"/>
    <mergeCell ref="C155:D155"/>
    <mergeCell ref="C156:D156"/>
    <mergeCell ref="C157:D157"/>
    <mergeCell ref="C158:D158"/>
    <mergeCell ref="C159:D159"/>
    <mergeCell ref="C160:D160"/>
    <mergeCell ref="C161:D161"/>
    <mergeCell ref="C162:D162"/>
    <mergeCell ref="A73:E73"/>
    <mergeCell ref="C74:D74"/>
    <mergeCell ref="A83:E83"/>
    <mergeCell ref="C84:D84"/>
    <mergeCell ref="G12:H12"/>
    <mergeCell ref="G13:H13"/>
    <mergeCell ref="G16:H16"/>
    <mergeCell ref="G17:H17"/>
    <mergeCell ref="G19:H19"/>
    <mergeCell ref="G53:H53"/>
    <mergeCell ref="G56:H56"/>
    <mergeCell ref="G66:H66"/>
    <mergeCell ref="G67:H67"/>
    <mergeCell ref="G68:H68"/>
    <mergeCell ref="G69:H69"/>
    <mergeCell ref="G70:H70"/>
    <mergeCell ref="G71:H71"/>
    <mergeCell ref="G72:H72"/>
    <mergeCell ref="G75:H75"/>
    <mergeCell ref="AC4:AC5"/>
    <mergeCell ref="A2:AC2"/>
    <mergeCell ref="F4:F5"/>
    <mergeCell ref="U4:U5"/>
    <mergeCell ref="V4:V5"/>
    <mergeCell ref="W4:W5"/>
    <mergeCell ref="X4:X5"/>
    <mergeCell ref="Y4:Y5"/>
    <mergeCell ref="Z4:Z5"/>
    <mergeCell ref="AA4:AA5"/>
    <mergeCell ref="AB4:AB5"/>
    <mergeCell ref="Q4:T4"/>
    <mergeCell ref="M4:P4"/>
    <mergeCell ref="A4:E4"/>
    <mergeCell ref="C5:D5"/>
    <mergeCell ref="I4:L4"/>
  </mergeCells>
  <conditionalFormatting sqref="C75">
    <cfRule type="duplicateValues" dxfId="69" priority="146"/>
    <cfRule type="duplicateValues" dxfId="68" priority="145"/>
  </conditionalFormatting>
  <conditionalFormatting sqref="C75:C82">
    <cfRule type="duplicateValues" dxfId="67" priority="161"/>
  </conditionalFormatting>
  <conditionalFormatting sqref="C76">
    <cfRule type="duplicateValues" dxfId="66" priority="143"/>
    <cfRule type="duplicateValues" dxfId="65" priority="144"/>
  </conditionalFormatting>
  <conditionalFormatting sqref="C77">
    <cfRule type="duplicateValues" dxfId="64" priority="141"/>
    <cfRule type="duplicateValues" dxfId="63" priority="142"/>
  </conditionalFormatting>
  <conditionalFormatting sqref="C78">
    <cfRule type="duplicateValues" dxfId="62" priority="139"/>
    <cfRule type="duplicateValues" dxfId="61" priority="140"/>
  </conditionalFormatting>
  <conditionalFormatting sqref="C79">
    <cfRule type="duplicateValues" dxfId="60" priority="137"/>
    <cfRule type="duplicateValues" dxfId="59" priority="138"/>
  </conditionalFormatting>
  <conditionalFormatting sqref="C80">
    <cfRule type="duplicateValues" dxfId="58" priority="132"/>
    <cfRule type="duplicateValues" dxfId="57" priority="131"/>
  </conditionalFormatting>
  <conditionalFormatting sqref="C81">
    <cfRule type="duplicateValues" dxfId="56" priority="136"/>
    <cfRule type="duplicateValues" dxfId="55" priority="135"/>
  </conditionalFormatting>
  <conditionalFormatting sqref="C82">
    <cfRule type="duplicateValues" dxfId="54" priority="133"/>
    <cfRule type="duplicateValues" dxfId="53" priority="134"/>
  </conditionalFormatting>
  <conditionalFormatting sqref="C297">
    <cfRule type="duplicateValues" dxfId="52" priority="258"/>
    <cfRule type="duplicateValues" dxfId="51" priority="259"/>
  </conditionalFormatting>
  <conditionalFormatting sqref="C316">
    <cfRule type="duplicateValues" dxfId="50" priority="268"/>
    <cfRule type="duplicateValues" dxfId="49" priority="269"/>
  </conditionalFormatting>
  <conditionalFormatting sqref="C400">
    <cfRule type="duplicateValues" dxfId="48" priority="1"/>
    <cfRule type="duplicateValues" dxfId="47" priority="2"/>
  </conditionalFormatting>
  <conditionalFormatting sqref="C401">
    <cfRule type="duplicateValues" dxfId="46" priority="4"/>
    <cfRule type="duplicateValues" dxfId="45" priority="3"/>
  </conditionalFormatting>
  <conditionalFormatting sqref="C402">
    <cfRule type="duplicateValues" dxfId="44" priority="5"/>
    <cfRule type="duplicateValues" dxfId="43" priority="6"/>
  </conditionalFormatting>
  <conditionalFormatting sqref="C403">
    <cfRule type="duplicateValues" dxfId="42" priority="17"/>
    <cfRule type="duplicateValues" dxfId="41" priority="18"/>
  </conditionalFormatting>
  <conditionalFormatting sqref="C404">
    <cfRule type="duplicateValues" dxfId="40" priority="7"/>
    <cfRule type="duplicateValues" dxfId="39" priority="8"/>
  </conditionalFormatting>
  <conditionalFormatting sqref="C405">
    <cfRule type="duplicateValues" dxfId="38" priority="9"/>
    <cfRule type="duplicateValues" dxfId="37" priority="10"/>
  </conditionalFormatting>
  <conditionalFormatting sqref="C406">
    <cfRule type="duplicateValues" dxfId="36" priority="12"/>
    <cfRule type="duplicateValues" dxfId="35" priority="11"/>
  </conditionalFormatting>
  <conditionalFormatting sqref="C407">
    <cfRule type="duplicateValues" dxfId="34" priority="13"/>
    <cfRule type="duplicateValues" dxfId="33" priority="14"/>
  </conditionalFormatting>
  <conditionalFormatting sqref="C408">
    <cfRule type="duplicateValues" dxfId="32" priority="15"/>
    <cfRule type="duplicateValues" dxfId="31" priority="16"/>
  </conditionalFormatting>
  <conditionalFormatting sqref="C622">
    <cfRule type="duplicateValues" dxfId="30" priority="252"/>
    <cfRule type="duplicateValues" dxfId="29" priority="253"/>
  </conditionalFormatting>
  <conditionalFormatting sqref="C75:D82">
    <cfRule type="duplicateValues" dxfId="28" priority="1074"/>
  </conditionalFormatting>
  <conditionalFormatting sqref="C316:D316">
    <cfRule type="duplicateValues" dxfId="27" priority="1208"/>
  </conditionalFormatting>
  <conditionalFormatting sqref="C319:D345">
    <cfRule type="duplicateValues" dxfId="26" priority="60"/>
  </conditionalFormatting>
  <conditionalFormatting sqref="C346:D346">
    <cfRule type="duplicateValues" dxfId="25" priority="57"/>
  </conditionalFormatting>
  <conditionalFormatting sqref="C349:D388">
    <cfRule type="duplicateValues" dxfId="24" priority="78"/>
  </conditionalFormatting>
  <conditionalFormatting sqref="C389:D392">
    <cfRule type="duplicateValues" dxfId="23" priority="56"/>
  </conditionalFormatting>
  <conditionalFormatting sqref="C393:D396">
    <cfRule type="duplicateValues" dxfId="22" priority="55"/>
  </conditionalFormatting>
  <conditionalFormatting sqref="C397:D397">
    <cfRule type="duplicateValues" dxfId="21" priority="1223"/>
  </conditionalFormatting>
  <conditionalFormatting sqref="C400:D408">
    <cfRule type="duplicateValues" dxfId="20" priority="19"/>
  </conditionalFormatting>
  <conditionalFormatting sqref="C411:D444">
    <cfRule type="duplicateValues" dxfId="19" priority="79"/>
    <cfRule type="duplicateValues" dxfId="18" priority="80"/>
  </conditionalFormatting>
  <conditionalFormatting sqref="C445:D449">
    <cfRule type="duplicateValues" dxfId="17" priority="53"/>
    <cfRule type="duplicateValues" dxfId="16" priority="52"/>
  </conditionalFormatting>
  <conditionalFormatting sqref="C450:D454">
    <cfRule type="duplicateValues" dxfId="15" priority="51"/>
    <cfRule type="duplicateValues" dxfId="14" priority="50"/>
  </conditionalFormatting>
  <conditionalFormatting sqref="C457:D487">
    <cfRule type="duplicateValues" dxfId="13" priority="77"/>
  </conditionalFormatting>
  <conditionalFormatting sqref="C488:D492">
    <cfRule type="duplicateValues" dxfId="12" priority="49"/>
  </conditionalFormatting>
  <conditionalFormatting sqref="C493:D497">
    <cfRule type="duplicateValues" dxfId="11" priority="48"/>
  </conditionalFormatting>
  <conditionalFormatting sqref="C500:D544">
    <cfRule type="duplicateValues" dxfId="10" priority="61"/>
  </conditionalFormatting>
  <conditionalFormatting sqref="C545:D549">
    <cfRule type="duplicateValues" dxfId="9" priority="47"/>
  </conditionalFormatting>
  <conditionalFormatting sqref="C550:D551">
    <cfRule type="duplicateValues" dxfId="8" priority="46"/>
  </conditionalFormatting>
  <conditionalFormatting sqref="C554:D579">
    <cfRule type="duplicateValues" dxfId="7" priority="1216"/>
    <cfRule type="duplicateValues" dxfId="6" priority="1217"/>
    <cfRule type="duplicateValues" dxfId="5" priority="59"/>
  </conditionalFormatting>
  <conditionalFormatting sqref="C580:D582">
    <cfRule type="duplicateValues" dxfId="4" priority="45"/>
    <cfRule type="duplicateValues" dxfId="3" priority="44"/>
    <cfRule type="duplicateValues" dxfId="2" priority="43"/>
  </conditionalFormatting>
  <conditionalFormatting sqref="C585:D617">
    <cfRule type="duplicateValues" dxfId="1" priority="1222"/>
  </conditionalFormatting>
  <conditionalFormatting sqref="C618:D619">
    <cfRule type="duplicateValues" dxfId="0" priority="42"/>
  </conditionalFormatting>
  <printOptions horizontalCentered="1"/>
  <pageMargins left="0.25" right="0.25" top="0.75" bottom="0.75" header="0.3" footer="0.3"/>
  <pageSetup scale="47" fitToHeight="0" orientation="portrait" r:id="rId1"/>
  <headerFooter differentFirst="1">
    <oddFooter>&amp;CPágina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FD901-3F19-B545-9CD6-37A6F8AEEC09}">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PLAN DRUMMIND 2021</vt:lpstr>
      <vt:lpstr>PROMIGAS</vt:lpstr>
      <vt:lpstr>COTIZA</vt:lpstr>
      <vt:lpstr>Hoja1</vt:lpstr>
      <vt:lpstr>COTIZA!Área_de_impresión</vt:lpstr>
      <vt:lpstr>'PLAN DRUMMIND 2021'!Área_de_impresión</vt:lpstr>
      <vt:lpstr>PROMIGAS!Área_de_impresión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WALTHER ENRIQUE GOMEZ PATIÑO</dc:creator>
  <cp:lastModifiedBy>Microsoft Office User</cp:lastModifiedBy>
  <cp:lastPrinted>2026-06-01T16:02:15Z</cp:lastPrinted>
  <dcterms:created xsi:type="dcterms:W3CDTF">2018-07-16T14:05:00Z</dcterms:created>
  <dcterms:modified xsi:type="dcterms:W3CDTF">2026-07-31T14:54:51Z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C85264911FCF492A9D6B7E08016D4BD4_12</vt:lpwstr>
  </property>
  <property fmtid="{D5CDD505-2E9C-101B-9397-08002B2CF9AE}" pid="3" name="KSOProductBuildVer">
    <vt:lpwstr>2058-12.1.0.26372</vt:lpwstr>
  </property>
  <property fmtid="{D5CDD505-2E9C-101B-9397-08002B2CF9AE}" pid="4" name="CalculationRule">
    <vt:i4>0</vt:i4>
  </property>
</Properties>
</file>