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sco-my.sharepoint.com/personal/liliana_vargas_prosperidadsocial_gov_co/Documents/Conv 790-FIP-2025/Otrosí No. 2/"/>
    </mc:Choice>
  </mc:AlternateContent>
  <xr:revisionPtr revIDLastSave="16" documentId="8_{BAF9A24F-D63E-43F2-8FD9-BE7F6F4999E9}" xr6:coauthVersionLast="47" xr6:coauthVersionMax="47" xr10:uidLastSave="{5BB14C4A-A729-42AF-88D6-2544D5D5773D}"/>
  <bookViews>
    <workbookView xWindow="-110" yWindow="-110" windowWidth="19420" windowHeight="11500" xr2:uid="{0ACA30E3-C77E-4766-A4BB-CF84AD496205}"/>
  </bookViews>
  <sheets>
    <sheet name="CONSOLIDADO" sheetId="1" r:id="rId1"/>
    <sheet name="ANEXO PTO" sheetId="4" r:id="rId2"/>
    <sheet name="DETALLE GASTOS DE VIAJE 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4" l="1"/>
  <c r="P3" i="4"/>
  <c r="I46" i="1"/>
  <c r="E16" i="1"/>
  <c r="G10" i="4" l="1"/>
  <c r="F65" i="4"/>
  <c r="F66" i="4"/>
  <c r="G66" i="4" s="1"/>
  <c r="H66" i="4" s="1"/>
  <c r="G65" i="4"/>
  <c r="G67" i="4" l="1"/>
  <c r="E13" i="1" s="1"/>
  <c r="F13" i="1" s="1"/>
  <c r="I13" i="1" s="1"/>
  <c r="H65" i="4"/>
  <c r="H67" i="4" s="1"/>
  <c r="H31" i="4" l="1"/>
  <c r="H30" i="4"/>
  <c r="H29" i="4"/>
  <c r="H28" i="4"/>
  <c r="H27" i="4"/>
  <c r="H26" i="4"/>
  <c r="H25" i="4"/>
  <c r="H24" i="4"/>
  <c r="H23" i="4"/>
  <c r="H22" i="4"/>
  <c r="H15" i="4"/>
  <c r="H16" i="4"/>
  <c r="G16" i="4"/>
  <c r="G15" i="4"/>
  <c r="G17" i="4" s="1"/>
  <c r="E17" i="4"/>
  <c r="F17" i="4"/>
  <c r="G9" i="4"/>
  <c r="G8" i="4"/>
  <c r="G7" i="4"/>
  <c r="G6" i="4"/>
  <c r="G5" i="4"/>
  <c r="G4" i="4"/>
  <c r="G3" i="4"/>
  <c r="H17" i="4" l="1"/>
  <c r="F32" i="4" l="1"/>
  <c r="E11" i="1"/>
  <c r="E32" i="4"/>
  <c r="Q13" i="4"/>
  <c r="D10" i="1" s="1"/>
  <c r="H32" i="4" l="1"/>
  <c r="E14" i="1" s="1"/>
  <c r="F14" i="1" s="1"/>
  <c r="I14" i="1" s="1"/>
  <c r="P5" i="4"/>
  <c r="P6" i="4"/>
  <c r="P7" i="4"/>
  <c r="P8" i="4"/>
  <c r="P9" i="4"/>
  <c r="P10" i="4"/>
  <c r="P11" i="4"/>
  <c r="P12" i="4"/>
  <c r="M13" i="4"/>
  <c r="N13" i="4"/>
  <c r="O13" i="4"/>
  <c r="D40" i="4"/>
  <c r="K10" i="6"/>
  <c r="K11" i="6"/>
  <c r="F38" i="6"/>
  <c r="H38" i="6"/>
  <c r="G38" i="6"/>
  <c r="I37" i="6"/>
  <c r="I36" i="6"/>
  <c r="K24" i="6"/>
  <c r="K23" i="6"/>
  <c r="K22" i="6"/>
  <c r="K31" i="6"/>
  <c r="K30" i="6"/>
  <c r="K29" i="6"/>
  <c r="K28" i="6"/>
  <c r="K27" i="6"/>
  <c r="K26" i="6"/>
  <c r="K25" i="6"/>
  <c r="K15" i="6"/>
  <c r="K17" i="6"/>
  <c r="K16" i="6"/>
  <c r="K14" i="6"/>
  <c r="K13" i="6"/>
  <c r="K12" i="6"/>
  <c r="K9" i="6"/>
  <c r="K8" i="6"/>
  <c r="P13" i="4" l="1"/>
  <c r="I38" i="6"/>
  <c r="E39" i="4" s="1"/>
  <c r="F39" i="4" s="1"/>
  <c r="K18" i="6"/>
  <c r="E37" i="4" s="1"/>
  <c r="K32" i="6"/>
  <c r="E23" i="1"/>
  <c r="E24" i="1"/>
  <c r="E25" i="1"/>
  <c r="E22" i="1"/>
  <c r="E12" i="1"/>
  <c r="F59" i="4"/>
  <c r="E52" i="4"/>
  <c r="E20" i="1" s="1"/>
  <c r="F51" i="4"/>
  <c r="F50" i="4"/>
  <c r="E46" i="4"/>
  <c r="E18" i="1" s="1"/>
  <c r="F18" i="1" s="1"/>
  <c r="F45" i="4"/>
  <c r="F46" i="4" s="1"/>
  <c r="D58" i="4"/>
  <c r="F58" i="4" s="1"/>
  <c r="D56" i="4"/>
  <c r="F56" i="4" s="1"/>
  <c r="D57" i="4"/>
  <c r="F57" i="4" s="1"/>
  <c r="H33" i="1"/>
  <c r="F20" i="1" l="1"/>
  <c r="I20" i="1" s="1"/>
  <c r="I19" i="1" s="1"/>
  <c r="F22" i="1"/>
  <c r="F25" i="1"/>
  <c r="I25" i="1" s="1"/>
  <c r="F24" i="1"/>
  <c r="I24" i="1" s="1"/>
  <c r="F23" i="1"/>
  <c r="I23" i="1" s="1"/>
  <c r="E38" i="4"/>
  <c r="F38" i="4" s="1"/>
  <c r="F16" i="1" s="1"/>
  <c r="I16" i="1" s="1"/>
  <c r="F17" i="1"/>
  <c r="I18" i="1"/>
  <c r="I17" i="1" s="1"/>
  <c r="F37" i="4"/>
  <c r="H30" i="1"/>
  <c r="H34" i="1" s="1"/>
  <c r="F52" i="4"/>
  <c r="E8" i="1"/>
  <c r="F60" i="4"/>
  <c r="F10" i="1"/>
  <c r="I10" i="1" s="1"/>
  <c r="F12" i="1"/>
  <c r="I12" i="1" s="1"/>
  <c r="F11" i="1"/>
  <c r="I11" i="1" s="1"/>
  <c r="F21" i="1" l="1"/>
  <c r="I22" i="1"/>
  <c r="I21" i="1" s="1"/>
  <c r="E40" i="4"/>
  <c r="I9" i="1"/>
  <c r="F9" i="1"/>
  <c r="F40" i="4"/>
  <c r="I31" i="1"/>
  <c r="I33" i="1"/>
  <c r="F15" i="1" l="1"/>
  <c r="I15" i="1"/>
  <c r="I30" i="1"/>
  <c r="F8" i="1" l="1"/>
  <c r="F7" i="1" l="1"/>
  <c r="I8" i="1"/>
  <c r="I7" i="1" s="1"/>
  <c r="F19" i="1"/>
  <c r="F26" i="1" l="1"/>
  <c r="E28" i="1" s="1"/>
  <c r="F28" i="1" s="1"/>
  <c r="I28" i="1" s="1"/>
  <c r="I27" i="1" s="1"/>
  <c r="I26" i="1" l="1"/>
  <c r="I29" i="1" s="1"/>
  <c r="F27" i="1"/>
  <c r="F29" i="1" l="1"/>
  <c r="F34" i="1" l="1"/>
  <c r="I48" i="1" s="1"/>
  <c r="I34" i="1" l="1"/>
  <c r="G44" i="1"/>
  <c r="G43" i="1"/>
  <c r="G45" i="1"/>
  <c r="G46" i="1" l="1"/>
</calcChain>
</file>

<file path=xl/sharedStrings.xml><?xml version="1.0" encoding="utf-8"?>
<sst xmlns="http://schemas.openxmlformats.org/spreadsheetml/2006/main" count="287" uniqueCount="132">
  <si>
    <t>PRESUPUESTO INTERVENCIÓN RROM</t>
  </si>
  <si>
    <t>Descripción</t>
  </si>
  <si>
    <t>TOTAL</t>
  </si>
  <si>
    <t>Participantes</t>
  </si>
  <si>
    <t>Unidad</t>
  </si>
  <si>
    <t>Cantidad</t>
  </si>
  <si>
    <t>Valor Unitario</t>
  </si>
  <si>
    <t>Total DPS</t>
  </si>
  <si>
    <t>Persona</t>
  </si>
  <si>
    <t>1</t>
  </si>
  <si>
    <t xml:space="preserve">Unidad </t>
  </si>
  <si>
    <t>TOTAL PROSPERIDAD SOCIAL</t>
  </si>
  <si>
    <t>Total Contrapartida</t>
  </si>
  <si>
    <t>TOTAL CONVENIO</t>
  </si>
  <si>
    <t>VALOR ASIGNADO</t>
  </si>
  <si>
    <t>Roles Equipo Técnico</t>
  </si>
  <si>
    <t>Unidad de medida</t>
  </si>
  <si>
    <t xml:space="preserve">Cantidad </t>
  </si>
  <si>
    <t xml:space="preserve"> Valor refrigerios</t>
  </si>
  <si>
    <t>Valor Total</t>
  </si>
  <si>
    <t xml:space="preserve">TOTAL </t>
  </si>
  <si>
    <t>Gestor de Proyecto Productivo</t>
  </si>
  <si>
    <t xml:space="preserve">Chaleco </t>
  </si>
  <si>
    <t>Gorra</t>
  </si>
  <si>
    <t>INVERSION</t>
  </si>
  <si>
    <t>Capitalización de unidades productivas nuevas</t>
  </si>
  <si>
    <t>Capitalización de unidades productivas mujeres</t>
  </si>
  <si>
    <t xml:space="preserve">Capitalización de unidades productivas fortalecimiento </t>
  </si>
  <si>
    <t>Bolsa entrega activos (transporte terrestre y fluvial)</t>
  </si>
  <si>
    <t>TOTAL INVERSION</t>
  </si>
  <si>
    <t>Valor Unitario Contrapartida</t>
  </si>
  <si>
    <t xml:space="preserve">1.1 Bolsa Talento Humano </t>
  </si>
  <si>
    <t xml:space="preserve">Global </t>
  </si>
  <si>
    <t>SUBTOTAL RECURSOS PROSPERIDAD SOCIAL</t>
  </si>
  <si>
    <t>Periodo</t>
  </si>
  <si>
    <t>IVA (si aplica) 19%</t>
  </si>
  <si>
    <t>Valor almuerzos</t>
  </si>
  <si>
    <t xml:space="preserve">Talleres de Fortalecimiento </t>
  </si>
  <si>
    <t>Bolsa de Alimentación Para Participantes Encuentro y Talleres (Refrigerio - almuerzo)</t>
  </si>
  <si>
    <t>Zonas</t>
  </si>
  <si>
    <t>Departamentos</t>
  </si>
  <si>
    <t>Tipo de intervención</t>
  </si>
  <si>
    <t>Mujeres</t>
  </si>
  <si>
    <t>Nuevo</t>
  </si>
  <si>
    <t>Fortalecimiento</t>
  </si>
  <si>
    <t>Total</t>
  </si>
  <si>
    <t>Norte de Santander</t>
  </si>
  <si>
    <t>Cúcuta</t>
  </si>
  <si>
    <t xml:space="preserve">Santander </t>
  </si>
  <si>
    <t>Girón</t>
  </si>
  <si>
    <t xml:space="preserve">Lasho Rrom </t>
  </si>
  <si>
    <t>Nariño</t>
  </si>
  <si>
    <t>Pasto</t>
  </si>
  <si>
    <t>Tolima</t>
  </si>
  <si>
    <t>Ibagué</t>
  </si>
  <si>
    <t>Bogotá</t>
  </si>
  <si>
    <t>Unión Romaní</t>
  </si>
  <si>
    <t xml:space="preserve">Pro Rrom </t>
  </si>
  <si>
    <t>Sabanalarga</t>
  </si>
  <si>
    <t>Sincelejo</t>
  </si>
  <si>
    <t>Sampués</t>
  </si>
  <si>
    <t>Córdoba</t>
  </si>
  <si>
    <t>San Pelayo</t>
  </si>
  <si>
    <t>Primer Encuentro (Mesa de socialización)</t>
  </si>
  <si>
    <t xml:space="preserve">N° Gestor Territorio </t>
  </si>
  <si>
    <t xml:space="preserve">KIT DEL GESTOR, TALLERISTA Y ASISTENCIA TECNICA </t>
  </si>
  <si>
    <t>BOLSA DE GESTION DOCUMENTAL</t>
  </si>
  <si>
    <t>valor unitario</t>
  </si>
  <si>
    <t>305</t>
  </si>
  <si>
    <t>1. Bolsa Talento Humano</t>
  </si>
  <si>
    <t xml:space="preserve">Valor Unitario transporte </t>
  </si>
  <si>
    <t xml:space="preserve">Valor Unitario Gastos de Viaje </t>
  </si>
  <si>
    <t>Tallerista</t>
  </si>
  <si>
    <t>Total encuentro</t>
  </si>
  <si>
    <t xml:space="preserve">Tallerista </t>
  </si>
  <si>
    <t>Municipio</t>
  </si>
  <si>
    <t xml:space="preserve">N° Visitas </t>
  </si>
  <si>
    <t xml:space="preserve">Valor Transporte </t>
  </si>
  <si>
    <t xml:space="preserve">Valor Gastos de viaje </t>
  </si>
  <si>
    <t xml:space="preserve">Trayectos dentro de cada territorio </t>
  </si>
  <si>
    <t>N° Talleristas</t>
  </si>
  <si>
    <t xml:space="preserve">Total </t>
  </si>
  <si>
    <t>Total Beneficiarios</t>
  </si>
  <si>
    <t xml:space="preserve">N° Actividades </t>
  </si>
  <si>
    <t>Salones de Reuniones y Ayudas Audiovisuales para Encuentro y Talleres</t>
  </si>
  <si>
    <t>Bolsa de Transporte para Participantes Encuentro y Talleres</t>
  </si>
  <si>
    <t xml:space="preserve">2.1 Salones de reuniones y ayudas audiovisuales </t>
  </si>
  <si>
    <t>4. Gestión documental</t>
  </si>
  <si>
    <t>6. Inversión Directa</t>
  </si>
  <si>
    <t>6.1 Capitalización de unidades productivas nuevas</t>
  </si>
  <si>
    <t>6.2 Capitalización de unidades productivas mujeres</t>
  </si>
  <si>
    <t xml:space="preserve">6.3 Capitalización de unidades productivas fortalecimiento </t>
  </si>
  <si>
    <t>6.4 Bolsa Transporte activos e insumos participantes</t>
  </si>
  <si>
    <t>7. Gastos de Administración</t>
  </si>
  <si>
    <t>8. CONTRAPARTIDA</t>
  </si>
  <si>
    <t>2. Encuentro y Talleres</t>
  </si>
  <si>
    <t>4.1 Impresiones de formatos, Carpetas y cajas para conservación de archivo, Envíos de correspondencia, traslado final de archivo y papelería varios</t>
  </si>
  <si>
    <t>5. Kit de Gestor ,Tallerista y Asistencia Técnica</t>
  </si>
  <si>
    <t xml:space="preserve">Atlántico </t>
  </si>
  <si>
    <t>Profesional de asistencia técnica</t>
  </si>
  <si>
    <t>Impresiones de formatos, Carpetas y cajas para conservación de archivo, Envíos de correspondencia, traslado final de archivo y papelería varios</t>
  </si>
  <si>
    <t xml:space="preserve">N° Asistencia Técnica </t>
  </si>
  <si>
    <t>2.3 Refrigerios Talleres</t>
  </si>
  <si>
    <t>2.2 Refrigerios y Almuerzo Encuentro</t>
  </si>
  <si>
    <t>Observaciones</t>
  </si>
  <si>
    <t>Para el caso del Departamento de Norte de Santander, teniendo en cuenta que el número de participantes asciende a 147 personas divididas en 2 Kumpania, se realizará un encuentro por Kumpania (2 en total). Para los talleres, la población se organizará en grupos de hasta 49 personas, lo que arroja 3 talleres. En consecuencia, se justifica el alquiler de salones y equipos audiovisuales para un total de 5 actividades (2 encuentros y 3 talleres).</t>
  </si>
  <si>
    <t>Coordinador General de proyecto</t>
  </si>
  <si>
    <t>Profesional  Financiero</t>
  </si>
  <si>
    <t xml:space="preserve">Profesional  Administrativo </t>
  </si>
  <si>
    <t>Apoyo gestión documental</t>
  </si>
  <si>
    <t>BOLSA DE MATERIALES PARA TALLER</t>
  </si>
  <si>
    <t>LIBRETA DE APUNTES</t>
  </si>
  <si>
    <t>ESFERO</t>
  </si>
  <si>
    <t>Vlr unitario antes de IVA</t>
  </si>
  <si>
    <t>2.5 Bolsa de Transporte para Participantes Encuentro y Talleres</t>
  </si>
  <si>
    <t xml:space="preserve">3. Bolsa Gastos de Viaje y Desplazamiento Equipo Técnico </t>
  </si>
  <si>
    <t xml:space="preserve">Bolsa Gastos de Viaje y Desplazamiento Equipo Técnico </t>
  </si>
  <si>
    <t xml:space="preserve">2.4 Bolsa materiales para talleres (Libreta de apuntes y esfero) </t>
  </si>
  <si>
    <t xml:space="preserve">Gastos de Viaje y desplazamiento Gestores </t>
  </si>
  <si>
    <t>Gastos de Viaje y desplazamiento Asistencia Técnica</t>
  </si>
  <si>
    <t>Gastos de Viaje y desplazamiento Tallerista</t>
  </si>
  <si>
    <r>
      <rPr>
        <b/>
        <sz val="12"/>
        <color rgb="FFFF0000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De acuerdo con la información suministrada por la entidad convenida, los territorios más distantes corresponden a Pasto (Nariño) y Sabanalarga (Atlántico). En consecuencia, se contempla la cobertura de los gastos asociados a tiquetes aéreos, transporte terrestre de largo recorrido y alojamiento, dado que estos dos destinos representan los mayores costos dentro de los gastos de viaje y desplazamiento del equipo técnico.</t>
    </r>
  </si>
  <si>
    <t>7.1 Gastos de Administración (Sobre le subtotal de la intervención 5%)</t>
  </si>
  <si>
    <t>Porcentaje</t>
  </si>
  <si>
    <t>Desembolsos</t>
  </si>
  <si>
    <t>Desembolsos EP</t>
  </si>
  <si>
    <t>5.1 Kit de Gestor ,Tallerista y Asistencia Técnica (Chaleco y gorra)</t>
  </si>
  <si>
    <t xml:space="preserve">3.1 Bolsa para gastos de viaje y desplazamiento Gestores, Profesinales de Asistencia Tecnica y Talleristas </t>
  </si>
  <si>
    <t>8.1 Desarrollar sesiones teórico-prácticas en Marketing digital y Branding para lograr el impulso de los fortalecimientos capitalizados</t>
  </si>
  <si>
    <t>8.2 Desarrollo y diseño de documento de innovación y competitividad para fortalecimiento en Branding digital.</t>
  </si>
  <si>
    <t>GLB</t>
  </si>
  <si>
    <t>8.3 Gastos de administración de la Fundación.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</si>
</sst>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_([$$-240A]\ * #,##0.00_);_([$$-240A]\ * \(#,##0.00\);_([$$-240A]\ * &quot;-&quot;??_);_(@_)"/>
    <numFmt numFmtId="166" formatCode="_-* #,##0_-;\-* #,##0_-;_-* &quot;-&quot;??_-;_-@_-"/>
    <numFmt numFmtId="167" formatCode="_-&quot;$&quot;\ * #,##0_-;\-&quot;$&quot;\ * #,##0_-;_-&quot;$&quot;\ * &quot;-&quot;??_-;_-@_-"/>
    <numFmt numFmtId="168" formatCode="&quot;$&quot;\ #,##0"/>
    <numFmt numFmtId="169" formatCode="[$$-240A]\ #,##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FFFF"/>
      <name val="Verdana"/>
      <family val="2"/>
    </font>
    <font>
      <sz val="11"/>
      <color rgb="FFFF0000"/>
      <name val="Verdana"/>
      <family val="2"/>
    </font>
    <font>
      <b/>
      <sz val="11"/>
      <color rgb="FF000000"/>
      <name val="Verdana"/>
      <family val="2"/>
    </font>
    <font>
      <b/>
      <sz val="12"/>
      <color rgb="FFFF0000"/>
      <name val="Calibri"/>
      <family val="2"/>
      <scheme val="minor"/>
    </font>
    <font>
      <b/>
      <sz val="12"/>
      <name val="Verdana"/>
      <family val="2"/>
    </font>
    <font>
      <b/>
      <sz val="10"/>
      <color theme="1"/>
      <name val="Arial Nova"/>
      <family val="2"/>
    </font>
    <font>
      <sz val="9"/>
      <color theme="1"/>
      <name val="Verdana"/>
      <family val="2"/>
    </font>
    <font>
      <sz val="10"/>
      <color theme="1"/>
      <name val="Arial Nova"/>
      <family val="2"/>
    </font>
  </fonts>
  <fills count="11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5" tint="-0.249977111117893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medium">
        <color indexed="64"/>
      </right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8" tint="-0.249977111117893"/>
      </top>
      <bottom style="thin">
        <color theme="8" tint="-0.249977111117893"/>
      </bottom>
      <diagonal/>
    </border>
    <border>
      <left style="medium">
        <color indexed="64"/>
      </left>
      <right style="thin">
        <color theme="8" tint="-0.249977111117893"/>
      </right>
      <top style="thin">
        <color theme="8" tint="-0.249977111117893"/>
      </top>
      <bottom style="medium">
        <color indexed="64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medium">
        <color indexed="64"/>
      </bottom>
      <diagonal/>
    </border>
    <border>
      <left style="thin">
        <color theme="8" tint="-0.249977111117893"/>
      </left>
      <right style="medium">
        <color indexed="64"/>
      </right>
      <top style="thin">
        <color theme="8" tint="-0.249977111117893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/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83">
    <xf numFmtId="0" fontId="0" fillId="0" borderId="0" xfId="0"/>
    <xf numFmtId="0" fontId="0" fillId="0" borderId="2" xfId="0" applyBorder="1" applyAlignment="1">
      <alignment horizontal="center" vertical="center"/>
    </xf>
    <xf numFmtId="167" fontId="0" fillId="0" borderId="2" xfId="9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7" fontId="4" fillId="0" borderId="2" xfId="9" applyNumberFormat="1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8" fillId="0" borderId="0" xfId="5" applyFont="1" applyAlignment="1">
      <alignment vertical="center"/>
    </xf>
    <xf numFmtId="43" fontId="6" fillId="0" borderId="0" xfId="4" applyFont="1" applyBorder="1" applyAlignment="1">
      <alignment horizontal="left" vertical="center" wrapText="1"/>
    </xf>
    <xf numFmtId="166" fontId="6" fillId="0" borderId="0" xfId="4" applyNumberFormat="1" applyFont="1" applyBorder="1" applyAlignment="1">
      <alignment horizontal="center" vertical="center" wrapText="1"/>
    </xf>
    <xf numFmtId="0" fontId="5" fillId="0" borderId="0" xfId="5" applyFont="1" applyAlignment="1">
      <alignment vertical="center" wrapText="1"/>
    </xf>
    <xf numFmtId="0" fontId="5" fillId="0" borderId="0" xfId="5" applyFont="1" applyAlignment="1">
      <alignment horizontal="center" vertical="center" wrapText="1"/>
    </xf>
    <xf numFmtId="166" fontId="5" fillId="0" borderId="0" xfId="1" applyNumberFormat="1" applyFont="1" applyAlignment="1">
      <alignment vertical="center" wrapText="1"/>
    </xf>
    <xf numFmtId="164" fontId="5" fillId="0" borderId="0" xfId="5" applyNumberFormat="1" applyFont="1" applyAlignment="1">
      <alignment vertical="center" wrapText="1"/>
    </xf>
    <xf numFmtId="43" fontId="6" fillId="0" borderId="0" xfId="4" applyFont="1" applyBorder="1" applyAlignment="1">
      <alignment vertical="center" wrapText="1"/>
    </xf>
    <xf numFmtId="43" fontId="6" fillId="0" borderId="0" xfId="4" applyFont="1" applyFill="1" applyBorder="1" applyAlignment="1">
      <alignment horizontal="center" vertical="center"/>
    </xf>
    <xf numFmtId="43" fontId="6" fillId="0" borderId="0" xfId="4" applyFont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2" xfId="5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68" fontId="13" fillId="0" borderId="2" xfId="0" applyNumberFormat="1" applyFont="1" applyBorder="1" applyAlignment="1">
      <alignment horizontal="right" vertical="center"/>
    </xf>
    <xf numFmtId="168" fontId="10" fillId="0" borderId="2" xfId="0" applyNumberFormat="1" applyFont="1" applyBorder="1" applyAlignment="1">
      <alignment horizontal="right" vertical="center"/>
    </xf>
    <xf numFmtId="168" fontId="13" fillId="9" borderId="0" xfId="0" applyNumberFormat="1" applyFont="1" applyFill="1" applyAlignment="1">
      <alignment horizontal="right" vertical="center"/>
    </xf>
    <xf numFmtId="168" fontId="10" fillId="9" borderId="2" xfId="0" applyNumberFormat="1" applyFont="1" applyFill="1" applyBorder="1" applyAlignment="1">
      <alignment vertical="center"/>
    </xf>
    <xf numFmtId="168" fontId="10" fillId="9" borderId="2" xfId="0" applyNumberFormat="1" applyFont="1" applyFill="1" applyBorder="1" applyAlignment="1">
      <alignment vertical="center" wrapText="1"/>
    </xf>
    <xf numFmtId="168" fontId="10" fillId="9" borderId="2" xfId="0" applyNumberFormat="1" applyFont="1" applyFill="1" applyBorder="1" applyAlignment="1">
      <alignment horizontal="right" vertical="center"/>
    </xf>
    <xf numFmtId="165" fontId="9" fillId="0" borderId="2" xfId="6" applyFont="1" applyBorder="1" applyAlignment="1">
      <alignment horizontal="center" vertical="center"/>
    </xf>
    <xf numFmtId="1" fontId="9" fillId="0" borderId="2" xfId="1" applyNumberFormat="1" applyFont="1" applyFill="1" applyBorder="1" applyAlignment="1">
      <alignment horizontal="center" vertical="center"/>
    </xf>
    <xf numFmtId="0" fontId="9" fillId="0" borderId="2" xfId="7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7" fontId="4" fillId="7" borderId="2" xfId="9" applyNumberFormat="1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68" fontId="9" fillId="0" borderId="2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left" vertical="justify"/>
    </xf>
    <xf numFmtId="169" fontId="5" fillId="0" borderId="0" xfId="5" applyNumberFormat="1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8" fontId="0" fillId="0" borderId="2" xfId="0" applyNumberFormat="1" applyBorder="1"/>
    <xf numFmtId="168" fontId="0" fillId="0" borderId="2" xfId="2" applyNumberFormat="1" applyFont="1" applyFill="1" applyBorder="1" applyAlignment="1">
      <alignment vertical="center" wrapText="1"/>
    </xf>
    <xf numFmtId="0" fontId="15" fillId="0" borderId="0" xfId="0" applyFont="1"/>
    <xf numFmtId="0" fontId="13" fillId="0" borderId="24" xfId="0" applyFont="1" applyBorder="1" applyAlignment="1">
      <alignment horizontal="center" vertical="center"/>
    </xf>
    <xf numFmtId="0" fontId="16" fillId="0" borderId="0" xfId="0" applyFont="1"/>
    <xf numFmtId="0" fontId="9" fillId="0" borderId="2" xfId="0" applyFont="1" applyBorder="1" applyAlignment="1">
      <alignment vertical="center"/>
    </xf>
    <xf numFmtId="0" fontId="4" fillId="7" borderId="2" xfId="0" applyFont="1" applyFill="1" applyBorder="1" applyAlignment="1">
      <alignment horizontal="center"/>
    </xf>
    <xf numFmtId="43" fontId="0" fillId="0" borderId="0" xfId="0" applyNumberFormat="1"/>
    <xf numFmtId="43" fontId="4" fillId="7" borderId="2" xfId="0" applyNumberFormat="1" applyFont="1" applyFill="1" applyBorder="1"/>
    <xf numFmtId="168" fontId="9" fillId="0" borderId="2" xfId="1" applyNumberFormat="1" applyFont="1" applyBorder="1"/>
    <xf numFmtId="168" fontId="9" fillId="0" borderId="2" xfId="0" applyNumberFormat="1" applyFont="1" applyBorder="1"/>
    <xf numFmtId="168" fontId="9" fillId="0" borderId="2" xfId="1" applyNumberFormat="1" applyFont="1" applyFill="1" applyBorder="1"/>
    <xf numFmtId="168" fontId="9" fillId="0" borderId="2" xfId="2" applyNumberFormat="1" applyFont="1" applyFill="1" applyBorder="1"/>
    <xf numFmtId="168" fontId="4" fillId="7" borderId="2" xfId="0" applyNumberFormat="1" applyFont="1" applyFill="1" applyBorder="1"/>
    <xf numFmtId="167" fontId="0" fillId="0" borderId="2" xfId="1" applyNumberFormat="1" applyFont="1" applyBorder="1"/>
    <xf numFmtId="167" fontId="0" fillId="0" borderId="2" xfId="0" applyNumberFormat="1" applyBorder="1"/>
    <xf numFmtId="167" fontId="4" fillId="7" borderId="2" xfId="0" applyNumberFormat="1" applyFont="1" applyFill="1" applyBorder="1"/>
    <xf numFmtId="0" fontId="10" fillId="9" borderId="2" xfId="0" applyFont="1" applyFill="1" applyBorder="1" applyAlignment="1">
      <alignment horizontal="center" vertical="center"/>
    </xf>
    <xf numFmtId="0" fontId="4" fillId="7" borderId="25" xfId="5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167" fontId="4" fillId="7" borderId="25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9" fontId="7" fillId="3" borderId="26" xfId="6" applyNumberFormat="1" applyFont="1" applyFill="1" applyBorder="1" applyAlignment="1">
      <alignment horizontal="right" vertical="center" wrapText="1"/>
    </xf>
    <xf numFmtId="0" fontId="19" fillId="2" borderId="5" xfId="5" applyFont="1" applyFill="1" applyBorder="1" applyAlignment="1">
      <alignment horizontal="center" vertical="center" wrapText="1"/>
    </xf>
    <xf numFmtId="0" fontId="19" fillId="2" borderId="6" xfId="5" applyFont="1" applyFill="1" applyBorder="1" applyAlignment="1">
      <alignment horizontal="center" vertical="center" wrapText="1"/>
    </xf>
    <xf numFmtId="0" fontId="19" fillId="6" borderId="18" xfId="5" applyFont="1" applyFill="1" applyBorder="1" applyAlignment="1">
      <alignment horizontal="center" vertical="center" wrapText="1"/>
    </xf>
    <xf numFmtId="0" fontId="19" fillId="2" borderId="19" xfId="5" applyFont="1" applyFill="1" applyBorder="1" applyAlignment="1">
      <alignment horizontal="center" vertical="center" wrapText="1"/>
    </xf>
    <xf numFmtId="0" fontId="7" fillId="4" borderId="11" xfId="5" applyFont="1" applyFill="1" applyBorder="1" applyAlignment="1">
      <alignment vertical="center" wrapText="1"/>
    </xf>
    <xf numFmtId="0" fontId="7" fillId="5" borderId="12" xfId="5" applyFont="1" applyFill="1" applyBorder="1" applyAlignment="1">
      <alignment horizontal="center" vertical="center" wrapText="1"/>
    </xf>
    <xf numFmtId="0" fontId="7" fillId="4" borderId="12" xfId="5" applyFont="1" applyFill="1" applyBorder="1" applyAlignment="1">
      <alignment horizontal="center" vertical="center" wrapText="1"/>
    </xf>
    <xf numFmtId="169" fontId="7" fillId="4" borderId="12" xfId="5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vertical="center" wrapText="1"/>
    </xf>
    <xf numFmtId="165" fontId="8" fillId="0" borderId="1" xfId="6" applyFont="1" applyBorder="1" applyAlignment="1">
      <alignment horizontal="center" vertical="center" wrapText="1"/>
    </xf>
    <xf numFmtId="1" fontId="8" fillId="0" borderId="1" xfId="1" applyNumberFormat="1" applyFont="1" applyFill="1" applyBorder="1" applyAlignment="1">
      <alignment horizontal="center" vertical="center" wrapText="1"/>
    </xf>
    <xf numFmtId="169" fontId="8" fillId="0" borderId="1" xfId="6" applyNumberFormat="1" applyFont="1" applyBorder="1" applyAlignment="1">
      <alignment horizontal="right"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0" fontId="8" fillId="0" borderId="1" xfId="7" applyNumberFormat="1" applyFont="1" applyFill="1" applyBorder="1" applyAlignment="1">
      <alignment horizontal="center" vertical="center"/>
    </xf>
    <xf numFmtId="0" fontId="7" fillId="4" borderId="14" xfId="5" applyFont="1" applyFill="1" applyBorder="1" applyAlignment="1">
      <alignment vertical="center" wrapText="1"/>
    </xf>
    <xf numFmtId="0" fontId="7" fillId="4" borderId="7" xfId="5" applyFont="1" applyFill="1" applyBorder="1" applyAlignment="1">
      <alignment horizontal="center" vertical="center" wrapText="1"/>
    </xf>
    <xf numFmtId="169" fontId="7" fillId="4" borderId="7" xfId="5" applyNumberFormat="1" applyFont="1" applyFill="1" applyBorder="1" applyAlignment="1">
      <alignment horizontal="right" vertical="center" wrapText="1"/>
    </xf>
    <xf numFmtId="49" fontId="7" fillId="4" borderId="7" xfId="5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165" fontId="8" fillId="0" borderId="7" xfId="6" applyFont="1" applyBorder="1" applyAlignment="1">
      <alignment horizontal="center" vertical="center" wrapText="1"/>
    </xf>
    <xf numFmtId="0" fontId="8" fillId="0" borderId="7" xfId="7" applyNumberFormat="1" applyFont="1" applyFill="1" applyBorder="1" applyAlignment="1">
      <alignment horizontal="center" vertical="center" wrapText="1"/>
    </xf>
    <xf numFmtId="169" fontId="8" fillId="0" borderId="7" xfId="6" applyNumberFormat="1" applyFont="1" applyBorder="1" applyAlignment="1">
      <alignment horizontal="right" vertical="center" wrapText="1"/>
    </xf>
    <xf numFmtId="0" fontId="20" fillId="0" borderId="7" xfId="7" applyNumberFormat="1" applyFont="1" applyFill="1" applyBorder="1" applyAlignment="1">
      <alignment horizontal="center" vertical="center"/>
    </xf>
    <xf numFmtId="0" fontId="21" fillId="4" borderId="3" xfId="5" applyFont="1" applyFill="1" applyBorder="1" applyAlignment="1">
      <alignment vertical="center" wrapText="1"/>
    </xf>
    <xf numFmtId="0" fontId="21" fillId="4" borderId="1" xfId="5" applyFont="1" applyFill="1" applyBorder="1" applyAlignment="1">
      <alignment horizontal="center" vertical="center" wrapText="1"/>
    </xf>
    <xf numFmtId="169" fontId="21" fillId="4" borderId="1" xfId="5" applyNumberFormat="1" applyFont="1" applyFill="1" applyBorder="1" applyAlignment="1">
      <alignment horizontal="right" vertical="center" wrapText="1"/>
    </xf>
    <xf numFmtId="49" fontId="21" fillId="4" borderId="1" xfId="5" applyNumberFormat="1" applyFont="1" applyFill="1" applyBorder="1" applyAlignment="1">
      <alignment horizontal="center" vertical="center" wrapText="1"/>
    </xf>
    <xf numFmtId="0" fontId="8" fillId="0" borderId="3" xfId="5" applyFont="1" applyBorder="1" applyAlignment="1">
      <alignment vertical="center" wrapText="1"/>
    </xf>
    <xf numFmtId="49" fontId="8" fillId="0" borderId="1" xfId="7" applyNumberFormat="1" applyFont="1" applyFill="1" applyBorder="1" applyAlignment="1">
      <alignment horizontal="center" vertical="center" wrapText="1"/>
    </xf>
    <xf numFmtId="49" fontId="8" fillId="0" borderId="1" xfId="7" applyNumberFormat="1" applyFont="1" applyFill="1" applyBorder="1" applyAlignment="1">
      <alignment horizontal="center" vertical="center"/>
    </xf>
    <xf numFmtId="0" fontId="7" fillId="4" borderId="3" xfId="5" applyFont="1" applyFill="1" applyBorder="1" applyAlignment="1">
      <alignment vertical="center" wrapText="1"/>
    </xf>
    <xf numFmtId="0" fontId="7" fillId="4" borderId="1" xfId="5" applyFont="1" applyFill="1" applyBorder="1" applyAlignment="1">
      <alignment horizontal="center" vertical="center" wrapText="1"/>
    </xf>
    <xf numFmtId="169" fontId="7" fillId="4" borderId="1" xfId="5" applyNumberFormat="1" applyFont="1" applyFill="1" applyBorder="1" applyAlignment="1">
      <alignment horizontal="right" vertical="center" wrapText="1"/>
    </xf>
    <xf numFmtId="49" fontId="7" fillId="4" borderId="1" xfId="5" applyNumberFormat="1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center" vertical="center"/>
    </xf>
    <xf numFmtId="49" fontId="20" fillId="0" borderId="1" xfId="7" applyNumberFormat="1" applyFont="1" applyFill="1" applyBorder="1" applyAlignment="1">
      <alignment horizontal="center" vertical="center"/>
    </xf>
    <xf numFmtId="0" fontId="8" fillId="0" borderId="1" xfId="7" applyNumberFormat="1" applyFont="1" applyFill="1" applyBorder="1" applyAlignment="1">
      <alignment horizontal="center" vertical="center" wrapText="1"/>
    </xf>
    <xf numFmtId="0" fontId="7" fillId="4" borderId="7" xfId="5" applyFont="1" applyFill="1" applyBorder="1" applyAlignment="1">
      <alignment vertical="center" wrapText="1"/>
    </xf>
    <xf numFmtId="169" fontId="7" fillId="4" borderId="7" xfId="5" applyNumberFormat="1" applyFont="1" applyFill="1" applyBorder="1" applyAlignment="1">
      <alignment vertical="center" wrapText="1"/>
    </xf>
    <xf numFmtId="164" fontId="7" fillId="4" borderId="1" xfId="5" applyNumberFormat="1" applyFont="1" applyFill="1" applyBorder="1" applyAlignment="1">
      <alignment horizontal="right" vertical="center" wrapText="1"/>
    </xf>
    <xf numFmtId="9" fontId="8" fillId="0" borderId="1" xfId="3" applyFont="1" applyFill="1" applyBorder="1" applyAlignment="1">
      <alignment horizontal="center" vertical="center" wrapText="1"/>
    </xf>
    <xf numFmtId="164" fontId="8" fillId="0" borderId="1" xfId="6" applyNumberFormat="1" applyFont="1" applyBorder="1" applyAlignment="1">
      <alignment horizontal="right" vertical="center" wrapText="1"/>
    </xf>
    <xf numFmtId="168" fontId="7" fillId="4" borderId="7" xfId="6" applyNumberFormat="1" applyFont="1" applyFill="1" applyBorder="1" applyAlignment="1">
      <alignment horizontal="right" vertical="center"/>
    </xf>
    <xf numFmtId="168" fontId="7" fillId="4" borderId="15" xfId="6" applyNumberFormat="1" applyFont="1" applyFill="1" applyBorder="1" applyAlignment="1">
      <alignment horizontal="right" vertical="center"/>
    </xf>
    <xf numFmtId="1" fontId="5" fillId="0" borderId="7" xfId="1" applyNumberFormat="1" applyFont="1" applyFill="1" applyBorder="1" applyAlignment="1">
      <alignment horizontal="center" vertical="center"/>
    </xf>
    <xf numFmtId="164" fontId="5" fillId="0" borderId="7" xfId="6" applyNumberFormat="1" applyFont="1" applyBorder="1" applyAlignment="1">
      <alignment horizontal="right" vertical="center"/>
    </xf>
    <xf numFmtId="168" fontId="5" fillId="0" borderId="7" xfId="6" applyNumberFormat="1" applyFont="1" applyBorder="1" applyAlignment="1">
      <alignment horizontal="right" vertical="center"/>
    </xf>
    <xf numFmtId="168" fontId="5" fillId="0" borderId="15" xfId="6" applyNumberFormat="1" applyFont="1" applyBorder="1" applyAlignment="1">
      <alignment horizontal="right" vertical="center"/>
    </xf>
    <xf numFmtId="0" fontId="5" fillId="0" borderId="14" xfId="0" applyFont="1" applyBorder="1" applyAlignment="1">
      <alignment vertical="center" wrapText="1"/>
    </xf>
    <xf numFmtId="49" fontId="8" fillId="0" borderId="7" xfId="7" applyNumberFormat="1" applyFont="1" applyFill="1" applyBorder="1" applyAlignment="1">
      <alignment horizontal="center" vertical="center"/>
    </xf>
    <xf numFmtId="164" fontId="8" fillId="0" borderId="7" xfId="6" applyNumberFormat="1" applyFont="1" applyBorder="1" applyAlignment="1">
      <alignment horizontal="right" vertical="center"/>
    </xf>
    <xf numFmtId="168" fontId="8" fillId="0" borderId="7" xfId="6" applyNumberFormat="1" applyFont="1" applyBorder="1" applyAlignment="1">
      <alignment horizontal="right" vertical="center"/>
    </xf>
    <xf numFmtId="168" fontId="8" fillId="0" borderId="15" xfId="6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67" fontId="4" fillId="0" borderId="0" xfId="9" applyNumberFormat="1" applyFont="1" applyBorder="1" applyAlignment="1">
      <alignment horizontal="center" vertical="center"/>
    </xf>
    <xf numFmtId="168" fontId="9" fillId="0" borderId="2" xfId="2" applyNumberFormat="1" applyFont="1" applyBorder="1" applyAlignment="1">
      <alignment horizontal="right" vertical="center"/>
    </xf>
    <xf numFmtId="168" fontId="4" fillId="0" borderId="2" xfId="2" applyNumberFormat="1" applyFont="1" applyBorder="1" applyAlignment="1">
      <alignment horizontal="right" vertical="center"/>
    </xf>
    <xf numFmtId="168" fontId="7" fillId="4" borderId="13" xfId="5" applyNumberFormat="1" applyFont="1" applyFill="1" applyBorder="1" applyAlignment="1">
      <alignment horizontal="right" vertical="center" wrapText="1"/>
    </xf>
    <xf numFmtId="168" fontId="8" fillId="0" borderId="4" xfId="6" applyNumberFormat="1" applyFont="1" applyBorder="1" applyAlignment="1">
      <alignment horizontal="right" vertical="center"/>
    </xf>
    <xf numFmtId="168" fontId="7" fillId="4" borderId="15" xfId="5" applyNumberFormat="1" applyFont="1" applyFill="1" applyBorder="1" applyAlignment="1">
      <alignment horizontal="right" vertical="center" wrapText="1"/>
    </xf>
    <xf numFmtId="168" fontId="7" fillId="4" borderId="4" xfId="5" applyNumberFormat="1" applyFont="1" applyFill="1" applyBorder="1" applyAlignment="1">
      <alignment horizontal="right" vertical="center" wrapText="1"/>
    </xf>
    <xf numFmtId="168" fontId="8" fillId="0" borderId="4" xfId="6" applyNumberFormat="1" applyFont="1" applyBorder="1" applyAlignment="1">
      <alignment horizontal="right" vertical="center" wrapText="1"/>
    </xf>
    <xf numFmtId="0" fontId="0" fillId="0" borderId="2" xfId="0" applyBorder="1"/>
    <xf numFmtId="168" fontId="23" fillId="4" borderId="22" xfId="6" applyNumberFormat="1" applyFont="1" applyFill="1" applyBorder="1" applyAlignment="1">
      <alignment horizontal="right" vertical="center"/>
    </xf>
    <xf numFmtId="168" fontId="23" fillId="4" borderId="23" xfId="6" applyNumberFormat="1" applyFont="1" applyFill="1" applyBorder="1" applyAlignment="1">
      <alignment horizontal="right" vertical="center"/>
    </xf>
    <xf numFmtId="169" fontId="9" fillId="0" borderId="2" xfId="6" applyNumberFormat="1" applyFont="1" applyBorder="1" applyAlignment="1">
      <alignment horizontal="right" vertical="center"/>
    </xf>
    <xf numFmtId="169" fontId="4" fillId="0" borderId="2" xfId="0" applyNumberFormat="1" applyFont="1" applyBorder="1"/>
    <xf numFmtId="0" fontId="8" fillId="0" borderId="1" xfId="1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168" fontId="0" fillId="0" borderId="2" xfId="0" applyNumberFormat="1" applyBorder="1" applyAlignment="1">
      <alignment horizontal="right" vertical="center"/>
    </xf>
    <xf numFmtId="168" fontId="4" fillId="0" borderId="2" xfId="0" applyNumberFormat="1" applyFont="1" applyBorder="1" applyAlignment="1">
      <alignment horizontal="right" vertical="center"/>
    </xf>
    <xf numFmtId="0" fontId="8" fillId="0" borderId="35" xfId="5" applyFont="1" applyBorder="1" applyAlignment="1">
      <alignment horizontal="center" vertical="center" wrapText="1"/>
    </xf>
    <xf numFmtId="0" fontId="24" fillId="0" borderId="2" xfId="5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9" fontId="26" fillId="0" borderId="2" xfId="3" applyFont="1" applyBorder="1" applyAlignment="1">
      <alignment vertical="center" wrapText="1"/>
    </xf>
    <xf numFmtId="168" fontId="26" fillId="0" borderId="2" xfId="2" applyNumberFormat="1" applyFont="1" applyBorder="1" applyAlignment="1">
      <alignment vertical="center" wrapText="1"/>
    </xf>
    <xf numFmtId="0" fontId="26" fillId="0" borderId="0" xfId="0" applyFont="1"/>
    <xf numFmtId="168" fontId="24" fillId="0" borderId="0" xfId="0" applyNumberFormat="1" applyFont="1"/>
    <xf numFmtId="168" fontId="20" fillId="0" borderId="0" xfId="5" applyNumberFormat="1" applyFont="1" applyAlignment="1">
      <alignment vertical="center"/>
    </xf>
    <xf numFmtId="0" fontId="7" fillId="4" borderId="20" xfId="5" applyFont="1" applyFill="1" applyBorder="1" applyAlignment="1">
      <alignment horizontal="left" vertical="center" wrapText="1"/>
    </xf>
    <xf numFmtId="0" fontId="7" fillId="4" borderId="16" xfId="5" applyFont="1" applyFill="1" applyBorder="1" applyAlignment="1">
      <alignment horizontal="left" vertical="center" wrapText="1"/>
    </xf>
    <xf numFmtId="0" fontId="7" fillId="4" borderId="17" xfId="5" applyFont="1" applyFill="1" applyBorder="1" applyAlignment="1">
      <alignment horizontal="left" vertical="center" wrapText="1"/>
    </xf>
    <xf numFmtId="164" fontId="23" fillId="4" borderId="21" xfId="5" applyNumberFormat="1" applyFont="1" applyFill="1" applyBorder="1" applyAlignment="1">
      <alignment horizontal="center" vertical="center" wrapText="1"/>
    </xf>
    <xf numFmtId="164" fontId="23" fillId="4" borderId="22" xfId="5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7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/>
    </xf>
    <xf numFmtId="0" fontId="17" fillId="7" borderId="9" xfId="0" applyFont="1" applyFill="1" applyBorder="1" applyAlignment="1">
      <alignment horizontal="center"/>
    </xf>
    <xf numFmtId="0" fontId="17" fillId="7" borderId="10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8" fillId="7" borderId="2" xfId="0" applyFont="1" applyFill="1" applyBorder="1" applyAlignment="1">
      <alignment horizontal="center"/>
    </xf>
    <xf numFmtId="0" fontId="4" fillId="10" borderId="27" xfId="0" applyFont="1" applyFill="1" applyBorder="1" applyAlignment="1">
      <alignment horizontal="left" wrapText="1"/>
    </xf>
    <xf numFmtId="0" fontId="4" fillId="10" borderId="28" xfId="0" applyFont="1" applyFill="1" applyBorder="1" applyAlignment="1">
      <alignment horizontal="left" wrapText="1"/>
    </xf>
    <xf numFmtId="0" fontId="4" fillId="10" borderId="29" xfId="0" applyFont="1" applyFill="1" applyBorder="1" applyAlignment="1">
      <alignment horizontal="left" wrapText="1"/>
    </xf>
    <xf numFmtId="0" fontId="4" fillId="10" borderId="30" xfId="0" applyFont="1" applyFill="1" applyBorder="1" applyAlignment="1">
      <alignment horizontal="left" wrapText="1"/>
    </xf>
    <xf numFmtId="0" fontId="4" fillId="10" borderId="0" xfId="0" applyFont="1" applyFill="1" applyAlignment="1">
      <alignment horizontal="left" wrapText="1"/>
    </xf>
    <xf numFmtId="0" fontId="4" fillId="10" borderId="31" xfId="0" applyFont="1" applyFill="1" applyBorder="1" applyAlignment="1">
      <alignment horizontal="left" wrapText="1"/>
    </xf>
    <xf numFmtId="0" fontId="4" fillId="10" borderId="32" xfId="0" applyFont="1" applyFill="1" applyBorder="1" applyAlignment="1">
      <alignment horizontal="left" wrapText="1"/>
    </xf>
    <xf numFmtId="0" fontId="4" fillId="10" borderId="33" xfId="0" applyFont="1" applyFill="1" applyBorder="1" applyAlignment="1">
      <alignment horizontal="left" wrapText="1"/>
    </xf>
    <xf numFmtId="0" fontId="4" fillId="10" borderId="34" xfId="0" applyFont="1" applyFill="1" applyBorder="1" applyAlignment="1">
      <alignment horizontal="left" wrapText="1"/>
    </xf>
  </cellXfs>
  <cellStyles count="10">
    <cellStyle name="Hipervínculo 2" xfId="8" xr:uid="{76F19BA7-B22A-4DD4-ACC4-A79826F55371}"/>
    <cellStyle name="Millares" xfId="1" builtinId="3"/>
    <cellStyle name="Millares [0] 4" xfId="7" xr:uid="{CE9F319F-4DDE-4472-8D62-55094EBD9A39}"/>
    <cellStyle name="Millares 20" xfId="4" xr:uid="{443D3362-D9CF-4E63-AC7D-C79AF9484736}"/>
    <cellStyle name="Moneda" xfId="2" builtinId="4"/>
    <cellStyle name="Moneda 2" xfId="9" xr:uid="{A55208EF-96DF-4E9E-830E-F5391E370B8C}"/>
    <cellStyle name="Normal" xfId="0" builtinId="0"/>
    <cellStyle name="Normal 4 2" xfId="6" xr:uid="{0A7D71BA-5208-427F-B876-06326B576FFA}"/>
    <cellStyle name="Normal 8" xfId="5" xr:uid="{B3E9CB0C-F17E-48CF-954F-3B158074723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C8249-BA72-4E84-82A3-05561C24C4B5}">
  <dimension ref="B2:J48"/>
  <sheetViews>
    <sheetView showGridLines="0" tabSelected="1" topLeftCell="B13" zoomScale="85" zoomScaleNormal="85" workbookViewId="0">
      <selection activeCell="H33" sqref="H33"/>
    </sheetView>
  </sheetViews>
  <sheetFormatPr baseColWidth="10" defaultColWidth="12.453125" defaultRowHeight="13.5" x14ac:dyDescent="0.35"/>
  <cols>
    <col min="1" max="1" width="3.7265625" style="5" customWidth="1"/>
    <col min="2" max="2" width="68.81640625" style="9" customWidth="1"/>
    <col min="3" max="3" width="13.26953125" style="10" customWidth="1"/>
    <col min="4" max="4" width="13.81640625" style="10" customWidth="1"/>
    <col min="5" max="5" width="25.453125" style="9" bestFit="1" customWidth="1"/>
    <col min="6" max="6" width="26.453125" style="9" bestFit="1" customWidth="1"/>
    <col min="7" max="7" width="22.453125" style="5" customWidth="1"/>
    <col min="8" max="8" width="24.81640625" style="5" bestFit="1" customWidth="1"/>
    <col min="9" max="9" width="26.453125" style="5" bestFit="1" customWidth="1"/>
    <col min="10" max="10" width="30.453125" style="5" customWidth="1"/>
    <col min="11" max="11" width="18.7265625" style="5" customWidth="1"/>
    <col min="12" max="16384" width="12.453125" style="5"/>
  </cols>
  <sheetData>
    <row r="2" spans="2:10" x14ac:dyDescent="0.35">
      <c r="B2" s="13" t="s">
        <v>0</v>
      </c>
      <c r="C2" s="13"/>
      <c r="D2" s="13"/>
      <c r="E2" s="13"/>
      <c r="F2" s="13"/>
      <c r="G2" s="14"/>
    </row>
    <row r="3" spans="2:10" x14ac:dyDescent="0.35">
      <c r="B3" s="15"/>
      <c r="C3" s="15"/>
      <c r="D3" s="15"/>
      <c r="E3" s="15"/>
      <c r="F3" s="15"/>
      <c r="G3" s="14"/>
    </row>
    <row r="4" spans="2:10" x14ac:dyDescent="0.35">
      <c r="B4" s="7" t="s">
        <v>3</v>
      </c>
      <c r="C4" s="8">
        <v>305</v>
      </c>
      <c r="D4" s="15"/>
      <c r="E4" s="15"/>
      <c r="F4" s="15"/>
      <c r="G4" s="14"/>
    </row>
    <row r="5" spans="2:10" ht="16" customHeight="1" thickBot="1" x14ac:dyDescent="0.4">
      <c r="B5" s="7"/>
      <c r="C5" s="8"/>
      <c r="D5" s="15"/>
      <c r="E5" s="15"/>
      <c r="F5" s="15"/>
      <c r="G5" s="14"/>
    </row>
    <row r="6" spans="2:10" s="9" customFormat="1" ht="33" customHeight="1" thickBot="1" x14ac:dyDescent="0.4">
      <c r="B6" s="65" t="s">
        <v>1</v>
      </c>
      <c r="C6" s="66" t="s">
        <v>4</v>
      </c>
      <c r="D6" s="66" t="s">
        <v>5</v>
      </c>
      <c r="E6" s="66" t="s">
        <v>6</v>
      </c>
      <c r="F6" s="66" t="s">
        <v>7</v>
      </c>
      <c r="G6" s="67" t="s">
        <v>30</v>
      </c>
      <c r="H6" s="67" t="s">
        <v>12</v>
      </c>
      <c r="I6" s="68" t="s">
        <v>13</v>
      </c>
    </row>
    <row r="7" spans="2:10" s="6" customFormat="1" ht="21.75" customHeight="1" x14ac:dyDescent="0.35">
      <c r="B7" s="69" t="s">
        <v>69</v>
      </c>
      <c r="C7" s="70"/>
      <c r="D7" s="71"/>
      <c r="E7" s="72"/>
      <c r="F7" s="72">
        <f>SUM(F8:F8)</f>
        <v>455000000</v>
      </c>
      <c r="G7" s="71"/>
      <c r="H7" s="71"/>
      <c r="I7" s="122">
        <f>SUM(I8)</f>
        <v>455000000</v>
      </c>
    </row>
    <row r="8" spans="2:10" s="6" customFormat="1" ht="16" customHeight="1" x14ac:dyDescent="0.35">
      <c r="B8" s="73" t="s">
        <v>31</v>
      </c>
      <c r="C8" s="74" t="s">
        <v>32</v>
      </c>
      <c r="D8" s="75"/>
      <c r="E8" s="76">
        <f>+'ANEXO PTO'!G10</f>
        <v>455000000</v>
      </c>
      <c r="F8" s="76">
        <f>E8</f>
        <v>455000000</v>
      </c>
      <c r="G8" s="77"/>
      <c r="H8" s="78"/>
      <c r="I8" s="123">
        <f>+H8+F8</f>
        <v>455000000</v>
      </c>
    </row>
    <row r="9" spans="2:10" s="6" customFormat="1" ht="16" customHeight="1" x14ac:dyDescent="0.35">
      <c r="B9" s="79" t="s">
        <v>95</v>
      </c>
      <c r="C9" s="80"/>
      <c r="D9" s="80"/>
      <c r="E9" s="81"/>
      <c r="F9" s="81">
        <f>SUM(F10:F14)</f>
        <v>140816000</v>
      </c>
      <c r="G9" s="80"/>
      <c r="H9" s="82"/>
      <c r="I9" s="124">
        <f>SUM(I10:I14)</f>
        <v>140816000</v>
      </c>
    </row>
    <row r="10" spans="2:10" s="6" customFormat="1" ht="16" customHeight="1" x14ac:dyDescent="0.35">
      <c r="B10" s="83" t="s">
        <v>86</v>
      </c>
      <c r="C10" s="84" t="s">
        <v>4</v>
      </c>
      <c r="D10" s="85">
        <f>'ANEXO PTO'!Q13</f>
        <v>23</v>
      </c>
      <c r="E10" s="86">
        <v>4200000</v>
      </c>
      <c r="F10" s="86">
        <f>E10*D10</f>
        <v>96600000</v>
      </c>
      <c r="G10" s="87"/>
      <c r="H10" s="87"/>
      <c r="I10" s="123">
        <f t="shared" ref="I10:I25" si="0">+H10+F10</f>
        <v>96600000</v>
      </c>
    </row>
    <row r="11" spans="2:10" s="6" customFormat="1" ht="16" customHeight="1" x14ac:dyDescent="0.35">
      <c r="B11" s="83" t="s">
        <v>103</v>
      </c>
      <c r="C11" s="84" t="s">
        <v>4</v>
      </c>
      <c r="D11" s="85">
        <v>305</v>
      </c>
      <c r="E11" s="86">
        <f>+'ANEXO PTO'!E15+'ANEXO PTO'!F15</f>
        <v>45000</v>
      </c>
      <c r="F11" s="86">
        <f t="shared" ref="F11:F14" si="1">E11*D11</f>
        <v>13725000</v>
      </c>
      <c r="G11" s="87"/>
      <c r="H11" s="87"/>
      <c r="I11" s="123">
        <f t="shared" si="0"/>
        <v>13725000</v>
      </c>
    </row>
    <row r="12" spans="2:10" s="6" customFormat="1" ht="16" customHeight="1" x14ac:dyDescent="0.35">
      <c r="B12" s="83" t="s">
        <v>102</v>
      </c>
      <c r="C12" s="84" t="s">
        <v>4</v>
      </c>
      <c r="D12" s="85">
        <v>305</v>
      </c>
      <c r="E12" s="86">
        <f>+'ANEXO PTO'!E16</f>
        <v>15000</v>
      </c>
      <c r="F12" s="86">
        <f t="shared" si="1"/>
        <v>4575000</v>
      </c>
      <c r="G12" s="87"/>
      <c r="H12" s="87"/>
      <c r="I12" s="123">
        <f t="shared" si="0"/>
        <v>4575000</v>
      </c>
    </row>
    <row r="13" spans="2:10" s="6" customFormat="1" ht="16" customHeight="1" x14ac:dyDescent="0.35">
      <c r="B13" s="83" t="s">
        <v>117</v>
      </c>
      <c r="C13" s="84" t="s">
        <v>4</v>
      </c>
      <c r="D13" s="85">
        <v>305</v>
      </c>
      <c r="E13" s="86">
        <f>'ANEXO PTO'!G67</f>
        <v>9200</v>
      </c>
      <c r="F13" s="86">
        <f t="shared" si="1"/>
        <v>2806000</v>
      </c>
      <c r="G13" s="87"/>
      <c r="H13" s="87"/>
      <c r="I13" s="123">
        <f t="shared" si="0"/>
        <v>2806000</v>
      </c>
    </row>
    <row r="14" spans="2:10" s="6" customFormat="1" ht="19.5" customHeight="1" x14ac:dyDescent="0.35">
      <c r="B14" s="83" t="s">
        <v>114</v>
      </c>
      <c r="C14" s="84" t="s">
        <v>32</v>
      </c>
      <c r="D14" s="85">
        <v>1</v>
      </c>
      <c r="E14" s="86">
        <f>'ANEXO PTO'!H32</f>
        <v>23110000</v>
      </c>
      <c r="F14" s="86">
        <f t="shared" si="1"/>
        <v>23110000</v>
      </c>
      <c r="G14" s="87"/>
      <c r="H14" s="87"/>
      <c r="I14" s="123">
        <f t="shared" si="0"/>
        <v>23110000</v>
      </c>
    </row>
    <row r="15" spans="2:10" s="6" customFormat="1" ht="16" customHeight="1" x14ac:dyDescent="0.35">
      <c r="B15" s="88" t="s">
        <v>115</v>
      </c>
      <c r="C15" s="89"/>
      <c r="D15" s="89"/>
      <c r="E15" s="90"/>
      <c r="F15" s="90">
        <f>SUM(F16:F16)</f>
        <v>30840000</v>
      </c>
      <c r="G15" s="89"/>
      <c r="H15" s="91"/>
      <c r="I15" s="124">
        <f>SUM(I16:I16)</f>
        <v>30840000</v>
      </c>
    </row>
    <row r="16" spans="2:10" s="6" customFormat="1" ht="27" x14ac:dyDescent="0.35">
      <c r="B16" s="92" t="s">
        <v>127</v>
      </c>
      <c r="C16" s="74" t="s">
        <v>32</v>
      </c>
      <c r="D16" s="93" t="s">
        <v>9</v>
      </c>
      <c r="E16" s="76">
        <f>'ANEXO PTO'!F40</f>
        <v>30840000</v>
      </c>
      <c r="F16" s="76">
        <f>+D16*E16</f>
        <v>30840000</v>
      </c>
      <c r="G16" s="94"/>
      <c r="H16" s="94"/>
      <c r="I16" s="123">
        <f t="shared" si="0"/>
        <v>30840000</v>
      </c>
      <c r="J16" s="137"/>
    </row>
    <row r="17" spans="2:9" s="6" customFormat="1" ht="16" customHeight="1" x14ac:dyDescent="0.35">
      <c r="B17" s="95" t="s">
        <v>87</v>
      </c>
      <c r="C17" s="96"/>
      <c r="D17" s="96"/>
      <c r="E17" s="97"/>
      <c r="F17" s="97">
        <f>SUM(F18:F18)</f>
        <v>3660000</v>
      </c>
      <c r="G17" s="96"/>
      <c r="H17" s="98"/>
      <c r="I17" s="125">
        <f>SUM(I18)</f>
        <v>3660000</v>
      </c>
    </row>
    <row r="18" spans="2:9" s="6" customFormat="1" ht="45.75" customHeight="1" x14ac:dyDescent="0.35">
      <c r="B18" s="92" t="s">
        <v>96</v>
      </c>
      <c r="C18" s="74" t="s">
        <v>4</v>
      </c>
      <c r="D18" s="93" t="s">
        <v>68</v>
      </c>
      <c r="E18" s="76">
        <f>+'ANEXO PTO'!E46</f>
        <v>12000</v>
      </c>
      <c r="F18" s="76">
        <f>E18*D18</f>
        <v>3660000</v>
      </c>
      <c r="G18" s="94"/>
      <c r="H18" s="78"/>
      <c r="I18" s="123">
        <f t="shared" si="0"/>
        <v>3660000</v>
      </c>
    </row>
    <row r="19" spans="2:9" s="6" customFormat="1" ht="16" customHeight="1" x14ac:dyDescent="0.35">
      <c r="B19" s="95" t="s">
        <v>97</v>
      </c>
      <c r="C19" s="96"/>
      <c r="D19" s="96"/>
      <c r="E19" s="97"/>
      <c r="F19" s="97">
        <f>SUM(F20:F20)</f>
        <v>1620000</v>
      </c>
      <c r="G19" s="96"/>
      <c r="H19" s="98"/>
      <c r="I19" s="125">
        <f>SUM(I20)</f>
        <v>1620000</v>
      </c>
    </row>
    <row r="20" spans="2:9" s="6" customFormat="1" ht="27.75" customHeight="1" x14ac:dyDescent="0.35">
      <c r="B20" s="92" t="s">
        <v>126</v>
      </c>
      <c r="C20" s="74" t="s">
        <v>4</v>
      </c>
      <c r="D20" s="132">
        <v>18</v>
      </c>
      <c r="E20" s="76">
        <f>+'ANEXO PTO'!E52</f>
        <v>90000</v>
      </c>
      <c r="F20" s="76">
        <f>+D20*E20</f>
        <v>1620000</v>
      </c>
      <c r="G20" s="99"/>
      <c r="H20" s="100"/>
      <c r="I20" s="123">
        <f t="shared" si="0"/>
        <v>1620000</v>
      </c>
    </row>
    <row r="21" spans="2:9" s="6" customFormat="1" ht="16.5" customHeight="1" x14ac:dyDescent="0.35">
      <c r="B21" s="95" t="s">
        <v>88</v>
      </c>
      <c r="C21" s="96"/>
      <c r="D21" s="96"/>
      <c r="E21" s="97"/>
      <c r="F21" s="97">
        <f>SUM(F22:F25)</f>
        <v>1700125000</v>
      </c>
      <c r="G21" s="96"/>
      <c r="H21" s="98"/>
      <c r="I21" s="125">
        <f>SUM(I22:I25)</f>
        <v>1700125000</v>
      </c>
    </row>
    <row r="22" spans="2:9" s="6" customFormat="1" ht="16" customHeight="1" x14ac:dyDescent="0.35">
      <c r="B22" s="92" t="s">
        <v>89</v>
      </c>
      <c r="C22" s="74" t="s">
        <v>10</v>
      </c>
      <c r="D22" s="101">
        <v>120</v>
      </c>
      <c r="E22" s="76">
        <f>+'ANEXO PTO'!E56</f>
        <v>4000000</v>
      </c>
      <c r="F22" s="76">
        <f>E22*D22</f>
        <v>480000000</v>
      </c>
      <c r="G22" s="78"/>
      <c r="H22" s="94"/>
      <c r="I22" s="123">
        <f t="shared" si="0"/>
        <v>480000000</v>
      </c>
    </row>
    <row r="23" spans="2:9" s="6" customFormat="1" x14ac:dyDescent="0.35">
      <c r="B23" s="92" t="s">
        <v>90</v>
      </c>
      <c r="C23" s="74" t="s">
        <v>10</v>
      </c>
      <c r="D23" s="101">
        <v>95</v>
      </c>
      <c r="E23" s="76">
        <f>+'ANEXO PTO'!E57</f>
        <v>4550000</v>
      </c>
      <c r="F23" s="76">
        <f>E23*D23</f>
        <v>432250000</v>
      </c>
      <c r="G23" s="78"/>
      <c r="H23" s="94"/>
      <c r="I23" s="123">
        <f t="shared" si="0"/>
        <v>432250000</v>
      </c>
    </row>
    <row r="24" spans="2:9" s="6" customFormat="1" x14ac:dyDescent="0.35">
      <c r="B24" s="92" t="s">
        <v>91</v>
      </c>
      <c r="C24" s="74" t="s">
        <v>10</v>
      </c>
      <c r="D24" s="101">
        <v>90</v>
      </c>
      <c r="E24" s="76">
        <f>+'ANEXO PTO'!E58</f>
        <v>8500000</v>
      </c>
      <c r="F24" s="76">
        <f>E24*D24</f>
        <v>765000000</v>
      </c>
      <c r="G24" s="78"/>
      <c r="H24" s="94"/>
      <c r="I24" s="123">
        <f t="shared" si="0"/>
        <v>765000000</v>
      </c>
    </row>
    <row r="25" spans="2:9" s="6" customFormat="1" x14ac:dyDescent="0.35">
      <c r="B25" s="92" t="s">
        <v>92</v>
      </c>
      <c r="C25" s="74" t="s">
        <v>10</v>
      </c>
      <c r="D25" s="93" t="s">
        <v>68</v>
      </c>
      <c r="E25" s="76">
        <f>+'ANEXO PTO'!E59</f>
        <v>75000</v>
      </c>
      <c r="F25" s="76">
        <f>E25*D25</f>
        <v>22875000</v>
      </c>
      <c r="G25" s="94"/>
      <c r="H25" s="94"/>
      <c r="I25" s="123">
        <f t="shared" si="0"/>
        <v>22875000</v>
      </c>
    </row>
    <row r="26" spans="2:9" s="6" customFormat="1" ht="16" customHeight="1" x14ac:dyDescent="0.35">
      <c r="B26" s="79" t="s">
        <v>33</v>
      </c>
      <c r="C26" s="102"/>
      <c r="D26" s="102"/>
      <c r="E26" s="103"/>
      <c r="F26" s="97">
        <f>F7+F9+F15+F17+F19+F21</f>
        <v>2332061000</v>
      </c>
      <c r="G26" s="97"/>
      <c r="H26" s="97"/>
      <c r="I26" s="125">
        <f>H26+F26</f>
        <v>2332061000</v>
      </c>
    </row>
    <row r="27" spans="2:9" s="6" customFormat="1" ht="16" customHeight="1" x14ac:dyDescent="0.35">
      <c r="B27" s="95" t="s">
        <v>93</v>
      </c>
      <c r="C27" s="96"/>
      <c r="D27" s="96"/>
      <c r="E27" s="104"/>
      <c r="F27" s="97">
        <f>SUM(F28)</f>
        <v>116603050</v>
      </c>
      <c r="G27" s="96"/>
      <c r="H27" s="98"/>
      <c r="I27" s="125">
        <f>SUM(I28)</f>
        <v>116603050</v>
      </c>
    </row>
    <row r="28" spans="2:9" s="6" customFormat="1" ht="26.25" customHeight="1" x14ac:dyDescent="0.35">
      <c r="B28" s="92" t="s">
        <v>122</v>
      </c>
      <c r="C28" s="74"/>
      <c r="D28" s="105">
        <v>0.05</v>
      </c>
      <c r="E28" s="76">
        <f>+ROUND(F26*D28,0)</f>
        <v>116603050</v>
      </c>
      <c r="F28" s="76">
        <f>ROUND(+E28,0)</f>
        <v>116603050</v>
      </c>
      <c r="G28" s="106"/>
      <c r="H28" s="106"/>
      <c r="I28" s="126">
        <f>H28+F28</f>
        <v>116603050</v>
      </c>
    </row>
    <row r="29" spans="2:9" ht="16" customHeight="1" x14ac:dyDescent="0.35">
      <c r="B29" s="79" t="s">
        <v>11</v>
      </c>
      <c r="C29" s="102"/>
      <c r="D29" s="102"/>
      <c r="E29" s="102"/>
      <c r="F29" s="97">
        <f>F26+F27</f>
        <v>2448664050</v>
      </c>
      <c r="G29" s="104"/>
      <c r="H29" s="104"/>
      <c r="I29" s="125">
        <f>+I26+I27</f>
        <v>2448664050</v>
      </c>
    </row>
    <row r="30" spans="2:9" x14ac:dyDescent="0.35">
      <c r="B30" s="145" t="s">
        <v>94</v>
      </c>
      <c r="C30" s="146"/>
      <c r="D30" s="146"/>
      <c r="E30" s="146"/>
      <c r="F30" s="147"/>
      <c r="G30" s="107"/>
      <c r="H30" s="107">
        <f>SUM(H31:H33)</f>
        <v>31000000</v>
      </c>
      <c r="I30" s="108">
        <f>H30</f>
        <v>31000000</v>
      </c>
    </row>
    <row r="31" spans="2:9" ht="44.25" customHeight="1" x14ac:dyDescent="0.35">
      <c r="B31" s="113" t="s">
        <v>128</v>
      </c>
      <c r="C31" s="74"/>
      <c r="D31" s="109">
        <v>3</v>
      </c>
      <c r="E31" s="110"/>
      <c r="F31" s="110"/>
      <c r="G31" s="111">
        <v>10000000</v>
      </c>
      <c r="H31" s="111">
        <v>10000000</v>
      </c>
      <c r="I31" s="112">
        <f t="shared" ref="I31" si="2">+F31+H31</f>
        <v>10000000</v>
      </c>
    </row>
    <row r="32" spans="2:9" ht="44.25" customHeight="1" x14ac:dyDescent="0.35">
      <c r="B32" s="113" t="s">
        <v>129</v>
      </c>
      <c r="C32" s="74"/>
      <c r="D32" s="109" t="s">
        <v>130</v>
      </c>
      <c r="E32" s="110"/>
      <c r="F32" s="110"/>
      <c r="G32" s="111">
        <v>4000000</v>
      </c>
      <c r="H32" s="111">
        <v>4000000</v>
      </c>
      <c r="I32" s="112"/>
    </row>
    <row r="33" spans="2:9" x14ac:dyDescent="0.35">
      <c r="B33" s="113" t="s">
        <v>131</v>
      </c>
      <c r="C33" s="74"/>
      <c r="D33" s="114" t="s">
        <v>9</v>
      </c>
      <c r="E33" s="115"/>
      <c r="F33" s="115"/>
      <c r="G33" s="116">
        <v>17000000</v>
      </c>
      <c r="H33" s="111">
        <f t="shared" ref="H33" si="3">G33*D33</f>
        <v>17000000</v>
      </c>
      <c r="I33" s="117">
        <f>+F33+H33</f>
        <v>17000000</v>
      </c>
    </row>
    <row r="34" spans="2:9" ht="14.25" customHeight="1" thickBot="1" x14ac:dyDescent="0.4">
      <c r="B34" s="148" t="s">
        <v>13</v>
      </c>
      <c r="C34" s="149"/>
      <c r="D34" s="149"/>
      <c r="E34" s="149"/>
      <c r="F34" s="128">
        <f>+F29</f>
        <v>2448664050</v>
      </c>
      <c r="G34" s="128"/>
      <c r="H34" s="128">
        <f>H30</f>
        <v>31000000</v>
      </c>
      <c r="I34" s="129">
        <f>+F34+H34</f>
        <v>2479664050</v>
      </c>
    </row>
    <row r="35" spans="2:9" ht="14.25" customHeight="1" x14ac:dyDescent="0.35"/>
    <row r="36" spans="2:9" ht="14.25" customHeight="1" x14ac:dyDescent="0.35"/>
    <row r="39" spans="2:9" ht="14" thickBot="1" x14ac:dyDescent="0.4">
      <c r="F39" s="11"/>
    </row>
    <row r="40" spans="2:9" ht="14" thickBot="1" x14ac:dyDescent="0.4">
      <c r="E40" s="9" t="s">
        <v>14</v>
      </c>
      <c r="F40" s="64">
        <v>2500000000</v>
      </c>
    </row>
    <row r="41" spans="2:9" x14ac:dyDescent="0.35">
      <c r="F41" s="40"/>
    </row>
    <row r="42" spans="2:9" x14ac:dyDescent="0.35">
      <c r="F42" s="138" t="s">
        <v>123</v>
      </c>
      <c r="G42" s="138" t="s">
        <v>124</v>
      </c>
      <c r="H42" s="139"/>
      <c r="I42" s="138" t="s">
        <v>125</v>
      </c>
    </row>
    <row r="43" spans="2:9" x14ac:dyDescent="0.35">
      <c r="F43" s="140">
        <v>0.3</v>
      </c>
      <c r="G43" s="141">
        <f>ROUND(($F$34*F43),0)</f>
        <v>734599215</v>
      </c>
      <c r="H43" s="139"/>
      <c r="I43" s="141">
        <v>735000000</v>
      </c>
    </row>
    <row r="44" spans="2:9" x14ac:dyDescent="0.35">
      <c r="F44" s="140">
        <v>0.5</v>
      </c>
      <c r="G44" s="141">
        <f t="shared" ref="G44:G45" si="4">ROUND(($F$34*F44),0)</f>
        <v>1224332025</v>
      </c>
      <c r="H44" s="139"/>
      <c r="I44" s="141">
        <v>1226000000</v>
      </c>
    </row>
    <row r="45" spans="2:9" x14ac:dyDescent="0.35">
      <c r="E45" s="12"/>
      <c r="F45" s="140">
        <v>0.2</v>
      </c>
      <c r="G45" s="141">
        <f t="shared" si="4"/>
        <v>489732810</v>
      </c>
      <c r="H45" s="139"/>
      <c r="I45" s="141">
        <v>490226050</v>
      </c>
    </row>
    <row r="46" spans="2:9" x14ac:dyDescent="0.3">
      <c r="F46" s="142"/>
      <c r="G46" s="143">
        <f>SUM(G43:G45)</f>
        <v>2448664050</v>
      </c>
      <c r="H46" s="139"/>
      <c r="I46" s="143">
        <f>SUM(I43:I45)</f>
        <v>2451226050</v>
      </c>
    </row>
    <row r="48" spans="2:9" x14ac:dyDescent="0.35">
      <c r="I48" s="144">
        <f>+F34-I46</f>
        <v>-2562000</v>
      </c>
    </row>
  </sheetData>
  <mergeCells count="2">
    <mergeCell ref="B30:F30"/>
    <mergeCell ref="B34:E3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CFA8-A3F7-4B22-A771-3FBCB3506999}">
  <dimension ref="B1:R70"/>
  <sheetViews>
    <sheetView showGridLines="0" topLeftCell="A8" zoomScaleNormal="100" workbookViewId="0">
      <selection activeCell="L2" sqref="L2"/>
    </sheetView>
  </sheetViews>
  <sheetFormatPr baseColWidth="10" defaultColWidth="11.453125" defaultRowHeight="14.5" x14ac:dyDescent="0.35"/>
  <cols>
    <col min="1" max="1" width="6.26953125" customWidth="1"/>
    <col min="2" max="2" width="41.26953125" customWidth="1"/>
    <col min="3" max="3" width="19" customWidth="1"/>
    <col min="4" max="4" width="14.26953125" bestFit="1" customWidth="1"/>
    <col min="5" max="5" width="15.453125" bestFit="1" customWidth="1"/>
    <col min="6" max="6" width="17" bestFit="1" customWidth="1"/>
    <col min="7" max="7" width="17.453125" bestFit="1" customWidth="1"/>
    <col min="8" max="8" width="20.1796875" bestFit="1" customWidth="1"/>
    <col min="9" max="9" width="6.26953125" customWidth="1"/>
    <col min="10" max="10" width="17.81640625" customWidth="1"/>
    <col min="11" max="11" width="25.7265625" customWidth="1"/>
    <col min="12" max="12" width="14.26953125" bestFit="1" customWidth="1"/>
    <col min="13" max="13" width="12.7265625" bestFit="1" customWidth="1"/>
    <col min="14" max="14" width="15.26953125" bestFit="1" customWidth="1"/>
    <col min="15" max="15" width="16.7265625" customWidth="1"/>
    <col min="16" max="16" width="13" bestFit="1" customWidth="1"/>
    <col min="17" max="17" width="15.7265625" customWidth="1"/>
    <col min="18" max="18" width="16.453125" customWidth="1"/>
  </cols>
  <sheetData>
    <row r="1" spans="2:18" ht="15.5" x14ac:dyDescent="0.35">
      <c r="J1" s="161" t="s">
        <v>84</v>
      </c>
      <c r="K1" s="162"/>
      <c r="L1" s="162"/>
      <c r="M1" s="162"/>
      <c r="N1" s="162"/>
      <c r="O1" s="162"/>
      <c r="P1" s="162"/>
      <c r="Q1" s="163"/>
    </row>
    <row r="2" spans="2:18" ht="31" x14ac:dyDescent="0.35">
      <c r="B2" s="35" t="s">
        <v>15</v>
      </c>
      <c r="C2" s="35" t="s">
        <v>4</v>
      </c>
      <c r="D2" s="35" t="s">
        <v>5</v>
      </c>
      <c r="E2" s="36" t="s">
        <v>34</v>
      </c>
      <c r="F2" s="35" t="s">
        <v>6</v>
      </c>
      <c r="G2" s="35" t="s">
        <v>7</v>
      </c>
      <c r="J2" s="34" t="s">
        <v>39</v>
      </c>
      <c r="K2" s="34" t="s">
        <v>40</v>
      </c>
      <c r="L2" s="34" t="s">
        <v>41</v>
      </c>
      <c r="M2" s="34" t="s">
        <v>42</v>
      </c>
      <c r="N2" s="34" t="s">
        <v>43</v>
      </c>
      <c r="O2" s="34" t="s">
        <v>44</v>
      </c>
      <c r="P2" s="34" t="s">
        <v>45</v>
      </c>
      <c r="Q2" s="34" t="s">
        <v>83</v>
      </c>
      <c r="R2" s="34" t="s">
        <v>104</v>
      </c>
    </row>
    <row r="3" spans="2:18" x14ac:dyDescent="0.35">
      <c r="B3" s="37" t="s">
        <v>106</v>
      </c>
      <c r="C3" s="26" t="s">
        <v>8</v>
      </c>
      <c r="D3" s="27">
        <v>1</v>
      </c>
      <c r="E3" s="28">
        <v>5</v>
      </c>
      <c r="F3" s="130">
        <v>5000000</v>
      </c>
      <c r="G3" s="130">
        <f t="shared" ref="G3:G8" si="0">ROUND(D3*E3*F3,0)</f>
        <v>25000000</v>
      </c>
      <c r="J3" s="19">
        <v>1</v>
      </c>
      <c r="K3" s="19" t="s">
        <v>46</v>
      </c>
      <c r="L3" s="29" t="s">
        <v>47</v>
      </c>
      <c r="M3" s="19">
        <v>54</v>
      </c>
      <c r="N3" s="19">
        <v>74</v>
      </c>
      <c r="O3" s="19">
        <v>19</v>
      </c>
      <c r="P3" s="19">
        <f>SUM(M3:O3)</f>
        <v>147</v>
      </c>
      <c r="Q3" s="45">
        <v>5</v>
      </c>
      <c r="R3" s="127" t="s">
        <v>105</v>
      </c>
    </row>
    <row r="4" spans="2:18" x14ac:dyDescent="0.35">
      <c r="B4" s="37" t="s">
        <v>107</v>
      </c>
      <c r="C4" s="26" t="s">
        <v>8</v>
      </c>
      <c r="D4" s="27">
        <v>1</v>
      </c>
      <c r="E4" s="28">
        <v>5</v>
      </c>
      <c r="F4" s="130">
        <v>4000000</v>
      </c>
      <c r="G4" s="130">
        <f t="shared" si="0"/>
        <v>20000000</v>
      </c>
      <c r="J4" s="150">
        <v>2</v>
      </c>
      <c r="K4" s="150" t="s">
        <v>48</v>
      </c>
      <c r="L4" s="29" t="s">
        <v>49</v>
      </c>
      <c r="M4" s="19">
        <v>18</v>
      </c>
      <c r="N4" s="19">
        <v>7</v>
      </c>
      <c r="O4" s="19">
        <v>9</v>
      </c>
      <c r="P4" s="19">
        <f>SUM(M4:O4)</f>
        <v>34</v>
      </c>
      <c r="Q4" s="19">
        <v>2</v>
      </c>
    </row>
    <row r="5" spans="2:18" x14ac:dyDescent="0.35">
      <c r="B5" s="37" t="s">
        <v>108</v>
      </c>
      <c r="C5" s="26" t="s">
        <v>8</v>
      </c>
      <c r="D5" s="27">
        <v>1</v>
      </c>
      <c r="E5" s="28">
        <v>5</v>
      </c>
      <c r="F5" s="130">
        <v>4000000</v>
      </c>
      <c r="G5" s="130">
        <f t="shared" si="0"/>
        <v>20000000</v>
      </c>
      <c r="J5" s="150"/>
      <c r="K5" s="150"/>
      <c r="L5" s="29" t="s">
        <v>50</v>
      </c>
      <c r="M5" s="19">
        <v>13</v>
      </c>
      <c r="N5" s="19">
        <v>6</v>
      </c>
      <c r="O5" s="19">
        <v>12</v>
      </c>
      <c r="P5" s="19">
        <f t="shared" ref="P5:P12" si="1">SUM(M5:O5)</f>
        <v>31</v>
      </c>
      <c r="Q5" s="19">
        <v>2</v>
      </c>
    </row>
    <row r="6" spans="2:18" x14ac:dyDescent="0.35">
      <c r="B6" s="37" t="s">
        <v>99</v>
      </c>
      <c r="C6" s="26" t="s">
        <v>8</v>
      </c>
      <c r="D6" s="27">
        <v>5</v>
      </c>
      <c r="E6" s="28">
        <v>5</v>
      </c>
      <c r="F6" s="130">
        <v>4800000</v>
      </c>
      <c r="G6" s="130">
        <f t="shared" si="0"/>
        <v>120000000</v>
      </c>
      <c r="J6" s="150">
        <v>3</v>
      </c>
      <c r="K6" s="19" t="s">
        <v>51</v>
      </c>
      <c r="L6" s="29" t="s">
        <v>52</v>
      </c>
      <c r="M6" s="19">
        <v>1</v>
      </c>
      <c r="N6" s="19">
        <v>3</v>
      </c>
      <c r="O6" s="19">
        <v>2</v>
      </c>
      <c r="P6" s="19">
        <f t="shared" si="1"/>
        <v>6</v>
      </c>
      <c r="Q6" s="19">
        <v>2</v>
      </c>
    </row>
    <row r="7" spans="2:18" x14ac:dyDescent="0.35">
      <c r="B7" s="37" t="s">
        <v>21</v>
      </c>
      <c r="C7" s="26" t="s">
        <v>8</v>
      </c>
      <c r="D7" s="27">
        <v>8</v>
      </c>
      <c r="E7" s="28">
        <v>5</v>
      </c>
      <c r="F7" s="130">
        <v>4200000</v>
      </c>
      <c r="G7" s="130">
        <f t="shared" si="0"/>
        <v>168000000</v>
      </c>
      <c r="J7" s="150"/>
      <c r="K7" s="19" t="s">
        <v>53</v>
      </c>
      <c r="L7" s="29" t="s">
        <v>54</v>
      </c>
      <c r="M7" s="19"/>
      <c r="N7" s="19">
        <v>4</v>
      </c>
      <c r="O7" s="19">
        <v>8</v>
      </c>
      <c r="P7" s="19">
        <f t="shared" si="1"/>
        <v>12</v>
      </c>
      <c r="Q7" s="19">
        <v>2</v>
      </c>
    </row>
    <row r="8" spans="2:18" x14ac:dyDescent="0.35">
      <c r="B8" s="37" t="s">
        <v>74</v>
      </c>
      <c r="C8" s="26" t="s">
        <v>8</v>
      </c>
      <c r="D8" s="27">
        <v>5</v>
      </c>
      <c r="E8" s="28">
        <v>2</v>
      </c>
      <c r="F8" s="130">
        <v>3200000</v>
      </c>
      <c r="G8" s="130">
        <f t="shared" si="0"/>
        <v>32000000</v>
      </c>
      <c r="J8" s="150">
        <v>4</v>
      </c>
      <c r="K8" s="150" t="s">
        <v>55</v>
      </c>
      <c r="L8" s="29" t="s">
        <v>56</v>
      </c>
      <c r="M8" s="19">
        <v>6</v>
      </c>
      <c r="N8" s="19">
        <v>19</v>
      </c>
      <c r="O8" s="19">
        <v>18</v>
      </c>
      <c r="P8" s="19">
        <f t="shared" si="1"/>
        <v>43</v>
      </c>
      <c r="Q8" s="19">
        <v>2</v>
      </c>
    </row>
    <row r="9" spans="2:18" x14ac:dyDescent="0.35">
      <c r="B9" s="37" t="s">
        <v>109</v>
      </c>
      <c r="C9" s="26" t="s">
        <v>8</v>
      </c>
      <c r="D9" s="27">
        <v>2</v>
      </c>
      <c r="E9" s="28">
        <v>5</v>
      </c>
      <c r="F9" s="130">
        <v>2800000</v>
      </c>
      <c r="G9" s="130">
        <f>ROUND(D8*E9*F9,0)</f>
        <v>70000000</v>
      </c>
      <c r="J9" s="150"/>
      <c r="K9" s="150"/>
      <c r="L9" s="29" t="s">
        <v>57</v>
      </c>
      <c r="M9" s="19">
        <v>1</v>
      </c>
      <c r="N9" s="19"/>
      <c r="O9" s="19">
        <v>6</v>
      </c>
      <c r="P9" s="19">
        <f t="shared" si="1"/>
        <v>7</v>
      </c>
      <c r="Q9" s="19">
        <v>2</v>
      </c>
    </row>
    <row r="10" spans="2:18" x14ac:dyDescent="0.35">
      <c r="B10" s="151" t="s">
        <v>20</v>
      </c>
      <c r="C10" s="151"/>
      <c r="D10" s="151"/>
      <c r="E10" s="151"/>
      <c r="F10" s="151"/>
      <c r="G10" s="131">
        <f>SUM(G3:G9)</f>
        <v>455000000</v>
      </c>
      <c r="J10" s="150">
        <v>5</v>
      </c>
      <c r="K10" s="19" t="s">
        <v>98</v>
      </c>
      <c r="L10" s="29" t="s">
        <v>58</v>
      </c>
      <c r="M10" s="19"/>
      <c r="N10" s="19">
        <v>1</v>
      </c>
      <c r="O10" s="19">
        <v>6</v>
      </c>
      <c r="P10" s="19">
        <f t="shared" si="1"/>
        <v>7</v>
      </c>
      <c r="Q10" s="19">
        <v>2</v>
      </c>
    </row>
    <row r="11" spans="2:18" x14ac:dyDescent="0.35">
      <c r="J11" s="150"/>
      <c r="K11" s="19" t="s">
        <v>59</v>
      </c>
      <c r="L11" s="29" t="s">
        <v>60</v>
      </c>
      <c r="M11" s="19">
        <v>2</v>
      </c>
      <c r="N11" s="19">
        <v>5</v>
      </c>
      <c r="O11" s="19">
        <v>6</v>
      </c>
      <c r="P11" s="19">
        <f t="shared" si="1"/>
        <v>13</v>
      </c>
      <c r="Q11" s="19">
        <v>2</v>
      </c>
    </row>
    <row r="12" spans="2:18" x14ac:dyDescent="0.35">
      <c r="J12" s="150"/>
      <c r="K12" s="19" t="s">
        <v>61</v>
      </c>
      <c r="L12" s="29" t="s">
        <v>62</v>
      </c>
      <c r="M12" s="19"/>
      <c r="N12" s="19">
        <v>1</v>
      </c>
      <c r="O12" s="19">
        <v>4</v>
      </c>
      <c r="P12" s="19">
        <f t="shared" si="1"/>
        <v>5</v>
      </c>
      <c r="Q12" s="19">
        <v>2</v>
      </c>
    </row>
    <row r="13" spans="2:18" x14ac:dyDescent="0.35">
      <c r="B13" s="164" t="s">
        <v>38</v>
      </c>
      <c r="C13" s="165"/>
      <c r="D13" s="165"/>
      <c r="E13" s="165"/>
      <c r="F13" s="165"/>
      <c r="G13" s="165"/>
      <c r="H13" s="166"/>
      <c r="J13" s="171" t="s">
        <v>45</v>
      </c>
      <c r="K13" s="171"/>
      <c r="L13" s="171"/>
      <c r="M13" s="35">
        <f>SUM(M3:M12)</f>
        <v>95</v>
      </c>
      <c r="N13" s="35">
        <f>SUM(N3:N12)</f>
        <v>120</v>
      </c>
      <c r="O13" s="35">
        <f>SUM(O3:O12)</f>
        <v>90</v>
      </c>
      <c r="P13" s="35">
        <f>SUM(P3:P12)</f>
        <v>305</v>
      </c>
      <c r="Q13" s="35">
        <f>SUM(Q3:Q12)</f>
        <v>23</v>
      </c>
    </row>
    <row r="14" spans="2:18" x14ac:dyDescent="0.35">
      <c r="B14" s="18" t="s">
        <v>1</v>
      </c>
      <c r="C14" s="18" t="s">
        <v>16</v>
      </c>
      <c r="D14" s="18" t="s">
        <v>17</v>
      </c>
      <c r="E14" s="18" t="s">
        <v>18</v>
      </c>
      <c r="F14" s="18" t="s">
        <v>36</v>
      </c>
      <c r="G14" s="18" t="s">
        <v>73</v>
      </c>
      <c r="H14" s="18" t="s">
        <v>19</v>
      </c>
      <c r="P14" s="22"/>
    </row>
    <row r="15" spans="2:18" x14ac:dyDescent="0.35">
      <c r="B15" s="19" t="s">
        <v>63</v>
      </c>
      <c r="C15" s="19" t="s">
        <v>4</v>
      </c>
      <c r="D15" s="19">
        <v>305</v>
      </c>
      <c r="E15" s="20">
        <v>15000</v>
      </c>
      <c r="F15" s="20">
        <v>30000</v>
      </c>
      <c r="G15" s="42">
        <f>+E15+F15</f>
        <v>45000</v>
      </c>
      <c r="H15" s="20">
        <f>+(E15+F15)*D15</f>
        <v>13725000</v>
      </c>
    </row>
    <row r="16" spans="2:18" ht="15" customHeight="1" x14ac:dyDescent="0.35">
      <c r="B16" s="19" t="s">
        <v>37</v>
      </c>
      <c r="C16" s="19" t="s">
        <v>4</v>
      </c>
      <c r="D16" s="19">
        <v>305</v>
      </c>
      <c r="E16" s="20">
        <v>15000</v>
      </c>
      <c r="F16" s="20"/>
      <c r="G16" s="42">
        <f>+E16+F16</f>
        <v>15000</v>
      </c>
      <c r="H16" s="20">
        <f>+(E16+F16)*D16</f>
        <v>4575000</v>
      </c>
    </row>
    <row r="17" spans="2:8" x14ac:dyDescent="0.35">
      <c r="B17" s="59" t="s">
        <v>20</v>
      </c>
      <c r="C17" s="59"/>
      <c r="D17" s="59"/>
      <c r="E17" s="23">
        <f>SUM(E15:E16)</f>
        <v>30000</v>
      </c>
      <c r="F17" s="24">
        <f>SUM(F15:F16)</f>
        <v>30000</v>
      </c>
      <c r="G17" s="24">
        <f>SUM(G15:G16)</f>
        <v>60000</v>
      </c>
      <c r="H17" s="25">
        <f>SUM(H15:H16)</f>
        <v>18300000</v>
      </c>
    </row>
    <row r="20" spans="2:8" ht="15.5" x14ac:dyDescent="0.35">
      <c r="B20" s="152" t="s">
        <v>85</v>
      </c>
      <c r="C20" s="152"/>
      <c r="D20" s="152"/>
      <c r="E20" s="152"/>
      <c r="F20" s="152"/>
      <c r="G20" s="152"/>
      <c r="H20" s="152"/>
    </row>
    <row r="21" spans="2:8" ht="31" x14ac:dyDescent="0.35">
      <c r="B21" s="34" t="s">
        <v>39</v>
      </c>
      <c r="C21" s="34" t="s">
        <v>40</v>
      </c>
      <c r="D21" s="34" t="s">
        <v>75</v>
      </c>
      <c r="E21" s="34" t="s">
        <v>82</v>
      </c>
      <c r="F21" s="34" t="s">
        <v>83</v>
      </c>
      <c r="G21" s="34" t="s">
        <v>77</v>
      </c>
      <c r="H21" s="34" t="s">
        <v>19</v>
      </c>
    </row>
    <row r="22" spans="2:8" x14ac:dyDescent="0.35">
      <c r="B22" s="19">
        <v>1</v>
      </c>
      <c r="C22" s="19" t="s">
        <v>46</v>
      </c>
      <c r="D22" s="29" t="s">
        <v>47</v>
      </c>
      <c r="E22" s="19">
        <v>147</v>
      </c>
      <c r="F22" s="19">
        <v>2</v>
      </c>
      <c r="G22" s="56">
        <v>35000</v>
      </c>
      <c r="H22" s="57">
        <f t="shared" ref="H22:H31" si="2">G22*E22*F22</f>
        <v>10290000</v>
      </c>
    </row>
    <row r="23" spans="2:8" x14ac:dyDescent="0.35">
      <c r="B23" s="150">
        <v>2</v>
      </c>
      <c r="C23" s="150" t="s">
        <v>48</v>
      </c>
      <c r="D23" s="29" t="s">
        <v>49</v>
      </c>
      <c r="E23" s="19">
        <v>34</v>
      </c>
      <c r="F23" s="19">
        <v>2</v>
      </c>
      <c r="G23" s="56">
        <v>40000</v>
      </c>
      <c r="H23" s="57">
        <f t="shared" si="2"/>
        <v>2720000</v>
      </c>
    </row>
    <row r="24" spans="2:8" x14ac:dyDescent="0.35">
      <c r="B24" s="150"/>
      <c r="C24" s="150"/>
      <c r="D24" s="29" t="s">
        <v>50</v>
      </c>
      <c r="E24" s="19">
        <v>31</v>
      </c>
      <c r="F24" s="19">
        <v>2</v>
      </c>
      <c r="G24" s="56">
        <v>40000</v>
      </c>
      <c r="H24" s="57">
        <f t="shared" si="2"/>
        <v>2480000</v>
      </c>
    </row>
    <row r="25" spans="2:8" x14ac:dyDescent="0.35">
      <c r="B25" s="150">
        <v>3</v>
      </c>
      <c r="C25" s="19" t="s">
        <v>51</v>
      </c>
      <c r="D25" s="29" t="s">
        <v>52</v>
      </c>
      <c r="E25" s="19">
        <v>6</v>
      </c>
      <c r="F25" s="19">
        <v>2</v>
      </c>
      <c r="G25" s="56">
        <v>50000</v>
      </c>
      <c r="H25" s="57">
        <f t="shared" si="2"/>
        <v>600000</v>
      </c>
    </row>
    <row r="26" spans="2:8" x14ac:dyDescent="0.35">
      <c r="B26" s="150"/>
      <c r="C26" s="19" t="s">
        <v>53</v>
      </c>
      <c r="D26" s="29" t="s">
        <v>54</v>
      </c>
      <c r="E26" s="19">
        <v>12</v>
      </c>
      <c r="F26" s="19">
        <v>2</v>
      </c>
      <c r="G26" s="56">
        <v>50000</v>
      </c>
      <c r="H26" s="57">
        <f t="shared" si="2"/>
        <v>1200000</v>
      </c>
    </row>
    <row r="27" spans="2:8" x14ac:dyDescent="0.35">
      <c r="B27" s="150">
        <v>4</v>
      </c>
      <c r="C27" s="150" t="s">
        <v>55</v>
      </c>
      <c r="D27" s="29" t="s">
        <v>56</v>
      </c>
      <c r="E27" s="19">
        <v>43</v>
      </c>
      <c r="F27" s="19">
        <v>2</v>
      </c>
      <c r="G27" s="56">
        <v>40000</v>
      </c>
      <c r="H27" s="57">
        <f t="shared" si="2"/>
        <v>3440000</v>
      </c>
    </row>
    <row r="28" spans="2:8" x14ac:dyDescent="0.35">
      <c r="B28" s="150"/>
      <c r="C28" s="150"/>
      <c r="D28" s="29" t="s">
        <v>57</v>
      </c>
      <c r="E28" s="19">
        <v>7</v>
      </c>
      <c r="F28" s="19">
        <v>2</v>
      </c>
      <c r="G28" s="56">
        <v>40000</v>
      </c>
      <c r="H28" s="57">
        <f t="shared" si="2"/>
        <v>560000</v>
      </c>
    </row>
    <row r="29" spans="2:8" x14ac:dyDescent="0.35">
      <c r="B29" s="150">
        <v>5</v>
      </c>
      <c r="C29" s="19" t="s">
        <v>98</v>
      </c>
      <c r="D29" s="29" t="s">
        <v>58</v>
      </c>
      <c r="E29" s="19">
        <v>7</v>
      </c>
      <c r="F29" s="19">
        <v>2</v>
      </c>
      <c r="G29" s="56">
        <v>40000</v>
      </c>
      <c r="H29" s="57">
        <f t="shared" si="2"/>
        <v>560000</v>
      </c>
    </row>
    <row r="30" spans="2:8" x14ac:dyDescent="0.35">
      <c r="B30" s="150"/>
      <c r="C30" s="19" t="s">
        <v>59</v>
      </c>
      <c r="D30" s="29" t="s">
        <v>60</v>
      </c>
      <c r="E30" s="19">
        <v>13</v>
      </c>
      <c r="F30" s="19">
        <v>2</v>
      </c>
      <c r="G30" s="56">
        <v>35000</v>
      </c>
      <c r="H30" s="57">
        <f t="shared" si="2"/>
        <v>910000</v>
      </c>
    </row>
    <row r="31" spans="2:8" x14ac:dyDescent="0.35">
      <c r="B31" s="150"/>
      <c r="C31" s="19" t="s">
        <v>61</v>
      </c>
      <c r="D31" s="29" t="s">
        <v>62</v>
      </c>
      <c r="E31" s="19">
        <v>5</v>
      </c>
      <c r="F31" s="19">
        <v>2</v>
      </c>
      <c r="G31" s="56">
        <v>35000</v>
      </c>
      <c r="H31" s="57">
        <f t="shared" si="2"/>
        <v>350000</v>
      </c>
    </row>
    <row r="32" spans="2:8" x14ac:dyDescent="0.35">
      <c r="B32" s="170" t="s">
        <v>81</v>
      </c>
      <c r="C32" s="170"/>
      <c r="D32" s="170"/>
      <c r="E32" s="48">
        <f>SUM(E22:E31)</f>
        <v>305</v>
      </c>
      <c r="F32" s="48">
        <f>SUM(F22:F31)</f>
        <v>20</v>
      </c>
      <c r="G32" s="50"/>
      <c r="H32" s="58">
        <f>SUM(H22:H31)</f>
        <v>23110000</v>
      </c>
    </row>
    <row r="35" spans="2:8" x14ac:dyDescent="0.35">
      <c r="B35" s="167" t="s">
        <v>116</v>
      </c>
      <c r="C35" s="168"/>
      <c r="D35" s="168"/>
      <c r="E35" s="168"/>
      <c r="F35" s="169"/>
      <c r="G35" s="63"/>
      <c r="H35" s="63"/>
    </row>
    <row r="36" spans="2:8" ht="29" x14ac:dyDescent="0.35">
      <c r="B36" s="60" t="s">
        <v>1</v>
      </c>
      <c r="C36" s="61" t="s">
        <v>16</v>
      </c>
      <c r="D36" s="61" t="s">
        <v>5</v>
      </c>
      <c r="E36" s="62" t="s">
        <v>70</v>
      </c>
      <c r="F36" s="62" t="s">
        <v>71</v>
      </c>
    </row>
    <row r="37" spans="2:8" x14ac:dyDescent="0.35">
      <c r="B37" s="30" t="s">
        <v>99</v>
      </c>
      <c r="C37" s="31" t="s">
        <v>4</v>
      </c>
      <c r="D37" s="31">
        <v>1</v>
      </c>
      <c r="E37" s="120">
        <f>'DETALLE GASTOS DE VIAJE '!K18</f>
        <v>16400000</v>
      </c>
      <c r="F37" s="120">
        <f>E37*D37</f>
        <v>16400000</v>
      </c>
    </row>
    <row r="38" spans="2:8" x14ac:dyDescent="0.35">
      <c r="B38" s="30" t="s">
        <v>21</v>
      </c>
      <c r="C38" s="31" t="s">
        <v>4</v>
      </c>
      <c r="D38" s="31">
        <v>1</v>
      </c>
      <c r="E38" s="120">
        <f>'DETALLE GASTOS DE VIAJE '!K32</f>
        <v>12560000</v>
      </c>
      <c r="F38" s="120">
        <f>E38*D38</f>
        <v>12560000</v>
      </c>
    </row>
    <row r="39" spans="2:8" x14ac:dyDescent="0.35">
      <c r="B39" s="30" t="s">
        <v>72</v>
      </c>
      <c r="C39" s="31" t="s">
        <v>4</v>
      </c>
      <c r="D39" s="31">
        <v>1</v>
      </c>
      <c r="E39" s="120">
        <f>'DETALLE GASTOS DE VIAJE '!I38</f>
        <v>1880000</v>
      </c>
      <c r="F39" s="120">
        <f>E39*D39</f>
        <v>1880000</v>
      </c>
    </row>
    <row r="40" spans="2:8" x14ac:dyDescent="0.35">
      <c r="B40" s="157" t="s">
        <v>2</v>
      </c>
      <c r="C40" s="159"/>
      <c r="D40" s="3">
        <f>SUM(D37:D39)</f>
        <v>3</v>
      </c>
      <c r="E40" s="121">
        <f>SUM(E37:E39)</f>
        <v>30840000</v>
      </c>
      <c r="F40" s="121">
        <f>SUM(F37:F39)</f>
        <v>30840000</v>
      </c>
    </row>
    <row r="42" spans="2:8" ht="12" customHeight="1" x14ac:dyDescent="0.35"/>
    <row r="43" spans="2:8" ht="12" customHeight="1" x14ac:dyDescent="0.35">
      <c r="B43" s="160" t="s">
        <v>66</v>
      </c>
      <c r="C43" s="160"/>
      <c r="D43" s="160"/>
      <c r="E43" s="160"/>
      <c r="F43" s="160"/>
    </row>
    <row r="44" spans="2:8" ht="12" customHeight="1" x14ac:dyDescent="0.35">
      <c r="B44" s="18" t="s">
        <v>1</v>
      </c>
      <c r="C44" s="18" t="s">
        <v>16</v>
      </c>
      <c r="D44" s="18" t="s">
        <v>17</v>
      </c>
      <c r="E44" s="18" t="s">
        <v>67</v>
      </c>
      <c r="F44" s="18" t="s">
        <v>19</v>
      </c>
    </row>
    <row r="45" spans="2:8" ht="52" x14ac:dyDescent="0.35">
      <c r="B45" s="39" t="s">
        <v>100</v>
      </c>
      <c r="C45" s="19" t="s">
        <v>4</v>
      </c>
      <c r="D45" s="19">
        <v>305</v>
      </c>
      <c r="E45" s="38">
        <v>12000</v>
      </c>
      <c r="F45" s="38">
        <f>E45*D45</f>
        <v>3660000</v>
      </c>
    </row>
    <row r="46" spans="2:8" ht="12" customHeight="1" x14ac:dyDescent="0.35">
      <c r="B46" s="151" t="s">
        <v>2</v>
      </c>
      <c r="C46" s="151"/>
      <c r="D46" s="151"/>
      <c r="E46" s="21">
        <f>SUM(E45:E45)</f>
        <v>12000</v>
      </c>
      <c r="F46" s="21">
        <f>F45</f>
        <v>3660000</v>
      </c>
    </row>
    <row r="47" spans="2:8" ht="12" customHeight="1" x14ac:dyDescent="0.35"/>
    <row r="48" spans="2:8" x14ac:dyDescent="0.35">
      <c r="B48" s="154" t="s">
        <v>65</v>
      </c>
      <c r="C48" s="155"/>
      <c r="D48" s="155"/>
      <c r="E48" s="155"/>
      <c r="F48" s="156"/>
    </row>
    <row r="49" spans="2:8" x14ac:dyDescent="0.35">
      <c r="B49" s="17" t="s">
        <v>1</v>
      </c>
      <c r="C49" s="16" t="s">
        <v>16</v>
      </c>
      <c r="D49" s="16" t="s">
        <v>5</v>
      </c>
      <c r="E49" s="33" t="s">
        <v>6</v>
      </c>
      <c r="F49" s="33" t="s">
        <v>19</v>
      </c>
    </row>
    <row r="50" spans="2:8" x14ac:dyDescent="0.35">
      <c r="B50" s="1" t="s">
        <v>22</v>
      </c>
      <c r="C50" s="1" t="s">
        <v>8</v>
      </c>
      <c r="D50" s="32">
        <v>18</v>
      </c>
      <c r="E50" s="2">
        <v>70000</v>
      </c>
      <c r="F50" s="2">
        <f>+D50*E50</f>
        <v>1260000</v>
      </c>
    </row>
    <row r="51" spans="2:8" x14ac:dyDescent="0.35">
      <c r="B51" s="1" t="s">
        <v>23</v>
      </c>
      <c r="C51" s="1" t="s">
        <v>8</v>
      </c>
      <c r="D51" s="32">
        <v>18</v>
      </c>
      <c r="E51" s="2">
        <v>20000</v>
      </c>
      <c r="F51" s="2">
        <f>+D51*E51</f>
        <v>360000</v>
      </c>
    </row>
    <row r="52" spans="2:8" x14ac:dyDescent="0.35">
      <c r="B52" s="157" t="s">
        <v>2</v>
      </c>
      <c r="C52" s="158"/>
      <c r="D52" s="159"/>
      <c r="E52" s="4">
        <f>SUM(E50:E51)</f>
        <v>90000</v>
      </c>
      <c r="F52" s="4">
        <f>SUM(F50:F51)</f>
        <v>1620000</v>
      </c>
    </row>
    <row r="54" spans="2:8" x14ac:dyDescent="0.35">
      <c r="B54" s="154" t="s">
        <v>24</v>
      </c>
      <c r="C54" s="155"/>
      <c r="D54" s="155"/>
      <c r="E54" s="155"/>
      <c r="F54" s="156"/>
    </row>
    <row r="55" spans="2:8" x14ac:dyDescent="0.35">
      <c r="B55" s="17" t="s">
        <v>1</v>
      </c>
      <c r="C55" s="16" t="s">
        <v>16</v>
      </c>
      <c r="D55" s="16" t="s">
        <v>5</v>
      </c>
      <c r="E55" s="33" t="s">
        <v>6</v>
      </c>
      <c r="F55" s="33" t="s">
        <v>19</v>
      </c>
    </row>
    <row r="56" spans="2:8" x14ac:dyDescent="0.35">
      <c r="B56" s="1" t="s">
        <v>25</v>
      </c>
      <c r="C56" s="1" t="s">
        <v>10</v>
      </c>
      <c r="D56" s="1">
        <f>N13</f>
        <v>120</v>
      </c>
      <c r="E56" s="2">
        <v>4000000</v>
      </c>
      <c r="F56" s="2">
        <f>+E56*D56</f>
        <v>480000000</v>
      </c>
    </row>
    <row r="57" spans="2:8" x14ac:dyDescent="0.35">
      <c r="B57" s="1" t="s">
        <v>26</v>
      </c>
      <c r="C57" s="1" t="s">
        <v>10</v>
      </c>
      <c r="D57" s="1">
        <f>M13</f>
        <v>95</v>
      </c>
      <c r="E57" s="2">
        <v>4550000</v>
      </c>
      <c r="F57" s="2">
        <f>+E57*D57</f>
        <v>432250000</v>
      </c>
    </row>
    <row r="58" spans="2:8" ht="29" x14ac:dyDescent="0.35">
      <c r="B58" s="41" t="s">
        <v>27</v>
      </c>
      <c r="C58" s="1" t="s">
        <v>10</v>
      </c>
      <c r="D58" s="1">
        <f>O13</f>
        <v>90</v>
      </c>
      <c r="E58" s="2">
        <v>8500000</v>
      </c>
      <c r="F58" s="2">
        <f>+E58*D58</f>
        <v>765000000</v>
      </c>
    </row>
    <row r="59" spans="2:8" ht="29" x14ac:dyDescent="0.35">
      <c r="B59" s="41" t="s">
        <v>28</v>
      </c>
      <c r="C59" s="1" t="s">
        <v>10</v>
      </c>
      <c r="D59" s="1">
        <v>305</v>
      </c>
      <c r="E59" s="2">
        <v>75000</v>
      </c>
      <c r="F59" s="2">
        <f>+E59*D59</f>
        <v>22875000</v>
      </c>
    </row>
    <row r="60" spans="2:8" x14ac:dyDescent="0.35">
      <c r="B60" s="157" t="s">
        <v>29</v>
      </c>
      <c r="C60" s="158"/>
      <c r="D60" s="158"/>
      <c r="E60" s="159"/>
      <c r="F60" s="4">
        <f>SUM(F56:F59)</f>
        <v>1700125000</v>
      </c>
    </row>
    <row r="61" spans="2:8" x14ac:dyDescent="0.35">
      <c r="B61" s="118"/>
      <c r="C61" s="118"/>
      <c r="D61" s="118"/>
      <c r="E61" s="118"/>
      <c r="F61" s="119"/>
    </row>
    <row r="62" spans="2:8" x14ac:dyDescent="0.35">
      <c r="B62" s="118"/>
      <c r="C62" s="118"/>
      <c r="D62" s="118"/>
      <c r="E62" s="118"/>
      <c r="F62" s="119"/>
    </row>
    <row r="63" spans="2:8" x14ac:dyDescent="0.35">
      <c r="B63" s="153" t="s">
        <v>110</v>
      </c>
      <c r="C63" s="153"/>
      <c r="D63" s="153"/>
      <c r="E63" s="153"/>
      <c r="F63" s="153"/>
      <c r="G63" s="153"/>
      <c r="H63" s="153"/>
    </row>
    <row r="64" spans="2:8" ht="29" x14ac:dyDescent="0.35">
      <c r="B64" s="133" t="s">
        <v>1</v>
      </c>
      <c r="C64" s="133" t="s">
        <v>16</v>
      </c>
      <c r="D64" s="133" t="s">
        <v>17</v>
      </c>
      <c r="E64" s="16" t="s">
        <v>113</v>
      </c>
      <c r="F64" s="16" t="s">
        <v>35</v>
      </c>
      <c r="G64" s="133" t="s">
        <v>67</v>
      </c>
      <c r="H64" s="133" t="s">
        <v>19</v>
      </c>
    </row>
    <row r="65" spans="2:8" x14ac:dyDescent="0.35">
      <c r="B65" s="134" t="s">
        <v>111</v>
      </c>
      <c r="C65" s="1" t="s">
        <v>4</v>
      </c>
      <c r="D65" s="1">
        <v>305</v>
      </c>
      <c r="E65" s="43">
        <v>6050</v>
      </c>
      <c r="F65" s="43">
        <f>ROUND((E65*19%),0)</f>
        <v>1150</v>
      </c>
      <c r="G65" s="135">
        <f>E65+F65</f>
        <v>7200</v>
      </c>
      <c r="H65" s="135">
        <f>+D65*G65</f>
        <v>2196000</v>
      </c>
    </row>
    <row r="66" spans="2:8" x14ac:dyDescent="0.35">
      <c r="B66" s="134" t="s">
        <v>112</v>
      </c>
      <c r="C66" s="1" t="s">
        <v>4</v>
      </c>
      <c r="D66" s="1">
        <v>305</v>
      </c>
      <c r="E66" s="43">
        <v>1681</v>
      </c>
      <c r="F66" s="43">
        <f>ROUND((E66*19%),0)</f>
        <v>319</v>
      </c>
      <c r="G66" s="135">
        <f>E66+F66</f>
        <v>2000</v>
      </c>
      <c r="H66" s="135">
        <f>+D66*G66</f>
        <v>610000</v>
      </c>
    </row>
    <row r="67" spans="2:8" x14ac:dyDescent="0.35">
      <c r="B67" s="151" t="s">
        <v>2</v>
      </c>
      <c r="C67" s="151"/>
      <c r="D67" s="151"/>
      <c r="E67" s="151"/>
      <c r="F67" s="151"/>
      <c r="G67" s="136">
        <f>SUM(G65:G66)</f>
        <v>9200</v>
      </c>
      <c r="H67" s="136">
        <f>SUM(H65:H66)</f>
        <v>2806000</v>
      </c>
    </row>
    <row r="68" spans="2:8" x14ac:dyDescent="0.35">
      <c r="B68" s="118"/>
      <c r="C68" s="118"/>
      <c r="D68" s="118"/>
      <c r="E68" s="118"/>
      <c r="F68" s="119"/>
    </row>
    <row r="69" spans="2:8" ht="14.25" customHeight="1" x14ac:dyDescent="0.35">
      <c r="B69" s="118"/>
      <c r="C69" s="118"/>
      <c r="D69" s="118"/>
      <c r="E69" s="118"/>
      <c r="F69" s="119"/>
    </row>
    <row r="70" spans="2:8" x14ac:dyDescent="0.35">
      <c r="B70" s="118"/>
      <c r="C70" s="118"/>
      <c r="D70" s="118"/>
      <c r="E70" s="118"/>
      <c r="F70" s="119"/>
    </row>
  </sheetData>
  <mergeCells count="28">
    <mergeCell ref="J1:Q1"/>
    <mergeCell ref="B13:H13"/>
    <mergeCell ref="B35:F35"/>
    <mergeCell ref="B23:B24"/>
    <mergeCell ref="C23:C24"/>
    <mergeCell ref="B25:B26"/>
    <mergeCell ref="B27:B28"/>
    <mergeCell ref="C27:C28"/>
    <mergeCell ref="B29:B31"/>
    <mergeCell ref="B32:D32"/>
    <mergeCell ref="J10:J12"/>
    <mergeCell ref="J4:J5"/>
    <mergeCell ref="K4:K5"/>
    <mergeCell ref="J6:J7"/>
    <mergeCell ref="J13:L13"/>
    <mergeCell ref="J8:J9"/>
    <mergeCell ref="K8:K9"/>
    <mergeCell ref="B10:F10"/>
    <mergeCell ref="B20:H20"/>
    <mergeCell ref="B63:H63"/>
    <mergeCell ref="B67:F67"/>
    <mergeCell ref="B48:F48"/>
    <mergeCell ref="B52:D52"/>
    <mergeCell ref="B54:F54"/>
    <mergeCell ref="B60:E60"/>
    <mergeCell ref="B40:C40"/>
    <mergeCell ref="B43:F43"/>
    <mergeCell ref="B46:D4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D786A-5159-471C-B98B-6E91C143E36A}">
  <dimension ref="B2:K41"/>
  <sheetViews>
    <sheetView showGridLines="0" topLeftCell="A10" zoomScale="90" zoomScaleNormal="90" workbookViewId="0">
      <selection activeCell="B34" sqref="B34:I38"/>
    </sheetView>
  </sheetViews>
  <sheetFormatPr baseColWidth="10" defaultRowHeight="14.5" x14ac:dyDescent="0.35"/>
  <cols>
    <col min="1" max="1" width="6.26953125" customWidth="1"/>
    <col min="3" max="3" width="18.453125" bestFit="1" customWidth="1"/>
    <col min="4" max="4" width="13.26953125" bestFit="1" customWidth="1"/>
    <col min="5" max="5" width="14.453125" customWidth="1"/>
    <col min="6" max="6" width="15.1796875" bestFit="1" customWidth="1"/>
    <col min="7" max="7" width="17.453125" customWidth="1"/>
    <col min="8" max="8" width="15.453125" bestFit="1" customWidth="1"/>
    <col min="9" max="9" width="14.453125" bestFit="1" customWidth="1"/>
    <col min="10" max="10" width="13" bestFit="1" customWidth="1"/>
    <col min="11" max="11" width="12.1796875" customWidth="1"/>
  </cols>
  <sheetData>
    <row r="2" spans="2:11" x14ac:dyDescent="0.35">
      <c r="B2" s="174" t="s">
        <v>121</v>
      </c>
      <c r="C2" s="175"/>
      <c r="D2" s="175"/>
      <c r="E2" s="175"/>
      <c r="F2" s="175"/>
      <c r="G2" s="175"/>
      <c r="H2" s="175"/>
      <c r="I2" s="175"/>
      <c r="J2" s="175"/>
      <c r="K2" s="176"/>
    </row>
    <row r="3" spans="2:11" x14ac:dyDescent="0.35">
      <c r="B3" s="177"/>
      <c r="C3" s="178"/>
      <c r="D3" s="178"/>
      <c r="E3" s="178"/>
      <c r="F3" s="178"/>
      <c r="G3" s="178"/>
      <c r="H3" s="178"/>
      <c r="I3" s="178"/>
      <c r="J3" s="178"/>
      <c r="K3" s="179"/>
    </row>
    <row r="4" spans="2:11" x14ac:dyDescent="0.35">
      <c r="B4" s="180"/>
      <c r="C4" s="181"/>
      <c r="D4" s="181"/>
      <c r="E4" s="181"/>
      <c r="F4" s="181"/>
      <c r="G4" s="181"/>
      <c r="H4" s="181"/>
      <c r="I4" s="181"/>
      <c r="J4" s="181"/>
      <c r="K4" s="182"/>
    </row>
    <row r="6" spans="2:11" ht="15.5" x14ac:dyDescent="0.35">
      <c r="B6" s="152" t="s">
        <v>118</v>
      </c>
      <c r="C6" s="152"/>
      <c r="D6" s="152"/>
      <c r="E6" s="152"/>
      <c r="F6" s="152"/>
      <c r="G6" s="152"/>
      <c r="H6" s="152"/>
      <c r="I6" s="152"/>
      <c r="J6" s="152"/>
      <c r="K6" s="152"/>
    </row>
    <row r="7" spans="2:11" ht="31" x14ac:dyDescent="0.35">
      <c r="B7" s="34" t="s">
        <v>39</v>
      </c>
      <c r="C7" s="34" t="s">
        <v>40</v>
      </c>
      <c r="D7" s="34" t="s">
        <v>75</v>
      </c>
      <c r="E7" s="34" t="s">
        <v>82</v>
      </c>
      <c r="F7" s="34" t="s">
        <v>64</v>
      </c>
      <c r="G7" s="34" t="s">
        <v>79</v>
      </c>
      <c r="H7" s="34" t="s">
        <v>76</v>
      </c>
      <c r="I7" s="34" t="s">
        <v>77</v>
      </c>
      <c r="J7" s="34" t="s">
        <v>78</v>
      </c>
      <c r="K7" s="34" t="s">
        <v>19</v>
      </c>
    </row>
    <row r="8" spans="2:11" x14ac:dyDescent="0.35">
      <c r="B8" s="19">
        <v>1</v>
      </c>
      <c r="C8" s="19" t="s">
        <v>46</v>
      </c>
      <c r="D8" s="29" t="s">
        <v>47</v>
      </c>
      <c r="E8" s="19">
        <v>147</v>
      </c>
      <c r="F8" s="19">
        <v>3</v>
      </c>
      <c r="G8" s="31">
        <v>5</v>
      </c>
      <c r="H8" s="31">
        <v>2</v>
      </c>
      <c r="I8" s="51">
        <v>120000</v>
      </c>
      <c r="J8" s="51"/>
      <c r="K8" s="52">
        <f>(I8+J8)*G8*H8*F8</f>
        <v>3600000</v>
      </c>
    </row>
    <row r="9" spans="2:11" x14ac:dyDescent="0.35">
      <c r="B9" s="150">
        <v>2</v>
      </c>
      <c r="C9" s="150" t="s">
        <v>48</v>
      </c>
      <c r="D9" s="29" t="s">
        <v>49</v>
      </c>
      <c r="E9" s="19">
        <v>34</v>
      </c>
      <c r="F9" s="150">
        <v>2</v>
      </c>
      <c r="G9" s="31">
        <v>3</v>
      </c>
      <c r="H9" s="31">
        <v>2</v>
      </c>
      <c r="I9" s="51">
        <v>120000</v>
      </c>
      <c r="J9" s="51"/>
      <c r="K9" s="52">
        <f>(I9+J9)*G9*H9*F9</f>
        <v>1440000</v>
      </c>
    </row>
    <row r="10" spans="2:11" x14ac:dyDescent="0.35">
      <c r="B10" s="150"/>
      <c r="C10" s="150"/>
      <c r="D10" s="29" t="s">
        <v>50</v>
      </c>
      <c r="E10" s="19">
        <v>31</v>
      </c>
      <c r="F10" s="150"/>
      <c r="G10" s="31">
        <v>3</v>
      </c>
      <c r="H10" s="31">
        <v>2</v>
      </c>
      <c r="I10" s="51">
        <v>120000</v>
      </c>
      <c r="J10" s="51"/>
      <c r="K10" s="52">
        <f>(I10+J10)*G10*H10*F9</f>
        <v>1440000</v>
      </c>
    </row>
    <row r="11" spans="2:11" x14ac:dyDescent="0.35">
      <c r="B11" s="150">
        <v>3</v>
      </c>
      <c r="C11" s="19" t="s">
        <v>51</v>
      </c>
      <c r="D11" s="29" t="s">
        <v>52</v>
      </c>
      <c r="E11" s="19">
        <v>6</v>
      </c>
      <c r="F11" s="150">
        <v>1</v>
      </c>
      <c r="G11" s="31">
        <v>2</v>
      </c>
      <c r="H11" s="31">
        <v>2</v>
      </c>
      <c r="I11" s="51">
        <v>1400000</v>
      </c>
      <c r="J11" s="51">
        <v>160000</v>
      </c>
      <c r="K11" s="52">
        <f>(I11+J11)*G11*H11*F11</f>
        <v>6240000</v>
      </c>
    </row>
    <row r="12" spans="2:11" x14ac:dyDescent="0.35">
      <c r="B12" s="150"/>
      <c r="C12" s="19" t="s">
        <v>53</v>
      </c>
      <c r="D12" s="29" t="s">
        <v>54</v>
      </c>
      <c r="E12" s="19">
        <v>12</v>
      </c>
      <c r="F12" s="150"/>
      <c r="G12" s="31">
        <v>2</v>
      </c>
      <c r="H12" s="31">
        <v>2</v>
      </c>
      <c r="I12" s="51">
        <v>120000</v>
      </c>
      <c r="J12" s="51"/>
      <c r="K12" s="52">
        <f>(I12+J12)*G12*H12*F11</f>
        <v>480000</v>
      </c>
    </row>
    <row r="13" spans="2:11" x14ac:dyDescent="0.35">
      <c r="B13" s="150">
        <v>4</v>
      </c>
      <c r="C13" s="150" t="s">
        <v>55</v>
      </c>
      <c r="D13" s="29" t="s">
        <v>56</v>
      </c>
      <c r="E13" s="19">
        <v>43</v>
      </c>
      <c r="F13" s="150">
        <v>1</v>
      </c>
      <c r="G13" s="31">
        <v>2</v>
      </c>
      <c r="H13" s="31">
        <v>2</v>
      </c>
      <c r="I13" s="51">
        <v>120000</v>
      </c>
      <c r="J13" s="51"/>
      <c r="K13" s="52">
        <f>(I13+J13)*G13*H13*F13</f>
        <v>480000</v>
      </c>
    </row>
    <row r="14" spans="2:11" x14ac:dyDescent="0.35">
      <c r="B14" s="150"/>
      <c r="C14" s="150"/>
      <c r="D14" s="29" t="s">
        <v>57</v>
      </c>
      <c r="E14" s="19">
        <v>7</v>
      </c>
      <c r="F14" s="150"/>
      <c r="G14" s="31">
        <v>2</v>
      </c>
      <c r="H14" s="31">
        <v>2</v>
      </c>
      <c r="I14" s="51">
        <v>120000</v>
      </c>
      <c r="J14" s="51"/>
      <c r="K14" s="52">
        <f>(I14+J14)*G14*H14*F13</f>
        <v>480000</v>
      </c>
    </row>
    <row r="15" spans="2:11" x14ac:dyDescent="0.35">
      <c r="B15" s="150">
        <v>5</v>
      </c>
      <c r="C15" s="19" t="s">
        <v>98</v>
      </c>
      <c r="D15" s="29" t="s">
        <v>58</v>
      </c>
      <c r="E15" s="19">
        <v>7</v>
      </c>
      <c r="F15" s="150">
        <v>1</v>
      </c>
      <c r="G15" s="31">
        <v>2</v>
      </c>
      <c r="H15" s="31">
        <v>2</v>
      </c>
      <c r="I15" s="53">
        <v>160000</v>
      </c>
      <c r="J15" s="53">
        <v>160000</v>
      </c>
      <c r="K15" s="52">
        <f>(I15+J15)*G15*H15*F15</f>
        <v>1280000</v>
      </c>
    </row>
    <row r="16" spans="2:11" x14ac:dyDescent="0.35">
      <c r="B16" s="150"/>
      <c r="C16" s="19" t="s">
        <v>59</v>
      </c>
      <c r="D16" s="29" t="s">
        <v>60</v>
      </c>
      <c r="E16" s="19">
        <v>13</v>
      </c>
      <c r="F16" s="150"/>
      <c r="G16" s="31">
        <v>3</v>
      </c>
      <c r="H16" s="31">
        <v>2</v>
      </c>
      <c r="I16" s="53">
        <v>120000</v>
      </c>
      <c r="J16" s="53"/>
      <c r="K16" s="52">
        <f>(I16+J16)*G16*H16*F15</f>
        <v>720000</v>
      </c>
    </row>
    <row r="17" spans="2:11" x14ac:dyDescent="0.35">
      <c r="B17" s="150"/>
      <c r="C17" s="19" t="s">
        <v>61</v>
      </c>
      <c r="D17" s="29" t="s">
        <v>62</v>
      </c>
      <c r="E17" s="19">
        <v>5</v>
      </c>
      <c r="F17" s="150"/>
      <c r="G17" s="31">
        <v>1</v>
      </c>
      <c r="H17" s="31">
        <v>2</v>
      </c>
      <c r="I17" s="53">
        <v>120000</v>
      </c>
      <c r="J17" s="53"/>
      <c r="K17" s="52">
        <f>(I17+J17)*G17*H17*F15</f>
        <v>240000</v>
      </c>
    </row>
    <row r="18" spans="2:11" x14ac:dyDescent="0.35">
      <c r="B18" s="171" t="s">
        <v>45</v>
      </c>
      <c r="C18" s="171"/>
      <c r="D18" s="171"/>
      <c r="E18" s="171"/>
      <c r="F18" s="171"/>
      <c r="G18" s="171"/>
      <c r="H18" s="171"/>
      <c r="I18" s="171"/>
      <c r="J18" s="171"/>
      <c r="K18" s="55">
        <f>SUM(K8:K17)</f>
        <v>16400000</v>
      </c>
    </row>
    <row r="20" spans="2:11" ht="15.5" x14ac:dyDescent="0.35">
      <c r="B20" s="161" t="s">
        <v>119</v>
      </c>
      <c r="C20" s="162"/>
      <c r="D20" s="162"/>
      <c r="E20" s="162"/>
      <c r="F20" s="162"/>
      <c r="G20" s="162"/>
      <c r="H20" s="162"/>
      <c r="I20" s="162"/>
      <c r="J20" s="162"/>
      <c r="K20" s="163"/>
    </row>
    <row r="21" spans="2:11" ht="31" x14ac:dyDescent="0.35">
      <c r="B21" s="34" t="s">
        <v>39</v>
      </c>
      <c r="C21" s="34" t="s">
        <v>40</v>
      </c>
      <c r="D21" s="34" t="s">
        <v>75</v>
      </c>
      <c r="E21" s="34" t="s">
        <v>82</v>
      </c>
      <c r="F21" s="34" t="s">
        <v>101</v>
      </c>
      <c r="G21" s="34" t="s">
        <v>79</v>
      </c>
      <c r="H21" s="34" t="s">
        <v>76</v>
      </c>
      <c r="I21" s="34" t="s">
        <v>77</v>
      </c>
      <c r="J21" s="34" t="s">
        <v>78</v>
      </c>
      <c r="K21" s="34" t="s">
        <v>19</v>
      </c>
    </row>
    <row r="22" spans="2:11" x14ac:dyDescent="0.35">
      <c r="B22" s="31">
        <v>1</v>
      </c>
      <c r="C22" s="31" t="s">
        <v>46</v>
      </c>
      <c r="D22" s="47" t="s">
        <v>47</v>
      </c>
      <c r="E22" s="31">
        <v>147</v>
      </c>
      <c r="F22" s="31">
        <v>1</v>
      </c>
      <c r="G22" s="31">
        <v>5</v>
      </c>
      <c r="H22" s="31">
        <v>2</v>
      </c>
      <c r="I22" s="54">
        <v>120000</v>
      </c>
      <c r="J22" s="54"/>
      <c r="K22" s="54">
        <f>(I22+J22)*G22*H22*F22</f>
        <v>1200000</v>
      </c>
    </row>
    <row r="23" spans="2:11" x14ac:dyDescent="0.35">
      <c r="B23" s="172">
        <v>2</v>
      </c>
      <c r="C23" s="172" t="s">
        <v>48</v>
      </c>
      <c r="D23" s="47" t="s">
        <v>49</v>
      </c>
      <c r="E23" s="31">
        <v>34</v>
      </c>
      <c r="F23" s="172">
        <v>1</v>
      </c>
      <c r="G23" s="31">
        <v>3</v>
      </c>
      <c r="H23" s="31">
        <v>2</v>
      </c>
      <c r="I23" s="54">
        <v>120000</v>
      </c>
      <c r="J23" s="54"/>
      <c r="K23" s="54">
        <f>(I23+J23)*G23*H23*F23</f>
        <v>720000</v>
      </c>
    </row>
    <row r="24" spans="2:11" x14ac:dyDescent="0.35">
      <c r="B24" s="172"/>
      <c r="C24" s="172"/>
      <c r="D24" s="47" t="s">
        <v>50</v>
      </c>
      <c r="E24" s="31">
        <v>31</v>
      </c>
      <c r="F24" s="172"/>
      <c r="G24" s="31">
        <v>3</v>
      </c>
      <c r="H24" s="31">
        <v>2</v>
      </c>
      <c r="I24" s="54">
        <v>120000</v>
      </c>
      <c r="J24" s="54"/>
      <c r="K24" s="54">
        <f>(I24+J24)*G24*H24*F23</f>
        <v>720000</v>
      </c>
    </row>
    <row r="25" spans="2:11" x14ac:dyDescent="0.35">
      <c r="B25" s="172">
        <v>3</v>
      </c>
      <c r="C25" s="31" t="s">
        <v>51</v>
      </c>
      <c r="D25" s="47" t="s">
        <v>52</v>
      </c>
      <c r="E25" s="31">
        <v>6</v>
      </c>
      <c r="F25" s="172">
        <v>1</v>
      </c>
      <c r="G25" s="31">
        <v>2</v>
      </c>
      <c r="H25" s="31">
        <v>2</v>
      </c>
      <c r="I25" s="54">
        <v>1400000</v>
      </c>
      <c r="J25" s="54">
        <v>160000</v>
      </c>
      <c r="K25" s="54">
        <f>(I25+J25)*G25*H25*F25</f>
        <v>6240000</v>
      </c>
    </row>
    <row r="26" spans="2:11" x14ac:dyDescent="0.35">
      <c r="B26" s="172"/>
      <c r="C26" s="31" t="s">
        <v>53</v>
      </c>
      <c r="D26" s="47" t="s">
        <v>54</v>
      </c>
      <c r="E26" s="31">
        <v>12</v>
      </c>
      <c r="F26" s="172"/>
      <c r="G26" s="31">
        <v>2</v>
      </c>
      <c r="H26" s="31">
        <v>2</v>
      </c>
      <c r="I26" s="54">
        <v>120000</v>
      </c>
      <c r="J26" s="54"/>
      <c r="K26" s="54">
        <f>(I26+J26)*G26*H26*F25</f>
        <v>480000</v>
      </c>
    </row>
    <row r="27" spans="2:11" x14ac:dyDescent="0.35">
      <c r="B27" s="172">
        <v>4</v>
      </c>
      <c r="C27" s="172" t="s">
        <v>55</v>
      </c>
      <c r="D27" s="47" t="s">
        <v>56</v>
      </c>
      <c r="E27" s="31">
        <v>43</v>
      </c>
      <c r="F27" s="172">
        <v>1</v>
      </c>
      <c r="G27" s="31">
        <v>2</v>
      </c>
      <c r="H27" s="31">
        <v>2</v>
      </c>
      <c r="I27" s="54">
        <v>120000</v>
      </c>
      <c r="J27" s="54"/>
      <c r="K27" s="54">
        <f>(I27+J27)*G27*H27*F27</f>
        <v>480000</v>
      </c>
    </row>
    <row r="28" spans="2:11" x14ac:dyDescent="0.35">
      <c r="B28" s="172"/>
      <c r="C28" s="172"/>
      <c r="D28" s="47" t="s">
        <v>57</v>
      </c>
      <c r="E28" s="31">
        <v>7</v>
      </c>
      <c r="F28" s="172"/>
      <c r="G28" s="31">
        <v>2</v>
      </c>
      <c r="H28" s="31">
        <v>2</v>
      </c>
      <c r="I28" s="54">
        <v>120000</v>
      </c>
      <c r="J28" s="54"/>
      <c r="K28" s="54">
        <f>(I28+J28)*G28*H28*F27</f>
        <v>480000</v>
      </c>
    </row>
    <row r="29" spans="2:11" x14ac:dyDescent="0.35">
      <c r="B29" s="172">
        <v>5</v>
      </c>
      <c r="C29" s="31" t="s">
        <v>98</v>
      </c>
      <c r="D29" s="47" t="s">
        <v>58</v>
      </c>
      <c r="E29" s="31">
        <v>7</v>
      </c>
      <c r="F29" s="172">
        <v>1</v>
      </c>
      <c r="G29" s="31">
        <v>2</v>
      </c>
      <c r="H29" s="31">
        <v>2</v>
      </c>
      <c r="I29" s="54">
        <v>160000</v>
      </c>
      <c r="J29" s="54">
        <v>160000</v>
      </c>
      <c r="K29" s="54">
        <f>(I29+J29)*G29*H29*F29</f>
        <v>1280000</v>
      </c>
    </row>
    <row r="30" spans="2:11" x14ac:dyDescent="0.35">
      <c r="B30" s="172"/>
      <c r="C30" s="31" t="s">
        <v>59</v>
      </c>
      <c r="D30" s="47" t="s">
        <v>60</v>
      </c>
      <c r="E30" s="31">
        <v>13</v>
      </c>
      <c r="F30" s="172"/>
      <c r="G30" s="31">
        <v>3</v>
      </c>
      <c r="H30" s="31">
        <v>2</v>
      </c>
      <c r="I30" s="54">
        <v>120000</v>
      </c>
      <c r="J30" s="54"/>
      <c r="K30" s="54">
        <f>(I30+J30)*G30*H30*F29</f>
        <v>720000</v>
      </c>
    </row>
    <row r="31" spans="2:11" x14ac:dyDescent="0.35">
      <c r="B31" s="172"/>
      <c r="C31" s="31" t="s">
        <v>61</v>
      </c>
      <c r="D31" s="47" t="s">
        <v>62</v>
      </c>
      <c r="E31" s="31">
        <v>5</v>
      </c>
      <c r="F31" s="172"/>
      <c r="G31" s="31">
        <v>1</v>
      </c>
      <c r="H31" s="31">
        <v>2</v>
      </c>
      <c r="I31" s="54">
        <v>120000</v>
      </c>
      <c r="J31" s="54"/>
      <c r="K31" s="54">
        <f>(I31+J31)*G31*H31*F29</f>
        <v>240000</v>
      </c>
    </row>
    <row r="32" spans="2:11" x14ac:dyDescent="0.35">
      <c r="B32" s="171" t="s">
        <v>45</v>
      </c>
      <c r="C32" s="171"/>
      <c r="D32" s="171"/>
      <c r="E32" s="171"/>
      <c r="F32" s="171"/>
      <c r="G32" s="171"/>
      <c r="H32" s="171"/>
      <c r="I32" s="171"/>
      <c r="J32" s="171"/>
      <c r="K32" s="55">
        <f>SUM(K22:K31)</f>
        <v>12560000</v>
      </c>
    </row>
    <row r="34" spans="2:9" ht="15.5" x14ac:dyDescent="0.35">
      <c r="B34" s="173" t="s">
        <v>120</v>
      </c>
      <c r="C34" s="173"/>
      <c r="D34" s="173"/>
      <c r="E34" s="173"/>
      <c r="F34" s="173"/>
      <c r="G34" s="173"/>
      <c r="H34" s="173"/>
      <c r="I34" s="173"/>
    </row>
    <row r="35" spans="2:9" ht="31" x14ac:dyDescent="0.35">
      <c r="B35" s="34" t="s">
        <v>39</v>
      </c>
      <c r="C35" s="34" t="s">
        <v>40</v>
      </c>
      <c r="D35" s="34" t="s">
        <v>41</v>
      </c>
      <c r="E35" s="34" t="s">
        <v>82</v>
      </c>
      <c r="F35" s="34" t="s">
        <v>80</v>
      </c>
      <c r="G35" s="34" t="s">
        <v>77</v>
      </c>
      <c r="H35" s="34" t="s">
        <v>78</v>
      </c>
      <c r="I35" s="34" t="s">
        <v>19</v>
      </c>
    </row>
    <row r="36" spans="2:9" s="46" customFormat="1" x14ac:dyDescent="0.35">
      <c r="B36" s="19">
        <v>3</v>
      </c>
      <c r="C36" s="31" t="s">
        <v>51</v>
      </c>
      <c r="D36" s="47" t="s">
        <v>52</v>
      </c>
      <c r="E36" s="31">
        <v>6</v>
      </c>
      <c r="F36" s="31">
        <v>1</v>
      </c>
      <c r="G36" s="53">
        <v>1400000</v>
      </c>
      <c r="H36" s="53">
        <v>160000</v>
      </c>
      <c r="I36" s="52">
        <f>(G36+H36)*F36</f>
        <v>1560000</v>
      </c>
    </row>
    <row r="37" spans="2:9" s="44" customFormat="1" x14ac:dyDescent="0.35">
      <c r="B37" s="19">
        <v>5</v>
      </c>
      <c r="C37" s="31" t="s">
        <v>98</v>
      </c>
      <c r="D37" s="47" t="s">
        <v>58</v>
      </c>
      <c r="E37" s="31">
        <v>7</v>
      </c>
      <c r="F37" s="31">
        <v>1</v>
      </c>
      <c r="G37" s="53">
        <v>160000</v>
      </c>
      <c r="H37" s="53">
        <v>160000</v>
      </c>
      <c r="I37" s="52">
        <f>(G37+H37)*F37</f>
        <v>320000</v>
      </c>
    </row>
    <row r="38" spans="2:9" x14ac:dyDescent="0.35">
      <c r="B38" s="170" t="s">
        <v>81</v>
      </c>
      <c r="C38" s="170"/>
      <c r="D38" s="170"/>
      <c r="E38" s="170"/>
      <c r="F38" s="48">
        <f>SUM(F36:F37)</f>
        <v>2</v>
      </c>
      <c r="G38" s="55">
        <f t="shared" ref="G38:H38" si="0">SUM(G36:G37)</f>
        <v>1560000</v>
      </c>
      <c r="H38" s="55">
        <f t="shared" si="0"/>
        <v>320000</v>
      </c>
      <c r="I38" s="55">
        <f>SUM(I36:I37)</f>
        <v>1880000</v>
      </c>
    </row>
    <row r="41" spans="2:9" x14ac:dyDescent="0.35">
      <c r="F41" s="49"/>
    </row>
  </sheetData>
  <mergeCells count="27">
    <mergeCell ref="B2:K4"/>
    <mergeCell ref="B6:K6"/>
    <mergeCell ref="B20:K20"/>
    <mergeCell ref="B15:B17"/>
    <mergeCell ref="F15:F17"/>
    <mergeCell ref="B23:B24"/>
    <mergeCell ref="C23:C24"/>
    <mergeCell ref="F23:F24"/>
    <mergeCell ref="B9:B10"/>
    <mergeCell ref="C9:C10"/>
    <mergeCell ref="F9:F10"/>
    <mergeCell ref="B11:B12"/>
    <mergeCell ref="F11:F12"/>
    <mergeCell ref="B13:B14"/>
    <mergeCell ref="C13:C14"/>
    <mergeCell ref="F13:F14"/>
    <mergeCell ref="B18:J18"/>
    <mergeCell ref="B25:B26"/>
    <mergeCell ref="F25:F26"/>
    <mergeCell ref="B38:E38"/>
    <mergeCell ref="B27:B28"/>
    <mergeCell ref="C27:C28"/>
    <mergeCell ref="F27:F28"/>
    <mergeCell ref="B29:B31"/>
    <mergeCell ref="F29:F31"/>
    <mergeCell ref="B34:I34"/>
    <mergeCell ref="B32:J3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2988b2-9416-41ad-b2c3-714c90158b72">
      <Terms xmlns="http://schemas.microsoft.com/office/infopath/2007/PartnerControls"/>
    </lcf76f155ced4ddcb4097134ff3c332f>
    <TaxCatchAll xmlns="1837e1ae-cc8f-43a0-be28-5e66398f854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4190A1A027D0641867C4FE40A5F6689" ma:contentTypeVersion="19" ma:contentTypeDescription="Crear nuevo documento." ma:contentTypeScope="" ma:versionID="44086f538318ed17fa575cbd1afc4d81">
  <xsd:schema xmlns:xsd="http://www.w3.org/2001/XMLSchema" xmlns:xs="http://www.w3.org/2001/XMLSchema" xmlns:p="http://schemas.microsoft.com/office/2006/metadata/properties" xmlns:ns2="ef2988b2-9416-41ad-b2c3-714c90158b72" xmlns:ns3="1837e1ae-cc8f-43a0-be28-5e66398f854a" targetNamespace="http://schemas.microsoft.com/office/2006/metadata/properties" ma:root="true" ma:fieldsID="b906f4a8f05f7649545c7a57a6f643fb" ns2:_="" ns3:_="">
    <xsd:import namespace="ef2988b2-9416-41ad-b2c3-714c90158b72"/>
    <xsd:import namespace="1837e1ae-cc8f-43a0-be28-5e66398f85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2988b2-9416-41ad-b2c3-714c90158b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7e1ae-cc8f-43a0-be28-5e66398f854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e241631-3ea8-4360-b608-955853e50174}" ma:internalName="TaxCatchAll" ma:showField="CatchAllData" ma:web="1837e1ae-cc8f-43a0-be28-5e66398f85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88DF36-8D09-4191-8489-EF37732AD886}">
  <ds:schemaRefs>
    <ds:schemaRef ds:uri="http://schemas.microsoft.com/office/2006/metadata/properties"/>
    <ds:schemaRef ds:uri="http://schemas.microsoft.com/office/infopath/2007/PartnerControls"/>
    <ds:schemaRef ds:uri="ef2988b2-9416-41ad-b2c3-714c90158b72"/>
    <ds:schemaRef ds:uri="1837e1ae-cc8f-43a0-be28-5e66398f854a"/>
  </ds:schemaRefs>
</ds:datastoreItem>
</file>

<file path=customXml/itemProps2.xml><?xml version="1.0" encoding="utf-8"?>
<ds:datastoreItem xmlns:ds="http://schemas.openxmlformats.org/officeDocument/2006/customXml" ds:itemID="{21E27C82-979C-494B-B122-8028F8F59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8EC81-A8DF-49C4-8918-F52A6C2007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2988b2-9416-41ad-b2c3-714c90158b72"/>
    <ds:schemaRef ds:uri="1837e1ae-cc8f-43a0-be28-5e66398f85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</vt:lpstr>
      <vt:lpstr>ANEXO PTO</vt:lpstr>
      <vt:lpstr>DETALLE GASTOS DE VIAJE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Arturo Bohorquez Bernal</dc:creator>
  <cp:keywords/>
  <dc:description/>
  <cp:lastModifiedBy>Liliana Vargas Artunduaga</cp:lastModifiedBy>
  <cp:revision/>
  <dcterms:created xsi:type="dcterms:W3CDTF">2025-03-19T19:37:35Z</dcterms:created>
  <dcterms:modified xsi:type="dcterms:W3CDTF">2026-07-29T21:17:22Z</dcterms:modified>
  <cp:category/>
  <cp:contentStatus/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0x01010074190A1A027D0641867C4FE40A5F6689</vt:lpwstr>
  </op:property>
  <op:property fmtid="{D5CDD505-2E9C-101B-9397-08002B2CF9AE}" pid="3" name="IdNivel">
    <vt:lpwstr>NIVEL-1</vt:lpwstr>
  </op:property>
  <op:property fmtid="{D5CDD505-2E9C-101B-9397-08002B2CF9AE}" pid="4" name="IdTipoDoc">
    <vt:lpwstr>TIPODOC-1</vt:lpwstr>
  </op:property>
  <op:property fmtid="{D5CDD505-2E9C-101B-9397-08002B2CF9AE}" pid="5" name="IdDocTMS">
    <vt:lpwstr>DOCTMS-1</vt:lpwstr>
  </op:property>
  <op:property fmtid="{D5CDD505-2E9C-101B-9397-08002B2CF9AE}" pid="6" name="PublicarPDF">
    <vt:lpwstr>1</vt:lpwstr>
  </op:property>
</op:Properties>
</file>