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4"/>
  <workbookPr codeName="ThisWorkbook"/>
  <mc:AlternateContent xmlns:mc="http://schemas.openxmlformats.org/markup-compatibility/2006">
    <mc:Choice Requires="x15">
      <x15ac:absPath xmlns:x15ac="http://schemas.microsoft.com/office/spreadsheetml/2010/11/ac" url="C:\Users\CHIKY´s\Downloads\"/>
    </mc:Choice>
  </mc:AlternateContent>
  <xr:revisionPtr revIDLastSave="52" documentId="11_BCF94433D8DC10823B775035933C79EC1FB0C67D" xr6:coauthVersionLast="47" xr6:coauthVersionMax="47" xr10:uidLastSave="{A364CF98-F615-4141-9CE1-A2BD34864BCF}"/>
  <bookViews>
    <workbookView xWindow="0" yWindow="0" windowWidth="19180" windowHeight="6910" firstSheet="1" activeTab="1" xr2:uid="{00000000-000D-0000-FFFF-FFFF00000000}"/>
  </bookViews>
  <sheets>
    <sheet name="SB (2)" sheetId="6" state="hidden" r:id="rId1"/>
    <sheet name="POZOS" sheetId="8" r:id="rId2"/>
    <sheet name="Hoja2" sheetId="9" state="hidden" r:id="rId3"/>
    <sheet name="FOTOVOLTAICA" sheetId="4" state="hidden" r:id="rId4"/>
    <sheet name="Hoja1" sheetId="5" state="hidden" r:id="rId5"/>
    <sheet name="LC" sheetId="3" state="hidden" r:id="rId6"/>
    <sheet name="S_A" sheetId="2" state="hidden" r:id="rId7"/>
    <sheet name="MC (2)" sheetId="7" state="hidden" r:id="rId8"/>
    <sheet name="MC" sheetId="1"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5" i="8" l="1"/>
  <c r="F64" i="8"/>
  <c r="F63" i="8"/>
  <c r="F62" i="8"/>
  <c r="F61" i="8"/>
  <c r="F60" i="8"/>
  <c r="F59" i="8"/>
  <c r="F57" i="8"/>
  <c r="F56" i="8"/>
  <c r="F54" i="8"/>
  <c r="F50" i="8"/>
  <c r="F49" i="8"/>
  <c r="F47" i="8"/>
  <c r="F46" i="8"/>
  <c r="F45" i="8"/>
  <c r="F44" i="8"/>
  <c r="F43" i="8"/>
  <c r="F42" i="8"/>
  <c r="F40" i="8"/>
  <c r="F39" i="8"/>
  <c r="F37" i="8"/>
  <c r="F36" i="8"/>
  <c r="F35" i="8"/>
  <c r="F34" i="8"/>
  <c r="F33" i="8"/>
  <c r="F31" i="8"/>
  <c r="F30" i="8"/>
  <c r="F29" i="8"/>
  <c r="F27" i="8"/>
  <c r="F25" i="8"/>
  <c r="F24" i="8"/>
  <c r="F23" i="8"/>
  <c r="F22" i="8"/>
  <c r="F21" i="8"/>
  <c r="F20" i="8"/>
  <c r="F19" i="8"/>
  <c r="F18" i="8"/>
  <c r="F52" i="8"/>
  <c r="F53" i="8"/>
  <c r="F23" i="2" l="1"/>
  <c r="F24" i="2"/>
  <c r="F26" i="2"/>
  <c r="F28" i="2"/>
  <c r="F30" i="2"/>
  <c r="F31" i="2"/>
  <c r="F32" i="2"/>
  <c r="F33" i="2"/>
  <c r="F35" i="2"/>
  <c r="F36" i="2"/>
  <c r="F38" i="2"/>
  <c r="F39" i="2"/>
  <c r="F40" i="2"/>
  <c r="F41" i="2"/>
  <c r="F42" i="2"/>
  <c r="F43" i="2"/>
  <c r="F44" i="2"/>
  <c r="F45" i="2"/>
  <c r="F46" i="2"/>
  <c r="F47" i="2"/>
  <c r="F48" i="2"/>
  <c r="F49" i="2"/>
  <c r="F50" i="2"/>
  <c r="F51" i="2"/>
  <c r="F52" i="2"/>
  <c r="F53" i="2"/>
  <c r="F54" i="2"/>
  <c r="F55" i="2"/>
  <c r="F57" i="2"/>
  <c r="F58" i="2"/>
  <c r="F22" i="2"/>
  <c r="E59" i="2"/>
  <c r="F61" i="2"/>
  <c r="F62" i="2"/>
  <c r="G52" i="7"/>
  <c r="H52" i="7"/>
  <c r="I52" i="7"/>
  <c r="G53" i="7"/>
  <c r="H53" i="7"/>
  <c r="I53" i="7"/>
  <c r="G54" i="7"/>
  <c r="G55" i="7"/>
  <c r="H55" i="7"/>
  <c r="I55" i="7"/>
  <c r="G56" i="7"/>
  <c r="G57" i="7"/>
  <c r="H57" i="7"/>
  <c r="I57" i="7"/>
  <c r="G58" i="7"/>
  <c r="H58" i="7"/>
  <c r="I58" i="7"/>
  <c r="G59" i="7"/>
  <c r="H59" i="7"/>
  <c r="I59" i="7"/>
  <c r="G60" i="7"/>
  <c r="H60" i="7"/>
  <c r="I60" i="7"/>
  <c r="G61" i="7"/>
  <c r="H61" i="7"/>
  <c r="I61" i="7"/>
  <c r="G62" i="7"/>
  <c r="H62" i="7"/>
  <c r="I62" i="7"/>
  <c r="H54" i="7"/>
  <c r="H56" i="7"/>
  <c r="I56" i="7"/>
  <c r="I54" i="7"/>
  <c r="G23" i="7"/>
  <c r="G24" i="7"/>
  <c r="H24" i="7"/>
  <c r="I24" i="7"/>
  <c r="G25" i="7"/>
  <c r="H25" i="7"/>
  <c r="I25" i="7"/>
  <c r="G26" i="7"/>
  <c r="G27" i="7"/>
  <c r="H27" i="7"/>
  <c r="I27" i="7"/>
  <c r="G28" i="7"/>
  <c r="H28" i="7"/>
  <c r="I28" i="7"/>
  <c r="G29" i="7"/>
  <c r="H29" i="7"/>
  <c r="I29" i="7"/>
  <c r="G30" i="7"/>
  <c r="H30" i="7"/>
  <c r="I30" i="7"/>
  <c r="G31" i="7"/>
  <c r="G32" i="7"/>
  <c r="H32" i="7"/>
  <c r="I32" i="7"/>
  <c r="G33" i="7"/>
  <c r="G34" i="7"/>
  <c r="H34" i="7"/>
  <c r="I34" i="7"/>
  <c r="G35" i="7"/>
  <c r="H35" i="7"/>
  <c r="I35" i="7"/>
  <c r="G36" i="7"/>
  <c r="H36" i="7"/>
  <c r="I36" i="7"/>
  <c r="G37" i="7"/>
  <c r="H37" i="7"/>
  <c r="I37" i="7"/>
  <c r="H23" i="7"/>
  <c r="I23" i="7"/>
  <c r="H26" i="7"/>
  <c r="I26" i="7"/>
  <c r="H31" i="7"/>
  <c r="I31" i="7"/>
  <c r="H33" i="7"/>
  <c r="I33" i="7"/>
  <c r="G38" i="7"/>
  <c r="H38" i="7"/>
  <c r="I38" i="7"/>
  <c r="G39" i="7"/>
  <c r="H39" i="7"/>
  <c r="I39" i="7"/>
  <c r="G40" i="7"/>
  <c r="H40" i="7"/>
  <c r="I40" i="7"/>
  <c r="G41" i="7"/>
  <c r="H41" i="7"/>
  <c r="I41" i="7"/>
  <c r="G42" i="7"/>
  <c r="H42" i="7"/>
  <c r="I42" i="7"/>
  <c r="G43" i="7"/>
  <c r="H43" i="7"/>
  <c r="I43" i="7"/>
  <c r="G44" i="7"/>
  <c r="H44" i="7"/>
  <c r="I44" i="7"/>
  <c r="G45" i="7"/>
  <c r="H45" i="7"/>
  <c r="I45" i="7"/>
  <c r="G46" i="7"/>
  <c r="H46" i="7"/>
  <c r="I46" i="7"/>
  <c r="G47" i="7"/>
  <c r="H47" i="7"/>
  <c r="I47" i="7"/>
  <c r="G48" i="7"/>
  <c r="H48" i="7"/>
  <c r="I48" i="7"/>
  <c r="G49" i="7"/>
  <c r="H49" i="7"/>
  <c r="I49" i="7"/>
  <c r="G50" i="7"/>
  <c r="H50" i="7"/>
  <c r="I50" i="7"/>
  <c r="G51" i="7"/>
  <c r="H51" i="7"/>
  <c r="I51" i="7"/>
  <c r="G63" i="7"/>
  <c r="H63" i="7"/>
  <c r="I63" i="7"/>
  <c r="G64" i="7"/>
  <c r="H64" i="7"/>
  <c r="I64" i="7"/>
  <c r="G65" i="7"/>
  <c r="H65" i="7"/>
  <c r="I65" i="7"/>
  <c r="G66" i="7"/>
  <c r="H66" i="7"/>
  <c r="I66" i="7"/>
  <c r="G67" i="7"/>
  <c r="H67" i="7"/>
  <c r="I67" i="7"/>
  <c r="G68" i="7"/>
  <c r="H68" i="7"/>
  <c r="I68" i="7"/>
  <c r="G69" i="7"/>
  <c r="H69" i="7"/>
  <c r="I69" i="7"/>
  <c r="G70" i="7"/>
  <c r="H70" i="7"/>
  <c r="I70" i="7"/>
  <c r="G71" i="7"/>
  <c r="H71" i="7"/>
  <c r="I71" i="7"/>
  <c r="G72" i="7"/>
  <c r="H72" i="7"/>
  <c r="I72" i="7"/>
  <c r="G73" i="7"/>
  <c r="H73" i="7"/>
  <c r="I73" i="7"/>
  <c r="G74" i="7"/>
  <c r="H74" i="7"/>
  <c r="I74" i="7"/>
  <c r="G75" i="7"/>
  <c r="H75" i="7"/>
  <c r="I75" i="7"/>
  <c r="G76" i="7"/>
  <c r="H76" i="7"/>
  <c r="I76" i="7"/>
  <c r="G77" i="7"/>
  <c r="H77" i="7"/>
  <c r="I77" i="7"/>
  <c r="G78" i="7"/>
  <c r="H78" i="7"/>
  <c r="I78" i="7"/>
  <c r="F60" i="2"/>
  <c r="E63" i="2"/>
  <c r="G22" i="7"/>
  <c r="H22" i="7"/>
  <c r="I22" i="7"/>
  <c r="G79" i="7"/>
  <c r="H79" i="7"/>
  <c r="I79" i="7"/>
  <c r="G80" i="7"/>
  <c r="H80" i="7"/>
  <c r="I80" i="7"/>
  <c r="G81" i="7"/>
  <c r="H81" i="7"/>
  <c r="I81" i="7"/>
  <c r="G21" i="7"/>
  <c r="H21" i="7"/>
  <c r="I21" i="7"/>
  <c r="I82" i="7"/>
  <c r="J40" i="1"/>
  <c r="J41" i="1"/>
  <c r="I38" i="1"/>
  <c r="J38" i="1"/>
  <c r="K38" i="1"/>
  <c r="I39" i="1"/>
  <c r="J39" i="1"/>
  <c r="K39" i="1"/>
  <c r="I21" i="1"/>
  <c r="J21" i="1"/>
  <c r="K21" i="1"/>
  <c r="K41" i="1"/>
  <c r="K43" i="1"/>
  <c r="E23" i="6"/>
  <c r="E24" i="6"/>
  <c r="E25" i="6"/>
  <c r="E26" i="6"/>
  <c r="E27" i="6"/>
  <c r="E28" i="6"/>
  <c r="E29" i="6"/>
  <c r="E30" i="6"/>
  <c r="E31" i="6"/>
  <c r="E32" i="6"/>
  <c r="E33" i="6"/>
  <c r="E34" i="6"/>
  <c r="E22" i="6"/>
  <c r="E35" i="6"/>
  <c r="E36" i="6"/>
  <c r="E37" i="6"/>
  <c r="E38" i="6"/>
  <c r="E39" i="6"/>
  <c r="E40" i="6"/>
  <c r="E21" i="6"/>
  <c r="E41" i="6"/>
  <c r="F21" i="4"/>
  <c r="E22" i="4"/>
  <c r="F23" i="4"/>
  <c r="E24" i="4"/>
  <c r="E21" i="3"/>
  <c r="E26" i="3"/>
  <c r="E28" i="3"/>
  <c r="E27" i="3"/>
  <c r="E25" i="3"/>
  <c r="E24" i="3"/>
  <c r="E23" i="3"/>
  <c r="E22" i="3"/>
  <c r="D29" i="3"/>
  <c r="E30" i="3"/>
  <c r="E31" i="3"/>
  <c r="E32" i="3"/>
  <c r="E33" i="3"/>
  <c r="D34" i="3"/>
  <c r="F66" i="8" l="1"/>
  <c r="F67" i="8"/>
  <c r="F68" i="8" s="1"/>
  <c r="E69"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800-000001000000}">
      <text>
        <r>
          <rPr>
            <b/>
            <sz val="9"/>
            <color indexed="81"/>
            <rFont val="Tahoma"/>
            <family val="2"/>
          </rPr>
          <t xml:space="preserve">DIGITAR VALOR UNITARIO DEL ITEM 1
</t>
        </r>
      </text>
    </comment>
    <comment ref="G38" authorId="0" shapeId="0" xr:uid="{00000000-0006-0000-0800-000002000000}">
      <text>
        <r>
          <rPr>
            <b/>
            <sz val="9"/>
            <color indexed="81"/>
            <rFont val="Tahoma"/>
            <family val="2"/>
          </rPr>
          <t xml:space="preserve">DIGITAR VALOR UNITARIO DEL ITEM 2
</t>
        </r>
      </text>
    </comment>
    <comment ref="G39" authorId="0" shapeId="0" xr:uid="{00000000-0006-0000-08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<sst xmlns="http://schemas.openxmlformats.org/spreadsheetml/2006/main" count="487" uniqueCount="317">
  <si>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</si>
  <si>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</si>
  <si>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</si>
  <si>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</si>
  <si>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</si>
  <si>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</si>
  <si>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</si>
  <si>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</si>
  <si>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</si>
  <si>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</si>
  <si>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</si>
  <si>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</si>
  <si>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</si>
  <si>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</si>
  <si>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</si>
  <si>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</si>
  <si>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</si>
  <si>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</si>
  <si>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</si>
  <si>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</si>
  <si>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</si>
  <si>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</si>
  <si>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</si>
  <si>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</si>
  <si>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</si>
  <si>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Rama Judicial del Poder Público</t>
  </si>
  <si>
    <t>Consejo Superior de la Judicatura</t>
  </si>
  <si>
    <t>Dirección Seccional de Administración Judicial de Medellín</t>
  </si>
  <si>
    <t>FORMATO 5 - OFERTA ECONÓMICA</t>
  </si>
  <si>
    <t>I. ACREDITACIÓN</t>
  </si>
  <si>
    <t>NUMERO DE PROCESO:</t>
  </si>
  <si>
    <t>SA0XX-2026</t>
  </si>
  <si>
    <t>OBJETO DEL PROCESO:</t>
  </si>
  <si>
    <t>REALIZAR LAS OBRAS CIVILES NECESARIAS PARA LA REMODELACIÓN INTEGRAL DE LA PLAZOLETA PERIMETRAL, ASÍ COMO LA IMPERMEABILIZACIÓN DE LA CUBIERTA Y EL MANTENIMIENTO MEDIANTE SELLADO DE LA FACHADA PERIMETRAL EN VIDRIO DEL EDIFICIO HORACIO MONTOYA GIL – SEDE DEL TRIBUNAL SUPERIOR DE MEDELLÍN</t>
  </si>
  <si>
    <t>NOMBRE DEL PROPONENTE:</t>
  </si>
  <si>
    <t>[INDICAR NOMBRE DEL PROPONENTE]</t>
  </si>
  <si>
    <t>NUMERO DE INDENTIFICACIÓN TRIBUTARIA</t>
  </si>
  <si>
    <t>[INDICAR NIT DEL PROPONENTE]</t>
  </si>
  <si>
    <t>II. PROPUESTA ECONÓMICA</t>
  </si>
  <si>
    <t>DESCRIPCION</t>
  </si>
  <si>
    <t>UNIDAD</t>
  </si>
  <si>
    <t>CANTIDAD</t>
  </si>
  <si>
    <t>PRECIO UNITARIO ANTES IVA</t>
  </si>
  <si>
    <t>VALOR TOTAL ANTES DE IVA</t>
  </si>
  <si>
    <t>DESMONTES Y DEMOLICIONES</t>
  </si>
  <si>
    <t xml:space="preserve">1.1 </t>
  </si>
  <si>
    <t>Excavación manual de material heterogéneo bajo cualquier grado de humedad, puede incluir bolas de roca, Incluye además transporte interno, retiro y botada a sitios autorizados por la interventoría.</t>
  </si>
  <si>
    <t>m3</t>
  </si>
  <si>
    <t>1.2</t>
  </si>
  <si>
    <t>Demolición manual y/o mecánica controlada de pisos existentes de cualquier material hasta llegar a la placa estructural o terreno natural (baldosa, vaciados grano, concreto), incluye escalas (huella y contrahuella), rampa y sistema de impermeabilización actual. Incluye retiro, transporte y disposición final de escombros en sitios autorizados por la interventoría</t>
  </si>
  <si>
    <t>1.3</t>
  </si>
  <si>
    <t>Corte, demolición y resane de franja inferior de los muros perimetrales de manera que se pueda subir la impermeabilización y se pueda cubrir cuando se instale el acabado</t>
  </si>
  <si>
    <t>m</t>
  </si>
  <si>
    <t>1.4</t>
  </si>
  <si>
    <t>Desmonte, retiro de bancas prefabricadas y disposición final en sitios autorizados por la interventoría.</t>
  </si>
  <si>
    <t>un</t>
  </si>
  <si>
    <t>1.5</t>
  </si>
  <si>
    <t>Desmonte y retiro de pasamanos existentes en tubería metálica. Incluye disposición final en sitios autorizados por la interventoría</t>
  </si>
  <si>
    <t>1.6</t>
  </si>
  <si>
    <t>Desmonte y retiro de piso WPC(material con fibras de madera, plástico y aditivos)con estructura de fijación en entramado con perfilería en aluminio y tornillería. Incluye disposición final en sitios autorizados por la interventoría</t>
  </si>
  <si>
    <t>m2</t>
  </si>
  <si>
    <t>1.7</t>
  </si>
  <si>
    <t>Retiro de impermeabilización actual de la cubierta y disposición final de  en sitios autorizados por la interventoría.</t>
  </si>
  <si>
    <t>1.8</t>
  </si>
  <si>
    <t>Demolición manual y/o mecánica de materas móviles, Incluye retiro, transporte y disposición final de escombros y materia vegetal en sitios autorizados por la interventoría</t>
  </si>
  <si>
    <t>Und.</t>
  </si>
  <si>
    <t>CERRAMIENTOS PROVISIONALES</t>
  </si>
  <si>
    <t>2.1</t>
  </si>
  <si>
    <t>Suministro, transporte e instalación de cerramiento provisional perimetral en lámina de fibrocemento tipo Superboard o equivalente, espesor mínimo 10 mm, apta para intemperie, con altura mínima de 2.20 m, instalada sobre estructura metálica galvanizada calibre 20 con parales separados máximo cada 0.60 m, debidamente anclados y con refuerzos y arriostramientos para garantizar estabilidad frente a cargas de viento. Incluye suministro e instalación de publicidad del proyecto mediante impresión en vinilo con renders o imágenes del proyecto hacia la cara exterior del cerramiento. Incluye materiales, mano de obra, transporte, herramientas, instalación, mantenimiento durante la obra y desmonte final.</t>
  </si>
  <si>
    <t>IMPERMEABILIZACIÓN PLAZOLETA -  CUBIERTA</t>
  </si>
  <si>
    <t>3.1</t>
  </si>
  <si>
    <t xml:space="preserve">Impermeabilización de placa mediante suministro y aplicación de membrana de PVC de 1,5 mm de espesor para Terrazas con Acabado Duro Encima, con 10 años de garantía, reforzada con armadura de malla de fibra de poliéster, alargamiento a la rotura longitudinal mayor a 100% y transversal mayor a 110%, resistencia al impacto mayor o igual a 700 mm de acuerdo con EN12691. Incluye Perfiles de Fijación Perimetral, Geotextil NT1600 como Base y Sello de Bordes Perimetrales con Poliuretano </t>
  </si>
  <si>
    <t>3.2</t>
  </si>
  <si>
    <t>Suministro e instalación de capa de geotextil NT1600 con el fin de proteger la impermeabilización y aislarla del acabado</t>
  </si>
  <si>
    <t>3.3</t>
  </si>
  <si>
    <t xml:space="preserve">Impermeabilización de Jardineras Mediante Suministro y Aplicación de Membrana de PVC Antirraiz de 1,5 mm de Espesor, con 10 años de garantía, reforzada con armadura de malla de fibra de poliéster, alargamiento a la rotura longitudinal mayor a 100% y transversal mayor a 110%, resistencia al impacto mayor o igual a 700 mm de acuerdo con EN12691. Incluye Perfiles de Fijación Perimetral, Geotextil NT1600 como Base y Sello de Bordes Perimetrales con Poliuretano </t>
  </si>
  <si>
    <t>LLENOS - ESTRUCTURA EN CONCRETO</t>
  </si>
  <si>
    <t>4.1</t>
  </si>
  <si>
    <t>Instalación de mortero con resistencia a la compresión mínima de 240 kg/cm2 con espesor aproximado de 4 cm reforzado con malla de gallinero; previa instalación del mortero deberá aplicarse una capa de mejorador de adherencia aditivo látex de última generación, que adhiere, impermeabiliza, plastifica y mejora resistencias de morteros y concretos. Se Debe Garantizar Una Superficie de Acabado del Mortero Pareja, Sin Protuberancias ni Oquedades</t>
  </si>
  <si>
    <t>4.2</t>
  </si>
  <si>
    <t>Suministro, transporte, extendido, nivelación y compactación de material granular seleccionado para conformación de base estructural de rampa para personas con movilidad reducida (PMR). El material se colocará en capas con espesor máximo de 0,20 m, con humedecimiento controlado para alcanzar la humedad óptima y compactación mecánica. Incluye transporte interno, acarreos, equipos, herramientas y mano de obra necesarios para su correcta ejecución.</t>
  </si>
  <si>
    <t>4.3</t>
  </si>
  <si>
    <t>Suministro de materiales, mano de obra, equipos y herramientas para la construcción de rampa en concreto reforzado f'c=21 MPa, espesor:010 m; incluye muros laterales y viga de cimentación en concreto, formaleta, vaciado, vibrado y curado. El acabado de la rampa será escobillado o texturizado antideslizante en toda su superficie y los muros en fachada tendrán acabado en concreto a la vista, ademas de los respectivos ensayos a la compresión para verificar su resistencia de diseño. No incluye acero de refuerzo</t>
  </si>
  <si>
    <t>4.4</t>
  </si>
  <si>
    <t>Suministro, transporte, colocación y vibrado de concreto de f'c=21 Mpa para viga de fundación de 0,3x0,30 m, Incluye formaleta, acarreos internos y todos los demás elementos necesarios para su correcta ejecución, ademas de los respectivos ensayos a la compresión para verificar su resistencia de diseño. No incluye acero de refuerzo</t>
  </si>
  <si>
    <t>4.5</t>
  </si>
  <si>
    <t>Suministro, transporte, colocación y vibrado de concreto de f'c=21 Mpa para muro en concreto reforzado, espesor de 0,12 m con dovelas, Incluye formaleta, acarreos internos y todos los demás elementos necesarios para su correcta ejecución, ademas de los respectivos ensayos a la compresión para verificar su resistencia de diseño. No incluye acero de refuerzo</t>
  </si>
  <si>
    <t>ACERO DE REFUERZO</t>
  </si>
  <si>
    <t>5.1</t>
  </si>
  <si>
    <t>Suministro, transporte, corte, figurado, habilitado, amarre y colocación de acero de refuerzo corrugado con resistencia fy = 420 MPa,incluye alambre recocido, separadores, desperdicios y todos los materiales, equipos y mano de obra necesarios para su correcta instalación.</t>
  </si>
  <si>
    <t>kg</t>
  </si>
  <si>
    <t>5.2</t>
  </si>
  <si>
    <t>Suministro, transporte y colocación de malla de acero electrosoldada con espaciamiento de 15 x 15 cm en alambre grafilado Ø6 mm, incluye traslapos, amarres, separadores, desperdicios, equipos y mano de obra necesarios para su correcta instalación.</t>
  </si>
  <si>
    <t>PISOS Y REVESTIMIENTOS</t>
  </si>
  <si>
    <t>6.1</t>
  </si>
  <si>
    <t>Suministro e instalación de piedra pizarra natural o equivalente, color previa aprobación de la interventoría con espesor de 3 cm, para pisos exteriores. Incluye preparación y nivelación de la superficie, suministro y aplicación de mortero de pega o adhesivo cementicio para exteriores, cortes, ajustes, formación y sellado de juntas, aplicación de sellador hidrófugo repelente de agua para piedra natural, limpieza final y protección del acabado. Incluye transporte interno, desperdicios, herramientas, equipos y mano de obra necesarios para su correcta ejecución. Garantía mínima de diez (10) años sobre el acabado instalado</t>
  </si>
  <si>
    <t>6.2</t>
  </si>
  <si>
    <t>Instalación de acabado en mármol royal veta con espesor de 3cm, con garantia de 10 años, incluyendo adhesivo para mármol, destroncado, emboquillado con boquilla para exteriores y trafico alto, lavado con limpiador con limpiador con base en una mezcla de ácidos orgánicos, surfactantes y aditivos especiales para lavar y desmanchar superficies de ladrillo, mortero, concreto o piedra natural y protección con hidrofugo  repelente de agua para fachadas de durabilidad 10 años, incoloro con base en siliconas, que proteja las superficies contra la penetración del agua lluvia</t>
  </si>
  <si>
    <t>6.3</t>
  </si>
  <si>
    <t>Suministro e instalación de guardaescoba en piedra pizarra natural color previa aprobación de la interventoría, espesor de 0,01m. Incluye preparación de la superficie, suministro y aplicación de mortero de pega o adhesivo cementicio, cortes, ajustes, formación y sellado de juntas, limpieza final, transporte interno, desperdicios, herramientas, equipos y mano de obra necesarios para su correcta ejecución.</t>
  </si>
  <si>
    <t>6.4</t>
  </si>
  <si>
    <t xml:space="preserve">Suministro e instalación de cenefa perimetral de hasta 0.50 m de alto, incluye media caña, ejecutada en acabado tipo grano negro (granito pulido y brillado), incluyendo la conformación de junta de dilatación mediante varilla de cobre en transición con piso en pizarra negra o material adyacente. El ítem comprende todas las actividades necesarias para su correcta ejecución, incluyendo preparación de superficie, suministro de materiales, herramientas, instalación, protección y limpieza final. </t>
  </si>
  <si>
    <t>6.5</t>
  </si>
  <si>
    <t xml:space="preserve">Suministro e instalación de enchape para muro en concreto reforzado en piedra pizarra natural color previa aprobación de la interventoría, incluye media caña, ejecutada en acabado tipo grano negro (granito pulido y brillado), incluyendo la conformación de junta de dilatación mediante varilla de cobre en transición con piso en pizarra negra o material adyacente. El ítem comprende todas las actividades necesarias para su correcta ejecución, incluyendo preparación de superficie, suministro de materiales, herramientas, instalación, protección y limpieza final. </t>
  </si>
  <si>
    <t>6.6</t>
  </si>
  <si>
    <t>Suministro e instalación de tabletas de gres para exteriores, de alta resistencia mecánica y baja absorción de agua, color y formato previa aprobación de la interventoría, para acabado de cubierta. Incluye preparación, suministro y aplicación de mortero de pega o adhesivo cementicio para exteriores, colocación de las tabletas garantizando alineación, pendientes y escuadras, cortes y ajustes, formación y sellado de juntas con material impermeable, limpieza final y protección del acabado. Incluye transporte interno, desperdicios, herramientas, equipos y mano de obra necesarios para su correcta ejecución.</t>
  </si>
  <si>
    <t>MATERAS PREFABRICADAS</t>
  </si>
  <si>
    <t>7.1</t>
  </si>
  <si>
    <t>Suministro e instalación de materas prefabricadas de dimensiones aproximadas 0.60 × 0.60 × 60 m, en material prefabricado (concreto, fibra o equivalente). Incluye transporte, ubicación, nivelación, capa de drenaje, suministro de sustrato vegetal o material orgánico para jardinería, verificación de árboles existentes que se encuentren en condiciones de extracción para trasplante acorde con dimensiones de las jardineras a suministrar, o en común acuerdo con interventoría definir la especie más indicada para este fin, traslado interno y replantado, así como herramientas, equipos, desperdicios y mano de obra necesarios para su correcta instalación y entrega final.</t>
  </si>
  <si>
    <t>7.2</t>
  </si>
  <si>
    <t>Suministro, transporte, cargue, descargue y colocación de tierra vegetal abonada o sustrato orgánico para jardinería en jardineras o materas. Incluye extendido, conformación del relleno, mezcla y acondicionamiento del material, así como herramientas, equipos, transporte interno, desperdicios y mano de obra necesarios para su correcta ejecución.</t>
  </si>
  <si>
    <t>CARPINTERIA METALICA</t>
  </si>
  <si>
    <t>8.1</t>
  </si>
  <si>
    <t>Suministro e instalación de pasamanos doble en acero inoxidable AISI 304 para rampa de accesibilidad, cumpliendo con los requisitos de la NSR-10 Título K y la NTC 4201. Incluye pasamanos superior a una altura de 0.90 m y pasamanos inferior a 0.70 m, soportados en parales metálicos con separación máxima de 1.20 m. Los pasamanos deberán ser continuos y prolongarse horizontalmente 0.30 m al inicio y al final de la rampa. Incluye soportes, anclajes, soldaduras, fijaciones, transporte, herramientas, equipos y todos los elementos necesarios para garantizar la correcta instalación, estabilidad y seguridad del sistema.</t>
  </si>
  <si>
    <t>8.2</t>
  </si>
  <si>
    <t>Suministro e instalación de pasamanos en acero inoxidable AISI 304 para rampa vehicular, con altura de 1.00 m, conformada por tubo superior en 2¨y un tubo intermedio en 1 1/2¨, soportados en parales en acero inoxidable en 1 1/2¨ espaciados cada 1.20 m. Incluye soportes, anclajes, soldaduras, fijaciones, transporte, herramientas, equipos y todos los elementos necesarios para garantizar la estabilidad y seguridad del sistema, de acuerdo con los criterios de seguridad establecidos en la NSR-10 Título K y la NTC 4201.</t>
  </si>
  <si>
    <t>8.3</t>
  </si>
  <si>
    <t>Suministro e instalación de pasamanos metálico para escaleras en acero inoxidable AISI 304, con altura de 1.10 m, conformado por pasamanos superior en tubo 2", tubo intermedio de 1 1/2¨ y parales en acero inoxidable en 1 1/2¨ espaciados cada 1.20 m. Incluye soportes, anclajes, soldaduras, fijaciones, transporte, herramientas, equipos y todos los elementos necesarios para garantizar la correcta instalación, estabilidad y seguridad del sistema, cumpliendo con los requisitos de la NSR-10 Título K y la NTC 4201.</t>
  </si>
  <si>
    <t>FACHADA</t>
  </si>
  <si>
    <t>9.1</t>
  </si>
  <si>
    <t>Suministro y aplicación de sellamiento perimetral en ventanas y/o puertas vidrieras en fachadas para eliminación de filtraciones de agua lluvia hacia muros interiores. Incluye limpieza y preparación de superficies, retiro de sellos deteriorados, suministro y aplicación de sellante elástico para exteriores tipo poliuretano o silicona neutra de alta resistencia a la intemperie, colocación de cordón de respaldo cuando sea necesario, así como protección de áreas adyacentes. Incluye mano de obra, herramientas, incluye trabajo en alturas, materiales y disposición final de residuos. Aplica para juntas perimetrales entre marco de ventana y muro.</t>
  </si>
  <si>
    <t>9.2</t>
  </si>
  <si>
    <t>Remoción de material deteriorado, resane y pintada con PINTURA ACRÍLICA,  para exteriores en fachada (hidrorepelente) de primera calidad que cumpla con la Norma NTC 1335, 2 manos o las que sean necesarias para obtener una superficie pareja y homogénea, a satisfacción de la interventoría y/o supervisión. Incluye trabajo en alturas, suministro y transporte de los materiales, preparada y adecuación de la superficie a intervenir. Color a definir según aprobación de la interventoría y/o supervisión; además todos los elementos necesarios para su correcta aplicación.</t>
  </si>
  <si>
    <t>REDES ELÉCTRICAS</t>
  </si>
  <si>
    <t>10.1</t>
  </si>
  <si>
    <t>Suministro, transporte e instalación de luminarias tipo bala LED empotradas de 9 W para exterior, incluye conectores, terminales certificados, pruebas de funcionamiento y puesta en servicio y todos los elementos necesarios para su correcta instalación y funcionamiento. La instalación deberá cumplir con la normativa RETIE vigente.</t>
  </si>
  <si>
    <t>10.2</t>
  </si>
  <si>
    <t>Tubería PVC eléctrica conduit de ¾”.  Incluye accesorios, cintas, abrazaderas; y todos los elementos necesarios para su correcta instalación y funcionamiento.</t>
  </si>
  <si>
    <t>10.3</t>
  </si>
  <si>
    <t>Suministro e instalación de tuberia EMT 3/4". Incluye accesorios, cintas, abrazaderas; y todos los elementos necesarios para su correcta instalación y funcionamiento.</t>
  </si>
  <si>
    <t>10.4</t>
  </si>
  <si>
    <t>Suministro e instalación de acometida en cable 3 No 12 Cu 7H AWG-CU-THHN/THWN 600V 90° cumple con las norma RETIE- NTC1332 y UL 83, diámetro 3,36mm, espesor chaqueta 1,14mm, Resistencia DC a 20°  5,31 Ohm/km, diámetro exterior 9,6mm, capacidad de corriente 30A. Incluye todos los elementos necesarios para su correcta instalación y funcionamiento.</t>
  </si>
  <si>
    <t>10.5</t>
  </si>
  <si>
    <t>Suministro e instalación de breaker enchufable 2x20 Amp con certificación RETIE. Incluye todos los elementos necesarios para su correcta instalación y funcionamiento.</t>
  </si>
  <si>
    <t>10.6</t>
  </si>
  <si>
    <r>
      <t xml:space="preserve">Suministro, instalación, configuración y puesta en funcionamiento de </t>
    </r>
    <r>
      <rPr>
        <sz val="11"/>
        <color rgb="FF000000"/>
        <rFont val="Calibri"/>
        <family val="2"/>
      </rPr>
      <t>reloj programador digital destinado al control automático de sistemas de iluminación, capaz de ejecutar encendido y apagado de cargas eléctricas conforme a horarios previamente programados y todos los elementos necesarios para su correcta instalación y funcionamiento.</t>
    </r>
  </si>
  <si>
    <t xml:space="preserve"> SUBTOTAL PROPUESTA </t>
  </si>
  <si>
    <t>ADMINISTRACION</t>
  </si>
  <si>
    <t>UTILIDAD</t>
  </si>
  <si>
    <t>IVA</t>
  </si>
  <si>
    <r>
      <rPr>
        <sz val="10"/>
        <color rgb="FF000000"/>
        <rFont val="Arial"/>
      </rPr>
      <t xml:space="preserve">
</t>
    </r>
    <r>
      <rPr>
        <b/>
        <sz val="10"/>
        <color rgb="FF000000"/>
        <rFont val="Arial"/>
      </rPr>
      <t xml:space="preserve">Nota 1: para la presentación de la oferta los proponentes deberán tener en cuenta, que el valor unitario de cada ítem debe incluir todos los gastos y/o costos en el que debe incurrir para la prestación del servicio que se pretende contratar; así como los impuestos, tasas y demás erogaciones, los cuales serán asumidas por el proveedor en su totalidad.   
 El proponente no podrá superar el precio unitario promedio de cada ítem, conforme al Anexo de Promedios y/o el FORMULARI 1 (PRESUPUESTO OFICIAL). Tampoco podrá superar el valor total del presupuesto.  
 El FORMATO 5 – ANEXO A LA OFERTA ECONÓMICA, tiene que coincidir con el valor presentado en SECOP II, so pena de rechazo.    </t>
    </r>
  </si>
  <si>
    <r>
      <rPr>
        <b/>
        <sz val="10"/>
        <color rgb="FF000000"/>
        <rFont val="Arial"/>
        <family val="2"/>
      </rPr>
      <t xml:space="preserve">Nota 2: </t>
    </r>
    <r>
      <rPr>
        <sz val="10"/>
        <color rgb="FF000000"/>
        <rFont val="Arial"/>
        <family val="2"/>
      </rPr>
      <t xml:space="preserve">El CONTRATISTA incluirá en todos y cada uno de los ítems, todos los costos de suministro de materiales, acabados,: instalación, mano de obra, equipos, herramientas, limpieza, trasiegos, transportes, cargue, retiro de material, disposición final, elementos de seguridad y en general todos los costos directos e indirectos relacionados con la completa ejecución de los ítems correspondientes, ejecutados y entregados en pleno funcionamiento a satisfacción de LA INTERVENTORÍA. No se pagará valor independiente ni adicional por estos conceptos, por lo cual será responsabilidad a cuenta y costo del CONTRATISTA y deberán estar contemplados en los ítems correspondientes.  </t>
    </r>
  </si>
  <si>
    <r>
      <rPr>
        <b/>
        <sz val="10"/>
        <color rgb="FF000000"/>
        <rFont val="Arial"/>
        <family val="2"/>
      </rPr>
      <t>Nota 3</t>
    </r>
    <r>
      <rPr>
        <sz val="10"/>
        <color rgb="FF000000"/>
        <rFont val="Arial"/>
        <family val="2"/>
      </rPr>
      <t xml:space="preserve">: El contrato se celebrará por el valor total de la oferta ganadora.  </t>
    </r>
  </si>
  <si>
    <r>
      <rPr>
        <b/>
        <sz val="10"/>
        <color rgb="FF000000"/>
        <rFont val="Arial"/>
        <family val="2"/>
      </rPr>
      <t>Nota 4:</t>
    </r>
    <r>
      <rPr>
        <sz val="10"/>
        <color rgb="FF000000"/>
        <rFont val="Arial"/>
        <family val="2"/>
      </rPr>
      <t xml:space="preserve">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t>
    </r>
  </si>
  <si>
    <r>
      <rPr>
        <b/>
        <sz val="10"/>
        <color theme="1"/>
        <rFont val="Arial"/>
        <family val="2"/>
      </rPr>
      <t xml:space="preserve">Nota 5: </t>
    </r>
    <r>
      <rPr>
        <sz val="10"/>
        <color theme="1"/>
        <rFont val="Arial"/>
        <family val="2"/>
      </rPr>
      <t xml:space="preserve">En caso de presentarse errores aritméticos en la oferta económica de los proponentes, el proponente aceptará que la entidad proceda a su corrección y, para todos los efectos, se tendrá en cuenta el valor corregido.  
Sera rechazada la oferta cuando, una vez hecha la corrección por trascripción y/o aritmética, si a ello hubiere lugar, la diferencia, en valor absoluto, entre el valor presentado y el nuevo valor corregido supere el uno por ciento (1%) con respecto al valor total presentado en la propuesta, ya que dicha corrección impacte el valor final de la oferta.   </t>
    </r>
  </si>
  <si>
    <r>
      <rPr>
        <b/>
        <sz val="10"/>
        <color theme="1"/>
        <rFont val="Arial"/>
        <family val="2"/>
      </rPr>
      <t xml:space="preserve">Nota 6: </t>
    </r>
    <r>
      <rPr>
        <sz val="10"/>
        <color theme="1"/>
        <rFont val="Arial"/>
        <family val="2"/>
      </rPr>
      <t xml:space="preserve">Se analizará la artificialidad de los precios de cada uno de los ítems del contrato, de acuerdo con lo establecido en la guía G-MOAB-01 “Guía para el manejo de ofertas artificialmente bajas en Procesos de Contratación”, expedida por Colombia Compra Eficiente      </t>
    </r>
  </si>
  <si>
    <r>
      <rPr>
        <b/>
        <sz val="10"/>
        <color theme="1"/>
        <rFont val="Arial"/>
        <family val="2"/>
      </rPr>
      <t xml:space="preserve">Nota 7: </t>
    </r>
    <r>
      <rPr>
        <sz val="10"/>
        <color theme="1"/>
        <rFont val="Arial"/>
        <family val="2"/>
      </rPr>
      <t>El contratista está en la obligación de mantener los precios ofrecidos en su oferta. En ningún caso podrá cambiar o modificar los precios establecidos durante la ejecución del contrato.</t>
    </r>
  </si>
  <si>
    <t>CANT</t>
  </si>
  <si>
    <t>1 </t>
  </si>
  <si>
    <t>“Realizar los estudios y diseños para la instalación de plantas fotovoltaicas para las sedes de Alto Baudo, Litoral de San Juan, Medio Atrato, Pizarro, Sipi, Acandi, Unguia, Bojaya, Nuqui, Carmen del Darien y Jurado, donde funcionan las sedes del Consejo Superior de la Judicatura Dirección Ejecutiva Seccional de Administración Judicial Chocó. Incluye elaboración y entrega a la entidad de planos de ubicación, arquitectónicos y eléctricos en formato DWG (autocad) memorias de cálculo, informe de actividades a desarrollarse de acuerdo a lo encontrado en los espacios analizados, estudio del mercado de las actividades que se requieren ejecutar; y los demás documentos necesarios para su correcta ejecución.</t>
  </si>
  <si>
    <t>COSTO DIRECTO</t>
  </si>
  <si>
    <t xml:space="preserve"> IVA </t>
  </si>
  <si>
    <t xml:space="preserve"> TOTAL </t>
  </si>
  <si>
    <t>BASE GRAVABLE (% AIU) SERVICIOS</t>
  </si>
  <si>
    <t>IVA SOBRE SERVICIOS</t>
  </si>
  <si>
    <t>BASE GRAVABLE (% AIU) EQUIPOS</t>
  </si>
  <si>
    <t xml:space="preserve"> IVA (EQUIPOS) </t>
  </si>
  <si>
    <t>U. MED</t>
  </si>
  <si>
    <t>DEMOLICIÓN DE MURO EN DRYWALL. Incluye lámina, perfiles, cargue, transporte y botada de escombros en botaderos oficiales y la recuperación de los materiales aprovechables y/o su transporte hasta la bodega o el sitio que indique la interventoría.</t>
  </si>
  <si>
    <t xml:space="preserve"> m2 </t>
  </si>
  <si>
    <t>DESMONTE y REINSTALACIÓN  DE BARRA DE ATENCIÓN. Incluye transporte interno, acoples y todo lo necesario para su correcta instalación y funcionamiento.</t>
  </si>
  <si>
    <t>CORTE  DE BARRA DE ATENCIÓN. Incluye transporte interno, acoples y todo lo necesario para su correcta instalación y funcionamiento.</t>
  </si>
  <si>
    <t>SELLADO</t>
  </si>
  <si>
    <t>Suministro, transporte y colocación de sellado para ventanas vidrieras fijas y corredizas, incluye pisavidrios a presión, empaques, sellado del marco (interior y exterior) y todos los elementos necesarios para su correcta instalación y funcionamiento.</t>
  </si>
  <si>
    <t xml:space="preserve">REVOQUE, ESTUCO Y PINTURA </t>
  </si>
  <si>
    <t>Aplicación de RESANE Y PINTURA A BASE DE AGUA EN MUROS, CON VINILO TIPO 1 de primera calidad sobre muros revocados y/o estucados, tres manos o las necesarias hasta obtener una superficie pareja y homogénea. Incluye suministro y transporte de los materiales, resanes, tapa poros en estuco plástico diluido en agua proporción 1:2, adecuación de la superficie a intervenir hasta obtener una superficie pareja y homogénea, color a definir según aprobación de la interventoría.</t>
  </si>
  <si>
    <t>DIVISIONES DRYWALL Y VIDRIO</t>
  </si>
  <si>
    <t>Suministro, transporte y colocación de muros en Drywall INSONORIZADOS,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</si>
  <si>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Suministro, transporte y colocación de muros en Drywall,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</si>
  <si>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 xml:space="preserve">Corte de muro en drywall para instalacion de ventaneria de antencion al publico, incluye todos los elementos necesarios para la correcta ejecución y puesta en funcionamiento.  </t>
  </si>
  <si>
    <t>Suministro, transporte e instalación de divisiones en vidrio tipo oficina. Incluye todos los elementos para su correcta puesta en funcionamiento.</t>
  </si>
  <si>
    <t>PUERTAS Y VENTANAS</t>
  </si>
  <si>
    <t>Suministro e instalación de puerta (2 -2,1m x 0,7 - 1m) con marco metalico y ala en madera triplex. Incluye chapa de bola en aluminio, chapa de seguridad,  tope puerta; y todos los elementos necesarios para su correcta instalación y funcionamiento.</t>
  </si>
  <si>
    <t>Suministro e instalación de puerta (2 -2,1m x 0,7 - 1m) con marco metalico y ala en madera triplex con barra de atención. Incluye chapa de bola en aluminio, chapa de seguridad,  tope puerta; y todos los elementos necesarios para su correcta instalación y funcionamiento.</t>
  </si>
  <si>
    <t>REDES ELÉCTRICAS, VOZ Y DATOS</t>
  </si>
  <si>
    <t xml:space="preserve">Suministro, trasnporte e instalación de tablero de 18 circuitos con espacio para totalizadores. Incluye todos los elementos para su correcta instalación y funcionamiento </t>
  </si>
  <si>
    <t>Suministro e instalación de breaker monopolar enchufable 20 Amp con certficación RETIE. Incluye todos los elementos necesarios para su correcta instalación y funcionamiento.</t>
  </si>
  <si>
    <t>Suministro e instalación de breaker bipolar enchufable 2x20 Amp con certficación RETIE. Incluye todos los elementos necesarios para su correcta instalación y funcionamiento.</t>
  </si>
  <si>
    <t>Suministro e instalación de breaker tripolar enchufable 3x50 Amp con certficación RETIE. Incluye todos los elementos necesarios para su correcta instalación y funcionamiento.</t>
  </si>
  <si>
    <t>Suministro e instalación de UPS  10 KVA/ 10000 W Trifásica online doble conversión, con banco de baterías para autonomía mínima de 2 horas a full carga. Incluye todos los elementos necesarios para su correcta instalación y funcionamiento.</t>
  </si>
  <si>
    <t>Suministro e instalación de troquel triple (para dos tomacorrientes y un faceplate sencillo o doble de datos) para instalar en canaleta 12cm, fabricado en lámina cold rolled calibre 22 acabado con pintura electrostática. Incluye todos los elementos necesarios para su correcta instalación y funcionamiento.</t>
  </si>
  <si>
    <t>Suministro e instalación de bandeja portacable tipo malla 30x8 cm con división para cableado eléctrico y telecomunciaciones. Incluye fijación con soporte suspensión y elementos básicos de fijacion; y los demás elementos necesarios para su correcta ejecución.</t>
  </si>
  <si>
    <t>Suministro e instalación de canaleta metálica 12x5 cm blanca con división. Incluye aterrizaje, puesta a tierra, chapeta, fijaciónes, pernos, marcación y todos los elementos necesarios para su correcto montaje.</t>
  </si>
  <si>
    <t>Suministro e instalación de tubería EMT 3/4". Incluye accesorios 3/4”, grapas, cintas; y todos los elementos necesarios para su correcta instalación y funcionamiento.</t>
  </si>
  <si>
    <t xml:space="preserve"> m </t>
  </si>
  <si>
    <t>Suministro e instalación de acometida en Cable 3 No 12 Cu 7H AWG-CU-THHN/THWN 600V 90° cumple con las normas RETIE- NTC1332 y UL 83, diámetro 3,36mm, espesor chaqueta 1,14mm, Resistencia DC a 20° 5,31 Ohm/km, diámetro exterior 9,6mm, capacidad de corriente 30A (Libre de alógeno). Incluye todos los elementos necesarios para su correcta instalación y funcionamiento.</t>
  </si>
  <si>
    <t>Suministro e instalación de tomacorriente doble polo a tierra 15A -125V color blanco. Incluye conectores de empalme; y todos los elementos necesarios para su correcta instalación y funcionamiento.</t>
  </si>
  <si>
    <t>Suministro e instalación de tomacorriente doble polo a tierra 15A -125V punto naranja. Incluye conectores de empalme; y todos los elementos necesarios para su correcta instalación y funcionamiento.</t>
  </si>
  <si>
    <t>Salida doble para datos. Incluye faceplate sencillo, Conector (Jack) modular Categoría 6A - Autoponchable y con cubre polvos abatible, 1 PatchCord (Cable de Parcheo) UTP, RJ45-RJ45, Categoria 6A, color a definir por la entidad, L=3m (para punto), 1 PatchCord (Cable de Parcheo) UTP, RJ45-RJ45, Categoría 6A, color a definir por la entidad, L= 1m (para rack); y los demás elementos necesarios para su correcta instalación y funcionamiento.</t>
  </si>
  <si>
    <t>Suministro e instalación de cable UTP categoría 6A Cumple con la Norma internacional ANSI/TIA/EIA-568-B.2-10 cables, Categoría 6 Aumentada o "Categoría 6A", que operan a frecuencias de hasta 500 MHz y proveen transferencias de hasta 10 Gbit/s (10GBASE-T), Diámetro exterior 8.3 ± 0.3 mm, Radio curvatura Min.Fijo: 33mm Durante instalación: 66mm, Instalación fija: -10°C a +60°C, Durante instalación: -10°C a +60°C, Velocidad de propagación 66.7%, Conductor 23AWG Cobre desnudo sólido, Diámetro: 0.56 ± 0.01 mm, Aislamiento Polietileno, Diámetro: 1.04 ± 0.05 mm, espesor: 0.22 mm. Normativa: No propagador de la llama IEC 60332-1-[1,2]:2004, Libre de halógenos UNE-EN 60754 (IEC 60754), Baja emisión de humos IEC 61034-[1,2], Norma Ref. Diseño ISO/IEC 11801:2002 (Ed. 2.2), IEC 61156-5 ed2.0, EN 50173-1:2011, EN 50173-2:2007 A1:2010, EN 50288-11-1:2012, ANSI/TIA-568-C.2:2009  ISO 11801 Clase EA y ANSI/TIA-568-C.2 Categoría 6A estándares para apoyar Transmisión 10GBASE-T . Incluye todos los elementos necesarios para su correcta instalación y funcionamiento.</t>
  </si>
  <si>
    <t>Suministro, transporte e instalación de luminaria PANEL LED 48W/Marco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</si>
  <si>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e instalación de fibra óptica OM4: Núcleo de fibra multimodo tipo 50 m, ancho de banda modal mínimo de 4700 MHz-km a 850 nm Categoría OM4 (50/125), Optimizado Laser, ancho de banda modal mínimo 850 / 953 / 1300 nm:  3500 / – / 500 MHz·km, Ethernet rápido 100BASE-FX: 2000 m, 1 Gb (1000 Mb) Ethernet 1000BASE-SX: 550 m, 1 Gb (1000 Mb) Ethernet 1000BASE-LX: 550 m, 10 Gb Ethernet 10GBASE-SR: 400 m, 40 Gb Ethernet - 40GBASE-SWDM4: 350m - Duplex LC, 40 Gb Ethernet 40GBASE-SR4: 150 m - (550 m QSFP+ eSR412), 100 Gb Ethernet 100GBASE-SR10: 150 m. Incluye todos los elementos necesarios  para su correcta instalación y funcionamiento.</t>
  </si>
  <si>
    <t>Suministro e instalación de bandeja para distribución de fibra óptica: Entradas posteriores para alojar al cable, organizadores de fibra y empalmes, soportes laterales deslizables, diseño de alta calidad y está fabricada en acero laminado en frío calibre 16, Altura de 1U para rack de 19” estándar, el panel frontal dispone hasta 24 puertos para los adaptadores  LC dúplex, Cumple las normativas EN50155 / EN50121. Incluye todos los elementos necesarios  para su correcta instalación y funcionamiento.</t>
  </si>
  <si>
    <t>Certificación de punto de datos en punto y rack. Incluye todos los elementos necesarios para su correcta ejecución.</t>
  </si>
  <si>
    <t xml:space="preserve">AIRE ACONDICIONADO </t>
  </si>
  <si>
    <t xml:space="preserve">Suministro, transporte e instalación de aire acondicionado de alta eficiencia, capacidad de 18.000 btu/hr, 60 Hz, 220V, consumo 1080W, EER (3.05WW), con Tecnología INVERTER, modo limpieza automática, doble filtro de protección, carga completa de refrigerante ecológico R410, soportes, tuberia, conexiones, bomba, desagues. Incluye control remoto digital del equipo con pilas; y todos los demás elementos necesarios para su correcta instalación y funcionamiento. </t>
  </si>
  <si>
    <t xml:space="preserve">Desmonte y reinstalación de aire acondiconado, incluye todos los elementos para su correcta puesta en funcionamiento. </t>
  </si>
  <si>
    <t xml:space="preserve"> ADMINISTRACIÓN </t>
  </si>
  <si>
    <t xml:space="preserve"> UTILIDAD </t>
  </si>
  <si>
    <t xml:space="preserve"> IVA (SOBRE UTILIDAD) </t>
  </si>
  <si>
    <t xml:space="preserve">VALOR UNIT </t>
  </si>
  <si>
    <t>%IVA</t>
  </si>
  <si>
    <t>SUBTOTAL + IVA UNIT</t>
  </si>
  <si>
    <t>Corte de vidrio común de 6mm. Incluye todos los elementos necesarios para su correcta ejecución.</t>
  </si>
  <si>
    <t>M</t>
  </si>
  <si>
    <t>Corte de vidrio común de 5mm. Incluye todos los elementos necesarios para su correcta ejecución.</t>
  </si>
  <si>
    <t>Corte de vidrio común de 4mm. Incluye todos los elementos necesarios para su correcta ejecución.</t>
  </si>
  <si>
    <t>Desmonte de puerta vidriera existente. Incluye Incluye todos los elementos necesarios para su correcta ejecución.</t>
  </si>
  <si>
    <t>UND</t>
  </si>
  <si>
    <t>Reinstalación de puerta vidriera existente. Incluye todos los elementos necesarios para su correcta ejecución y funcionamiento.</t>
  </si>
  <si>
    <t>Desmonte de ventana existente (130cm x 166cm). Incluye todos los elementos necesarios para su correcta ejecución.</t>
  </si>
  <si>
    <t>Desmonte de ventana existente (225cm x 135cm). Incluye todos los elementos necesarios para su correcta ejecución.</t>
  </si>
  <si>
    <t>Desmonte de ventana existente (125cm x 135cm). Incluye todos los elementos necesarios para su correcta ejecución.</t>
  </si>
  <si>
    <t>Desmonte de ventana existente (44cm x 66cm). Incluye todos los elementos necesarios para su correcta ejecución.</t>
  </si>
  <si>
    <t>Retiro de película de protección solar existente. Incluye impieza de vidrio, y los demás elementos necesarios para su correcta ejecución.</t>
  </si>
  <si>
    <t>M2</t>
  </si>
  <si>
    <t xml:space="preserve">Sellamiento con silicona para vidrio y aluminio. Incluye todos los elementos necesarios para su correcta ejecución. </t>
  </si>
  <si>
    <t xml:space="preserve">Sellamiento de ventanas con Adhesivo Sellador Poliuretano. Incluye todos los elementos necesarios para su correcta ejecución. </t>
  </si>
  <si>
    <t xml:space="preserve">Sellamiento de ventana con platina 1/8 X 2 Pulgadas. Incluye todos los elementos necesarios para su correcta ejecución.  </t>
  </si>
  <si>
    <t xml:space="preserve">Suministro e instalación de sillar de ventana 744 en aluminio. Incluye todos los elementos necesarios para su instalación y funcionamiento. </t>
  </si>
  <si>
    <t xml:space="preserve">Suministro e instalación de sillar de ventana 5020 en aluminio. Incluye todos los elementos necesarios para su instalación y funcionamiento. </t>
  </si>
  <si>
    <r>
      <t xml:space="preserve">Suministro e instalación de cabezal de ventana </t>
    </r>
    <r>
      <rPr>
        <sz val="10"/>
        <color theme="1"/>
        <rFont val="Arial"/>
        <family val="2"/>
      </rPr>
      <t>744</t>
    </r>
    <r>
      <rPr>
        <sz val="10"/>
        <color rgb="FF000000"/>
        <rFont val="Arial"/>
        <family val="2"/>
      </rPr>
      <t xml:space="preserve"> en aluminio. Incluye todos los elementos necesarios para su instalación y funcionamiento. </t>
    </r>
  </si>
  <si>
    <t xml:space="preserve">Suministro e instalación de cabezal de ventana 5020 en aluminio. Incluye todos los elementos necesarios para su instalación y funcionamiento. </t>
  </si>
  <si>
    <t xml:space="preserve">Suministro e instalación de jamba de ventana 744 en aluminio. Incluye todos los elementos necesarios para su instalación y funcionamiento. </t>
  </si>
  <si>
    <t xml:space="preserve">Suministro e instalación de jamba de ventana 5020 en aluminio. Incluye todos los elementos necesarios para su instalación y funcionamiento. </t>
  </si>
  <si>
    <t xml:space="preserve">Suministro e instalacion de guía 744 para ventana corrediza. Incluye todos los elementos necesarios para su instalación y funcionamiento. </t>
  </si>
  <si>
    <t xml:space="preserve">Suministro e instalacion de guía 5020 para ventana corrediza. Incluye todos los elementos necesarios para su instalación y funcionamiento. </t>
  </si>
  <si>
    <t xml:space="preserve">Suministro e instalación de enganche 744 para ventana corrediza. Incluye todos los elementos necesarios para su instalación y funcionamiento. </t>
  </si>
  <si>
    <t xml:space="preserve">Suministro e instalación de enganche 5020 para ventana corrediza. Incluye todos los elementos necesarios para su instalación y funcionamiento. </t>
  </si>
  <si>
    <t xml:space="preserve">Suministro e instalación de traslape 744 para ventana corrediza. Incluye todos los elementos necesarios para su instalación y funcionamiento. </t>
  </si>
  <si>
    <t xml:space="preserve">Suministro e instalación de traslape 5020 para ventana corrediza. Incluye todos los elementos necesarios para su instalación y funcionamiento. </t>
  </si>
  <si>
    <t xml:space="preserve">Suministro e instalación de perfil horizontal inferior 744 para ventana corrediza. Incluye todos los elementos necesarios para su instalación y funcionamiento. </t>
  </si>
  <si>
    <t xml:space="preserve">Suministro e instalación de perfil horizontal inferior 5020 para ventana corrediza. Incluye todos los elementos necesarios para su instalación y funcionamiento. </t>
  </si>
  <si>
    <t xml:space="preserve">Suministro e instalación de perfil horizontal superior 744 para ventana corrediza. Incluye todos los elementos necesarios para su instalación y funcionamiento. </t>
  </si>
  <si>
    <t xml:space="preserve">Suministro e instalación de perfil horizontal superior 5020 para ventana corrediza. Incluye todos los elementos necesarios para su instalación y funcionamiento. </t>
  </si>
  <si>
    <t xml:space="preserve">Suministro e instalación de balinera 744 para ventana corrediza. Incluye todos los elementos necesarios para su instalación y funcionamiento. </t>
  </si>
  <si>
    <t xml:space="preserve">Suministro e instalación de balinera 5020 para ventana corrediza. Incluye todos los elementos necesarios para su instalación y funcionamiento. </t>
  </si>
  <si>
    <t xml:space="preserve">Suministro e instalación de empaque para ventana corrediza.  Incluye todos los elementos necesarios para su instalación y funcionamiento. </t>
  </si>
  <si>
    <t xml:space="preserve">Suministro e instalación de chapa tipo jaguar para ventana corrediza. Incluye todos los elementos necesarios para su instalación y funcionamiento. </t>
  </si>
  <si>
    <t xml:space="preserve">Suministro e instalación de perfil U66 en aluminio para ventana fija. Incluye todos los elementos necesarios para su instalación y funcionamiento. </t>
  </si>
  <si>
    <t xml:space="preserve">Suministro e instalación de pisavidrio 3/8 x 1/2 para ventana fija. Incluye todos los elementos necesarios para su instalación y funcionamiento. </t>
  </si>
  <si>
    <t xml:space="preserve">Suministro e instalación de empaque para ventana en módulo fijo.  Incluye todos los elementos necesarios para su instalación y funcionamiento. </t>
  </si>
  <si>
    <t xml:space="preserve">Suministro e instalación de pasador o chapa para ventana. Incluye todos los elementos necesarios para su instalación y funcionamiento. </t>
  </si>
  <si>
    <t xml:space="preserve">Suministro e instalación de Brazo 10" para ventana proyectante (Juego 2 unidades x ventana). Incluye todos los elementos necesarios para su instalación y funcionamiento. </t>
  </si>
  <si>
    <t>JUEGO</t>
  </si>
  <si>
    <t xml:space="preserve">Suministro e instalacion de Brazo 8" para ventana proyectante (Juego 2 unidades x ventana). Incluye todos los elementos necesarios para su instalación y funcionamiento. </t>
  </si>
  <si>
    <t xml:space="preserve">Suministro e instalación de tapa para gato hidráulico. Incluye todos los elementos necesarios para su instalación y funcionamiento. </t>
  </si>
  <si>
    <t xml:space="preserve">Suministro e instalación de gato hidráulico de piso para puerta vidriera. Incluye todos los elementos necesarios para su instalación y funcionamiento. </t>
  </si>
  <si>
    <t xml:space="preserve">Suministro e instalación de brazo hidráulico para puerta vidriera. Incluye todos los elementos necesarios para su instalación y funcionamiento. </t>
  </si>
  <si>
    <t xml:space="preserve">Suministro e instalación de gato hidráulico para cualquier tipo de puerta (metálica, aluminio, madera) superior a los 80 Kg  hasta 150Kg. Certificación UL - 3 horas cortafuego. Fuerza ajustable por regulación de resorte 1 - 6 ANSI Grado 1; 2.000.000 ciclos de apertura, permite apertura hasta 180°.  Incluye todos los elementos necesarios para su instalación y funcionamiento. </t>
  </si>
  <si>
    <t xml:space="preserve">Suministro e instalación de gato hidráulico para cualquier tipo de puerta (metálica, aluminio, madera) de hasta 80Kg. Certificación UL - 3 horas cortafuego. Fuerza ajustable por regulación de resorte 1 - 6 ANSI Grado 1; 2.000.000 ciclos de apertura, permite apertura hasta 180°.  Incluye todos los elementos necesarios para su instalación y funcionamiento. </t>
  </si>
  <si>
    <t xml:space="preserve">suministro e intalación de chapa de seguridad doble cara doble llave para puerta de vidrio. Incluye todos los elementos necesarios para su instalación y funcionamiento.  </t>
  </si>
  <si>
    <t xml:space="preserve">suministro e intalacion de cerradura pico de loro con llaves para puerta de vidrio o aluminio. Incluye todos los elementos necesarios para su instalación y funcionamiento. </t>
  </si>
  <si>
    <t xml:space="preserve">Suministro e instalación de Película Control Solar Metálica. Tonalidad: Reflectivo plata Control Rayos UV 99% Energía solar rechazada 79%.películas permite conservar niveles de luz medios y bajos (50%, 35%, 25%, 20%, 15%, 10%), bloqueando el 99% de los rayos ultravioleta y rechazando hasta el 91% de los Rayos Infrarrojos. Incluye todos los elementos necesarios para su instalación y funcionamiento. </t>
  </si>
  <si>
    <t xml:space="preserve"> M2</t>
  </si>
  <si>
    <t xml:space="preserve">Suministro e instalación de Película Control Solar Cerámica. bloqueando el 99% de los rayos ultravioleta y rechazando hasta el 91% de los Rayos Infrarrojos.películas permite conservar niveles de luz medios y bajos (50%, 35%, 25%, 20%, 15%, 10%). Incluye todos los elementos necesarios para su instalación y funcionamiento. </t>
  </si>
  <si>
    <t xml:space="preserve">Suministro e instalación de película sanblastig, especiales y con logos. Incluye todos los elementos necesarios para su instalación y funcionamiento. </t>
  </si>
  <si>
    <t xml:space="preserve">Suministro e instalación de juego de pivotes (2 x ventana). Incluye todos los elementos necesarios para su instalación y funcionamiento. </t>
  </si>
  <si>
    <t xml:space="preserve">Suministro e instalación de puerta vidriera corrediza en vidrio templado de 10mm y perfileria en aluminio. Incluye zócalo, accesorios, chapa de seguridad; y todos los elementos necesarios para su instalación y funcionamiento. </t>
  </si>
  <si>
    <t xml:space="preserve">Suministro e instalación de puerta en aluminio con vidrio de 6mm, incluye bisagras, tensores, cerradura yale, empaque y pasador. Incluye todos los elementos necesarios para su instalación y funcionamiento. </t>
  </si>
  <si>
    <r>
      <t xml:space="preserve">Suministro e instalación de ventana corrediza (130cm x 90cm) en vidrio común de </t>
    </r>
    <r>
      <rPr>
        <sz val="10"/>
        <color theme="1"/>
        <rFont val="Arial"/>
        <family val="2"/>
      </rPr>
      <t>4mm</t>
    </r>
    <r>
      <rPr>
        <sz val="10"/>
        <color rgb="FF000000"/>
        <rFont val="Arial"/>
        <family val="2"/>
      </rPr>
      <t xml:space="preserve">  y perfileria en aluminio. Incluye guías, balineras, chapa, y todos los elementos necesarios para su correcta instalación  y funcionamiento. </t>
    </r>
  </si>
  <si>
    <t>Suministro e instalación de ventana proyectante de (0.44m x 0.66m) en vidrio común de 4 mm y perfileria en aluminio mate. Incluye manija, y  todos los elementos necesarios para su instalación y funcionamiento.</t>
  </si>
  <si>
    <t xml:space="preserve">Suministro e instalación de vidrio común de 4 mm. Incluye todos los elementos necesarios para su instalación y funcionamiento. </t>
  </si>
  <si>
    <t xml:space="preserve">Suministro e instalación de vidrio común de 5 mm. Incluye todos los elementos necesarios para su instalación y funcionamiento. </t>
  </si>
  <si>
    <t xml:space="preserve">Suministro e instalación de vidrio común de 6 mm. Incluye todos los elementos necesarios para su instalación y funcionamiento. </t>
  </si>
  <si>
    <t xml:space="preserve">Suministro e instalación de vidrio templado de 6 mm. Incluye todos los elementos necesarios para su instalación y funcionamiento. </t>
  </si>
  <si>
    <t xml:space="preserve">Suministro e instalación de vidrio templado de 8 mm. Incluye todos los elementos necesarios para su instalación y funcionamiento. </t>
  </si>
  <si>
    <t xml:space="preserve">Suministro e instalación de vidrio templado de 10 mm. Incluye todos los elementos necesarios para su instalación y funcionamiento. </t>
  </si>
  <si>
    <t xml:space="preserve">Suministro e instalación manija para ventana proyectante fabricada en aluminio, lado derecho o izquierdo. Incluye todos los elementos necesarios para su instalación y funcionamiento. </t>
  </si>
  <si>
    <t xml:space="preserve">TOTAL </t>
  </si>
  <si>
    <t>SEDE</t>
  </si>
  <si>
    <t>MCPIO</t>
  </si>
  <si>
    <t>SEDES</t>
  </si>
  <si>
    <t>VALOR UNIT / VR POR SEDE</t>
  </si>
  <si>
    <t>SUBTOTAL + IVA UNIT2</t>
  </si>
  <si>
    <t>PRESTACIÓN DEL SERVICIO DE ÁREA PROTEGIDA EN SEDES JUDICIALES</t>
  </si>
  <si>
    <t>MES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</si>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</sst>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quot;$&quot;\ #,##0;\-&quot;$&quot;\ #,##0"/>
    <numFmt numFmtId="165" formatCode="&quot;$&quot;\ #,##0;[Red]\-&quot;$&quot;\ #,##0"/>
    <numFmt numFmtId="166" formatCode="&quot;$&quot;\ #,##0.00;\-&quot;$&quot;\ #,##0.00"/>
    <numFmt numFmtId="167" formatCode="_-&quot;$&quot;\ * #,##0.00_-;\-&quot;$&quot;\ * #,##0.00_-;_-&quot;$&quot;\ * &quot;-&quot;??_-;_-@_-"/>
    <numFmt numFmtId="168" formatCode="0.0000"/>
    <numFmt numFmtId="169" formatCode="_-* #,##0_-;\-* #,##0_-;_-* &quot;-&quot;??_-;_-@_-"/>
    <numFmt numFmtId="170" formatCode="_-* #,##0.0_-;\-* #,##0.0_-;_-* &quot;-&quot;??_-;_-@_-"/>
    <numFmt numFmtId="171" formatCode="0.0"/>
    <numFmt numFmtId="172" formatCode="_(&quot;$&quot;\ * #,##0_);_(&quot;$&quot;\ * \(#,##0\);_(&quot;$&quot;\ * &quot;-&quot;??_);_(@_)"/>
  </numFmts>
  <fonts count="25">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11"/>
      <color rgb="FF000000"/>
      <name val="Calibri"/>
      <family val="2"/>
      <scheme val="minor"/>
    </font>
    <font>
      <b/>
      <sz val="10"/>
      <color theme="1"/>
      <name val="Arial"/>
      <family val="2"/>
    </font>
    <font>
      <b/>
      <sz val="10"/>
      <name val="Arial"/>
      <family val="2"/>
    </font>
    <font>
      <b/>
      <sz val="14"/>
      <color theme="1"/>
      <name val="Arial"/>
      <family val="2"/>
    </font>
    <font>
      <b/>
      <sz val="11"/>
      <name val="Times New Roman"/>
      <family val="1"/>
    </font>
    <font>
      <b/>
      <sz val="12"/>
      <name val="Arial"/>
      <family val="2"/>
    </font>
    <font>
      <sz val="10"/>
      <name val="Century Gothic"/>
      <family val="2"/>
    </font>
    <font>
      <sz val="11"/>
      <color rgb="FF000000"/>
      <name val="Calibri"/>
      <family val="2"/>
    </font>
    <font>
      <sz val="10"/>
      <color rgb="FF000000"/>
      <name val="Arial"/>
    </font>
    <font>
      <b/>
      <sz val="10"/>
      <color rgb="FF000000"/>
      <name val="Arial"/>
    </font>
  </fonts>
  <fills count="12">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D9E0F1"/>
      </patternFill>
    </fill>
    <fill>
      <patternFill patternType="solid">
        <fgColor rgb="FFFFFFFF"/>
        <bgColor rgb="FF000000"/>
      </patternFill>
    </fill>
    <fill>
      <patternFill patternType="solid">
        <fgColor rgb="FFD9D9D9"/>
        <bgColor rgb="FF000000"/>
      </patternFill>
    </fill>
    <fill>
      <patternFill patternType="solid">
        <fgColor rgb="FFD0CECE"/>
        <bgColor rgb="FF000000"/>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cellStyleXfs>
  <cellXfs count="222">
    <xf numFmtId="0" fontId="0" fillId="0" borderId="0" xfId="0"/>
    <xf numFmtId="168"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166"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7"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8" fillId="0" borderId="0" xfId="0" applyFont="1" applyAlignment="1">
      <alignment horizontal="center" vertical="center"/>
    </xf>
    <xf numFmtId="0" fontId="8" fillId="0" borderId="0" xfId="0" applyFont="1" applyAlignment="1">
      <alignment vertical="center"/>
    </xf>
    <xf numFmtId="0" fontId="12" fillId="0" borderId="0" xfId="0" applyFont="1"/>
    <xf numFmtId="0" fontId="8" fillId="0" borderId="0" xfId="0" applyFont="1" applyAlignment="1">
      <alignment horizontal="center"/>
    </xf>
    <xf numFmtId="0" fontId="8"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2" fillId="0" borderId="0" xfId="1" applyNumberFormat="1" applyFont="1"/>
    <xf numFmtId="43" fontId="12" fillId="0" borderId="0" xfId="2" applyFont="1"/>
    <xf numFmtId="2" fontId="12" fillId="0" borderId="0" xfId="0" applyNumberFormat="1" applyFont="1"/>
    <xf numFmtId="0" fontId="5" fillId="0" borderId="1" xfId="0" applyFont="1" applyBorder="1" applyAlignment="1">
      <alignment horizontal="center" vertical="center" wrapText="1"/>
    </xf>
    <xf numFmtId="0" fontId="13" fillId="0" borderId="1" xfId="0" applyFont="1" applyBorder="1" applyAlignment="1">
      <alignment horizontal="center"/>
    </xf>
    <xf numFmtId="0" fontId="9" fillId="0" borderId="7" xfId="0" applyFont="1" applyBorder="1" applyAlignment="1">
      <alignment horizontal="center"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2" borderId="2" xfId="0" applyFont="1" applyFill="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2" xfId="0" applyFont="1" applyBorder="1" applyAlignment="1">
      <alignment horizontal="left" vertical="center" wrapText="1"/>
    </xf>
    <xf numFmtId="0" fontId="5" fillId="0" borderId="0" xfId="0" applyFont="1" applyAlignment="1">
      <alignment horizontal="center" vertical="center" wrapText="1"/>
    </xf>
    <xf numFmtId="0" fontId="13" fillId="0" borderId="0" xfId="0" applyFont="1" applyAlignment="1">
      <alignment horizontal="center"/>
    </xf>
    <xf numFmtId="43" fontId="12" fillId="4" borderId="1" xfId="2" applyFont="1" applyFill="1" applyBorder="1" applyAlignment="1" applyProtection="1">
      <alignment horizontal="center" vertical="center"/>
    </xf>
    <xf numFmtId="169" fontId="12" fillId="4" borderId="1" xfId="2" applyNumberFormat="1" applyFont="1" applyFill="1" applyBorder="1" applyAlignment="1" applyProtection="1">
      <alignment horizontal="center" vertical="center"/>
    </xf>
    <xf numFmtId="170" fontId="12" fillId="4" borderId="1" xfId="2" applyNumberFormat="1" applyFont="1" applyFill="1" applyBorder="1" applyAlignment="1" applyProtection="1">
      <alignment horizontal="center" vertical="center"/>
    </xf>
    <xf numFmtId="169" fontId="10" fillId="0" borderId="1" xfId="0" applyNumberFormat="1" applyFont="1" applyBorder="1" applyAlignment="1">
      <alignment horizontal="center" vertical="center" wrapText="1"/>
    </xf>
    <xf numFmtId="169" fontId="10" fillId="0" borderId="1" xfId="2" applyNumberFormat="1" applyFont="1" applyFill="1" applyBorder="1" applyAlignment="1" applyProtection="1">
      <alignment horizontal="center" vertical="center" wrapText="1"/>
    </xf>
    <xf numFmtId="169" fontId="12" fillId="0" borderId="1" xfId="2" applyNumberFormat="1" applyFont="1" applyFill="1" applyBorder="1" applyAlignment="1" applyProtection="1">
      <alignment horizontal="center" vertical="center"/>
    </xf>
    <xf numFmtId="43" fontId="12"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8" fillId="6" borderId="2" xfId="0" applyFont="1" applyFill="1" applyBorder="1" applyAlignment="1">
      <alignment horizontal="center" vertical="center" wrapText="1"/>
    </xf>
    <xf numFmtId="0" fontId="10" fillId="6" borderId="1" xfId="0" applyFont="1" applyFill="1" applyBorder="1" applyAlignment="1">
      <alignment horizontal="center"/>
    </xf>
    <xf numFmtId="0" fontId="13" fillId="6" borderId="1" xfId="0" applyFont="1" applyFill="1" applyBorder="1" applyAlignment="1">
      <alignment horizontal="center"/>
    </xf>
    <xf numFmtId="169" fontId="12" fillId="6" borderId="1" xfId="2" applyNumberFormat="1" applyFont="1" applyFill="1" applyBorder="1" applyAlignment="1" applyProtection="1">
      <alignment horizontal="center" vertical="center"/>
      <protection locked="0"/>
    </xf>
    <xf numFmtId="9" fontId="12" fillId="6" borderId="1" xfId="1" applyFont="1" applyFill="1" applyBorder="1" applyAlignment="1" applyProtection="1">
      <alignment horizontal="center"/>
      <protection locked="0"/>
    </xf>
    <xf numFmtId="43" fontId="12" fillId="6" borderId="1" xfId="2" applyFont="1" applyFill="1" applyBorder="1" applyAlignment="1" applyProtection="1">
      <alignment horizontal="center" vertical="center"/>
    </xf>
    <xf numFmtId="169" fontId="12"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0" fillId="6" borderId="9" xfId="0" applyFont="1" applyFill="1" applyBorder="1" applyAlignment="1">
      <alignment horizontal="left" vertical="center" wrapText="1"/>
    </xf>
    <xf numFmtId="0" fontId="10" fillId="6" borderId="0" xfId="0" applyFont="1" applyFill="1" applyAlignment="1">
      <alignment horizontal="left" vertical="center" wrapText="1"/>
    </xf>
    <xf numFmtId="169" fontId="10"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2" fillId="0" borderId="0" xfId="0" applyFont="1" applyAlignment="1">
      <alignment horizontal="left" vertical="center" wrapText="1"/>
    </xf>
    <xf numFmtId="9" fontId="12" fillId="0" borderId="1" xfId="1" applyFont="1" applyFill="1" applyBorder="1" applyAlignment="1" applyProtection="1">
      <alignment horizontal="center" vertical="center"/>
      <protection locked="0"/>
    </xf>
    <xf numFmtId="169" fontId="10"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3" fontId="10" fillId="0" borderId="1" xfId="2" applyFont="1" applyFill="1" applyBorder="1" applyAlignment="1" applyProtection="1">
      <alignment horizontal="center" vertical="center" wrapText="1"/>
      <protection locked="0"/>
    </xf>
    <xf numFmtId="0" fontId="15" fillId="0" borderId="0" xfId="0" applyFont="1" applyAlignment="1">
      <alignment horizontal="center" vertical="center"/>
    </xf>
    <xf numFmtId="169" fontId="12" fillId="0" borderId="1" xfId="2" applyNumberFormat="1" applyFont="1" applyFill="1" applyBorder="1" applyAlignment="1" applyProtection="1">
      <alignment horizontal="center" vertical="center"/>
      <protection locked="0"/>
    </xf>
    <xf numFmtId="0" fontId="15" fillId="0" borderId="2" xfId="0" applyFont="1" applyBorder="1" applyAlignment="1">
      <alignment horizontal="center" vertical="center"/>
    </xf>
    <xf numFmtId="169" fontId="10"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0" xfId="0" applyFont="1"/>
    <xf numFmtId="43" fontId="12" fillId="0" borderId="0" xfId="0" applyNumberFormat="1" applyFont="1" applyProtection="1">
      <protection locked="0"/>
    </xf>
    <xf numFmtId="0" fontId="12" fillId="0" borderId="0" xfId="0" applyFont="1" applyAlignment="1" applyProtection="1">
      <alignment horizontal="center"/>
      <protection locked="0"/>
    </xf>
    <xf numFmtId="169" fontId="12" fillId="0" borderId="0" xfId="0" applyNumberFormat="1" applyFont="1"/>
    <xf numFmtId="169" fontId="12" fillId="4" borderId="0" xfId="0" applyNumberFormat="1" applyFont="1" applyFill="1"/>
    <xf numFmtId="0" fontId="5" fillId="0" borderId="10" xfId="0" applyFont="1" applyBorder="1" applyAlignment="1">
      <alignment horizontal="center" vertical="center"/>
    </xf>
    <xf numFmtId="0" fontId="5" fillId="2" borderId="10" xfId="0" applyFont="1" applyFill="1" applyBorder="1" applyAlignment="1">
      <alignment horizontal="justify" vertical="center" wrapText="1"/>
    </xf>
    <xf numFmtId="1" fontId="5" fillId="0" borderId="10" xfId="0" applyNumberFormat="1" applyFont="1" applyBorder="1" applyAlignment="1">
      <alignment horizontal="center" vertical="center"/>
    </xf>
    <xf numFmtId="171" fontId="5" fillId="0" borderId="10" xfId="0" applyNumberFormat="1" applyFont="1" applyBorder="1" applyAlignment="1">
      <alignment horizontal="center" vertical="center"/>
    </xf>
    <xf numFmtId="0" fontId="5" fillId="0" borderId="10" xfId="0" applyFont="1" applyBorder="1" applyAlignment="1">
      <alignment horizontal="justify" vertical="center" wrapText="1"/>
    </xf>
    <xf numFmtId="2" fontId="5" fillId="0" borderId="10" xfId="0" applyNumberFormat="1" applyFont="1" applyBorder="1" applyAlignment="1">
      <alignment horizontal="center" vertical="center"/>
    </xf>
    <xf numFmtId="0" fontId="9" fillId="0" borderId="10" xfId="0" applyFont="1" applyBorder="1" applyAlignment="1">
      <alignment vertical="center" wrapText="1"/>
    </xf>
    <xf numFmtId="172"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0" fontId="0" fillId="2" borderId="1" xfId="0" applyFill="1" applyBorder="1" applyAlignment="1">
      <alignment horizontal="right" vertical="center" wrapText="1"/>
    </xf>
    <xf numFmtId="2" fontId="0" fillId="2" borderId="1" xfId="0" applyNumberFormat="1" applyFill="1" applyBorder="1" applyAlignment="1">
      <alignment horizontal="center" vertical="center"/>
    </xf>
    <xf numFmtId="43" fontId="0" fillId="2" borderId="1" xfId="2" applyFont="1" applyFill="1" applyBorder="1" applyAlignment="1" applyProtection="1">
      <alignment horizontal="right" vertical="center"/>
      <protection locked="0"/>
    </xf>
    <xf numFmtId="43" fontId="0" fillId="2" borderId="1" xfId="2" applyFont="1" applyFill="1" applyBorder="1" applyAlignment="1" applyProtection="1">
      <alignment horizontal="right" vertical="center"/>
      <protection hidden="1"/>
    </xf>
    <xf numFmtId="9" fontId="3" fillId="2" borderId="1" xfId="1" applyFont="1" applyFill="1" applyBorder="1" applyAlignment="1" applyProtection="1">
      <alignment vertical="center" wrapText="1"/>
      <protection locked="0"/>
    </xf>
    <xf numFmtId="164" fontId="3" fillId="2" borderId="1" xfId="3" applyNumberFormat="1" applyFont="1" applyFill="1" applyBorder="1" applyAlignment="1" applyProtection="1">
      <alignment horizontal="right" vertical="center" wrapText="1"/>
      <protection hidden="1"/>
    </xf>
    <xf numFmtId="9" fontId="3" fillId="2" borderId="1" xfId="1" applyFont="1" applyFill="1" applyBorder="1" applyAlignment="1">
      <alignment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2" fontId="0" fillId="3" borderId="1" xfId="0" applyNumberForma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43" fontId="0" fillId="3"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hidden="1"/>
    </xf>
    <xf numFmtId="2" fontId="0" fillId="0" borderId="1" xfId="0" applyNumberFormat="1" applyBorder="1" applyAlignment="1">
      <alignment horizontal="center" vertical="center"/>
    </xf>
    <xf numFmtId="0" fontId="9" fillId="0" borderId="10" xfId="0" applyFont="1" applyBorder="1" applyAlignment="1">
      <alignment wrapText="1"/>
    </xf>
    <xf numFmtId="1" fontId="9" fillId="0" borderId="10" xfId="0" applyNumberFormat="1"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169" fontId="10" fillId="0" borderId="0" xfId="2" applyNumberFormat="1" applyFont="1" applyBorder="1" applyAlignment="1">
      <alignment horizontal="justify" vertical="center" wrapText="1"/>
    </xf>
    <xf numFmtId="0" fontId="9" fillId="0" borderId="0" xfId="0" applyFont="1" applyAlignment="1">
      <alignment vertical="center" wrapText="1"/>
    </xf>
    <xf numFmtId="169" fontId="9" fillId="0" borderId="0" xfId="2" applyNumberFormat="1" applyFont="1" applyBorder="1" applyAlignment="1">
      <alignment vertical="center"/>
    </xf>
    <xf numFmtId="0" fontId="16" fillId="0" borderId="0" xfId="0" applyFont="1" applyAlignment="1">
      <alignment horizontal="center" vertical="center"/>
    </xf>
    <xf numFmtId="169" fontId="16" fillId="0" borderId="0" xfId="2" applyNumberFormat="1" applyFont="1" applyBorder="1" applyAlignment="1">
      <alignment horizontal="center" vertical="center"/>
    </xf>
    <xf numFmtId="0" fontId="10" fillId="0" borderId="0" xfId="0" applyFont="1" applyAlignment="1">
      <alignment horizontal="justify" vertical="center" wrapText="1"/>
    </xf>
    <xf numFmtId="0" fontId="17" fillId="0" borderId="0" xfId="0" applyFont="1" applyAlignment="1">
      <alignment horizontal="left" vertical="center"/>
    </xf>
    <xf numFmtId="0" fontId="9" fillId="0" borderId="0" xfId="0" applyFont="1" applyAlignment="1">
      <alignment horizontal="right" vertical="center"/>
    </xf>
    <xf numFmtId="0" fontId="17" fillId="0" borderId="0" xfId="0" applyFont="1" applyAlignment="1">
      <alignment horizontal="center" vertical="center" wrapText="1"/>
    </xf>
    <xf numFmtId="0" fontId="9" fillId="0" borderId="13" xfId="0" applyFont="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16" fillId="0" borderId="1" xfId="0" applyFont="1" applyBorder="1" applyAlignment="1">
      <alignment horizontal="center" vertical="center"/>
    </xf>
    <xf numFmtId="0" fontId="16" fillId="4" borderId="1" xfId="0" applyFont="1" applyFill="1" applyBorder="1" applyAlignment="1">
      <alignment horizontal="right" vertical="center" wrapText="1"/>
    </xf>
    <xf numFmtId="0" fontId="8" fillId="3" borderId="1" xfId="0" applyFont="1" applyFill="1" applyBorder="1" applyAlignment="1">
      <alignment horizontal="center" vertical="center" wrapText="1"/>
    </xf>
    <xf numFmtId="169" fontId="9" fillId="4" borderId="1" xfId="2" applyNumberFormat="1" applyFont="1" applyFill="1" applyBorder="1" applyAlignment="1">
      <alignment horizontal="right" vertical="center" wrapText="1"/>
    </xf>
    <xf numFmtId="169" fontId="8" fillId="4" borderId="1" xfId="3" applyNumberFormat="1" applyFont="1" applyFill="1" applyBorder="1" applyAlignment="1" applyProtection="1">
      <alignment horizontal="right" vertical="center" wrapText="1"/>
      <protection hidden="1"/>
    </xf>
    <xf numFmtId="0" fontId="20" fillId="10" borderId="7" xfId="0" applyFont="1" applyFill="1" applyBorder="1" applyAlignment="1">
      <alignment horizontal="center" vertical="center" wrapText="1"/>
    </xf>
    <xf numFmtId="0" fontId="17" fillId="10" borderId="1" xfId="0" applyFont="1" applyFill="1" applyBorder="1" applyAlignment="1">
      <alignment horizontal="left" vertical="center" wrapText="1"/>
    </xf>
    <xf numFmtId="0" fontId="20" fillId="10" borderId="1" xfId="0" applyFont="1" applyFill="1" applyBorder="1" applyAlignment="1">
      <alignment horizontal="center" vertical="center" wrapText="1"/>
    </xf>
    <xf numFmtId="0" fontId="10" fillId="9" borderId="7" xfId="0" applyFont="1" applyFill="1" applyBorder="1" applyAlignment="1">
      <alignment horizontal="center" vertical="center"/>
    </xf>
    <xf numFmtId="0" fontId="10" fillId="0" borderId="1" xfId="0" applyFont="1" applyBorder="1" applyAlignment="1">
      <alignment horizontal="justify"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165" fontId="10" fillId="0" borderId="1" xfId="0" applyNumberFormat="1" applyFont="1" applyBorder="1" applyAlignment="1">
      <alignment horizontal="center" vertical="center"/>
    </xf>
    <xf numFmtId="0" fontId="10" fillId="9" borderId="1" xfId="0" applyFont="1" applyFill="1" applyBorder="1" applyAlignment="1">
      <alignment horizontal="center" vertical="center" wrapText="1"/>
    </xf>
    <xf numFmtId="0" fontId="17" fillId="10" borderId="7" xfId="0" applyFont="1" applyFill="1" applyBorder="1" applyAlignment="1">
      <alignment horizontal="center" vertical="center" wrapText="1"/>
    </xf>
    <xf numFmtId="0" fontId="17" fillId="10" borderId="1" xfId="0" applyFont="1" applyFill="1" applyBorder="1" applyAlignment="1">
      <alignment horizontal="justify" vertical="center" wrapText="1"/>
    </xf>
    <xf numFmtId="0" fontId="17" fillId="10" borderId="1" xfId="0" applyFont="1" applyFill="1" applyBorder="1" applyAlignment="1">
      <alignment horizontal="center" vertical="center" wrapText="1"/>
    </xf>
    <xf numFmtId="0" fontId="10" fillId="11" borderId="1" xfId="0" applyFont="1" applyFill="1" applyBorder="1" applyAlignment="1">
      <alignment horizontal="center" vertical="center"/>
    </xf>
    <xf numFmtId="0" fontId="10" fillId="9" borderId="7" xfId="0" applyFont="1" applyFill="1" applyBorder="1" applyAlignment="1">
      <alignment horizontal="center" vertical="center" wrapText="1"/>
    </xf>
    <xf numFmtId="0" fontId="10" fillId="9" borderId="1" xfId="0" applyFont="1" applyFill="1" applyBorder="1" applyAlignment="1">
      <alignment horizontal="justify" vertical="top" wrapText="1"/>
    </xf>
    <xf numFmtId="0" fontId="17" fillId="10" borderId="7" xfId="0" applyFont="1" applyFill="1" applyBorder="1" applyAlignment="1">
      <alignment horizontal="center" vertical="center"/>
    </xf>
    <xf numFmtId="0" fontId="10" fillId="10" borderId="1" xfId="0" applyFont="1" applyFill="1" applyBorder="1" applyAlignment="1">
      <alignment horizontal="center" vertical="center"/>
    </xf>
    <xf numFmtId="0" fontId="10" fillId="0" borderId="7" xfId="0" applyFont="1" applyBorder="1" applyAlignment="1">
      <alignment horizontal="center" vertical="center"/>
    </xf>
    <xf numFmtId="0" fontId="21" fillId="0" borderId="1" xfId="0" applyFont="1" applyBorder="1" applyAlignment="1">
      <alignment horizontal="center" vertical="center" wrapText="1"/>
    </xf>
    <xf numFmtId="0" fontId="10" fillId="9" borderId="1" xfId="0" applyFont="1" applyFill="1" applyBorder="1" applyAlignment="1">
      <alignment horizontal="justify" vertical="center" wrapText="1"/>
    </xf>
    <xf numFmtId="0" fontId="10" fillId="11" borderId="7" xfId="0" applyFont="1" applyFill="1" applyBorder="1" applyAlignment="1">
      <alignment horizontal="center" vertical="center"/>
    </xf>
    <xf numFmtId="0" fontId="10" fillId="10" borderId="1" xfId="0" applyFont="1" applyFill="1" applyBorder="1" applyAlignment="1">
      <alignment horizontal="center" vertical="center" wrapText="1"/>
    </xf>
    <xf numFmtId="0" fontId="10" fillId="9" borderId="1" xfId="0" applyFont="1" applyFill="1" applyBorder="1" applyAlignment="1">
      <alignment horizontal="center" vertical="center"/>
    </xf>
    <xf numFmtId="0" fontId="17" fillId="11" borderId="1" xfId="0" applyFont="1" applyFill="1" applyBorder="1" applyAlignment="1">
      <alignment horizontal="justify" vertical="center" wrapText="1"/>
    </xf>
    <xf numFmtId="0" fontId="17" fillId="11" borderId="1" xfId="0" applyFont="1" applyFill="1" applyBorder="1" applyAlignment="1">
      <alignment horizontal="center" vertical="center"/>
    </xf>
    <xf numFmtId="0" fontId="17" fillId="10" borderId="1" xfId="0" applyFont="1" applyFill="1" applyBorder="1" applyAlignment="1">
      <alignment horizontal="justify" vertical="center"/>
    </xf>
    <xf numFmtId="0" fontId="17" fillId="10" borderId="1" xfId="0" applyFont="1" applyFill="1" applyBorder="1" applyAlignment="1">
      <alignment horizontal="center" vertical="center"/>
    </xf>
    <xf numFmtId="169" fontId="8" fillId="4" borderId="1" xfId="3" applyNumberFormat="1" applyFont="1" applyFill="1" applyBorder="1" applyAlignment="1" applyProtection="1">
      <alignment vertical="center" wrapText="1"/>
      <protection hidden="1"/>
    </xf>
    <xf numFmtId="9" fontId="8" fillId="4" borderId="1" xfId="1" applyFont="1" applyFill="1" applyBorder="1" applyAlignment="1" applyProtection="1">
      <alignment horizontal="right" vertical="center" wrapText="1"/>
      <protection hidden="1"/>
    </xf>
    <xf numFmtId="0" fontId="8" fillId="3" borderId="1" xfId="0" applyFont="1" applyFill="1" applyBorder="1" applyAlignment="1">
      <alignment horizontal="center" vertical="center" wrapText="1"/>
    </xf>
    <xf numFmtId="169" fontId="8" fillId="4" borderId="1" xfId="3" applyNumberFormat="1" applyFont="1" applyFill="1" applyBorder="1" applyAlignment="1" applyProtection="1">
      <alignment horizontal="right" vertical="center" wrapText="1"/>
      <protection hidden="1"/>
    </xf>
    <xf numFmtId="0" fontId="9" fillId="0" borderId="0" xfId="0" applyFont="1" applyAlignment="1">
      <alignment horizontal="center"/>
    </xf>
    <xf numFmtId="0" fontId="9"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9" fillId="0" borderId="2" xfId="0" applyFont="1" applyBorder="1" applyAlignment="1">
      <alignment horizontal="justify" vertical="center" wrapText="1"/>
    </xf>
    <xf numFmtId="0" fontId="9" fillId="0" borderId="3" xfId="0" applyFont="1" applyBorder="1" applyAlignment="1">
      <alignment horizontal="justify" vertical="center" wrapText="1"/>
    </xf>
    <xf numFmtId="0" fontId="9" fillId="0" borderId="4" xfId="0" applyFont="1" applyBorder="1" applyAlignment="1">
      <alignment horizontal="justify" vertical="center" wrapText="1"/>
    </xf>
    <xf numFmtId="0" fontId="19" fillId="2" borderId="14"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0" xfId="0" applyFont="1" applyFill="1" applyAlignment="1">
      <alignment horizontal="center" vertical="center" wrapText="1"/>
    </xf>
    <xf numFmtId="0" fontId="19" fillId="2" borderId="17"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19" fillId="2" borderId="20" xfId="0" applyFont="1" applyFill="1" applyBorder="1" applyAlignment="1">
      <alignment horizontal="center" vertical="center" wrapText="1"/>
    </xf>
    <xf numFmtId="0" fontId="17" fillId="0" borderId="1" xfId="0" applyFont="1" applyBorder="1" applyAlignment="1">
      <alignment horizontal="left" vertical="center"/>
    </xf>
    <xf numFmtId="0" fontId="10" fillId="7" borderId="1" xfId="0" applyFont="1" applyFill="1" applyBorder="1" applyAlignment="1">
      <alignment horizontal="left" vertical="center" wrapText="1"/>
    </xf>
    <xf numFmtId="0" fontId="10" fillId="8" borderId="1" xfId="0" applyFont="1" applyFill="1" applyBorder="1" applyAlignment="1">
      <alignment horizontal="left" vertical="center" wrapText="1"/>
    </xf>
    <xf numFmtId="0" fontId="18" fillId="0" borderId="11"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16" fillId="0" borderId="11"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166" fontId="3" fillId="4" borderId="2" xfId="3" applyNumberFormat="1" applyFont="1" applyFill="1" applyBorder="1" applyAlignment="1" applyProtection="1">
      <alignment horizontal="right" vertical="center" wrapText="1"/>
      <protection hidden="1"/>
    </xf>
    <xf numFmtId="166"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164" fontId="3" fillId="2" borderId="2" xfId="3" applyNumberFormat="1" applyFont="1" applyFill="1" applyBorder="1" applyAlignment="1" applyProtection="1">
      <alignment horizontal="right" vertical="center" wrapText="1"/>
      <protection hidden="1"/>
    </xf>
    <xf numFmtId="164" fontId="3" fillId="2" borderId="4" xfId="3" applyNumberFormat="1" applyFont="1" applyFill="1" applyBorder="1" applyAlignment="1" applyProtection="1">
      <alignment horizontal="right" vertical="center" wrapText="1"/>
      <protection hidden="1"/>
    </xf>
    <xf numFmtId="0" fontId="11"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vertical="center" wrapText="1"/>
    </xf>
    <xf numFmtId="0" fontId="5" fillId="0" borderId="0" xfId="0" applyFont="1" applyAlignment="1">
      <alignment wrapText="1"/>
    </xf>
    <xf numFmtId="169" fontId="9" fillId="5" borderId="1" xfId="2" applyNumberFormat="1" applyFont="1" applyFill="1" applyBorder="1" applyAlignment="1">
      <alignment horizontal="right" vertical="center" wrapText="1"/>
    </xf>
    <xf numFmtId="9" fontId="16" fillId="4" borderId="0" xfId="1" applyFont="1" applyFill="1"/>
    <xf numFmtId="0" fontId="24" fillId="0" borderId="1" xfId="0" applyFont="1" applyBorder="1" applyAlignment="1">
      <alignment horizontal="justify" vertical="center" wrapText="1"/>
    </xf>
  </cellXfs>
  <cellStyles count="4">
    <cellStyle name="Millares" xfId="2" builtinId="3"/>
    <cellStyle name="Moneda 2" xfId="3" xr:uid="{00000000-0005-0000-0000-000001000000}"/>
    <cellStyle name="Normal" xfId="0" builtinId="0"/>
    <cellStyle name="Porcentaje" xfId="1" builtinId="5"/>
  </cellStyles>
  <dxfs count="82">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fill>
        <patternFill patternType="solid">
          <fgColor indexed="64"/>
          <bgColor theme="4" tint="0.79998168889431442"/>
        </patternFill>
      </fill>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dxf>
    <dxf>
      <font>
        <strike val="0"/>
        <outline val="0"/>
        <shadow val="0"/>
        <u val="none"/>
        <vertAlign val="baseline"/>
        <sz val="10"/>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numFmt numFmtId="35" formatCode="_-* #,##0.00_-;\-* #,##0.00_-;_-* &quot;-&quot;??_-;_-@_-"/>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font>
        <b val="0"/>
        <i val="0"/>
        <strike val="0"/>
        <condense val="0"/>
        <extend val="0"/>
        <outline val="0"/>
        <shadow val="0"/>
        <u val="none"/>
        <vertAlign val="baseline"/>
        <sz val="10"/>
        <color rgb="FF000000"/>
        <name val="Arial"/>
        <scheme val="none"/>
      </font>
      <numFmt numFmtId="172"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outline="0">
        <left style="thin">
          <color indexed="64"/>
        </left>
      </border>
    </dxf>
    <dxf>
      <alignment horizontal="center" vertical="center" textRotation="0" wrapText="0" indent="0" justifyLastLine="0" shrinkToFit="0" readingOrder="0"/>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4" formatCode="0.00%"/>
      <border outline="0">
        <left style="thin">
          <color indexed="64"/>
        </left>
      </border>
    </dxf>
    <dxf>
      <alignment horizontal="center" vertical="center" textRotation="0" wrapText="0" indent="0" justifyLastLine="0" shrinkToFit="0" readingOrder="0"/>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68</xdr:row>
      <xdr:rowOff>0</xdr:rowOff>
    </xdr:from>
    <xdr:to>
      <xdr:col>4</xdr:col>
      <xdr:colOff>304800</xdr:colOff>
      <xdr:row>69</xdr:row>
      <xdr:rowOff>29632</xdr:rowOff>
    </xdr:to>
    <xdr:sp macro="" textlink="">
      <xdr:nvSpPr>
        <xdr:cNvPr id="204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048375" y="768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104775</xdr:colOff>
      <xdr:row>0</xdr:row>
      <xdr:rowOff>19050</xdr:rowOff>
    </xdr:from>
    <xdr:to>
      <xdr:col>1</xdr:col>
      <xdr:colOff>1946275</xdr:colOff>
      <xdr:row>3</xdr:row>
      <xdr:rowOff>4167</xdr:rowOff>
    </xdr:to>
    <xdr:pic>
      <xdr:nvPicPr>
        <xdr:cNvPr id="7" name="Imagen 6">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1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9050"/>
          <a:ext cx="2413000" cy="756642"/>
        </a:xfrm>
        <a:prstGeom prst="rect">
          <a:avLst/>
        </a:prstGeom>
      </xdr:spPr>
    </xdr:pic>
    <xdr:clientData/>
  </xdr:twoCellAnchor>
  <xdr:twoCellAnchor>
    <xdr:from>
      <xdr:col>6</xdr:col>
      <xdr:colOff>116417</xdr:colOff>
      <xdr:row>10</xdr:row>
      <xdr:rowOff>127000</xdr:rowOff>
    </xdr:from>
    <xdr:to>
      <xdr:col>7</xdr:col>
      <xdr:colOff>359833</xdr:colOff>
      <xdr:row>10</xdr:row>
      <xdr:rowOff>137584</xdr:rowOff>
    </xdr:to>
    <xdr:cxnSp macro="">
      <xdr:nvCxnSpPr>
        <xdr:cNvPr id="3" name="Conector recto de flecha 2">
          <a:extLst>
            <a:ext uri="{FF2B5EF4-FFF2-40B4-BE49-F238E27FC236}">
              <a16:creationId xmlns:a16="http://schemas.microsoft.com/office/drawing/2014/main" id="{00000000-0008-0000-0100-000003000000}"/>
            </a:ext>
          </a:extLst>
        </xdr:cNvPr>
        <xdr:cNvCxnSpPr/>
      </xdr:nvCxnSpPr>
      <xdr:spPr>
        <a:xfrm flipH="1">
          <a:off x="8561917" y="3598333"/>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6</xdr:col>
      <xdr:colOff>110067</xdr:colOff>
      <xdr:row>11</xdr:row>
      <xdr:rowOff>141817</xdr:rowOff>
    </xdr:from>
    <xdr:to>
      <xdr:col>7</xdr:col>
      <xdr:colOff>353483</xdr:colOff>
      <xdr:row>11</xdr:row>
      <xdr:rowOff>152401</xdr:rowOff>
    </xdr:to>
    <xdr:cxnSp macro="">
      <xdr:nvCxnSpPr>
        <xdr:cNvPr id="4" name="Conector recto de flecha 3">
          <a:extLst>
            <a:ext uri="{FF2B5EF4-FFF2-40B4-BE49-F238E27FC236}">
              <a16:creationId xmlns:a16="http://schemas.microsoft.com/office/drawing/2014/main" id="{00000000-0008-0000-0100-000004000000}"/>
            </a:ext>
          </a:extLst>
        </xdr:cNvPr>
        <xdr:cNvCxnSpPr/>
      </xdr:nvCxnSpPr>
      <xdr:spPr>
        <a:xfrm flipH="1">
          <a:off x="8555567" y="3867150"/>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oneCellAnchor>
    <xdr:from>
      <xdr:col>4</xdr:col>
      <xdr:colOff>0</xdr:colOff>
      <xdr:row>64</xdr:row>
      <xdr:rowOff>0</xdr:rowOff>
    </xdr:from>
    <xdr:ext cx="304800" cy="304798"/>
    <xdr:sp macro="" textlink="">
      <xdr:nvSpPr>
        <xdr:cNvPr id="6"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6000000}"/>
            </a:ext>
          </a:extLst>
        </xdr:cNvPr>
        <xdr:cNvSpPr>
          <a:spLocks noChangeAspect="1" noChangeArrowheads="1"/>
        </xdr:cNvSpPr>
      </xdr:nvSpPr>
      <xdr:spPr bwMode="auto">
        <a:xfrm>
          <a:off x="7055556" y="233680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67</xdr:row>
      <xdr:rowOff>0</xdr:rowOff>
    </xdr:from>
    <xdr:ext cx="304800" cy="304798"/>
    <xdr:sp macro="" textlink="">
      <xdr:nvSpPr>
        <xdr:cNvPr id="8"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8000000}"/>
            </a:ext>
          </a:extLst>
        </xdr:cNvPr>
        <xdr:cNvSpPr>
          <a:spLocks noChangeAspect="1" noChangeArrowheads="1"/>
        </xdr:cNvSpPr>
      </xdr:nvSpPr>
      <xdr:spPr bwMode="auto">
        <a:xfrm>
          <a:off x="7055556" y="23600833"/>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a:t>
          </a:r>
          <a:r>
            <a:rPr lang="es-CO" sz="1100" b="1" i="0">
              <a:solidFill>
                <a:schemeClr val="dk1"/>
              </a:solidFill>
              <a:effectLst/>
              <a:latin typeface="+mn-lt"/>
              <a:ea typeface="+mn-ea"/>
              <a:cs typeface="+mn-cs"/>
            </a:rPr>
            <a:t>Proceso  de Menor Cuantía Número ________________</a:t>
          </a:r>
          <a:r>
            <a:rPr lang="es-CO" sz="110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25</xdr:row>
      <xdr:rowOff>66676</xdr:rowOff>
    </xdr:from>
    <xdr:to>
      <xdr:col>5</xdr:col>
      <xdr:colOff>1095375</xdr:colOff>
      <xdr:row>68</xdr:row>
      <xdr:rowOff>152401</xdr:rowOff>
    </xdr:to>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5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6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66674</xdr:rowOff>
    </xdr:from>
    <xdr:to>
      <xdr:col>5</xdr:col>
      <xdr:colOff>1095375</xdr:colOff>
      <xdr:row>113</xdr:row>
      <xdr:rowOff>152400</xdr:rowOff>
    </xdr:to>
    <xdr:sp macro="" textlink="">
      <xdr:nvSpPr>
        <xdr:cNvPr id="5" name="CuadroTexto 4">
          <a:extLst>
            <a:ext uri="{FF2B5EF4-FFF2-40B4-BE49-F238E27FC236}">
              <a16:creationId xmlns:a16="http://schemas.microsoft.com/office/drawing/2014/main" id="{00000000-0008-0000-0600-000005000000}"/>
            </a:ext>
          </a:extLst>
        </xdr:cNvPr>
        <xdr:cNvSpPr txBox="1"/>
      </xdr:nvSpPr>
      <xdr:spPr>
        <a:xfrm>
          <a:off x="76200" y="32118299"/>
          <a:ext cx="8858250" cy="9420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9</xdr:col>
      <xdr:colOff>0</xdr:colOff>
      <xdr:row>18</xdr:row>
      <xdr:rowOff>57150</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57150" y="180975"/>
          <a:ext cx="12668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Minima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82</xdr:row>
      <xdr:rowOff>85724</xdr:rowOff>
    </xdr:from>
    <xdr:to>
      <xdr:col>8</xdr:col>
      <xdr:colOff>981075</xdr:colOff>
      <xdr:row>132</xdr:row>
      <xdr:rowOff>142875</xdr:rowOff>
    </xdr:to>
    <xdr:sp macro="" textlink="">
      <xdr:nvSpPr>
        <xdr:cNvPr id="4" name="CuadroTexto 3">
          <a:extLst>
            <a:ext uri="{FF2B5EF4-FFF2-40B4-BE49-F238E27FC236}">
              <a16:creationId xmlns:a16="http://schemas.microsoft.com/office/drawing/2014/main" id="{00000000-0008-0000-0700-000004000000}"/>
            </a:ext>
            <a:ext uri="{147F2762-F138-4A5C-976F-8EAC2B608ADB}">
              <a16:predDERef xmlns:a16="http://schemas.microsoft.com/office/drawing/2014/main" pred="{00000000-0008-0000-0500-000003000000}"/>
            </a:ext>
          </a:extLst>
        </xdr:cNvPr>
        <xdr:cNvSpPr txBox="1"/>
      </xdr:nvSpPr>
      <xdr:spPr>
        <a:xfrm>
          <a:off x="28575" y="39595424"/>
          <a:ext cx="9077325" cy="8153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a:t>
          </a:r>
          <a:r>
            <a:rPr lang="es-CO" sz="1100" b="1" i="1" u="sng">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del presupuesto oficial, incluido el valor del IVA y demás contribuciones de ley que asciende a la suma de </a:t>
          </a:r>
          <a:r>
            <a:rPr lang="es-CO" sz="1100" b="1" i="0">
              <a:solidFill>
                <a:schemeClr val="dk1"/>
              </a:solidFill>
              <a:effectLst/>
              <a:latin typeface="+mn-lt"/>
              <a:ea typeface="+mn-ea"/>
              <a:cs typeface="+mn-cs"/>
            </a:rPr>
            <a:t>CUARENTA Y CUATRO MILLONES CUATROCIENTOS CUARENTA Y CINCO MIL OCHOCIENTOS SESENTA Y CUATRO PESOS ($44.445.864) M/CTE</a:t>
          </a:r>
          <a:r>
            <a:rPr lang="es-CO" sz="1100" b="0" i="0">
              <a:solidFill>
                <a:schemeClr val="dk1"/>
              </a:solidFill>
              <a:effectLst/>
              <a:latin typeface="+mn-lt"/>
              <a:ea typeface="+mn-ea"/>
              <a:cs typeface="+mn-cs"/>
            </a:rPr>
            <a:t>, </a:t>
          </a:r>
          <a:r>
            <a:rPr lang="es-CO" sz="1100" b="1" i="0" u="sng">
              <a:solidFill>
                <a:schemeClr val="dk1"/>
              </a:solidFill>
              <a:effectLst/>
              <a:latin typeface="+mn-lt"/>
              <a:ea typeface="+mn-ea"/>
              <a:cs typeface="+mn-cs"/>
            </a:rPr>
            <a:t>y se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6: </a:t>
          </a:r>
          <a:r>
            <a:rPr lang="es-CO" sz="1100" b="1" i="0" u="sng">
              <a:solidFill>
                <a:schemeClr val="dk1"/>
              </a:solidFill>
              <a:effectLst/>
              <a:latin typeface="+mn-lt"/>
              <a:ea typeface="+mn-ea"/>
              <a:cs typeface="+mn-cs"/>
            </a:rPr>
            <a:t>El contratista está en la obligación de mantener los precios ofrecidos en su oferta. En ningún caso podrá cambiar o modificar los precios establecidos durante la ejecución del contrato.</a:t>
          </a:r>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81</xdr:row>
      <xdr:rowOff>0</xdr:rowOff>
    </xdr:from>
    <xdr:ext cx="123825" cy="291353"/>
    <xdr:sp macro="" textlink="">
      <xdr:nvSpPr>
        <xdr:cNvPr id="5" name="Text Box 3118">
          <a:extLst>
            <a:ext uri="{FF2B5EF4-FFF2-40B4-BE49-F238E27FC236}">
              <a16:creationId xmlns:a16="http://schemas.microsoft.com/office/drawing/2014/main" id="{00000000-0008-0000-07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 name="Text Box 3118">
          <a:extLst>
            <a:ext uri="{FF2B5EF4-FFF2-40B4-BE49-F238E27FC236}">
              <a16:creationId xmlns:a16="http://schemas.microsoft.com/office/drawing/2014/main" id="{00000000-0008-0000-07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 name="Text Box 3118">
          <a:extLst>
            <a:ext uri="{FF2B5EF4-FFF2-40B4-BE49-F238E27FC236}">
              <a16:creationId xmlns:a16="http://schemas.microsoft.com/office/drawing/2014/main" id="{00000000-0008-0000-07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 name="Text Box 3118">
          <a:extLst>
            <a:ext uri="{FF2B5EF4-FFF2-40B4-BE49-F238E27FC236}">
              <a16:creationId xmlns:a16="http://schemas.microsoft.com/office/drawing/2014/main" id="{00000000-0008-0000-07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9" name="Text Box 3118">
          <a:extLst>
            <a:ext uri="{FF2B5EF4-FFF2-40B4-BE49-F238E27FC236}">
              <a16:creationId xmlns:a16="http://schemas.microsoft.com/office/drawing/2014/main" id="{00000000-0008-0000-07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0" name="Text Box 3118">
          <a:extLst>
            <a:ext uri="{FF2B5EF4-FFF2-40B4-BE49-F238E27FC236}">
              <a16:creationId xmlns:a16="http://schemas.microsoft.com/office/drawing/2014/main" id="{00000000-0008-0000-07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1" name="Text Box 3118">
          <a:extLst>
            <a:ext uri="{FF2B5EF4-FFF2-40B4-BE49-F238E27FC236}">
              <a16:creationId xmlns:a16="http://schemas.microsoft.com/office/drawing/2014/main" id="{00000000-0008-0000-07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2" name="Text Box 3118">
          <a:extLst>
            <a:ext uri="{FF2B5EF4-FFF2-40B4-BE49-F238E27FC236}">
              <a16:creationId xmlns:a16="http://schemas.microsoft.com/office/drawing/2014/main" id="{00000000-0008-0000-07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3" name="Text Box 3118">
          <a:extLst>
            <a:ext uri="{FF2B5EF4-FFF2-40B4-BE49-F238E27FC236}">
              <a16:creationId xmlns:a16="http://schemas.microsoft.com/office/drawing/2014/main" id="{00000000-0008-0000-07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4" name="Text Box 3118">
          <a:extLst>
            <a:ext uri="{FF2B5EF4-FFF2-40B4-BE49-F238E27FC236}">
              <a16:creationId xmlns:a16="http://schemas.microsoft.com/office/drawing/2014/main" id="{00000000-0008-0000-07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5" name="Text Box 3118">
          <a:extLst>
            <a:ext uri="{FF2B5EF4-FFF2-40B4-BE49-F238E27FC236}">
              <a16:creationId xmlns:a16="http://schemas.microsoft.com/office/drawing/2014/main" id="{00000000-0008-0000-07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6" name="Text Box 3118">
          <a:extLst>
            <a:ext uri="{FF2B5EF4-FFF2-40B4-BE49-F238E27FC236}">
              <a16:creationId xmlns:a16="http://schemas.microsoft.com/office/drawing/2014/main" id="{00000000-0008-0000-07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7" name="Text Box 3118">
          <a:extLst>
            <a:ext uri="{FF2B5EF4-FFF2-40B4-BE49-F238E27FC236}">
              <a16:creationId xmlns:a16="http://schemas.microsoft.com/office/drawing/2014/main" id="{00000000-0008-0000-07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8" name="Text Box 3118">
          <a:extLst>
            <a:ext uri="{FF2B5EF4-FFF2-40B4-BE49-F238E27FC236}">
              <a16:creationId xmlns:a16="http://schemas.microsoft.com/office/drawing/2014/main" id="{00000000-0008-0000-07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9" name="Text Box 3118">
          <a:extLst>
            <a:ext uri="{FF2B5EF4-FFF2-40B4-BE49-F238E27FC236}">
              <a16:creationId xmlns:a16="http://schemas.microsoft.com/office/drawing/2014/main" id="{00000000-0008-0000-07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0" name="Text Box 3118">
          <a:extLst>
            <a:ext uri="{FF2B5EF4-FFF2-40B4-BE49-F238E27FC236}">
              <a16:creationId xmlns:a16="http://schemas.microsoft.com/office/drawing/2014/main" id="{00000000-0008-0000-07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1" name="Text Box 3118">
          <a:extLst>
            <a:ext uri="{FF2B5EF4-FFF2-40B4-BE49-F238E27FC236}">
              <a16:creationId xmlns:a16="http://schemas.microsoft.com/office/drawing/2014/main" id="{00000000-0008-0000-07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2" name="Text Box 3118">
          <a:extLst>
            <a:ext uri="{FF2B5EF4-FFF2-40B4-BE49-F238E27FC236}">
              <a16:creationId xmlns:a16="http://schemas.microsoft.com/office/drawing/2014/main" id="{00000000-0008-0000-07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3" name="Text Box 3118">
          <a:extLst>
            <a:ext uri="{FF2B5EF4-FFF2-40B4-BE49-F238E27FC236}">
              <a16:creationId xmlns:a16="http://schemas.microsoft.com/office/drawing/2014/main" id="{00000000-0008-0000-07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4" name="Text Box 3118">
          <a:extLst>
            <a:ext uri="{FF2B5EF4-FFF2-40B4-BE49-F238E27FC236}">
              <a16:creationId xmlns:a16="http://schemas.microsoft.com/office/drawing/2014/main" id="{00000000-0008-0000-07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5" name="Text Box 3118">
          <a:extLst>
            <a:ext uri="{FF2B5EF4-FFF2-40B4-BE49-F238E27FC236}">
              <a16:creationId xmlns:a16="http://schemas.microsoft.com/office/drawing/2014/main" id="{00000000-0008-0000-07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6" name="Text Box 3118">
          <a:extLst>
            <a:ext uri="{FF2B5EF4-FFF2-40B4-BE49-F238E27FC236}">
              <a16:creationId xmlns:a16="http://schemas.microsoft.com/office/drawing/2014/main" id="{00000000-0008-0000-07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7" name="Text Box 3118">
          <a:extLst>
            <a:ext uri="{FF2B5EF4-FFF2-40B4-BE49-F238E27FC236}">
              <a16:creationId xmlns:a16="http://schemas.microsoft.com/office/drawing/2014/main" id="{00000000-0008-0000-07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8" name="Text Box 3118">
          <a:extLst>
            <a:ext uri="{FF2B5EF4-FFF2-40B4-BE49-F238E27FC236}">
              <a16:creationId xmlns:a16="http://schemas.microsoft.com/office/drawing/2014/main" id="{00000000-0008-0000-07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9" name="Text Box 3118">
          <a:extLst>
            <a:ext uri="{FF2B5EF4-FFF2-40B4-BE49-F238E27FC236}">
              <a16:creationId xmlns:a16="http://schemas.microsoft.com/office/drawing/2014/main" id="{00000000-0008-0000-07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0" name="Text Box 3118">
          <a:extLst>
            <a:ext uri="{FF2B5EF4-FFF2-40B4-BE49-F238E27FC236}">
              <a16:creationId xmlns:a16="http://schemas.microsoft.com/office/drawing/2014/main" id="{00000000-0008-0000-07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1" name="Text Box 3118">
          <a:extLst>
            <a:ext uri="{FF2B5EF4-FFF2-40B4-BE49-F238E27FC236}">
              <a16:creationId xmlns:a16="http://schemas.microsoft.com/office/drawing/2014/main" id="{00000000-0008-0000-07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2" name="Text Box 3118">
          <a:extLst>
            <a:ext uri="{FF2B5EF4-FFF2-40B4-BE49-F238E27FC236}">
              <a16:creationId xmlns:a16="http://schemas.microsoft.com/office/drawing/2014/main" id="{00000000-0008-0000-07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3" name="Text Box 3118">
          <a:extLst>
            <a:ext uri="{FF2B5EF4-FFF2-40B4-BE49-F238E27FC236}">
              <a16:creationId xmlns:a16="http://schemas.microsoft.com/office/drawing/2014/main" id="{00000000-0008-0000-07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4" name="Text Box 3118">
          <a:extLst>
            <a:ext uri="{FF2B5EF4-FFF2-40B4-BE49-F238E27FC236}">
              <a16:creationId xmlns:a16="http://schemas.microsoft.com/office/drawing/2014/main" id="{00000000-0008-0000-07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5" name="Text Box 3118">
          <a:extLst>
            <a:ext uri="{FF2B5EF4-FFF2-40B4-BE49-F238E27FC236}">
              <a16:creationId xmlns:a16="http://schemas.microsoft.com/office/drawing/2014/main" id="{00000000-0008-0000-07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6" name="Text Box 3118">
          <a:extLst>
            <a:ext uri="{FF2B5EF4-FFF2-40B4-BE49-F238E27FC236}">
              <a16:creationId xmlns:a16="http://schemas.microsoft.com/office/drawing/2014/main" id="{00000000-0008-0000-07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7" name="Text Box 3118">
          <a:extLst>
            <a:ext uri="{FF2B5EF4-FFF2-40B4-BE49-F238E27FC236}">
              <a16:creationId xmlns:a16="http://schemas.microsoft.com/office/drawing/2014/main" id="{00000000-0008-0000-07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8" name="Text Box 3118">
          <a:extLst>
            <a:ext uri="{FF2B5EF4-FFF2-40B4-BE49-F238E27FC236}">
              <a16:creationId xmlns:a16="http://schemas.microsoft.com/office/drawing/2014/main" id="{00000000-0008-0000-07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9" name="Text Box 3118">
          <a:extLst>
            <a:ext uri="{FF2B5EF4-FFF2-40B4-BE49-F238E27FC236}">
              <a16:creationId xmlns:a16="http://schemas.microsoft.com/office/drawing/2014/main" id="{00000000-0008-0000-07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0" name="Text Box 3118">
          <a:extLst>
            <a:ext uri="{FF2B5EF4-FFF2-40B4-BE49-F238E27FC236}">
              <a16:creationId xmlns:a16="http://schemas.microsoft.com/office/drawing/2014/main" id="{00000000-0008-0000-07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1" name="Text Box 3118">
          <a:extLst>
            <a:ext uri="{FF2B5EF4-FFF2-40B4-BE49-F238E27FC236}">
              <a16:creationId xmlns:a16="http://schemas.microsoft.com/office/drawing/2014/main" id="{00000000-0008-0000-07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2" name="Text Box 3118">
          <a:extLst>
            <a:ext uri="{FF2B5EF4-FFF2-40B4-BE49-F238E27FC236}">
              <a16:creationId xmlns:a16="http://schemas.microsoft.com/office/drawing/2014/main" id="{00000000-0008-0000-07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3" name="Text Box 3118">
          <a:extLst>
            <a:ext uri="{FF2B5EF4-FFF2-40B4-BE49-F238E27FC236}">
              <a16:creationId xmlns:a16="http://schemas.microsoft.com/office/drawing/2014/main" id="{00000000-0008-0000-07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4" name="Text Box 3118">
          <a:extLst>
            <a:ext uri="{FF2B5EF4-FFF2-40B4-BE49-F238E27FC236}">
              <a16:creationId xmlns:a16="http://schemas.microsoft.com/office/drawing/2014/main" id="{00000000-0008-0000-07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5" name="Text Box 3118">
          <a:extLst>
            <a:ext uri="{FF2B5EF4-FFF2-40B4-BE49-F238E27FC236}">
              <a16:creationId xmlns:a16="http://schemas.microsoft.com/office/drawing/2014/main" id="{00000000-0008-0000-07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6" name="Text Box 3118">
          <a:extLst>
            <a:ext uri="{FF2B5EF4-FFF2-40B4-BE49-F238E27FC236}">
              <a16:creationId xmlns:a16="http://schemas.microsoft.com/office/drawing/2014/main" id="{00000000-0008-0000-07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7" name="Text Box 3118">
          <a:extLst>
            <a:ext uri="{FF2B5EF4-FFF2-40B4-BE49-F238E27FC236}">
              <a16:creationId xmlns:a16="http://schemas.microsoft.com/office/drawing/2014/main" id="{00000000-0008-0000-07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8" name="Text Box 3118">
          <a:extLst>
            <a:ext uri="{FF2B5EF4-FFF2-40B4-BE49-F238E27FC236}">
              <a16:creationId xmlns:a16="http://schemas.microsoft.com/office/drawing/2014/main" id="{00000000-0008-0000-07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9" name="Text Box 3118">
          <a:extLst>
            <a:ext uri="{FF2B5EF4-FFF2-40B4-BE49-F238E27FC236}">
              <a16:creationId xmlns:a16="http://schemas.microsoft.com/office/drawing/2014/main" id="{00000000-0008-0000-07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0" name="Text Box 3118">
          <a:extLst>
            <a:ext uri="{FF2B5EF4-FFF2-40B4-BE49-F238E27FC236}">
              <a16:creationId xmlns:a16="http://schemas.microsoft.com/office/drawing/2014/main" id="{00000000-0008-0000-07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1" name="Text Box 3118">
          <a:extLst>
            <a:ext uri="{FF2B5EF4-FFF2-40B4-BE49-F238E27FC236}">
              <a16:creationId xmlns:a16="http://schemas.microsoft.com/office/drawing/2014/main" id="{00000000-0008-0000-07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2" name="Text Box 3118">
          <a:extLst>
            <a:ext uri="{FF2B5EF4-FFF2-40B4-BE49-F238E27FC236}">
              <a16:creationId xmlns:a16="http://schemas.microsoft.com/office/drawing/2014/main" id="{00000000-0008-0000-07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3" name="Text Box 3118">
          <a:extLst>
            <a:ext uri="{FF2B5EF4-FFF2-40B4-BE49-F238E27FC236}">
              <a16:creationId xmlns:a16="http://schemas.microsoft.com/office/drawing/2014/main" id="{00000000-0008-0000-07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4" name="Text Box 3118">
          <a:extLst>
            <a:ext uri="{FF2B5EF4-FFF2-40B4-BE49-F238E27FC236}">
              <a16:creationId xmlns:a16="http://schemas.microsoft.com/office/drawing/2014/main" id="{00000000-0008-0000-07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5" name="Text Box 3118">
          <a:extLst>
            <a:ext uri="{FF2B5EF4-FFF2-40B4-BE49-F238E27FC236}">
              <a16:creationId xmlns:a16="http://schemas.microsoft.com/office/drawing/2014/main" id="{00000000-0008-0000-07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6" name="Text Box 3118">
          <a:extLst>
            <a:ext uri="{FF2B5EF4-FFF2-40B4-BE49-F238E27FC236}">
              <a16:creationId xmlns:a16="http://schemas.microsoft.com/office/drawing/2014/main" id="{00000000-0008-0000-07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7" name="Text Box 3118">
          <a:extLst>
            <a:ext uri="{FF2B5EF4-FFF2-40B4-BE49-F238E27FC236}">
              <a16:creationId xmlns:a16="http://schemas.microsoft.com/office/drawing/2014/main" id="{00000000-0008-0000-07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8" name="Text Box 3118">
          <a:extLst>
            <a:ext uri="{FF2B5EF4-FFF2-40B4-BE49-F238E27FC236}">
              <a16:creationId xmlns:a16="http://schemas.microsoft.com/office/drawing/2014/main" id="{00000000-0008-0000-07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9" name="Text Box 3118">
          <a:extLst>
            <a:ext uri="{FF2B5EF4-FFF2-40B4-BE49-F238E27FC236}">
              <a16:creationId xmlns:a16="http://schemas.microsoft.com/office/drawing/2014/main" id="{00000000-0008-0000-07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0" name="Text Box 3118">
          <a:extLst>
            <a:ext uri="{FF2B5EF4-FFF2-40B4-BE49-F238E27FC236}">
              <a16:creationId xmlns:a16="http://schemas.microsoft.com/office/drawing/2014/main" id="{00000000-0008-0000-07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1" name="Text Box 3118">
          <a:extLst>
            <a:ext uri="{FF2B5EF4-FFF2-40B4-BE49-F238E27FC236}">
              <a16:creationId xmlns:a16="http://schemas.microsoft.com/office/drawing/2014/main" id="{00000000-0008-0000-07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2" name="Text Box 3118">
          <a:extLst>
            <a:ext uri="{FF2B5EF4-FFF2-40B4-BE49-F238E27FC236}">
              <a16:creationId xmlns:a16="http://schemas.microsoft.com/office/drawing/2014/main" id="{00000000-0008-0000-07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3" name="Text Box 3118">
          <a:extLst>
            <a:ext uri="{FF2B5EF4-FFF2-40B4-BE49-F238E27FC236}">
              <a16:creationId xmlns:a16="http://schemas.microsoft.com/office/drawing/2014/main" id="{00000000-0008-0000-07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4" name="Text Box 3118">
          <a:extLst>
            <a:ext uri="{FF2B5EF4-FFF2-40B4-BE49-F238E27FC236}">
              <a16:creationId xmlns:a16="http://schemas.microsoft.com/office/drawing/2014/main" id="{00000000-0008-0000-07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5" name="Text Box 3118">
          <a:extLst>
            <a:ext uri="{FF2B5EF4-FFF2-40B4-BE49-F238E27FC236}">
              <a16:creationId xmlns:a16="http://schemas.microsoft.com/office/drawing/2014/main" id="{00000000-0008-0000-07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6" name="Text Box 3118">
          <a:extLst>
            <a:ext uri="{FF2B5EF4-FFF2-40B4-BE49-F238E27FC236}">
              <a16:creationId xmlns:a16="http://schemas.microsoft.com/office/drawing/2014/main" id="{00000000-0008-0000-07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7" name="Text Box 3118">
          <a:extLst>
            <a:ext uri="{FF2B5EF4-FFF2-40B4-BE49-F238E27FC236}">
              <a16:creationId xmlns:a16="http://schemas.microsoft.com/office/drawing/2014/main" id="{00000000-0008-0000-07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8" name="Text Box 3118">
          <a:extLst>
            <a:ext uri="{FF2B5EF4-FFF2-40B4-BE49-F238E27FC236}">
              <a16:creationId xmlns:a16="http://schemas.microsoft.com/office/drawing/2014/main" id="{00000000-0008-0000-07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9" name="Text Box 3118">
          <a:extLst>
            <a:ext uri="{FF2B5EF4-FFF2-40B4-BE49-F238E27FC236}">
              <a16:creationId xmlns:a16="http://schemas.microsoft.com/office/drawing/2014/main" id="{00000000-0008-0000-07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0" name="Text Box 3118">
          <a:extLst>
            <a:ext uri="{FF2B5EF4-FFF2-40B4-BE49-F238E27FC236}">
              <a16:creationId xmlns:a16="http://schemas.microsoft.com/office/drawing/2014/main" id="{00000000-0008-0000-07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1" name="Text Box 3118">
          <a:extLst>
            <a:ext uri="{FF2B5EF4-FFF2-40B4-BE49-F238E27FC236}">
              <a16:creationId xmlns:a16="http://schemas.microsoft.com/office/drawing/2014/main" id="{00000000-0008-0000-07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2" name="Text Box 3118">
          <a:extLst>
            <a:ext uri="{FF2B5EF4-FFF2-40B4-BE49-F238E27FC236}">
              <a16:creationId xmlns:a16="http://schemas.microsoft.com/office/drawing/2014/main" id="{00000000-0008-0000-07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3" name="Text Box 3118">
          <a:extLst>
            <a:ext uri="{FF2B5EF4-FFF2-40B4-BE49-F238E27FC236}">
              <a16:creationId xmlns:a16="http://schemas.microsoft.com/office/drawing/2014/main" id="{00000000-0008-0000-07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4" name="Text Box 3118">
          <a:extLst>
            <a:ext uri="{FF2B5EF4-FFF2-40B4-BE49-F238E27FC236}">
              <a16:creationId xmlns:a16="http://schemas.microsoft.com/office/drawing/2014/main" id="{00000000-0008-0000-07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5" name="Text Box 3118">
          <a:extLst>
            <a:ext uri="{FF2B5EF4-FFF2-40B4-BE49-F238E27FC236}">
              <a16:creationId xmlns:a16="http://schemas.microsoft.com/office/drawing/2014/main" id="{00000000-0008-0000-07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6" name="Text Box 3118">
          <a:extLst>
            <a:ext uri="{FF2B5EF4-FFF2-40B4-BE49-F238E27FC236}">
              <a16:creationId xmlns:a16="http://schemas.microsoft.com/office/drawing/2014/main" id="{00000000-0008-0000-07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7" name="Text Box 3118">
          <a:extLst>
            <a:ext uri="{FF2B5EF4-FFF2-40B4-BE49-F238E27FC236}">
              <a16:creationId xmlns:a16="http://schemas.microsoft.com/office/drawing/2014/main" id="{00000000-0008-0000-07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8" name="Text Box 3118">
          <a:extLst>
            <a:ext uri="{FF2B5EF4-FFF2-40B4-BE49-F238E27FC236}">
              <a16:creationId xmlns:a16="http://schemas.microsoft.com/office/drawing/2014/main" id="{00000000-0008-0000-07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9" name="Text Box 3118">
          <a:extLst>
            <a:ext uri="{FF2B5EF4-FFF2-40B4-BE49-F238E27FC236}">
              <a16:creationId xmlns:a16="http://schemas.microsoft.com/office/drawing/2014/main" id="{00000000-0008-0000-07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0" name="Text Box 3118">
          <a:extLst>
            <a:ext uri="{FF2B5EF4-FFF2-40B4-BE49-F238E27FC236}">
              <a16:creationId xmlns:a16="http://schemas.microsoft.com/office/drawing/2014/main" id="{00000000-0008-0000-07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1" name="Text Box 3118">
          <a:extLst>
            <a:ext uri="{FF2B5EF4-FFF2-40B4-BE49-F238E27FC236}">
              <a16:creationId xmlns:a16="http://schemas.microsoft.com/office/drawing/2014/main" id="{00000000-0008-0000-07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2" name="Text Box 3118">
          <a:extLst>
            <a:ext uri="{FF2B5EF4-FFF2-40B4-BE49-F238E27FC236}">
              <a16:creationId xmlns:a16="http://schemas.microsoft.com/office/drawing/2014/main" id="{00000000-0008-0000-07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8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8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8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8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8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8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8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8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8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8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8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8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8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8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8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8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8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8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8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8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8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8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8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8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8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8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8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8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8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8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8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8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8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8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8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8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8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8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8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8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8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8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8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8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8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8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8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8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8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8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8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8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8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8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8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8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8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8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8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8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8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8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8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8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8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8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8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8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8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8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8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8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8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8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8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8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8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8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8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8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81" headerRowBorderDxfId="80">
  <autoFilter ref="A20:E41" xr:uid="{00000000-0009-0000-0100-000005000000}"/>
  <tableColumns count="5">
    <tableColumn id="1" xr3:uid="{00000000-0010-0000-0000-000001000000}" name="ITEM" totalsRowLabel="COSTO DIRECTO" dataDxfId="79"/>
    <tableColumn id="2" xr3:uid="{00000000-0010-0000-0000-000002000000}" name="CUADRO DE CONSTRUCCION DE PRECIOS" dataDxfId="78"/>
    <tableColumn id="3" xr3:uid="{00000000-0010-0000-0000-000003000000}" name="%" dataDxfId="76" totalsRowDxfId="77" dataCellStyle="Porcentaje"/>
    <tableColumn id="5" xr3:uid="{00000000-0010-0000-0000-000005000000}" name="PRECIO 48 HORAS SEMANALES" dataDxfId="75" dataCellStyle="Millares"/>
    <tableColumn id="8" xr3:uid="{00000000-0010-0000-0000-000008000000}" name="PRECIO 24 HORAS SEMANALES" totalsRowFunction="sum" dataDxfId="74"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_A_45" displayName="S_A_45" ref="A20:F21" headerRowDxfId="73" headerRowBorderDxfId="72">
  <autoFilter ref="A20:F21" xr:uid="{00000000-0009-0000-0100-000004000000}"/>
  <tableColumns count="6">
    <tableColumn id="1" xr3:uid="{00000000-0010-0000-0100-000001000000}" name="ITEM" totalsRowLabel="COSTO DIRECTO" dataDxfId="71"/>
    <tableColumn id="2" xr3:uid="{00000000-0010-0000-0100-000002000000}" name="DESCRIPCION" dataDxfId="70"/>
    <tableColumn id="4" xr3:uid="{00000000-0010-0000-0100-000004000000}" name="UNIDAD" dataDxfId="69"/>
    <tableColumn id="3" xr3:uid="{00000000-0010-0000-0100-000003000000}" name="CANT" dataDxfId="67" totalsRowDxfId="68"/>
    <tableColumn id="5" xr3:uid="{00000000-0010-0000-0100-000005000000}" name="PRECIO UNITARIO ANTES IVA" dataDxfId="66" dataCellStyle="Millares"/>
    <tableColumn id="8" xr3:uid="{00000000-0010-0000-01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S_A_4" displayName="S_A_4" ref="A20:E28" headerRowDxfId="64" headerRowBorderDxfId="63">
  <autoFilter ref="A20:E28" xr:uid="{00000000-0009-0000-0100-000003000000}"/>
  <tableColumns count="5">
    <tableColumn id="1" xr3:uid="{00000000-0010-0000-0200-000001000000}" name="ITEM" totalsRowLabel="COSTO DIRECTO" dataDxfId="62"/>
    <tableColumn id="2" xr3:uid="{00000000-0010-0000-0200-000002000000}" name="DESCRIPCION" dataDxfId="61"/>
    <tableColumn id="3" xr3:uid="{00000000-0010-0000-0200-000003000000}" name="CANT" dataDxfId="59" totalsRowDxfId="60"/>
    <tableColumn id="5" xr3:uid="{00000000-0010-0000-0200-000005000000}" name="PRECIO UNITARIO ANTES IVA" dataDxfId="58" dataCellStyle="Millares"/>
    <tableColumn id="8" xr3:uid="{00000000-0010-0000-02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S_A" displayName="S_A" ref="A20:F58" headerRowDxfId="56" headerRowBorderDxfId="55">
  <autoFilter ref="A20:F58" xr:uid="{00000000-0009-0000-0100-000002000000}"/>
  <tableColumns count="6">
    <tableColumn id="1" xr3:uid="{00000000-0010-0000-0300-000001000000}" name="ITEM" totalsRowLabel="COSTO DIRECTO" dataDxfId="54"/>
    <tableColumn id="2" xr3:uid="{00000000-0010-0000-0300-000002000000}" name="DESCRIPCION" dataDxfId="53"/>
    <tableColumn id="4" xr3:uid="{00000000-0010-0000-0300-000004000000}" name="U. MED" dataDxfId="52"/>
    <tableColumn id="3" xr3:uid="{00000000-0010-0000-0300-000003000000}" name="CANT" dataDxfId="50" totalsRowDxfId="51"/>
    <tableColumn id="5" xr3:uid="{00000000-0010-0000-0300-000005000000}" name="PRECIO UNITARIO ANTES IVA" dataDxfId="49" dataCellStyle="Millares"/>
    <tableColumn id="8" xr3:uid="{00000000-0010-0000-03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C_7" displayName="MC_7" ref="A20:I82" totalsRowCount="1" headerRowDxfId="47" dataDxfId="46" totalsRowDxfId="45" tableBorderDxfId="44">
  <autoFilter ref="A20:I81" xr:uid="{00000000-0009-0000-0100-000006000000}"/>
  <tableColumns count="9">
    <tableColumn id="1" xr3:uid="{00000000-0010-0000-0400-000001000000}" name="ITEM" dataDxfId="42" totalsRowDxfId="43"/>
    <tableColumn id="2" xr3:uid="{00000000-0010-0000-0400-000002000000}" name="DESCRIPCION" totalsRowLabel="TOTAL " dataDxfId="40" totalsRowDxfId="41"/>
    <tableColumn id="4" xr3:uid="{00000000-0010-0000-0400-000004000000}" name="U. MED" dataDxfId="38" totalsRowDxfId="39"/>
    <tableColumn id="3" xr3:uid="{00000000-0010-0000-0400-000003000000}" name="CANTIDAD" dataDxfId="36" totalsRowDxfId="37"/>
    <tableColumn id="5" xr3:uid="{00000000-0010-0000-0400-000005000000}" name="VALOR UNIT " dataDxfId="34" totalsRowDxfId="35" dataCellStyle="Millares"/>
    <tableColumn id="9" xr3:uid="{00000000-0010-0000-0400-000009000000}" name="%IVA" dataDxfId="32" totalsRowDxfId="33" dataCellStyle="Porcentaje"/>
    <tableColumn id="6" xr3:uid="{00000000-0010-0000-0400-000006000000}" name="IVA" dataDxfId="30" totalsRowDxfId="31" dataCellStyle="Millares">
      <calculatedColumnFormula>MC_7[[#This Row],[VALOR UNIT ]]*MC_7[[#This Row],[%IVA]]</calculatedColumnFormula>
    </tableColumn>
    <tableColumn id="11" xr3:uid="{00000000-0010-0000-0400-00000B000000}" name="SUBTOTAL + IVA UNIT" dataDxfId="28" totalsRowDxfId="29" dataCellStyle="Millares">
      <calculatedColumnFormula>+MC_7[[#This Row],[VALOR UNIT ]]+MC_7[[#This Row],[IVA]]</calculatedColumnFormula>
    </tableColumn>
    <tableColumn id="7" xr3:uid="{00000000-0010-0000-0400-000007000000}" name="TOTAL" totalsRowFunction="sum" dataDxfId="26" totalsRowDxfId="27"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MC" displayName="MC" ref="A20:K43" totalsRowCount="1" headerRowDxfId="25" dataDxfId="24" totalsRowDxfId="23" tableBorderDxfId="22">
  <autoFilter ref="A20:K42" xr:uid="{00000000-0009-0000-0100-000001000000}"/>
  <tableColumns count="11">
    <tableColumn id="1" xr3:uid="{00000000-0010-0000-0500-000001000000}" name="ITEM" dataDxfId="20" totalsRowDxfId="21"/>
    <tableColumn id="2" xr3:uid="{00000000-0010-0000-0500-000002000000}" name="DESCRIPCION" totalsRowLabel="TOTAL " dataDxfId="18" totalsRowDxfId="19"/>
    <tableColumn id="8" xr3:uid="{00000000-0010-0000-0500-000008000000}" name="SEDE" dataDxfId="16" totalsRowDxfId="17"/>
    <tableColumn id="12" xr3:uid="{00000000-0010-0000-0500-00000C000000}" name="MCPIO" dataDxfId="14" totalsRowDxfId="15"/>
    <tableColumn id="4" xr3:uid="{00000000-0010-0000-0500-000004000000}" name="U. MED" dataDxfId="12" totalsRowDxfId="13"/>
    <tableColumn id="3" xr3:uid="{00000000-0010-0000-0500-000003000000}" name="SEDES" dataDxfId="10" totalsRowDxfId="11"/>
    <tableColumn id="5" xr3:uid="{00000000-0010-0000-0500-000005000000}" name="VALOR UNIT / VR POR SEDE" dataDxfId="8" totalsRowDxfId="9" dataCellStyle="Millares"/>
    <tableColumn id="9" xr3:uid="{00000000-0010-0000-0500-000009000000}" name="%IVA" dataDxfId="6" totalsRowDxfId="7" dataCellStyle="Porcentaje"/>
    <tableColumn id="6" xr3:uid="{00000000-0010-0000-0500-000006000000}" name="IVA" dataDxfId="4" totalsRowDxfId="5" dataCellStyle="Millares">
      <calculatedColumnFormula>MC[[#This Row],[VALOR UNIT / VR POR SEDE]]*MC[[#This Row],[%IVA]]</calculatedColumnFormula>
    </tableColumn>
    <tableColumn id="11" xr3:uid="{00000000-0010-0000-0500-00000B000000}" name="SUBTOTAL + IVA UNIT" dataDxfId="2" totalsRowDxfId="3" dataCellStyle="Millares">
      <calculatedColumnFormula>+MC[[#This Row],[VALOR UNIT / VR POR SEDE]]+MC[[#This Row],[IVA]]</calculatedColumnFormula>
    </tableColumn>
    <tableColumn id="7" xr3:uid="{00000000-0010-0000-0500-000007000000}" name="SUBTOTAL + IVA UNIT2" totalsRowFunction="custom" dataDxfId="0" totalsRowDxfId="1"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1.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defaultColWidth="11.42578125" defaultRowHeight="14.4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c r="A1" s="204"/>
      <c r="B1" s="204"/>
      <c r="C1" s="204"/>
      <c r="D1" s="204"/>
      <c r="E1" s="204"/>
    </row>
    <row r="2" spans="1:5">
      <c r="A2" s="205"/>
      <c r="B2" s="205"/>
      <c r="C2" s="205"/>
      <c r="D2" s="205"/>
      <c r="E2" s="205"/>
    </row>
    <row r="4" spans="1:5">
      <c r="A4" s="3"/>
    </row>
    <row r="6" spans="1:5" ht="28.5" customHeight="1">
      <c r="A6" s="206"/>
      <c r="B6" s="206"/>
    </row>
    <row r="7" spans="1:5" ht="44.25" customHeight="1">
      <c r="A7" s="207"/>
      <c r="B7" s="207"/>
      <c r="C7" s="207"/>
      <c r="D7" s="207"/>
    </row>
    <row r="8" spans="1:5" ht="23.25" customHeight="1">
      <c r="A8" s="206"/>
      <c r="B8" s="206"/>
    </row>
    <row r="11" spans="1:5">
      <c r="A11" s="2"/>
    </row>
    <row r="14" spans="1:5" ht="15" customHeight="1">
      <c r="A14" s="203"/>
      <c r="B14" s="203"/>
      <c r="C14" s="203"/>
      <c r="D14" s="203"/>
      <c r="E14" s="203"/>
    </row>
    <row r="15" spans="1:5">
      <c r="A15" s="203"/>
      <c r="B15" s="203"/>
      <c r="C15" s="203"/>
      <c r="D15" s="203"/>
      <c r="E15" s="203"/>
    </row>
    <row r="16" spans="1:5" ht="18" customHeight="1">
      <c r="A16" s="203"/>
      <c r="B16" s="203"/>
      <c r="C16" s="203"/>
      <c r="D16" s="203"/>
      <c r="E16" s="203"/>
    </row>
    <row r="17" spans="1:5" ht="29.25" customHeight="1">
      <c r="A17" s="203"/>
      <c r="B17" s="203"/>
      <c r="C17" s="203"/>
      <c r="D17" s="203"/>
      <c r="E17" s="203"/>
    </row>
    <row r="18" spans="1:5">
      <c r="A18" s="203"/>
      <c r="B18" s="203"/>
      <c r="C18" s="203"/>
      <c r="D18" s="203"/>
      <c r="E18" s="203"/>
    </row>
    <row r="19" spans="1:5" ht="30" customHeight="1"/>
    <row r="20" spans="1:5" ht="45.75" customHeight="1">
      <c r="A20" s="5" t="s">
        <v>0</v>
      </c>
      <c r="B20" s="13" t="s">
        <v>1</v>
      </c>
      <c r="C20" s="13" t="s">
        <v>2</v>
      </c>
      <c r="D20" s="6" t="s">
        <v>3</v>
      </c>
      <c r="E20" s="6" t="s">
        <v>4</v>
      </c>
    </row>
    <row r="21" spans="1:5" ht="15.75" customHeight="1">
      <c r="A21" s="22">
        <v>1</v>
      </c>
      <c r="B21" s="25" t="s">
        <v>5</v>
      </c>
      <c r="C21" s="27"/>
      <c r="D21" s="23"/>
      <c r="E21" s="24">
        <f>S_A_456[[#This Row],[%]]*S_A_456[[#This Row],[PRECIO 48 HORAS SEMANALES]]</f>
        <v>0</v>
      </c>
    </row>
    <row r="22" spans="1:5" ht="15.75" customHeight="1">
      <c r="A22" s="22">
        <v>2</v>
      </c>
      <c r="B22" s="25" t="s">
        <v>6</v>
      </c>
      <c r="C22" s="27"/>
      <c r="D22" s="23"/>
      <c r="E22" s="24">
        <f>S_A_456[[#This Row],[%]]*S_A_456[[#This Row],[PRECIO 48 HORAS SEMANALES]]</f>
        <v>0</v>
      </c>
    </row>
    <row r="23" spans="1:5" ht="15.75" customHeight="1">
      <c r="A23" s="22">
        <v>3</v>
      </c>
      <c r="B23" s="25" t="s">
        <v>7</v>
      </c>
      <c r="C23" s="27"/>
      <c r="D23" s="23"/>
      <c r="E23" s="24">
        <f>S_A_456[[#This Row],[%]]*S_A_456[[#This Row],[PRECIO 48 HORAS SEMANALES]]</f>
        <v>0</v>
      </c>
    </row>
    <row r="24" spans="1:5" ht="15.75" customHeight="1">
      <c r="A24" s="22">
        <v>4</v>
      </c>
      <c r="B24" s="25" t="s">
        <v>8</v>
      </c>
      <c r="C24" s="27"/>
      <c r="D24" s="23"/>
      <c r="E24" s="24">
        <f>S_A_456[[#This Row],[%]]*S_A_456[[#This Row],[PRECIO 48 HORAS SEMANALES]]</f>
        <v>0</v>
      </c>
    </row>
    <row r="25" spans="1:5" ht="15" customHeight="1">
      <c r="A25" s="22"/>
      <c r="B25" s="26" t="s">
        <v>9</v>
      </c>
      <c r="C25" s="27"/>
      <c r="D25" s="23"/>
      <c r="E25" s="24">
        <f>S_A_456[[#This Row],[%]]*S_A_456[[#This Row],[PRECIO 48 HORAS SEMANALES]]</f>
        <v>0</v>
      </c>
    </row>
    <row r="26" spans="1:5">
      <c r="A26" s="22">
        <v>5</v>
      </c>
      <c r="B26" s="25" t="s">
        <v>10</v>
      </c>
      <c r="C26" s="27">
        <v>8.3299999999999999E-2</v>
      </c>
      <c r="D26" s="23"/>
      <c r="E26" s="24">
        <f>S_A_456[[#This Row],[%]]*S_A_456[[#This Row],[PRECIO 48 HORAS SEMANALES]]</f>
        <v>0</v>
      </c>
    </row>
    <row r="27" spans="1:5">
      <c r="A27" s="22">
        <v>6</v>
      </c>
      <c r="B27" s="25" t="s">
        <v>11</v>
      </c>
      <c r="C27" s="27">
        <v>8.3299999999999999E-2</v>
      </c>
      <c r="D27" s="23"/>
      <c r="E27" s="24">
        <f>S_A_456[[#This Row],[%]]*S_A_456[[#This Row],[PRECIO 48 HORAS SEMANALES]]</f>
        <v>0</v>
      </c>
    </row>
    <row r="28" spans="1:5">
      <c r="A28" s="22">
        <v>7</v>
      </c>
      <c r="B28" s="25" t="s">
        <v>12</v>
      </c>
      <c r="C28" s="27">
        <v>0.01</v>
      </c>
      <c r="D28" s="23"/>
      <c r="E28" s="24">
        <f>S_A_456[[#This Row],[%]]*S_A_456[[#This Row],[PRECIO 48 HORAS SEMANALES]]</f>
        <v>0</v>
      </c>
    </row>
    <row r="29" spans="1:5">
      <c r="A29" s="22"/>
      <c r="B29" s="26" t="s">
        <v>13</v>
      </c>
      <c r="C29" s="27"/>
      <c r="D29" s="23"/>
      <c r="E29" s="24">
        <f>S_A_456[[#This Row],[%]]*S_A_456[[#This Row],[PRECIO 48 HORAS SEMANALES]]</f>
        <v>0</v>
      </c>
    </row>
    <row r="30" spans="1:5">
      <c r="A30" s="22">
        <v>8</v>
      </c>
      <c r="B30" s="25" t="s">
        <v>14</v>
      </c>
      <c r="C30" s="27">
        <v>8.5000000000000006E-2</v>
      </c>
      <c r="D30" s="23"/>
      <c r="E30" s="24">
        <f>S_A_456[[#This Row],[%]]*S_A_456[[#This Row],[PRECIO 48 HORAS SEMANALES]]</f>
        <v>0</v>
      </c>
    </row>
    <row r="31" spans="1:5">
      <c r="A31" s="22">
        <v>9</v>
      </c>
      <c r="B31" s="25" t="s">
        <v>15</v>
      </c>
      <c r="C31" s="27">
        <v>0.12</v>
      </c>
      <c r="D31" s="23"/>
      <c r="E31" s="24">
        <f>S_A_456[[#This Row],[%]]*S_A_456[[#This Row],[PRECIO 48 HORAS SEMANALES]]</f>
        <v>0</v>
      </c>
    </row>
    <row r="32" spans="1:5">
      <c r="A32" s="22">
        <v>10</v>
      </c>
      <c r="B32" s="25" t="s">
        <v>16</v>
      </c>
      <c r="C32" s="27">
        <v>1.04E-2</v>
      </c>
      <c r="D32" s="23"/>
      <c r="E32" s="24">
        <f>S_A_456[[#This Row],[%]]*S_A_456[[#This Row],[PRECIO 48 HORAS SEMANALES]]</f>
        <v>0</v>
      </c>
    </row>
    <row r="33" spans="1:5">
      <c r="A33" s="22">
        <v>11</v>
      </c>
      <c r="B33" s="25" t="s">
        <v>17</v>
      </c>
      <c r="C33" s="27">
        <v>0.04</v>
      </c>
      <c r="D33" s="23"/>
      <c r="E33" s="24">
        <f>S_A_456[[#This Row],[%]]*S_A_456[[#This Row],[PRECIO 48 HORAS SEMANALES]]</f>
        <v>0</v>
      </c>
    </row>
    <row r="34" spans="1:5">
      <c r="A34" s="22">
        <v>12</v>
      </c>
      <c r="B34" s="25" t="s">
        <v>18</v>
      </c>
      <c r="C34" s="27">
        <v>0.03</v>
      </c>
      <c r="D34" s="23"/>
      <c r="E34" s="24">
        <f>S_A_456[[#This Row],[%]]*S_A_456[[#This Row],[PRECIO 48 HORAS SEMANALES]]</f>
        <v>0</v>
      </c>
    </row>
    <row r="35" spans="1:5">
      <c r="A35" s="22">
        <v>13</v>
      </c>
      <c r="B35" s="25" t="s">
        <v>19</v>
      </c>
      <c r="C35" s="27">
        <v>0.02</v>
      </c>
      <c r="D35" s="23"/>
      <c r="E35" s="24">
        <f>S_A_456[[#This Row],[%]]*S_A_456[[#This Row],[PRECIO 48 HORAS SEMANALES]]</f>
        <v>0</v>
      </c>
    </row>
    <row r="36" spans="1:5">
      <c r="A36" s="22">
        <v>14</v>
      </c>
      <c r="B36" s="25" t="s">
        <v>20</v>
      </c>
      <c r="C36" s="27">
        <v>4.1700000000000001E-2</v>
      </c>
      <c r="D36" s="23"/>
      <c r="E36" s="24">
        <f>S_A_456[[#This Row],[%]]*S_A_456[[#This Row],[PRECIO 48 HORAS SEMANALES]]</f>
        <v>0</v>
      </c>
    </row>
    <row r="37" spans="1:5">
      <c r="A37" s="22">
        <v>15</v>
      </c>
      <c r="B37" s="25" t="s">
        <v>21</v>
      </c>
      <c r="C37" s="27">
        <v>0.05</v>
      </c>
      <c r="D37" s="23"/>
      <c r="E37" s="24">
        <f>S_A_456[[#This Row],[%]]*S_A_456[[#This Row],[PRECIO 48 HORAS SEMANALES]]</f>
        <v>0</v>
      </c>
    </row>
    <row r="38" spans="1:5">
      <c r="A38" s="22"/>
      <c r="B38" s="26" t="s">
        <v>13</v>
      </c>
      <c r="C38" s="27"/>
      <c r="D38" s="23"/>
      <c r="E38" s="24">
        <f>S_A_456[[#This Row],[%]]*S_A_456[[#This Row],[PRECIO 48 HORAS SEMANALES]]</f>
        <v>0</v>
      </c>
    </row>
    <row r="39" spans="1:5">
      <c r="A39" s="22"/>
      <c r="B39" s="25" t="s">
        <v>22</v>
      </c>
      <c r="C39" s="27"/>
      <c r="D39" s="23"/>
      <c r="E39" s="24">
        <f>S_A_456[[#This Row],[%]]*S_A_456[[#This Row],[PRECIO 48 HORAS SEMANALES]]</f>
        <v>0</v>
      </c>
    </row>
    <row r="40" spans="1:5">
      <c r="A40" s="22"/>
      <c r="B40" s="25" t="s">
        <v>23</v>
      </c>
      <c r="C40" s="27"/>
      <c r="D40" s="23"/>
      <c r="E40" s="24">
        <f>S_A_456[[#This Row],[%]]*S_A_456[[#This Row],[PRECIO 48 HORAS SEMANALES]]</f>
        <v>0</v>
      </c>
    </row>
    <row r="41" spans="1:5">
      <c r="A41" s="28"/>
      <c r="B41" s="29" t="s">
        <v>24</v>
      </c>
      <c r="C41" s="30"/>
      <c r="D41" s="31"/>
      <c r="E41" s="32">
        <f>S_A_456[[#This Row],[%]]*S_A_456[[#This Row],[PRECIO 48 HORAS SEMANALES]]</f>
        <v>0</v>
      </c>
    </row>
    <row r="66" ht="15.75" customHeight="1"/>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86"/>
  <sheetViews>
    <sheetView showGridLines="0" tabSelected="1" topLeftCell="A62" zoomScale="90" zoomScaleNormal="90" workbookViewId="0">
      <selection activeCell="F66" sqref="F66"/>
    </sheetView>
  </sheetViews>
  <sheetFormatPr defaultColWidth="11.42578125" defaultRowHeight="12.6"/>
  <cols>
    <col min="1" max="1" width="8.5703125" style="94" customWidth="1"/>
    <col min="2" max="2" width="66" style="94" customWidth="1"/>
    <col min="3" max="4" width="13.140625" style="94" customWidth="1"/>
    <col min="5" max="5" width="21.42578125" style="135" customWidth="1"/>
    <col min="6" max="6" width="19.140625" style="135" customWidth="1"/>
    <col min="7" max="16384" width="11.42578125" style="94"/>
  </cols>
  <sheetData>
    <row r="1" spans="1:6" s="127" customFormat="1" ht="20.25" customHeight="1">
      <c r="A1" s="137"/>
      <c r="B1" s="185" t="s">
        <v>25</v>
      </c>
      <c r="C1" s="185"/>
      <c r="D1" s="185"/>
      <c r="E1" s="185"/>
      <c r="F1" s="186"/>
    </row>
    <row r="2" spans="1:6" s="127" customFormat="1" ht="20.25" customHeight="1">
      <c r="A2" s="138"/>
      <c r="B2" s="187" t="s">
        <v>26</v>
      </c>
      <c r="C2" s="187"/>
      <c r="D2" s="187"/>
      <c r="E2" s="187"/>
      <c r="F2" s="188"/>
    </row>
    <row r="3" spans="1:6" s="127" customFormat="1" ht="20.25" customHeight="1" thickBot="1">
      <c r="A3" s="139"/>
      <c r="B3" s="189" t="s">
        <v>27</v>
      </c>
      <c r="C3" s="189"/>
      <c r="D3" s="189"/>
      <c r="E3" s="189"/>
      <c r="F3" s="190"/>
    </row>
    <row r="4" spans="1:6" s="127" customFormat="1" ht="12.95" thickBot="1">
      <c r="A4" s="126"/>
      <c r="B4" s="126"/>
      <c r="C4" s="129"/>
      <c r="D4" s="129"/>
      <c r="E4" s="126"/>
      <c r="F4" s="130"/>
    </row>
    <row r="5" spans="1:6" s="127" customFormat="1" ht="22.5" customHeight="1" thickBot="1">
      <c r="A5" s="194" t="s">
        <v>28</v>
      </c>
      <c r="B5" s="195"/>
      <c r="C5" s="195"/>
      <c r="D5" s="195"/>
      <c r="E5" s="195"/>
      <c r="F5" s="196"/>
    </row>
    <row r="6" spans="1:6" s="127" customFormat="1" ht="10.5" customHeight="1" thickBot="1">
      <c r="A6" s="126"/>
      <c r="B6" s="131"/>
      <c r="C6" s="131"/>
      <c r="D6" s="131"/>
      <c r="E6" s="131"/>
      <c r="F6" s="132"/>
    </row>
    <row r="7" spans="1:6" s="127" customFormat="1" ht="21.75" customHeight="1" thickBot="1">
      <c r="A7" s="197" t="s">
        <v>29</v>
      </c>
      <c r="B7" s="198"/>
      <c r="C7" s="198"/>
      <c r="D7" s="198"/>
      <c r="E7" s="198"/>
      <c r="F7" s="199"/>
    </row>
    <row r="8" spans="1:6" s="127" customFormat="1" ht="12.75" customHeight="1">
      <c r="A8" s="126"/>
      <c r="B8" s="133"/>
      <c r="C8" s="133"/>
      <c r="D8" s="133"/>
      <c r="E8" s="133"/>
      <c r="F8" s="128"/>
    </row>
    <row r="9" spans="1:6" s="127" customFormat="1" ht="24.75" customHeight="1">
      <c r="A9" s="191" t="s">
        <v>30</v>
      </c>
      <c r="B9" s="191"/>
      <c r="C9" s="192" t="s">
        <v>31</v>
      </c>
      <c r="D9" s="192"/>
      <c r="E9" s="192"/>
      <c r="F9" s="192"/>
    </row>
    <row r="10" spans="1:6" s="127" customFormat="1" ht="107.25" customHeight="1">
      <c r="A10" s="191" t="s">
        <v>32</v>
      </c>
      <c r="B10" s="191"/>
      <c r="C10" s="193" t="s">
        <v>33</v>
      </c>
      <c r="D10" s="193"/>
      <c r="E10" s="193"/>
      <c r="F10" s="193"/>
    </row>
    <row r="11" spans="1:6" s="127" customFormat="1" ht="20.25" customHeight="1">
      <c r="A11" s="191" t="s">
        <v>34</v>
      </c>
      <c r="B11" s="191"/>
      <c r="C11" s="193" t="s">
        <v>35</v>
      </c>
      <c r="D11" s="193"/>
      <c r="E11" s="193"/>
      <c r="F11" s="193"/>
    </row>
    <row r="12" spans="1:6" s="127" customFormat="1" ht="20.25" customHeight="1">
      <c r="A12" s="191" t="s">
        <v>36</v>
      </c>
      <c r="B12" s="191"/>
      <c r="C12" s="193" t="s">
        <v>37</v>
      </c>
      <c r="D12" s="193"/>
      <c r="E12" s="193"/>
      <c r="F12" s="193"/>
    </row>
    <row r="13" spans="1:6" s="127" customFormat="1" ht="20.25" customHeight="1" thickBot="1">
      <c r="A13" s="134"/>
      <c r="B13" s="134"/>
      <c r="C13" s="136"/>
      <c r="D13" s="136"/>
      <c r="E13" s="136"/>
      <c r="F13" s="136"/>
    </row>
    <row r="14" spans="1:6" s="127" customFormat="1" ht="20.25" customHeight="1" thickBot="1">
      <c r="A14" s="197" t="s">
        <v>38</v>
      </c>
      <c r="B14" s="198"/>
      <c r="C14" s="198"/>
      <c r="D14" s="198"/>
      <c r="E14" s="198"/>
      <c r="F14" s="199"/>
    </row>
    <row r="15" spans="1:6" ht="13.5" customHeight="1"/>
    <row r="16" spans="1:6" ht="26.1">
      <c r="A16" s="140" t="s">
        <v>0</v>
      </c>
      <c r="B16" s="140" t="s">
        <v>39</v>
      </c>
      <c r="C16" s="140" t="s">
        <v>40</v>
      </c>
      <c r="D16" s="140" t="s">
        <v>41</v>
      </c>
      <c r="E16" s="141" t="s">
        <v>42</v>
      </c>
      <c r="F16" s="141" t="s">
        <v>43</v>
      </c>
    </row>
    <row r="17" spans="1:6" ht="17.100000000000001" customHeight="1">
      <c r="A17" s="145">
        <v>1</v>
      </c>
      <c r="B17" s="146" t="s">
        <v>44</v>
      </c>
      <c r="C17" s="147"/>
      <c r="D17" s="147"/>
      <c r="E17" s="147"/>
      <c r="F17" s="219"/>
    </row>
    <row r="18" spans="1:6" ht="36.75" customHeight="1">
      <c r="A18" s="148" t="s">
        <v>45</v>
      </c>
      <c r="B18" s="149" t="s">
        <v>46</v>
      </c>
      <c r="C18" s="150" t="s">
        <v>47</v>
      </c>
      <c r="D18" s="151">
        <v>18</v>
      </c>
      <c r="E18" s="152"/>
      <c r="F18" s="143">
        <f>ROUNDUP(E18*D18,0)</f>
        <v>0</v>
      </c>
    </row>
    <row r="19" spans="1:6" ht="60">
      <c r="A19" s="148" t="s">
        <v>48</v>
      </c>
      <c r="B19" s="149" t="s">
        <v>49</v>
      </c>
      <c r="C19" s="150" t="s">
        <v>47</v>
      </c>
      <c r="D19" s="153">
        <v>650</v>
      </c>
      <c r="E19" s="152"/>
      <c r="F19" s="143">
        <f t="shared" ref="F19:F25" si="0">ROUNDUP(E19*D19,0)</f>
        <v>0</v>
      </c>
    </row>
    <row r="20" spans="1:6" ht="36">
      <c r="A20" s="148" t="s">
        <v>50</v>
      </c>
      <c r="B20" s="149" t="s">
        <v>51</v>
      </c>
      <c r="C20" s="150" t="s">
        <v>52</v>
      </c>
      <c r="D20" s="153">
        <v>75</v>
      </c>
      <c r="E20" s="152"/>
      <c r="F20" s="143">
        <f t="shared" si="0"/>
        <v>0</v>
      </c>
    </row>
    <row r="21" spans="1:6" ht="24">
      <c r="A21" s="148" t="s">
        <v>53</v>
      </c>
      <c r="B21" s="149" t="s">
        <v>54</v>
      </c>
      <c r="C21" s="150" t="s">
        <v>55</v>
      </c>
      <c r="D21" s="151">
        <v>4</v>
      </c>
      <c r="E21" s="152"/>
      <c r="F21" s="143">
        <f t="shared" si="0"/>
        <v>0</v>
      </c>
    </row>
    <row r="22" spans="1:6" ht="24">
      <c r="A22" s="148" t="s">
        <v>56</v>
      </c>
      <c r="B22" s="149" t="s">
        <v>57</v>
      </c>
      <c r="C22" s="151" t="s">
        <v>52</v>
      </c>
      <c r="D22" s="150">
        <v>185</v>
      </c>
      <c r="E22" s="152"/>
      <c r="F22" s="143">
        <f t="shared" si="0"/>
        <v>0</v>
      </c>
    </row>
    <row r="23" spans="1:6" ht="36">
      <c r="A23" s="148" t="s">
        <v>58</v>
      </c>
      <c r="B23" s="149" t="s">
        <v>59</v>
      </c>
      <c r="C23" s="151" t="s">
        <v>60</v>
      </c>
      <c r="D23" s="150">
        <v>290</v>
      </c>
      <c r="E23" s="152"/>
      <c r="F23" s="143">
        <f t="shared" si="0"/>
        <v>0</v>
      </c>
    </row>
    <row r="24" spans="1:6" ht="29.25" customHeight="1">
      <c r="A24" s="148" t="s">
        <v>61</v>
      </c>
      <c r="B24" s="149" t="s">
        <v>62</v>
      </c>
      <c r="C24" s="151" t="s">
        <v>60</v>
      </c>
      <c r="D24" s="150">
        <v>1100</v>
      </c>
      <c r="E24" s="152"/>
      <c r="F24" s="143">
        <f t="shared" si="0"/>
        <v>0</v>
      </c>
    </row>
    <row r="25" spans="1:6" ht="45.75" customHeight="1">
      <c r="A25" s="148" t="s">
        <v>63</v>
      </c>
      <c r="B25" s="149" t="s">
        <v>64</v>
      </c>
      <c r="C25" s="151" t="s">
        <v>65</v>
      </c>
      <c r="D25" s="150">
        <v>13</v>
      </c>
      <c r="E25" s="152"/>
      <c r="F25" s="143">
        <f t="shared" si="0"/>
        <v>0</v>
      </c>
    </row>
    <row r="26" spans="1:6" ht="29.25" customHeight="1">
      <c r="A26" s="154">
        <v>2</v>
      </c>
      <c r="B26" s="155" t="s">
        <v>66</v>
      </c>
      <c r="C26" s="156"/>
      <c r="D26" s="156"/>
      <c r="E26" s="157"/>
      <c r="F26" s="219"/>
    </row>
    <row r="27" spans="1:6" ht="118.5">
      <c r="A27" s="158" t="s">
        <v>67</v>
      </c>
      <c r="B27" s="159" t="s">
        <v>68</v>
      </c>
      <c r="C27" s="153" t="s">
        <v>52</v>
      </c>
      <c r="D27" s="153">
        <v>230</v>
      </c>
      <c r="E27" s="152"/>
      <c r="F27" s="143">
        <f>ROUNDUP(E27*D27,0)</f>
        <v>0</v>
      </c>
    </row>
    <row r="28" spans="1:6" ht="29.25" customHeight="1">
      <c r="A28" s="160">
        <v>3</v>
      </c>
      <c r="B28" s="155" t="s">
        <v>69</v>
      </c>
      <c r="C28" s="156"/>
      <c r="D28" s="156"/>
      <c r="E28" s="161"/>
      <c r="F28" s="219"/>
    </row>
    <row r="29" spans="1:6" ht="84">
      <c r="A29" s="162" t="s">
        <v>70</v>
      </c>
      <c r="B29" s="159" t="s">
        <v>71</v>
      </c>
      <c r="C29" s="150" t="s">
        <v>60</v>
      </c>
      <c r="D29" s="150">
        <v>1100</v>
      </c>
      <c r="E29" s="152"/>
      <c r="F29" s="143">
        <f t="shared" ref="F29:F31" si="1">ROUNDUP(E29*D29,0)</f>
        <v>0</v>
      </c>
    </row>
    <row r="30" spans="1:6" ht="24">
      <c r="A30" s="162" t="s">
        <v>72</v>
      </c>
      <c r="B30" s="159" t="s">
        <v>73</v>
      </c>
      <c r="C30" s="150" t="s">
        <v>60</v>
      </c>
      <c r="D30" s="150">
        <v>1100</v>
      </c>
      <c r="E30" s="152"/>
      <c r="F30" s="143">
        <f t="shared" si="1"/>
        <v>0</v>
      </c>
    </row>
    <row r="31" spans="1:6" ht="84">
      <c r="A31" s="162" t="s">
        <v>74</v>
      </c>
      <c r="B31" s="159" t="s">
        <v>75</v>
      </c>
      <c r="C31" s="163" t="s">
        <v>60</v>
      </c>
      <c r="D31" s="150">
        <v>85</v>
      </c>
      <c r="E31" s="152"/>
      <c r="F31" s="143">
        <f t="shared" si="1"/>
        <v>0</v>
      </c>
    </row>
    <row r="32" spans="1:6" ht="29.25" customHeight="1">
      <c r="A32" s="154">
        <v>4</v>
      </c>
      <c r="B32" s="155" t="s">
        <v>76</v>
      </c>
      <c r="C32" s="156"/>
      <c r="D32" s="156"/>
      <c r="E32" s="161"/>
      <c r="F32" s="219"/>
    </row>
    <row r="33" spans="1:6" ht="93" customHeight="1">
      <c r="A33" s="162" t="s">
        <v>77</v>
      </c>
      <c r="B33" s="159" t="s">
        <v>78</v>
      </c>
      <c r="C33" s="150" t="s">
        <v>60</v>
      </c>
      <c r="D33" s="153">
        <v>1700</v>
      </c>
      <c r="E33" s="152"/>
      <c r="F33" s="143">
        <f t="shared" ref="F33:F36" si="2">ROUNDUP(E33*D33,0)</f>
        <v>0</v>
      </c>
    </row>
    <row r="34" spans="1:6" ht="84">
      <c r="A34" s="162" t="s">
        <v>79</v>
      </c>
      <c r="B34" s="164" t="s">
        <v>80</v>
      </c>
      <c r="C34" s="153" t="s">
        <v>47</v>
      </c>
      <c r="D34" s="153">
        <v>23.4</v>
      </c>
      <c r="E34" s="152"/>
      <c r="F34" s="143">
        <f t="shared" si="2"/>
        <v>0</v>
      </c>
    </row>
    <row r="35" spans="1:6" ht="115.5" customHeight="1">
      <c r="A35" s="162" t="s">
        <v>81</v>
      </c>
      <c r="B35" s="164" t="s">
        <v>82</v>
      </c>
      <c r="C35" s="153" t="s">
        <v>60</v>
      </c>
      <c r="D35" s="153">
        <v>45</v>
      </c>
      <c r="E35" s="152"/>
      <c r="F35" s="143">
        <f t="shared" si="2"/>
        <v>0</v>
      </c>
    </row>
    <row r="36" spans="1:6" ht="60">
      <c r="A36" s="162" t="s">
        <v>83</v>
      </c>
      <c r="B36" s="164" t="s">
        <v>84</v>
      </c>
      <c r="C36" s="151" t="s">
        <v>52</v>
      </c>
      <c r="D36" s="150">
        <v>70</v>
      </c>
      <c r="E36" s="152"/>
      <c r="F36" s="143">
        <f t="shared" si="2"/>
        <v>0</v>
      </c>
    </row>
    <row r="37" spans="1:6" ht="60">
      <c r="A37" s="162" t="s">
        <v>85</v>
      </c>
      <c r="B37" s="164" t="s">
        <v>86</v>
      </c>
      <c r="C37" s="151" t="s">
        <v>60</v>
      </c>
      <c r="D37" s="150">
        <v>75</v>
      </c>
      <c r="E37" s="152"/>
      <c r="F37" s="143">
        <f>ROUNDUP(E37*D37,0)</f>
        <v>0</v>
      </c>
    </row>
    <row r="38" spans="1:6" ht="29.25" customHeight="1">
      <c r="A38" s="160">
        <v>5</v>
      </c>
      <c r="B38" s="155" t="s">
        <v>87</v>
      </c>
      <c r="C38" s="156"/>
      <c r="D38" s="156"/>
      <c r="E38" s="161"/>
      <c r="F38" s="219"/>
    </row>
    <row r="39" spans="1:6" ht="48">
      <c r="A39" s="148" t="s">
        <v>88</v>
      </c>
      <c r="B39" s="164" t="s">
        <v>89</v>
      </c>
      <c r="C39" s="153" t="s">
        <v>90</v>
      </c>
      <c r="D39" s="153">
        <v>2500</v>
      </c>
      <c r="E39" s="152"/>
      <c r="F39" s="143">
        <f t="shared" ref="F39:F40" si="3">ROUNDUP(E39*D39,0)</f>
        <v>0</v>
      </c>
    </row>
    <row r="40" spans="1:6" ht="48">
      <c r="A40" s="148" t="s">
        <v>91</v>
      </c>
      <c r="B40" s="164" t="s">
        <v>92</v>
      </c>
      <c r="C40" s="153" t="s">
        <v>90</v>
      </c>
      <c r="D40" s="153">
        <v>1100</v>
      </c>
      <c r="E40" s="152"/>
      <c r="F40" s="143">
        <f t="shared" si="3"/>
        <v>0</v>
      </c>
    </row>
    <row r="41" spans="1:6" ht="29.25" customHeight="1">
      <c r="A41" s="160">
        <v>6</v>
      </c>
      <c r="B41" s="155" t="s">
        <v>93</v>
      </c>
      <c r="C41" s="156"/>
      <c r="D41" s="156"/>
      <c r="E41" s="161"/>
      <c r="F41" s="219"/>
    </row>
    <row r="42" spans="1:6" ht="118.5" customHeight="1">
      <c r="A42" s="162" t="s">
        <v>94</v>
      </c>
      <c r="B42" s="159" t="s">
        <v>95</v>
      </c>
      <c r="C42" s="151" t="s">
        <v>60</v>
      </c>
      <c r="D42" s="150">
        <v>346</v>
      </c>
      <c r="E42" s="152"/>
      <c r="F42" s="143">
        <f t="shared" ref="F42:F47" si="4">ROUNDUP(E42*D42,0)</f>
        <v>0</v>
      </c>
    </row>
    <row r="43" spans="1:6" ht="96">
      <c r="A43" s="162" t="s">
        <v>96</v>
      </c>
      <c r="B43" s="159" t="s">
        <v>97</v>
      </c>
      <c r="C43" s="151" t="s">
        <v>60</v>
      </c>
      <c r="D43" s="150">
        <v>390</v>
      </c>
      <c r="E43" s="152"/>
      <c r="F43" s="143">
        <f t="shared" si="4"/>
        <v>0</v>
      </c>
    </row>
    <row r="44" spans="1:6" ht="72">
      <c r="A44" s="162" t="s">
        <v>98</v>
      </c>
      <c r="B44" s="164" t="s">
        <v>99</v>
      </c>
      <c r="C44" s="151" t="s">
        <v>52</v>
      </c>
      <c r="D44" s="150">
        <v>220</v>
      </c>
      <c r="E44" s="152"/>
      <c r="F44" s="143">
        <f t="shared" si="4"/>
        <v>0</v>
      </c>
    </row>
    <row r="45" spans="1:6" ht="84">
      <c r="A45" s="162" t="s">
        <v>100</v>
      </c>
      <c r="B45" s="159" t="s">
        <v>101</v>
      </c>
      <c r="C45" s="151" t="s">
        <v>52</v>
      </c>
      <c r="D45" s="151">
        <v>65</v>
      </c>
      <c r="E45" s="152"/>
      <c r="F45" s="143">
        <f t="shared" si="4"/>
        <v>0</v>
      </c>
    </row>
    <row r="46" spans="1:6" ht="96">
      <c r="A46" s="162" t="s">
        <v>102</v>
      </c>
      <c r="B46" s="159" t="s">
        <v>103</v>
      </c>
      <c r="C46" s="151" t="s">
        <v>60</v>
      </c>
      <c r="D46" s="151">
        <v>55</v>
      </c>
      <c r="E46" s="152"/>
      <c r="F46" s="143">
        <f t="shared" si="4"/>
        <v>0</v>
      </c>
    </row>
    <row r="47" spans="1:6" ht="107.25">
      <c r="A47" s="162" t="s">
        <v>104</v>
      </c>
      <c r="B47" s="159" t="s">
        <v>105</v>
      </c>
      <c r="C47" s="151" t="s">
        <v>60</v>
      </c>
      <c r="D47" s="151">
        <v>330</v>
      </c>
      <c r="E47" s="152"/>
      <c r="F47" s="143">
        <f t="shared" si="4"/>
        <v>0</v>
      </c>
    </row>
    <row r="48" spans="1:6" ht="29.25" customHeight="1">
      <c r="A48" s="165">
        <v>7</v>
      </c>
      <c r="B48" s="155" t="s">
        <v>106</v>
      </c>
      <c r="C48" s="166"/>
      <c r="D48" s="161"/>
      <c r="E48" s="161"/>
      <c r="F48" s="219"/>
    </row>
    <row r="49" spans="1:6" ht="118.5" customHeight="1">
      <c r="A49" s="148" t="s">
        <v>107</v>
      </c>
      <c r="B49" s="164" t="s">
        <v>108</v>
      </c>
      <c r="C49" s="167" t="s">
        <v>55</v>
      </c>
      <c r="D49" s="153">
        <v>13</v>
      </c>
      <c r="E49" s="152"/>
      <c r="F49" s="143">
        <f t="shared" ref="F49:F50" si="5">ROUNDUP(E49*D49,0)</f>
        <v>0</v>
      </c>
    </row>
    <row r="50" spans="1:6" ht="60">
      <c r="A50" s="148" t="s">
        <v>109</v>
      </c>
      <c r="B50" s="149" t="s">
        <v>110</v>
      </c>
      <c r="C50" s="150" t="s">
        <v>47</v>
      </c>
      <c r="D50" s="150">
        <v>38</v>
      </c>
      <c r="E50" s="152"/>
      <c r="F50" s="143">
        <f t="shared" si="5"/>
        <v>0</v>
      </c>
    </row>
    <row r="51" spans="1:6" ht="45" customHeight="1">
      <c r="A51" s="165">
        <v>8</v>
      </c>
      <c r="B51" s="168" t="s">
        <v>111</v>
      </c>
      <c r="C51" s="169"/>
      <c r="D51" s="169"/>
      <c r="E51" s="161"/>
      <c r="F51" s="219"/>
    </row>
    <row r="52" spans="1:6" ht="114.75" customHeight="1">
      <c r="A52" s="162" t="s">
        <v>112</v>
      </c>
      <c r="B52" s="159" t="s">
        <v>113</v>
      </c>
      <c r="C52" s="151" t="s">
        <v>52</v>
      </c>
      <c r="D52" s="151">
        <v>70</v>
      </c>
      <c r="E52" s="152"/>
      <c r="F52" s="143">
        <f t="shared" ref="F18:F64" si="6">+E52*D52</f>
        <v>0</v>
      </c>
    </row>
    <row r="53" spans="1:6" ht="101.25" customHeight="1">
      <c r="A53" s="162" t="s">
        <v>114</v>
      </c>
      <c r="B53" s="164" t="s">
        <v>115</v>
      </c>
      <c r="C53" s="167" t="s">
        <v>52</v>
      </c>
      <c r="D53" s="167">
        <v>12</v>
      </c>
      <c r="E53" s="152"/>
      <c r="F53" s="143">
        <f t="shared" si="6"/>
        <v>0</v>
      </c>
    </row>
    <row r="54" spans="1:6" ht="84">
      <c r="A54" s="162" t="s">
        <v>116</v>
      </c>
      <c r="B54" s="159" t="s">
        <v>117</v>
      </c>
      <c r="C54" s="167" t="s">
        <v>52</v>
      </c>
      <c r="D54" s="167">
        <v>15</v>
      </c>
      <c r="E54" s="152"/>
      <c r="F54" s="143">
        <f>ROUNDUP(E54*D54,0)</f>
        <v>0</v>
      </c>
    </row>
    <row r="55" spans="1:6" ht="29.25" customHeight="1">
      <c r="A55" s="160">
        <v>9</v>
      </c>
      <c r="B55" s="170" t="s">
        <v>118</v>
      </c>
      <c r="C55" s="171"/>
      <c r="D55" s="171"/>
      <c r="E55" s="161"/>
      <c r="F55" s="219"/>
    </row>
    <row r="56" spans="1:6" ht="117" customHeight="1">
      <c r="A56" s="148" t="s">
        <v>119</v>
      </c>
      <c r="B56" s="159" t="s">
        <v>120</v>
      </c>
      <c r="C56" s="151" t="s">
        <v>52</v>
      </c>
      <c r="D56" s="150">
        <v>2295</v>
      </c>
      <c r="E56" s="152"/>
      <c r="F56" s="143">
        <f t="shared" ref="F56:F57" si="7">ROUNDUP(E56*D56,0)</f>
        <v>0</v>
      </c>
    </row>
    <row r="57" spans="1:6" ht="111" customHeight="1">
      <c r="A57" s="148" t="s">
        <v>121</v>
      </c>
      <c r="B57" s="159" t="s">
        <v>122</v>
      </c>
      <c r="C57" s="151" t="s">
        <v>60</v>
      </c>
      <c r="D57" s="150">
        <v>90</v>
      </c>
      <c r="E57" s="152"/>
      <c r="F57" s="143">
        <f t="shared" si="7"/>
        <v>0</v>
      </c>
    </row>
    <row r="58" spans="1:6" ht="12.75">
      <c r="A58" s="160">
        <v>10</v>
      </c>
      <c r="B58" s="170" t="s">
        <v>123</v>
      </c>
      <c r="C58" s="171"/>
      <c r="D58" s="171"/>
      <c r="E58" s="161"/>
      <c r="F58" s="219"/>
    </row>
    <row r="59" spans="1:6" ht="60">
      <c r="A59" s="162" t="s">
        <v>124</v>
      </c>
      <c r="B59" s="164" t="s">
        <v>125</v>
      </c>
      <c r="C59" s="151" t="s">
        <v>65</v>
      </c>
      <c r="D59" s="150">
        <v>20</v>
      </c>
      <c r="E59" s="152"/>
      <c r="F59" s="143">
        <f t="shared" ref="F59:F63" si="8">ROUNDUP(E59*D59,0)</f>
        <v>0</v>
      </c>
    </row>
    <row r="60" spans="1:6" ht="49.5" customHeight="1">
      <c r="A60" s="162" t="s">
        <v>126</v>
      </c>
      <c r="B60" s="164" t="s">
        <v>127</v>
      </c>
      <c r="C60" s="151" t="s">
        <v>52</v>
      </c>
      <c r="D60" s="150">
        <v>150</v>
      </c>
      <c r="E60" s="152"/>
      <c r="F60" s="143">
        <f t="shared" si="8"/>
        <v>0</v>
      </c>
    </row>
    <row r="61" spans="1:6" ht="36">
      <c r="A61" s="162" t="s">
        <v>128</v>
      </c>
      <c r="B61" s="164" t="s">
        <v>129</v>
      </c>
      <c r="C61" s="151" t="s">
        <v>52</v>
      </c>
      <c r="D61" s="150">
        <v>15</v>
      </c>
      <c r="E61" s="152"/>
      <c r="F61" s="143">
        <f t="shared" si="8"/>
        <v>0</v>
      </c>
    </row>
    <row r="62" spans="1:6" ht="88.5" customHeight="1">
      <c r="A62" s="162" t="s">
        <v>130</v>
      </c>
      <c r="B62" s="164" t="s">
        <v>131</v>
      </c>
      <c r="C62" s="151" t="s">
        <v>52</v>
      </c>
      <c r="D62" s="150">
        <v>300</v>
      </c>
      <c r="E62" s="152"/>
      <c r="F62" s="143">
        <f t="shared" si="8"/>
        <v>0</v>
      </c>
    </row>
    <row r="63" spans="1:6" ht="79.5" customHeight="1">
      <c r="A63" s="162" t="s">
        <v>132</v>
      </c>
      <c r="B63" s="164" t="s">
        <v>133</v>
      </c>
      <c r="C63" s="151" t="s">
        <v>65</v>
      </c>
      <c r="D63" s="150">
        <v>1</v>
      </c>
      <c r="E63" s="152"/>
      <c r="F63" s="143">
        <f t="shared" si="8"/>
        <v>0</v>
      </c>
    </row>
    <row r="64" spans="1:6" ht="90" customHeight="1">
      <c r="A64" s="162" t="s">
        <v>134</v>
      </c>
      <c r="B64" s="164" t="s">
        <v>135</v>
      </c>
      <c r="C64" s="151" t="s">
        <v>65</v>
      </c>
      <c r="D64" s="150">
        <v>1</v>
      </c>
      <c r="E64" s="152"/>
      <c r="F64" s="143">
        <f>ROUNDUP(E64*D64,0)</f>
        <v>0</v>
      </c>
    </row>
    <row r="65" spans="1:6" ht="18.600000000000001" customHeight="1">
      <c r="A65" s="174" t="s">
        <v>136</v>
      </c>
      <c r="B65" s="174"/>
      <c r="C65" s="174"/>
      <c r="D65" s="142"/>
      <c r="E65" s="175">
        <f>SUM(F17:F64)</f>
        <v>0</v>
      </c>
      <c r="F65" s="175"/>
    </row>
    <row r="66" spans="1:6" ht="18.600000000000001" customHeight="1">
      <c r="A66" s="200" t="s">
        <v>137</v>
      </c>
      <c r="B66" s="201"/>
      <c r="C66" s="201"/>
      <c r="D66" s="202"/>
      <c r="E66" s="173">
        <v>0.24</v>
      </c>
      <c r="F66" s="144">
        <f>ROUND(E65*E66,0)</f>
        <v>0</v>
      </c>
    </row>
    <row r="67" spans="1:6" ht="18.600000000000001" customHeight="1">
      <c r="A67" s="200" t="s">
        <v>138</v>
      </c>
      <c r="B67" s="201"/>
      <c r="C67" s="201"/>
      <c r="D67" s="202"/>
      <c r="E67" s="173">
        <v>0.06</v>
      </c>
      <c r="F67" s="144">
        <f>ROUND(E65*E67,0)</f>
        <v>0</v>
      </c>
    </row>
    <row r="68" spans="1:6" ht="18.600000000000001" customHeight="1">
      <c r="A68" s="200" t="s">
        <v>139</v>
      </c>
      <c r="B68" s="201"/>
      <c r="C68" s="201"/>
      <c r="D68" s="202"/>
      <c r="E68" s="220">
        <v>0.19</v>
      </c>
      <c r="F68" s="172">
        <f>+ROUND(F67*19%,0)</f>
        <v>0</v>
      </c>
    </row>
    <row r="69" spans="1:6" ht="21.75" customHeight="1">
      <c r="A69" s="174" t="s">
        <v>24</v>
      </c>
      <c r="B69" s="174"/>
      <c r="C69" s="174"/>
      <c r="D69" s="142"/>
      <c r="E69" s="175">
        <f>+E65+F68+F66+F67</f>
        <v>0</v>
      </c>
      <c r="F69" s="175"/>
    </row>
    <row r="70" spans="1:6" ht="11.25" customHeight="1"/>
    <row r="71" spans="1:6" ht="140.44999999999999" customHeight="1">
      <c r="A71" s="221" t="s">
        <v>140</v>
      </c>
      <c r="B71" s="177"/>
      <c r="C71" s="177"/>
      <c r="D71" s="177"/>
      <c r="E71" s="177"/>
      <c r="F71" s="177"/>
    </row>
    <row r="72" spans="1:6" ht="80.099999999999994" customHeight="1">
      <c r="A72" s="179" t="s">
        <v>141</v>
      </c>
      <c r="B72" s="180"/>
      <c r="C72" s="180"/>
      <c r="D72" s="180"/>
      <c r="E72" s="180"/>
      <c r="F72" s="181"/>
    </row>
    <row r="73" spans="1:6" ht="34.5" customHeight="1">
      <c r="A73" s="179" t="s">
        <v>142</v>
      </c>
      <c r="B73" s="180"/>
      <c r="C73" s="180"/>
      <c r="D73" s="180"/>
      <c r="E73" s="180"/>
      <c r="F73" s="181"/>
    </row>
    <row r="74" spans="1:6" ht="78.599999999999994" customHeight="1">
      <c r="A74" s="178" t="s">
        <v>143</v>
      </c>
      <c r="B74" s="177"/>
      <c r="C74" s="177"/>
      <c r="D74" s="177"/>
      <c r="E74" s="177"/>
      <c r="F74" s="177"/>
    </row>
    <row r="75" spans="1:6" ht="79.5" customHeight="1">
      <c r="A75" s="177" t="s">
        <v>144</v>
      </c>
      <c r="B75" s="177"/>
      <c r="C75" s="177"/>
      <c r="D75" s="177"/>
      <c r="E75" s="177"/>
      <c r="F75" s="177"/>
    </row>
    <row r="76" spans="1:6" ht="54.6" customHeight="1">
      <c r="A76" s="177" t="s">
        <v>145</v>
      </c>
      <c r="B76" s="177"/>
      <c r="C76" s="177"/>
      <c r="D76" s="177"/>
      <c r="E76" s="177"/>
      <c r="F76" s="177"/>
    </row>
    <row r="77" spans="1:6" ht="47.25" customHeight="1">
      <c r="A77" s="182" t="s">
        <v>146</v>
      </c>
      <c r="B77" s="183"/>
      <c r="C77" s="183"/>
      <c r="D77" s="183"/>
      <c r="E77" s="183"/>
      <c r="F77" s="184"/>
    </row>
    <row r="78" spans="1:6">
      <c r="A78" s="176"/>
      <c r="B78" s="176"/>
      <c r="C78" s="176"/>
      <c r="D78" s="176"/>
      <c r="E78" s="176"/>
      <c r="F78" s="176"/>
    </row>
    <row r="79" spans="1:6">
      <c r="A79" s="176"/>
      <c r="B79" s="176"/>
      <c r="C79" s="176"/>
      <c r="D79" s="176"/>
      <c r="E79" s="176"/>
      <c r="F79" s="176"/>
    </row>
    <row r="80" spans="1:6">
      <c r="A80" s="176"/>
      <c r="B80" s="176"/>
      <c r="C80" s="176"/>
      <c r="D80" s="176"/>
      <c r="E80" s="176"/>
      <c r="F80" s="176"/>
    </row>
    <row r="81" spans="1:6" ht="15.75" customHeight="1">
      <c r="A81" s="176"/>
      <c r="B81" s="176"/>
      <c r="C81" s="176"/>
      <c r="D81" s="176"/>
      <c r="E81" s="176"/>
      <c r="F81" s="176"/>
    </row>
    <row r="82" spans="1:6">
      <c r="A82" s="176"/>
      <c r="B82" s="176"/>
      <c r="C82" s="176"/>
      <c r="D82" s="176"/>
      <c r="E82" s="176"/>
      <c r="F82" s="176"/>
    </row>
    <row r="83" spans="1:6">
      <c r="A83" s="176"/>
      <c r="B83" s="176"/>
      <c r="C83" s="176"/>
      <c r="D83" s="176"/>
      <c r="E83" s="176"/>
      <c r="F83" s="176"/>
    </row>
    <row r="84" spans="1:6">
      <c r="A84" s="176"/>
      <c r="B84" s="176"/>
      <c r="C84" s="176"/>
      <c r="D84" s="176"/>
      <c r="E84" s="176"/>
      <c r="F84" s="176"/>
    </row>
    <row r="85" spans="1:6">
      <c r="A85" s="176"/>
      <c r="B85" s="176"/>
      <c r="C85" s="176"/>
      <c r="D85" s="176"/>
      <c r="E85" s="176"/>
      <c r="F85" s="176"/>
    </row>
    <row r="86" spans="1:6">
      <c r="A86" s="176"/>
      <c r="B86" s="176"/>
      <c r="C86" s="176"/>
      <c r="D86" s="176"/>
      <c r="E86" s="176"/>
      <c r="F86" s="176"/>
    </row>
  </sheetData>
  <protectedRanges>
    <protectedRange sqref="C11:F12" name="Rango1"/>
    <protectedRange sqref="E19:E64" name="Rango2"/>
  </protectedRanges>
  <mergeCells count="37">
    <mergeCell ref="A68:D68"/>
    <mergeCell ref="A65:C65"/>
    <mergeCell ref="E65:F65"/>
    <mergeCell ref="A14:F14"/>
    <mergeCell ref="A66:D66"/>
    <mergeCell ref="A67:D67"/>
    <mergeCell ref="B1:F1"/>
    <mergeCell ref="B2:F2"/>
    <mergeCell ref="B3:F3"/>
    <mergeCell ref="A12:B12"/>
    <mergeCell ref="C9:F9"/>
    <mergeCell ref="C10:F10"/>
    <mergeCell ref="C11:F11"/>
    <mergeCell ref="C12:F12"/>
    <mergeCell ref="A5:F5"/>
    <mergeCell ref="A7:F7"/>
    <mergeCell ref="A9:B9"/>
    <mergeCell ref="A10:B10"/>
    <mergeCell ref="A11:B11"/>
    <mergeCell ref="A86:F86"/>
    <mergeCell ref="A81:F81"/>
    <mergeCell ref="A82:F82"/>
    <mergeCell ref="A83:F83"/>
    <mergeCell ref="A84:F84"/>
    <mergeCell ref="A85:F85"/>
    <mergeCell ref="A69:C69"/>
    <mergeCell ref="E69:F69"/>
    <mergeCell ref="A78:F78"/>
    <mergeCell ref="A79:F79"/>
    <mergeCell ref="A80:F80"/>
    <mergeCell ref="A71:F71"/>
    <mergeCell ref="A74:F74"/>
    <mergeCell ref="A75:F75"/>
    <mergeCell ref="A76:F76"/>
    <mergeCell ref="A72:F72"/>
    <mergeCell ref="A73:F73"/>
    <mergeCell ref="A77:F77"/>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4.4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9"/>
  <sheetViews>
    <sheetView showGridLines="0" topLeftCell="A10" zoomScaleNormal="100" workbookViewId="0">
      <selection activeCell="E22" sqref="E22:F22"/>
    </sheetView>
  </sheetViews>
  <sheetFormatPr defaultColWidth="11.42578125" defaultRowHeight="14.45"/>
  <cols>
    <col min="1" max="1" width="8.5703125" customWidth="1"/>
    <col min="2" max="2" width="71.7109375" customWidth="1"/>
    <col min="3" max="3" width="13.14062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c r="A1" s="204"/>
      <c r="B1" s="204"/>
      <c r="C1" s="204"/>
      <c r="D1" s="204"/>
      <c r="E1" s="204"/>
      <c r="F1" s="204"/>
    </row>
    <row r="2" spans="1:6">
      <c r="A2" s="205"/>
      <c r="B2" s="205"/>
      <c r="C2" s="205"/>
      <c r="D2" s="205"/>
      <c r="E2" s="205"/>
      <c r="F2" s="205"/>
    </row>
    <row r="4" spans="1:6">
      <c r="A4" s="3"/>
    </row>
    <row r="6" spans="1:6" ht="28.5" customHeight="1">
      <c r="A6" s="206"/>
      <c r="B6" s="206"/>
      <c r="C6" s="84"/>
    </row>
    <row r="7" spans="1:6" ht="44.25" customHeight="1">
      <c r="A7" s="207"/>
      <c r="B7" s="207"/>
      <c r="C7" s="207"/>
      <c r="D7" s="207"/>
      <c r="E7" s="207"/>
    </row>
    <row r="8" spans="1:6" ht="23.25" customHeight="1">
      <c r="A8" s="206"/>
      <c r="B8" s="206"/>
      <c r="C8" s="84"/>
    </row>
    <row r="11" spans="1:6">
      <c r="A11" s="2"/>
    </row>
    <row r="14" spans="1:6" ht="15" customHeight="1">
      <c r="A14" s="203"/>
      <c r="B14" s="203"/>
      <c r="C14" s="203"/>
      <c r="D14" s="203"/>
      <c r="E14" s="203"/>
      <c r="F14" s="203"/>
    </row>
    <row r="15" spans="1:6">
      <c r="A15" s="203"/>
      <c r="B15" s="203"/>
      <c r="C15" s="203"/>
      <c r="D15" s="203"/>
      <c r="E15" s="203"/>
      <c r="F15" s="203"/>
    </row>
    <row r="16" spans="1:6" ht="18" customHeight="1">
      <c r="A16" s="203"/>
      <c r="B16" s="203"/>
      <c r="C16" s="203"/>
      <c r="D16" s="203"/>
      <c r="E16" s="203"/>
      <c r="F16" s="203"/>
    </row>
    <row r="17" spans="1:6" ht="29.25" customHeight="1">
      <c r="A17" s="203"/>
      <c r="B17" s="203"/>
      <c r="C17" s="203"/>
      <c r="D17" s="203"/>
      <c r="E17" s="203"/>
      <c r="F17" s="203"/>
    </row>
    <row r="18" spans="1:6">
      <c r="A18" s="203"/>
      <c r="B18" s="203"/>
      <c r="C18" s="203"/>
      <c r="D18" s="203"/>
      <c r="E18" s="203"/>
      <c r="F18" s="203"/>
    </row>
    <row r="19" spans="1:6" ht="30" customHeight="1"/>
    <row r="20" spans="1:6" ht="43.5">
      <c r="A20" s="5" t="s">
        <v>0</v>
      </c>
      <c r="B20" s="13" t="s">
        <v>39</v>
      </c>
      <c r="C20" s="13" t="s">
        <v>40</v>
      </c>
      <c r="D20" s="13" t="s">
        <v>147</v>
      </c>
      <c r="E20" s="6" t="s">
        <v>42</v>
      </c>
      <c r="F20" s="6" t="s">
        <v>43</v>
      </c>
    </row>
    <row r="21" spans="1:6" ht="152.25" customHeight="1">
      <c r="A21" s="19" t="s">
        <v>148</v>
      </c>
      <c r="B21" s="20" t="s">
        <v>149</v>
      </c>
      <c r="C21" s="87" t="s">
        <v>60</v>
      </c>
      <c r="D21" s="21">
        <v>1756</v>
      </c>
      <c r="E21" s="12">
        <v>0</v>
      </c>
      <c r="F21" s="7">
        <f>S_A_45[[#This Row],[CANT]]*S_A_45[[#This Row],[PRECIO UNITARIO ANTES IVA]]</f>
        <v>0</v>
      </c>
    </row>
    <row r="22" spans="1:6" ht="15" customHeight="1">
      <c r="A22" s="208" t="s">
        <v>150</v>
      </c>
      <c r="B22" s="212"/>
      <c r="C22" s="212"/>
      <c r="D22" s="212"/>
      <c r="E22" s="210">
        <f>SUBTOTAL(109,S_A_45[VALOR TOTAL ANTES DE IVA])</f>
        <v>0</v>
      </c>
      <c r="F22" s="211"/>
    </row>
    <row r="23" spans="1:6" ht="15" customHeight="1">
      <c r="A23" s="208" t="s">
        <v>151</v>
      </c>
      <c r="B23" s="209"/>
      <c r="C23" s="209"/>
      <c r="D23" s="209"/>
      <c r="E23" s="10">
        <v>0.19</v>
      </c>
      <c r="F23" s="9">
        <f>E22*E23</f>
        <v>0</v>
      </c>
    </row>
    <row r="24" spans="1:6" ht="15" customHeight="1">
      <c r="A24" s="208" t="s">
        <v>152</v>
      </c>
      <c r="B24" s="209"/>
      <c r="C24" s="209"/>
      <c r="D24" s="209"/>
      <c r="E24" s="210">
        <f>+E22+F23</f>
        <v>0</v>
      </c>
      <c r="F24" s="211"/>
    </row>
    <row r="49" ht="15.75" customHeight="1"/>
  </sheetData>
  <sheetProtection sheet="1" scenarios="1"/>
  <mergeCells count="11">
    <mergeCell ref="A24:D24"/>
    <mergeCell ref="E24:F24"/>
    <mergeCell ref="A22:D22"/>
    <mergeCell ref="E22:F22"/>
    <mergeCell ref="A23:D23"/>
    <mergeCell ref="A14:F18"/>
    <mergeCell ref="A1:F1"/>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ColWidth="11.42578125" defaultRowHeight="14.4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4"/>
  <sheetViews>
    <sheetView showGridLines="0" topLeftCell="A4" zoomScaleNormal="100" workbookViewId="0">
      <selection activeCell="D29" sqref="D29:E29"/>
    </sheetView>
  </sheetViews>
  <sheetFormatPr defaultColWidth="11.42578125" defaultRowHeight="14.4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c r="A1" s="204"/>
      <c r="B1" s="204"/>
      <c r="C1" s="204"/>
      <c r="D1" s="204"/>
      <c r="E1" s="204"/>
    </row>
    <row r="2" spans="1:5">
      <c r="A2" s="205"/>
      <c r="B2" s="205"/>
      <c r="C2" s="205"/>
      <c r="D2" s="205"/>
      <c r="E2" s="205"/>
    </row>
    <row r="4" spans="1:5">
      <c r="A4" s="3"/>
    </row>
    <row r="6" spans="1:5" ht="28.5" customHeight="1">
      <c r="A6" s="206"/>
      <c r="B6" s="206"/>
    </row>
    <row r="7" spans="1:5" ht="44.25" customHeight="1">
      <c r="A7" s="207"/>
      <c r="B7" s="207"/>
      <c r="C7" s="207"/>
      <c r="D7" s="207"/>
    </row>
    <row r="8" spans="1:5" ht="23.25" customHeight="1">
      <c r="A8" s="206"/>
      <c r="B8" s="206"/>
    </row>
    <row r="11" spans="1:5">
      <c r="A11" s="2"/>
    </row>
    <row r="14" spans="1:5" ht="15" customHeight="1">
      <c r="A14" s="203"/>
      <c r="B14" s="203"/>
      <c r="C14" s="203"/>
      <c r="D14" s="203"/>
      <c r="E14" s="203"/>
    </row>
    <row r="15" spans="1:5">
      <c r="A15" s="203"/>
      <c r="B15" s="203"/>
      <c r="C15" s="203"/>
      <c r="D15" s="203"/>
      <c r="E15" s="203"/>
    </row>
    <row r="16" spans="1:5" ht="18" customHeight="1">
      <c r="A16" s="203"/>
      <c r="B16" s="203"/>
      <c r="C16" s="203"/>
      <c r="D16" s="203"/>
      <c r="E16" s="203"/>
    </row>
    <row r="17" spans="1:7" ht="29.25" customHeight="1">
      <c r="A17" s="203"/>
      <c r="B17" s="203"/>
      <c r="C17" s="203"/>
      <c r="D17" s="203"/>
      <c r="E17" s="203"/>
    </row>
    <row r="18" spans="1:7">
      <c r="A18" s="203"/>
      <c r="B18" s="203"/>
      <c r="C18" s="203"/>
      <c r="D18" s="203"/>
      <c r="E18" s="203"/>
    </row>
    <row r="19" spans="1:7" ht="30" customHeight="1"/>
    <row r="20" spans="1:7" ht="43.5">
      <c r="A20" s="5" t="s">
        <v>0</v>
      </c>
      <c r="B20" s="13" t="s">
        <v>39</v>
      </c>
      <c r="C20" s="13" t="s">
        <v>147</v>
      </c>
      <c r="D20" s="6" t="s">
        <v>42</v>
      </c>
      <c r="E20" s="6" t="s">
        <v>43</v>
      </c>
    </row>
    <row r="21" spans="1:7">
      <c r="A21" s="14"/>
      <c r="B21" s="15"/>
      <c r="C21" s="16"/>
      <c r="D21" s="12">
        <v>0</v>
      </c>
      <c r="E21" s="7">
        <f>S_A_4[[#This Row],[CANT]]*S_A_4[[#This Row],[PRECIO UNITARIO ANTES IVA]]</f>
        <v>0</v>
      </c>
    </row>
    <row r="22" spans="1:7">
      <c r="A22" s="11"/>
      <c r="B22" s="15"/>
      <c r="C22" s="16"/>
      <c r="D22" s="12">
        <v>0</v>
      </c>
      <c r="E22" s="7">
        <f>S_A_4[[#This Row],[CANT]]*S_A_4[[#This Row],[PRECIO UNITARIO ANTES IVA]]</f>
        <v>0</v>
      </c>
    </row>
    <row r="23" spans="1:7">
      <c r="A23" s="11"/>
      <c r="B23" s="15"/>
      <c r="C23" s="16"/>
      <c r="D23" s="12">
        <v>0</v>
      </c>
      <c r="E23" s="7">
        <f>S_A_4[[#This Row],[CANT]]*S_A_4[[#This Row],[PRECIO UNITARIO ANTES IVA]]</f>
        <v>0</v>
      </c>
      <c r="G23" s="1"/>
    </row>
    <row r="24" spans="1:7">
      <c r="A24" s="11"/>
      <c r="B24" s="15"/>
      <c r="C24" s="16"/>
      <c r="D24" s="12">
        <v>0</v>
      </c>
      <c r="E24" s="7">
        <f>S_A_4[[#This Row],[CANT]]*S_A_4[[#This Row],[PRECIO UNITARIO ANTES IVA]]</f>
        <v>0</v>
      </c>
    </row>
    <row r="25" spans="1:7">
      <c r="A25" s="11"/>
      <c r="B25" s="15"/>
      <c r="C25" s="16"/>
      <c r="D25" s="12">
        <v>0</v>
      </c>
      <c r="E25" s="7">
        <f>S_A_4[[#This Row],[CANT]]*S_A_4[[#This Row],[PRECIO UNITARIO ANTES IVA]]</f>
        <v>0</v>
      </c>
    </row>
    <row r="26" spans="1:7">
      <c r="A26" s="11"/>
      <c r="B26" s="15"/>
      <c r="C26" s="16"/>
      <c r="D26" s="12">
        <v>0</v>
      </c>
      <c r="E26" s="7">
        <f>S_A_4[[#This Row],[CANT]]*S_A_4[[#This Row],[PRECIO UNITARIO ANTES IVA]]</f>
        <v>0</v>
      </c>
    </row>
    <row r="27" spans="1:7">
      <c r="A27" s="11"/>
      <c r="B27" s="15"/>
      <c r="C27" s="16"/>
      <c r="D27" s="12">
        <v>0</v>
      </c>
      <c r="E27" s="7">
        <f>S_A_4[[#This Row],[CANT]]*S_A_4[[#This Row],[PRECIO UNITARIO ANTES IVA]]</f>
        <v>0</v>
      </c>
    </row>
    <row r="28" spans="1:7">
      <c r="A28" s="11"/>
      <c r="B28" s="15"/>
      <c r="C28" s="16"/>
      <c r="D28" s="12">
        <v>0</v>
      </c>
      <c r="E28" s="7">
        <f>S_A_4[[#This Row],[CANT]]*S_A_4[[#This Row],[PRECIO UNITARIO ANTES IVA]]</f>
        <v>0</v>
      </c>
    </row>
    <row r="29" spans="1:7" ht="15" customHeight="1">
      <c r="A29" s="208" t="s">
        <v>150</v>
      </c>
      <c r="B29" s="212"/>
      <c r="C29" s="212"/>
      <c r="D29" s="210">
        <f>SUBTOTAL(109,S_A_4[VALOR TOTAL ANTES DE IVA])</f>
        <v>0</v>
      </c>
      <c r="E29" s="211"/>
    </row>
    <row r="30" spans="1:7" ht="15" customHeight="1">
      <c r="A30" s="208" t="s">
        <v>153</v>
      </c>
      <c r="B30" s="209"/>
      <c r="C30" s="209"/>
      <c r="D30" s="8">
        <v>0.12</v>
      </c>
      <c r="E30" s="9">
        <f>D29*D30</f>
        <v>0</v>
      </c>
    </row>
    <row r="31" spans="1:7" ht="15" customHeight="1">
      <c r="A31" s="208" t="s">
        <v>154</v>
      </c>
      <c r="B31" s="209"/>
      <c r="C31" s="209"/>
      <c r="D31" s="8">
        <v>0.05</v>
      </c>
      <c r="E31" s="9">
        <f>E30*D31</f>
        <v>0</v>
      </c>
    </row>
    <row r="32" spans="1:7" ht="15" customHeight="1">
      <c r="A32" s="208" t="s">
        <v>155</v>
      </c>
      <c r="B32" s="209"/>
      <c r="C32" s="209"/>
      <c r="D32" s="18"/>
      <c r="E32" s="17">
        <f>SUM(E26:E28)</f>
        <v>0</v>
      </c>
    </row>
    <row r="33" spans="1:5" ht="15" customHeight="1">
      <c r="A33" s="208" t="s">
        <v>156</v>
      </c>
      <c r="B33" s="209"/>
      <c r="C33" s="209"/>
      <c r="D33" s="10">
        <v>0.19</v>
      </c>
      <c r="E33" s="9">
        <f>+E32*D33</f>
        <v>0</v>
      </c>
    </row>
    <row r="34" spans="1:5" ht="15" customHeight="1">
      <c r="A34" s="208" t="s">
        <v>152</v>
      </c>
      <c r="B34" s="209"/>
      <c r="C34" s="209"/>
      <c r="D34" s="210">
        <f>SUM(E29:E33)</f>
        <v>0</v>
      </c>
      <c r="E34" s="211"/>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3"/>
  <sheetViews>
    <sheetView showGridLines="0" zoomScaleNormal="100" workbookViewId="0">
      <selection activeCell="E64" sqref="E64"/>
    </sheetView>
  </sheetViews>
  <sheetFormatPr defaultColWidth="11.42578125" defaultRowHeight="14.45"/>
  <cols>
    <col min="1" max="1" width="8.5703125" customWidth="1"/>
    <col min="2" max="2" width="71.7109375" customWidth="1"/>
    <col min="5" max="5" width="14.42578125" style="4" customWidth="1"/>
    <col min="6" max="6" width="17.42578125" style="4" customWidth="1"/>
    <col min="8" max="8" width="26.5703125" customWidth="1"/>
    <col min="9" max="9" width="13.7109375" customWidth="1"/>
  </cols>
  <sheetData>
    <row r="1" spans="1:6" ht="39.75" customHeight="1">
      <c r="A1" s="204"/>
      <c r="B1" s="204"/>
      <c r="C1" s="204"/>
      <c r="D1" s="204"/>
      <c r="E1" s="204"/>
      <c r="F1" s="204"/>
    </row>
    <row r="2" spans="1:6">
      <c r="A2" s="205"/>
      <c r="B2" s="205"/>
      <c r="C2" s="205"/>
      <c r="D2" s="205"/>
      <c r="E2" s="205"/>
      <c r="F2" s="205"/>
    </row>
    <row r="4" spans="1:6">
      <c r="A4" s="3"/>
    </row>
    <row r="6" spans="1:6" ht="28.5" customHeight="1">
      <c r="A6" s="206"/>
      <c r="B6" s="206"/>
    </row>
    <row r="7" spans="1:6" ht="44.25" customHeight="1">
      <c r="A7" s="207"/>
      <c r="B7" s="207"/>
      <c r="C7" s="207"/>
      <c r="D7" s="207"/>
      <c r="E7" s="207"/>
    </row>
    <row r="8" spans="1:6" ht="23.25" customHeight="1">
      <c r="A8" s="206"/>
      <c r="B8" s="206"/>
    </row>
    <row r="11" spans="1:6">
      <c r="A11" s="2"/>
    </row>
    <row r="14" spans="1:6" ht="15" customHeight="1">
      <c r="A14" s="203"/>
      <c r="B14" s="203"/>
      <c r="C14" s="203"/>
      <c r="D14" s="203"/>
      <c r="E14" s="203"/>
      <c r="F14" s="203"/>
    </row>
    <row r="15" spans="1:6">
      <c r="A15" s="203"/>
      <c r="B15" s="203"/>
      <c r="C15" s="203"/>
      <c r="D15" s="203"/>
      <c r="E15" s="203"/>
      <c r="F15" s="203"/>
    </row>
    <row r="16" spans="1:6" ht="18" customHeight="1">
      <c r="A16" s="203"/>
      <c r="B16" s="203"/>
      <c r="C16" s="203"/>
      <c r="D16" s="203"/>
      <c r="E16" s="203"/>
      <c r="F16" s="203"/>
    </row>
    <row r="17" spans="1:6" ht="29.25" customHeight="1">
      <c r="A17" s="203"/>
      <c r="B17" s="203"/>
      <c r="C17" s="203"/>
      <c r="D17" s="203"/>
      <c r="E17" s="203"/>
      <c r="F17" s="203"/>
    </row>
    <row r="18" spans="1:6">
      <c r="A18" s="203"/>
      <c r="B18" s="203"/>
      <c r="C18" s="203"/>
      <c r="D18" s="203"/>
      <c r="E18" s="203"/>
      <c r="F18" s="203"/>
    </row>
    <row r="19" spans="1:6" ht="30" customHeight="1"/>
    <row r="20" spans="1:6" ht="43.5">
      <c r="A20" s="5" t="s">
        <v>0</v>
      </c>
      <c r="B20" s="5" t="s">
        <v>39</v>
      </c>
      <c r="C20" s="5" t="s">
        <v>157</v>
      </c>
      <c r="D20" s="5" t="s">
        <v>147</v>
      </c>
      <c r="E20" s="108" t="s">
        <v>42</v>
      </c>
      <c r="F20" s="108" t="s">
        <v>43</v>
      </c>
    </row>
    <row r="21" spans="1:6">
      <c r="A21" s="115">
        <v>1</v>
      </c>
      <c r="B21" s="116" t="s">
        <v>44</v>
      </c>
      <c r="C21" s="116"/>
      <c r="D21" s="116"/>
      <c r="E21" s="117"/>
      <c r="F21" s="117"/>
    </row>
    <row r="22" spans="1:6" ht="37.5">
      <c r="A22" s="99">
        <v>1.1000000000000001</v>
      </c>
      <c r="B22" s="100" t="s">
        <v>158</v>
      </c>
      <c r="C22" s="99" t="s">
        <v>159</v>
      </c>
      <c r="D22" s="101">
        <v>113</v>
      </c>
      <c r="E22" s="110"/>
      <c r="F22" s="111">
        <f>S_A[[#This Row],[CANT]]*S_A[[#This Row],[PRECIO UNITARIO ANTES IVA]]</f>
        <v>0</v>
      </c>
    </row>
    <row r="23" spans="1:6" ht="24.95">
      <c r="A23" s="99">
        <v>1.2</v>
      </c>
      <c r="B23" s="103" t="s">
        <v>160</v>
      </c>
      <c r="C23" s="99" t="s">
        <v>55</v>
      </c>
      <c r="D23" s="101">
        <v>3</v>
      </c>
      <c r="E23" s="121"/>
      <c r="F23" s="122">
        <f>S_A[[#This Row],[CANT]]*S_A[[#This Row],[PRECIO UNITARIO ANTES IVA]]</f>
        <v>0</v>
      </c>
    </row>
    <row r="24" spans="1:6" ht="24.95">
      <c r="A24" s="99">
        <v>1.3</v>
      </c>
      <c r="B24" s="100" t="s">
        <v>161</v>
      </c>
      <c r="C24" s="99" t="s">
        <v>52</v>
      </c>
      <c r="D24" s="101">
        <v>24</v>
      </c>
      <c r="E24" s="109"/>
      <c r="F24" s="111">
        <f>S_A[[#This Row],[CANT]]*S_A[[#This Row],[PRECIO UNITARIO ANTES IVA]]</f>
        <v>0</v>
      </c>
    </row>
    <row r="25" spans="1:6">
      <c r="A25" s="118">
        <v>2</v>
      </c>
      <c r="B25" s="119" t="s">
        <v>162</v>
      </c>
      <c r="C25" s="118"/>
      <c r="D25" s="118"/>
      <c r="E25" s="120"/>
      <c r="F25" s="120"/>
    </row>
    <row r="26" spans="1:6" ht="50.1">
      <c r="A26" s="99">
        <v>2.1</v>
      </c>
      <c r="B26" s="100" t="s">
        <v>163</v>
      </c>
      <c r="C26" s="99" t="s">
        <v>52</v>
      </c>
      <c r="D26" s="101">
        <v>210</v>
      </c>
      <c r="E26" s="110"/>
      <c r="F26" s="111">
        <f>S_A[[#This Row],[CANT]]*S_A[[#This Row],[PRECIO UNITARIO ANTES IVA]]</f>
        <v>0</v>
      </c>
    </row>
    <row r="27" spans="1:6">
      <c r="A27" s="118">
        <v>3</v>
      </c>
      <c r="B27" s="119" t="s">
        <v>164</v>
      </c>
      <c r="C27" s="118"/>
      <c r="D27" s="118"/>
      <c r="E27" s="120"/>
      <c r="F27" s="120"/>
    </row>
    <row r="28" spans="1:6" ht="75">
      <c r="A28" s="99">
        <v>3.1</v>
      </c>
      <c r="B28" s="100" t="s">
        <v>165</v>
      </c>
      <c r="C28" s="99" t="s">
        <v>159</v>
      </c>
      <c r="D28" s="101">
        <v>280</v>
      </c>
      <c r="E28" s="109"/>
      <c r="F28" s="111">
        <f>S_A[[#This Row],[CANT]]*S_A[[#This Row],[PRECIO UNITARIO ANTES IVA]]</f>
        <v>0</v>
      </c>
    </row>
    <row r="29" spans="1:6">
      <c r="A29" s="118">
        <v>4</v>
      </c>
      <c r="B29" s="119" t="s">
        <v>166</v>
      </c>
      <c r="C29" s="118"/>
      <c r="D29" s="118"/>
      <c r="E29" s="120"/>
      <c r="F29" s="120"/>
    </row>
    <row r="30" spans="1:6" ht="99.95">
      <c r="A30" s="99">
        <v>4.0999999999999996</v>
      </c>
      <c r="B30" s="100" t="s">
        <v>167</v>
      </c>
      <c r="C30" s="99" t="s">
        <v>60</v>
      </c>
      <c r="D30" s="101">
        <v>314</v>
      </c>
      <c r="E30" s="110"/>
      <c r="F30" s="111">
        <f>S_A[[#This Row],[CANT]]*S_A[[#This Row],[PRECIO UNITARIO ANTES IVA]]</f>
        <v>0</v>
      </c>
    </row>
    <row r="31" spans="1:6" ht="99.95">
      <c r="A31" s="99">
        <v>4.2</v>
      </c>
      <c r="B31" s="103" t="s">
        <v>168</v>
      </c>
      <c r="C31" s="99" t="s">
        <v>60</v>
      </c>
      <c r="D31" s="101">
        <v>136</v>
      </c>
      <c r="E31" s="123"/>
      <c r="F31" s="122">
        <f>S_A[[#This Row],[CANT]]*S_A[[#This Row],[PRECIO UNITARIO ANTES IVA]]</f>
        <v>0</v>
      </c>
    </row>
    <row r="32" spans="1:6" ht="24.95">
      <c r="A32" s="99">
        <v>4.3</v>
      </c>
      <c r="B32" s="100" t="s">
        <v>169</v>
      </c>
      <c r="C32" s="99" t="s">
        <v>52</v>
      </c>
      <c r="D32" s="101">
        <v>80</v>
      </c>
      <c r="E32" s="110"/>
      <c r="F32" s="111">
        <f>S_A[[#This Row],[CANT]]*S_A[[#This Row],[PRECIO UNITARIO ANTES IVA]]</f>
        <v>0</v>
      </c>
    </row>
    <row r="33" spans="1:6" ht="24.95">
      <c r="A33" s="99">
        <v>4.4000000000000004</v>
      </c>
      <c r="B33" s="103" t="s">
        <v>170</v>
      </c>
      <c r="C33" s="99" t="s">
        <v>60</v>
      </c>
      <c r="D33" s="101">
        <v>43</v>
      </c>
      <c r="E33" s="121"/>
      <c r="F33" s="122">
        <f>S_A[[#This Row],[CANT]]*S_A[[#This Row],[PRECIO UNITARIO ANTES IVA]]</f>
        <v>0</v>
      </c>
    </row>
    <row r="34" spans="1:6">
      <c r="A34" s="118">
        <v>5</v>
      </c>
      <c r="B34" s="119" t="s">
        <v>171</v>
      </c>
      <c r="C34" s="118"/>
      <c r="D34" s="118"/>
      <c r="E34" s="117"/>
      <c r="F34" s="117"/>
    </row>
    <row r="35" spans="1:6" ht="37.5">
      <c r="A35" s="99">
        <v>5.0999999999999996</v>
      </c>
      <c r="B35" s="103" t="s">
        <v>172</v>
      </c>
      <c r="C35" s="99" t="s">
        <v>55</v>
      </c>
      <c r="D35" s="99">
        <v>8</v>
      </c>
      <c r="E35" s="121"/>
      <c r="F35" s="122">
        <f>S_A[[#This Row],[CANT]]*S_A[[#This Row],[PRECIO UNITARIO ANTES IVA]]</f>
        <v>0</v>
      </c>
    </row>
    <row r="36" spans="1:6" ht="50.1">
      <c r="A36" s="99">
        <v>5.2</v>
      </c>
      <c r="B36" s="100" t="s">
        <v>173</v>
      </c>
      <c r="C36" s="99" t="s">
        <v>55</v>
      </c>
      <c r="D36" s="99">
        <v>12</v>
      </c>
      <c r="E36" s="110"/>
      <c r="F36" s="111">
        <f>S_A[[#This Row],[CANT]]*S_A[[#This Row],[PRECIO UNITARIO ANTES IVA]]</f>
        <v>0</v>
      </c>
    </row>
    <row r="37" spans="1:6">
      <c r="A37" s="118">
        <v>6</v>
      </c>
      <c r="B37" s="119" t="s">
        <v>174</v>
      </c>
      <c r="C37" s="118"/>
      <c r="D37" s="118"/>
      <c r="E37" s="120"/>
      <c r="F37" s="120"/>
    </row>
    <row r="38" spans="1:6" ht="24.95">
      <c r="A38" s="102">
        <v>6.1</v>
      </c>
      <c r="B38" s="103" t="s">
        <v>175</v>
      </c>
      <c r="C38" s="99" t="s">
        <v>55</v>
      </c>
      <c r="D38" s="99">
        <v>2</v>
      </c>
      <c r="E38" s="109"/>
      <c r="F38" s="111">
        <f>S_A[[#This Row],[CANT]]*S_A[[#This Row],[PRECIO UNITARIO ANTES IVA]]</f>
        <v>0</v>
      </c>
    </row>
    <row r="39" spans="1:6" ht="37.5">
      <c r="A39" s="102">
        <v>6.2</v>
      </c>
      <c r="B39" s="103" t="s">
        <v>176</v>
      </c>
      <c r="C39" s="99" t="s">
        <v>55</v>
      </c>
      <c r="D39" s="99">
        <v>21</v>
      </c>
      <c r="E39" s="121"/>
      <c r="F39" s="122">
        <f>S_A[[#This Row],[CANT]]*S_A[[#This Row],[PRECIO UNITARIO ANTES IVA]]</f>
        <v>0</v>
      </c>
    </row>
    <row r="40" spans="1:6" ht="37.5">
      <c r="A40" s="102">
        <v>6.3</v>
      </c>
      <c r="B40" s="103" t="s">
        <v>177</v>
      </c>
      <c r="C40" s="99" t="s">
        <v>55</v>
      </c>
      <c r="D40" s="99">
        <v>4</v>
      </c>
      <c r="E40" s="110"/>
      <c r="F40" s="111">
        <f>S_A[[#This Row],[CANT]]*S_A[[#This Row],[PRECIO UNITARIO ANTES IVA]]</f>
        <v>0</v>
      </c>
    </row>
    <row r="41" spans="1:6" ht="37.5">
      <c r="A41" s="102">
        <v>6.4</v>
      </c>
      <c r="B41" s="103" t="s">
        <v>178</v>
      </c>
      <c r="C41" s="99" t="s">
        <v>55</v>
      </c>
      <c r="D41" s="99">
        <v>2</v>
      </c>
      <c r="E41" s="121"/>
      <c r="F41" s="122">
        <f>S_A[[#This Row],[CANT]]*S_A[[#This Row],[PRECIO UNITARIO ANTES IVA]]</f>
        <v>0</v>
      </c>
    </row>
    <row r="42" spans="1:6" ht="37.5">
      <c r="A42" s="102">
        <v>6.5</v>
      </c>
      <c r="B42" s="103" t="s">
        <v>179</v>
      </c>
      <c r="C42" s="99" t="s">
        <v>55</v>
      </c>
      <c r="D42" s="99">
        <v>2</v>
      </c>
      <c r="E42" s="110"/>
      <c r="F42" s="111">
        <f>S_A[[#This Row],[CANT]]*S_A[[#This Row],[PRECIO UNITARIO ANTES IVA]]</f>
        <v>0</v>
      </c>
    </row>
    <row r="43" spans="1:6" ht="50.1">
      <c r="A43" s="102">
        <v>6.6</v>
      </c>
      <c r="B43" s="103" t="s">
        <v>180</v>
      </c>
      <c r="C43" s="99" t="s">
        <v>55</v>
      </c>
      <c r="D43" s="99">
        <v>156</v>
      </c>
      <c r="E43" s="121"/>
      <c r="F43" s="122">
        <f>S_A[[#This Row],[CANT]]*S_A[[#This Row],[PRECIO UNITARIO ANTES IVA]]</f>
        <v>0</v>
      </c>
    </row>
    <row r="44" spans="1:6" ht="50.1">
      <c r="A44" s="102">
        <v>6.7</v>
      </c>
      <c r="B44" s="100" t="s">
        <v>181</v>
      </c>
      <c r="C44" s="99" t="s">
        <v>52</v>
      </c>
      <c r="D44" s="99">
        <v>176</v>
      </c>
      <c r="E44" s="110"/>
      <c r="F44" s="111">
        <f>S_A[[#This Row],[CANT]]*S_A[[#This Row],[PRECIO UNITARIO ANTES IVA]]</f>
        <v>0</v>
      </c>
    </row>
    <row r="45" spans="1:6" ht="37.5">
      <c r="A45" s="102">
        <v>6.8</v>
      </c>
      <c r="B45" s="103" t="s">
        <v>182</v>
      </c>
      <c r="C45" s="99" t="s">
        <v>52</v>
      </c>
      <c r="D45" s="99">
        <v>415</v>
      </c>
      <c r="E45" s="123"/>
      <c r="F45" s="122">
        <f>S_A[[#This Row],[CANT]]*S_A[[#This Row],[PRECIO UNITARIO ANTES IVA]]</f>
        <v>0</v>
      </c>
    </row>
    <row r="46" spans="1:6" ht="24.95">
      <c r="A46" s="102">
        <v>6.9</v>
      </c>
      <c r="B46" s="100" t="s">
        <v>183</v>
      </c>
      <c r="C46" s="99" t="s">
        <v>184</v>
      </c>
      <c r="D46" s="99">
        <v>413</v>
      </c>
      <c r="E46" s="110"/>
      <c r="F46" s="111">
        <f>S_A[[#This Row],[CANT]]*S_A[[#This Row],[PRECIO UNITARIO ANTES IVA]]</f>
        <v>0</v>
      </c>
    </row>
    <row r="47" spans="1:6" ht="62.45">
      <c r="A47" s="104">
        <v>6.1</v>
      </c>
      <c r="B47" s="103" t="s">
        <v>185</v>
      </c>
      <c r="C47" s="99" t="s">
        <v>184</v>
      </c>
      <c r="D47" s="99">
        <v>606</v>
      </c>
      <c r="E47" s="121"/>
      <c r="F47" s="122">
        <f>S_A[[#This Row],[CANT]]*S_A[[#This Row],[PRECIO UNITARIO ANTES IVA]]</f>
        <v>0</v>
      </c>
    </row>
    <row r="48" spans="1:6" ht="37.5">
      <c r="A48" s="104">
        <v>6.11</v>
      </c>
      <c r="B48" s="100" t="s">
        <v>186</v>
      </c>
      <c r="C48" s="99" t="s">
        <v>55</v>
      </c>
      <c r="D48" s="99">
        <v>156</v>
      </c>
      <c r="E48" s="109"/>
      <c r="F48" s="111">
        <f>S_A[[#This Row],[CANT]]*S_A[[#This Row],[PRECIO UNITARIO ANTES IVA]]</f>
        <v>0</v>
      </c>
    </row>
    <row r="49" spans="1:6" ht="37.5">
      <c r="A49" s="104">
        <v>6.12</v>
      </c>
      <c r="B49" s="103" t="s">
        <v>187</v>
      </c>
      <c r="C49" s="99" t="s">
        <v>55</v>
      </c>
      <c r="D49" s="99">
        <v>156</v>
      </c>
      <c r="E49" s="121"/>
      <c r="F49" s="122">
        <f>S_A[[#This Row],[CANT]]*S_A[[#This Row],[PRECIO UNITARIO ANTES IVA]]</f>
        <v>0</v>
      </c>
    </row>
    <row r="50" spans="1:6" ht="75">
      <c r="A50" s="104">
        <v>6.13</v>
      </c>
      <c r="B50" s="105" t="s">
        <v>188</v>
      </c>
      <c r="C50" s="99" t="s">
        <v>55</v>
      </c>
      <c r="D50" s="99">
        <v>156</v>
      </c>
      <c r="E50" s="109"/>
      <c r="F50" s="111">
        <f>S_A[[#This Row],[CANT]]*S_A[[#This Row],[PRECIO UNITARIO ANTES IVA]]</f>
        <v>0</v>
      </c>
    </row>
    <row r="51" spans="1:6" ht="174.95">
      <c r="A51" s="104">
        <v>6.14</v>
      </c>
      <c r="B51" s="105" t="s">
        <v>189</v>
      </c>
      <c r="C51" s="106" t="s">
        <v>52</v>
      </c>
      <c r="D51" s="99">
        <v>606</v>
      </c>
      <c r="E51" s="121"/>
      <c r="F51" s="122">
        <f>S_A[[#This Row],[CANT]]*S_A[[#This Row],[PRECIO UNITARIO ANTES IVA]]</f>
        <v>0</v>
      </c>
    </row>
    <row r="52" spans="1:6" ht="150">
      <c r="A52" s="104">
        <v>6.15</v>
      </c>
      <c r="B52" s="105" t="s">
        <v>190</v>
      </c>
      <c r="C52" s="106" t="s">
        <v>55</v>
      </c>
      <c r="D52" s="99">
        <v>120</v>
      </c>
      <c r="E52" s="110"/>
      <c r="F52" s="111">
        <f>S_A[[#This Row],[CANT]]*S_A[[#This Row],[PRECIO UNITARIO ANTES IVA]]</f>
        <v>0</v>
      </c>
    </row>
    <row r="53" spans="1:6" ht="112.5">
      <c r="A53" s="104">
        <v>6.16</v>
      </c>
      <c r="B53" s="105" t="s">
        <v>191</v>
      </c>
      <c r="C53" s="106" t="s">
        <v>52</v>
      </c>
      <c r="D53" s="99">
        <v>413</v>
      </c>
      <c r="E53" s="123"/>
      <c r="F53" s="122">
        <f>S_A[[#This Row],[CANT]]*S_A[[#This Row],[PRECIO UNITARIO ANTES IVA]]</f>
        <v>0</v>
      </c>
    </row>
    <row r="54" spans="1:6" ht="75">
      <c r="A54" s="104">
        <v>6.17</v>
      </c>
      <c r="B54" s="105" t="s">
        <v>192</v>
      </c>
      <c r="C54" s="106" t="s">
        <v>55</v>
      </c>
      <c r="D54" s="99">
        <v>4</v>
      </c>
      <c r="E54" s="110"/>
      <c r="F54" s="111">
        <f>S_A[[#This Row],[CANT]]*S_A[[#This Row],[PRECIO UNITARIO ANTES IVA]]</f>
        <v>0</v>
      </c>
    </row>
    <row r="55" spans="1:6" ht="26.1">
      <c r="A55" s="104">
        <v>6.18</v>
      </c>
      <c r="B55" s="124" t="s">
        <v>193</v>
      </c>
      <c r="C55" s="99" t="s">
        <v>55</v>
      </c>
      <c r="D55" s="99">
        <v>50</v>
      </c>
      <c r="E55" s="123"/>
      <c r="F55" s="122">
        <f>S_A[[#This Row],[CANT]]*S_A[[#This Row],[PRECIO UNITARIO ANTES IVA]]</f>
        <v>0</v>
      </c>
    </row>
    <row r="56" spans="1:6">
      <c r="A56" s="118">
        <v>7</v>
      </c>
      <c r="B56" s="119" t="s">
        <v>194</v>
      </c>
      <c r="C56" s="118"/>
      <c r="D56" s="118"/>
      <c r="E56" s="120"/>
      <c r="F56" s="120"/>
    </row>
    <row r="57" spans="1:6" ht="75">
      <c r="A57" s="107">
        <v>7.1</v>
      </c>
      <c r="B57" s="105" t="s">
        <v>195</v>
      </c>
      <c r="C57" s="99" t="s">
        <v>55</v>
      </c>
      <c r="D57" s="125">
        <v>28</v>
      </c>
      <c r="E57" s="121"/>
      <c r="F57" s="122">
        <f>S_A[[#This Row],[CANT]]*S_A[[#This Row],[PRECIO UNITARIO ANTES IVA]]</f>
        <v>0</v>
      </c>
    </row>
    <row r="58" spans="1:6" ht="41.25" customHeight="1">
      <c r="A58" s="107">
        <v>7.2</v>
      </c>
      <c r="B58" s="105" t="s">
        <v>196</v>
      </c>
      <c r="C58" s="99" t="s">
        <v>55</v>
      </c>
      <c r="D58" s="125">
        <v>11</v>
      </c>
      <c r="E58" s="110"/>
      <c r="F58" s="111">
        <f>S_A[[#This Row],[CANT]]*S_A[[#This Row],[PRECIO UNITARIO ANTES IVA]]</f>
        <v>0</v>
      </c>
    </row>
    <row r="59" spans="1:6" ht="15" customHeight="1">
      <c r="A59" s="208" t="s">
        <v>150</v>
      </c>
      <c r="B59" s="209"/>
      <c r="C59" s="209"/>
      <c r="D59" s="209"/>
      <c r="E59" s="213">
        <f>SUBTOTAL(109,S_A[VALOR TOTAL ANTES DE IVA])</f>
        <v>0</v>
      </c>
      <c r="F59" s="214"/>
    </row>
    <row r="60" spans="1:6">
      <c r="A60" s="208" t="s">
        <v>197</v>
      </c>
      <c r="B60" s="209"/>
      <c r="C60" s="209"/>
      <c r="D60" s="209"/>
      <c r="E60" s="112">
        <v>0.2</v>
      </c>
      <c r="F60" s="113">
        <f>E59*E60</f>
        <v>0</v>
      </c>
    </row>
    <row r="61" spans="1:6">
      <c r="A61" s="208" t="s">
        <v>198</v>
      </c>
      <c r="B61" s="209"/>
      <c r="C61" s="209"/>
      <c r="D61" s="209"/>
      <c r="E61" s="112">
        <v>0.06</v>
      </c>
      <c r="F61" s="113">
        <f>E59*E61</f>
        <v>0</v>
      </c>
    </row>
    <row r="62" spans="1:6">
      <c r="A62" s="208" t="s">
        <v>199</v>
      </c>
      <c r="B62" s="209"/>
      <c r="C62" s="209"/>
      <c r="D62" s="209"/>
      <c r="E62" s="114">
        <v>0.19</v>
      </c>
      <c r="F62" s="113">
        <f>F61*E62</f>
        <v>0</v>
      </c>
    </row>
    <row r="63" spans="1:6">
      <c r="A63" s="208" t="s">
        <v>152</v>
      </c>
      <c r="B63" s="209"/>
      <c r="C63" s="209"/>
      <c r="D63" s="209"/>
      <c r="E63" s="213">
        <f>SUM(F59:F62)</f>
        <v>0</v>
      </c>
      <c r="F63" s="214"/>
    </row>
  </sheetData>
  <sheetProtection algorithmName="SHA-512" hashValue="X4h8QWk3ZO4gUxhswsn+hFHCmD5UzsRj0xD32myCKdmR3jfhBIRgs+D0VtIkmCsywSJEelSj1s/ZrJIA3z6qdQ==" saltValue="60J5ZGRDPZAX3DswR4F9tA==" spinCount="100000" sheet="1" scenarios="1"/>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91"/>
  <sheetViews>
    <sheetView topLeftCell="A79" workbookViewId="0">
      <selection activeCell="L102" sqref="L102"/>
    </sheetView>
  </sheetViews>
  <sheetFormatPr defaultColWidth="11.42578125" defaultRowHeight="12.95"/>
  <cols>
    <col min="1" max="1" width="7.5703125" style="40" customWidth="1"/>
    <col min="2" max="2" width="48.140625" style="35" customWidth="1"/>
    <col min="3" max="3" width="18.42578125" style="35" customWidth="1"/>
    <col min="4" max="4" width="11" style="35" hidden="1" customWidth="1"/>
    <col min="5" max="5" width="14.140625" style="35" bestFit="1" customWidth="1"/>
    <col min="6" max="6" width="7.85546875" style="35" customWidth="1"/>
    <col min="7" max="7" width="8.7109375" style="35" customWidth="1"/>
    <col min="8" max="8" width="17" style="35" customWidth="1"/>
    <col min="9" max="9" width="15.28515625" style="35" customWidth="1"/>
    <col min="10" max="10" width="11.42578125" style="35"/>
    <col min="11" max="11" width="14.140625" style="35" customWidth="1"/>
    <col min="12" max="12" width="26.5703125" style="35" customWidth="1"/>
    <col min="13" max="13" width="13.7109375" style="35" customWidth="1"/>
    <col min="14" max="14" width="14.140625" style="35" bestFit="1" customWidth="1"/>
    <col min="15" max="16384" width="11.42578125" style="35"/>
  </cols>
  <sheetData>
    <row r="1" spans="1:9" ht="39.75" customHeight="1">
      <c r="A1" s="33"/>
      <c r="B1" s="34"/>
      <c r="C1" s="34"/>
      <c r="D1" s="34"/>
      <c r="E1" s="215"/>
      <c r="F1" s="215"/>
      <c r="G1" s="215"/>
      <c r="H1" s="215"/>
      <c r="I1" s="215"/>
    </row>
    <row r="2" spans="1:9">
      <c r="A2" s="36"/>
      <c r="B2" s="37"/>
      <c r="C2" s="37"/>
      <c r="D2" s="37"/>
      <c r="E2" s="37"/>
      <c r="F2" s="37"/>
      <c r="G2" s="37"/>
      <c r="H2" s="37"/>
      <c r="I2" s="37"/>
    </row>
    <row r="4" spans="1:9">
      <c r="A4" s="38"/>
    </row>
    <row r="6" spans="1:9" ht="28.5" customHeight="1">
      <c r="A6" s="216"/>
      <c r="B6" s="216"/>
    </row>
    <row r="7" spans="1:9" ht="44.25" customHeight="1">
      <c r="A7" s="217"/>
      <c r="B7" s="217"/>
      <c r="C7" s="217"/>
      <c r="D7" s="217"/>
      <c r="E7" s="217"/>
      <c r="F7" s="217"/>
      <c r="G7" s="217"/>
      <c r="H7" s="217"/>
      <c r="I7" s="217"/>
    </row>
    <row r="8" spans="1:9" ht="23.25" customHeight="1">
      <c r="A8" s="216"/>
      <c r="B8" s="216"/>
    </row>
    <row r="11" spans="1:9">
      <c r="A11" s="36"/>
    </row>
    <row r="14" spans="1:9" ht="15" customHeight="1">
      <c r="A14" s="218"/>
      <c r="B14" s="218"/>
      <c r="C14" s="218"/>
      <c r="D14" s="218"/>
      <c r="E14" s="218"/>
      <c r="F14" s="218"/>
      <c r="G14" s="218"/>
      <c r="H14" s="218"/>
      <c r="I14" s="218"/>
    </row>
    <row r="15" spans="1:9">
      <c r="A15" s="218"/>
      <c r="B15" s="218"/>
      <c r="C15" s="218"/>
      <c r="D15" s="218"/>
      <c r="E15" s="218"/>
      <c r="F15" s="218"/>
      <c r="G15" s="218"/>
      <c r="H15" s="218"/>
      <c r="I15" s="218"/>
    </row>
    <row r="16" spans="1:9" ht="18" customHeight="1">
      <c r="A16" s="218"/>
      <c r="B16" s="218"/>
      <c r="C16" s="218"/>
      <c r="D16" s="218"/>
      <c r="E16" s="218"/>
      <c r="F16" s="218"/>
      <c r="G16" s="218"/>
      <c r="H16" s="218"/>
      <c r="I16" s="218"/>
    </row>
    <row r="17" spans="1:9" ht="29.25" customHeight="1">
      <c r="A17" s="218"/>
      <c r="B17" s="218"/>
      <c r="C17" s="218"/>
      <c r="D17" s="218"/>
      <c r="E17" s="218"/>
      <c r="F17" s="218"/>
      <c r="G17" s="218"/>
      <c r="H17" s="218"/>
      <c r="I17" s="218"/>
    </row>
    <row r="18" spans="1:9">
      <c r="A18" s="218"/>
      <c r="B18" s="218"/>
      <c r="C18" s="218"/>
      <c r="D18" s="218"/>
      <c r="E18" s="218"/>
      <c r="F18" s="218"/>
      <c r="G18" s="218"/>
      <c r="H18" s="218"/>
      <c r="I18" s="218"/>
    </row>
    <row r="19" spans="1:9" ht="30" customHeight="1"/>
    <row r="20" spans="1:9" ht="45.75" customHeight="1">
      <c r="A20" s="41" t="s">
        <v>0</v>
      </c>
      <c r="B20" s="41" t="s">
        <v>39</v>
      </c>
      <c r="C20" s="41" t="s">
        <v>157</v>
      </c>
      <c r="D20" s="41" t="s">
        <v>41</v>
      </c>
      <c r="E20" s="42" t="s">
        <v>200</v>
      </c>
      <c r="F20" s="41" t="s">
        <v>201</v>
      </c>
      <c r="G20" s="41" t="s">
        <v>139</v>
      </c>
      <c r="H20" s="42" t="s">
        <v>202</v>
      </c>
      <c r="I20" s="42" t="s">
        <v>24</v>
      </c>
    </row>
    <row r="21" spans="1:9" ht="24.95">
      <c r="A21" s="57">
        <v>1</v>
      </c>
      <c r="B21" s="15" t="s">
        <v>203</v>
      </c>
      <c r="C21" s="57" t="s">
        <v>204</v>
      </c>
      <c r="D21" s="89"/>
      <c r="E21" s="90"/>
      <c r="F21" s="85"/>
      <c r="G21" s="62">
        <f>MC_7[[#This Row],[VALOR UNIT ]]*MC_7[[#This Row],[%IVA]]</f>
        <v>0</v>
      </c>
      <c r="H21" s="63">
        <f>+MC_7[[#This Row],[VALOR UNIT ]]+MC_7[[#This Row],[IVA]]</f>
        <v>0</v>
      </c>
      <c r="I21" s="63">
        <f>+MC_7[[#This Row],[SUBTOTAL + IVA UNIT]]*MC_7[[#This Row],[CANTIDAD]]</f>
        <v>0</v>
      </c>
    </row>
    <row r="22" spans="1:9" ht="24.95">
      <c r="A22" s="57">
        <v>2</v>
      </c>
      <c r="B22" s="15" t="s">
        <v>205</v>
      </c>
      <c r="C22" s="57" t="s">
        <v>204</v>
      </c>
      <c r="D22" s="91"/>
      <c r="E22" s="92"/>
      <c r="F22" s="85"/>
      <c r="G22" s="62">
        <f>MC_7[[#This Row],[VALOR UNIT ]]*MC_7[[#This Row],[%IVA]]</f>
        <v>0</v>
      </c>
      <c r="H22" s="63">
        <f>+MC_7[[#This Row],[VALOR UNIT ]]+MC_7[[#This Row],[IVA]]</f>
        <v>0</v>
      </c>
      <c r="I22" s="63">
        <f>+MC_7[[#This Row],[SUBTOTAL + IVA UNIT]]*MC_7[[#This Row],[CANTIDAD]]</f>
        <v>0</v>
      </c>
    </row>
    <row r="23" spans="1:9" ht="24.95">
      <c r="A23" s="57">
        <v>3</v>
      </c>
      <c r="B23" s="15" t="s">
        <v>206</v>
      </c>
      <c r="C23" s="57" t="s">
        <v>204</v>
      </c>
      <c r="D23" s="91"/>
      <c r="E23" s="88"/>
      <c r="F23" s="85"/>
      <c r="G23" s="62">
        <f>MC_7[[#This Row],[VALOR UNIT ]]*MC_7[[#This Row],[%IVA]]</f>
        <v>0</v>
      </c>
      <c r="H23" s="62">
        <f>+MC_7[[#This Row],[VALOR UNIT ]]+MC_7[[#This Row],[IVA]]</f>
        <v>0</v>
      </c>
      <c r="I23" s="62">
        <f>+MC_7[[#This Row],[SUBTOTAL + IVA UNIT]]*MC_7[[#This Row],[CANTIDAD]]</f>
        <v>0</v>
      </c>
    </row>
    <row r="24" spans="1:9" ht="37.5">
      <c r="A24" s="57">
        <v>4</v>
      </c>
      <c r="B24" s="15" t="s">
        <v>207</v>
      </c>
      <c r="C24" s="57" t="s">
        <v>208</v>
      </c>
      <c r="D24" s="91"/>
      <c r="E24" s="88"/>
      <c r="F24" s="85"/>
      <c r="G24" s="62">
        <f>MC_7[[#This Row],[VALOR UNIT ]]*MC_7[[#This Row],[%IVA]]</f>
        <v>0</v>
      </c>
      <c r="H24" s="62">
        <f>+MC_7[[#This Row],[VALOR UNIT ]]+MC_7[[#This Row],[IVA]]</f>
        <v>0</v>
      </c>
      <c r="I24" s="62">
        <f>+MC_7[[#This Row],[SUBTOTAL + IVA UNIT]]*MC_7[[#This Row],[CANTIDAD]]</f>
        <v>0</v>
      </c>
    </row>
    <row r="25" spans="1:9" ht="37.5">
      <c r="A25" s="57">
        <v>5</v>
      </c>
      <c r="B25" s="15" t="s">
        <v>209</v>
      </c>
      <c r="C25" s="57" t="s">
        <v>208</v>
      </c>
      <c r="D25" s="91"/>
      <c r="E25" s="88"/>
      <c r="F25" s="85"/>
      <c r="G25" s="62">
        <f>MC_7[[#This Row],[VALOR UNIT ]]*MC_7[[#This Row],[%IVA]]</f>
        <v>0</v>
      </c>
      <c r="H25" s="62">
        <f>+MC_7[[#This Row],[VALOR UNIT ]]+MC_7[[#This Row],[IVA]]</f>
        <v>0</v>
      </c>
      <c r="I25" s="62">
        <f>+MC_7[[#This Row],[SUBTOTAL + IVA UNIT]]*MC_7[[#This Row],[CANTIDAD]]</f>
        <v>0</v>
      </c>
    </row>
    <row r="26" spans="1:9" ht="37.5">
      <c r="A26" s="57">
        <v>6</v>
      </c>
      <c r="B26" s="15" t="s">
        <v>210</v>
      </c>
      <c r="C26" s="57" t="s">
        <v>208</v>
      </c>
      <c r="D26" s="91"/>
      <c r="E26" s="88"/>
      <c r="F26" s="85"/>
      <c r="G26" s="62">
        <f>MC_7[[#This Row],[VALOR UNIT ]]*MC_7[[#This Row],[%IVA]]</f>
        <v>0</v>
      </c>
      <c r="H26" s="62">
        <f>+MC_7[[#This Row],[VALOR UNIT ]]+MC_7[[#This Row],[IVA]]</f>
        <v>0</v>
      </c>
      <c r="I26" s="62">
        <f>+MC_7[[#This Row],[SUBTOTAL + IVA UNIT]]*MC_7[[#This Row],[CANTIDAD]]</f>
        <v>0</v>
      </c>
    </row>
    <row r="27" spans="1:9" ht="37.5">
      <c r="A27" s="57">
        <v>7</v>
      </c>
      <c r="B27" s="15" t="s">
        <v>211</v>
      </c>
      <c r="C27" s="57" t="s">
        <v>208</v>
      </c>
      <c r="D27" s="91"/>
      <c r="E27" s="88"/>
      <c r="F27" s="85"/>
      <c r="G27" s="62">
        <f>MC_7[[#This Row],[VALOR UNIT ]]*MC_7[[#This Row],[%IVA]]</f>
        <v>0</v>
      </c>
      <c r="H27" s="62">
        <f>+MC_7[[#This Row],[VALOR UNIT ]]+MC_7[[#This Row],[IVA]]</f>
        <v>0</v>
      </c>
      <c r="I27" s="62">
        <f>+MC_7[[#This Row],[SUBTOTAL + IVA UNIT]]*MC_7[[#This Row],[CANTIDAD]]</f>
        <v>0</v>
      </c>
    </row>
    <row r="28" spans="1:9" ht="37.5">
      <c r="A28" s="57">
        <v>8</v>
      </c>
      <c r="B28" s="15" t="s">
        <v>212</v>
      </c>
      <c r="C28" s="57" t="s">
        <v>208</v>
      </c>
      <c r="D28" s="91"/>
      <c r="E28" s="88"/>
      <c r="F28" s="85"/>
      <c r="G28" s="62">
        <f>MC_7[[#This Row],[VALOR UNIT ]]*MC_7[[#This Row],[%IVA]]</f>
        <v>0</v>
      </c>
      <c r="H28" s="62">
        <f>+MC_7[[#This Row],[VALOR UNIT ]]+MC_7[[#This Row],[IVA]]</f>
        <v>0</v>
      </c>
      <c r="I28" s="62">
        <f>+MC_7[[#This Row],[SUBTOTAL + IVA UNIT]]*MC_7[[#This Row],[CANTIDAD]]</f>
        <v>0</v>
      </c>
    </row>
    <row r="29" spans="1:9" ht="37.5">
      <c r="A29" s="57">
        <v>9</v>
      </c>
      <c r="B29" s="15" t="s">
        <v>213</v>
      </c>
      <c r="C29" s="57" t="s">
        <v>208</v>
      </c>
      <c r="D29" s="91"/>
      <c r="E29" s="88"/>
      <c r="F29" s="85"/>
      <c r="G29" s="62">
        <f>MC_7[[#This Row],[VALOR UNIT ]]*MC_7[[#This Row],[%IVA]]</f>
        <v>0</v>
      </c>
      <c r="H29" s="62">
        <f>+MC_7[[#This Row],[VALOR UNIT ]]+MC_7[[#This Row],[IVA]]</f>
        <v>0</v>
      </c>
      <c r="I29" s="62">
        <f>+MC_7[[#This Row],[SUBTOTAL + IVA UNIT]]*MC_7[[#This Row],[CANTIDAD]]</f>
        <v>0</v>
      </c>
    </row>
    <row r="30" spans="1:9" ht="37.5">
      <c r="A30" s="57">
        <v>10</v>
      </c>
      <c r="B30" s="15" t="s">
        <v>214</v>
      </c>
      <c r="C30" s="57" t="s">
        <v>215</v>
      </c>
      <c r="D30" s="91"/>
      <c r="E30" s="88"/>
      <c r="F30" s="85"/>
      <c r="G30" s="62">
        <f>MC_7[[#This Row],[VALOR UNIT ]]*MC_7[[#This Row],[%IVA]]</f>
        <v>0</v>
      </c>
      <c r="H30" s="62">
        <f>+MC_7[[#This Row],[VALOR UNIT ]]+MC_7[[#This Row],[IVA]]</f>
        <v>0</v>
      </c>
      <c r="I30" s="62">
        <f>+MC_7[[#This Row],[SUBTOTAL + IVA UNIT]]*MC_7[[#This Row],[CANTIDAD]]</f>
        <v>0</v>
      </c>
    </row>
    <row r="31" spans="1:9" ht="37.5">
      <c r="A31" s="57">
        <v>11</v>
      </c>
      <c r="B31" s="15" t="s">
        <v>216</v>
      </c>
      <c r="C31" s="57" t="s">
        <v>204</v>
      </c>
      <c r="D31" s="91"/>
      <c r="E31" s="88"/>
      <c r="F31" s="85"/>
      <c r="G31" s="62">
        <f>MC_7[[#This Row],[VALOR UNIT ]]*MC_7[[#This Row],[%IVA]]</f>
        <v>0</v>
      </c>
      <c r="H31" s="62">
        <f>+MC_7[[#This Row],[VALOR UNIT ]]+MC_7[[#This Row],[IVA]]</f>
        <v>0</v>
      </c>
      <c r="I31" s="62">
        <f>+MC_7[[#This Row],[SUBTOTAL + IVA UNIT]]*MC_7[[#This Row],[CANTIDAD]]</f>
        <v>0</v>
      </c>
    </row>
    <row r="32" spans="1:9" ht="37.5">
      <c r="A32" s="57">
        <v>12</v>
      </c>
      <c r="B32" s="15" t="s">
        <v>217</v>
      </c>
      <c r="C32" s="57" t="s">
        <v>204</v>
      </c>
      <c r="D32" s="91"/>
      <c r="E32" s="88"/>
      <c r="F32" s="85"/>
      <c r="G32" s="62">
        <f>MC_7[[#This Row],[VALOR UNIT ]]*MC_7[[#This Row],[%IVA]]</f>
        <v>0</v>
      </c>
      <c r="H32" s="62">
        <f>+MC_7[[#This Row],[VALOR UNIT ]]+MC_7[[#This Row],[IVA]]</f>
        <v>0</v>
      </c>
      <c r="I32" s="62">
        <f>+MC_7[[#This Row],[SUBTOTAL + IVA UNIT]]*MC_7[[#This Row],[CANTIDAD]]</f>
        <v>0</v>
      </c>
    </row>
    <row r="33" spans="1:9" ht="37.5">
      <c r="A33" s="57">
        <v>13</v>
      </c>
      <c r="B33" s="15" t="s">
        <v>218</v>
      </c>
      <c r="C33" s="57" t="s">
        <v>208</v>
      </c>
      <c r="D33" s="91"/>
      <c r="E33" s="88"/>
      <c r="F33" s="85"/>
      <c r="G33" s="62">
        <f>MC_7[[#This Row],[VALOR UNIT ]]*MC_7[[#This Row],[%IVA]]</f>
        <v>0</v>
      </c>
      <c r="H33" s="62">
        <f>+MC_7[[#This Row],[VALOR UNIT ]]+MC_7[[#This Row],[IVA]]</f>
        <v>0</v>
      </c>
      <c r="I33" s="62">
        <f>+MC_7[[#This Row],[SUBTOTAL + IVA UNIT]]*MC_7[[#This Row],[CANTIDAD]]</f>
        <v>0</v>
      </c>
    </row>
    <row r="34" spans="1:9" ht="37.5">
      <c r="A34" s="57">
        <v>14</v>
      </c>
      <c r="B34" s="15" t="s">
        <v>219</v>
      </c>
      <c r="C34" s="57" t="s">
        <v>204</v>
      </c>
      <c r="D34" s="91"/>
      <c r="E34" s="88"/>
      <c r="F34" s="85"/>
      <c r="G34" s="62">
        <f>MC_7[[#This Row],[VALOR UNIT ]]*MC_7[[#This Row],[%IVA]]</f>
        <v>0</v>
      </c>
      <c r="H34" s="62">
        <f>+MC_7[[#This Row],[VALOR UNIT ]]+MC_7[[#This Row],[IVA]]</f>
        <v>0</v>
      </c>
      <c r="I34" s="62">
        <f>+MC_7[[#This Row],[SUBTOTAL + IVA UNIT]]*MC_7[[#This Row],[CANTIDAD]]</f>
        <v>0</v>
      </c>
    </row>
    <row r="35" spans="1:9" ht="37.5">
      <c r="A35" s="57">
        <v>15</v>
      </c>
      <c r="B35" s="15" t="s">
        <v>220</v>
      </c>
      <c r="C35" s="57" t="s">
        <v>204</v>
      </c>
      <c r="D35" s="91"/>
      <c r="E35" s="88"/>
      <c r="F35" s="85"/>
      <c r="G35" s="62">
        <f>MC_7[[#This Row],[VALOR UNIT ]]*MC_7[[#This Row],[%IVA]]</f>
        <v>0</v>
      </c>
      <c r="H35" s="62">
        <f>+MC_7[[#This Row],[VALOR UNIT ]]+MC_7[[#This Row],[IVA]]</f>
        <v>0</v>
      </c>
      <c r="I35" s="62">
        <f>+MC_7[[#This Row],[SUBTOTAL + IVA UNIT]]*MC_7[[#This Row],[CANTIDAD]]</f>
        <v>0</v>
      </c>
    </row>
    <row r="36" spans="1:9" ht="37.5">
      <c r="A36" s="57">
        <v>16</v>
      </c>
      <c r="B36" s="15" t="s">
        <v>221</v>
      </c>
      <c r="C36" s="57" t="s">
        <v>204</v>
      </c>
      <c r="D36" s="91"/>
      <c r="E36" s="88"/>
      <c r="F36" s="85"/>
      <c r="G36" s="62">
        <f>MC_7[[#This Row],[VALOR UNIT ]]*MC_7[[#This Row],[%IVA]]</f>
        <v>0</v>
      </c>
      <c r="H36" s="62">
        <f>+MC_7[[#This Row],[VALOR UNIT ]]+MC_7[[#This Row],[IVA]]</f>
        <v>0</v>
      </c>
      <c r="I36" s="62">
        <f>+MC_7[[#This Row],[SUBTOTAL + IVA UNIT]]*MC_7[[#This Row],[CANTIDAD]]</f>
        <v>0</v>
      </c>
    </row>
    <row r="37" spans="1:9" ht="37.5">
      <c r="A37" s="57">
        <v>17</v>
      </c>
      <c r="B37" s="15" t="s">
        <v>222</v>
      </c>
      <c r="C37" s="57" t="s">
        <v>204</v>
      </c>
      <c r="D37" s="91"/>
      <c r="E37" s="88"/>
      <c r="F37" s="85"/>
      <c r="G37" s="62">
        <f>MC_7[[#This Row],[VALOR UNIT ]]*MC_7[[#This Row],[%IVA]]</f>
        <v>0</v>
      </c>
      <c r="H37" s="62">
        <f>+MC_7[[#This Row],[VALOR UNIT ]]+MC_7[[#This Row],[IVA]]</f>
        <v>0</v>
      </c>
      <c r="I37" s="62">
        <f>+MC_7[[#This Row],[SUBTOTAL + IVA UNIT]]*MC_7[[#This Row],[CANTIDAD]]</f>
        <v>0</v>
      </c>
    </row>
    <row r="38" spans="1:9" ht="37.5">
      <c r="A38" s="57">
        <v>18</v>
      </c>
      <c r="B38" s="15" t="s">
        <v>223</v>
      </c>
      <c r="C38" s="57" t="s">
        <v>204</v>
      </c>
      <c r="D38" s="91"/>
      <c r="E38" s="88"/>
      <c r="F38" s="85"/>
      <c r="G38" s="62">
        <f>MC_7[[#This Row],[VALOR UNIT ]]*MC_7[[#This Row],[%IVA]]</f>
        <v>0</v>
      </c>
      <c r="H38" s="62">
        <f>+MC_7[[#This Row],[VALOR UNIT ]]+MC_7[[#This Row],[IVA]]</f>
        <v>0</v>
      </c>
      <c r="I38" s="62">
        <f>+MC_7[[#This Row],[SUBTOTAL + IVA UNIT]]*MC_7[[#This Row],[CANTIDAD]]</f>
        <v>0</v>
      </c>
    </row>
    <row r="39" spans="1:9" ht="37.5">
      <c r="A39" s="57">
        <v>19</v>
      </c>
      <c r="B39" s="15" t="s">
        <v>224</v>
      </c>
      <c r="C39" s="57" t="s">
        <v>204</v>
      </c>
      <c r="D39" s="91"/>
      <c r="E39" s="88"/>
      <c r="F39" s="85"/>
      <c r="G39" s="62">
        <f>MC_7[[#This Row],[VALOR UNIT ]]*MC_7[[#This Row],[%IVA]]</f>
        <v>0</v>
      </c>
      <c r="H39" s="62">
        <f>+MC_7[[#This Row],[VALOR UNIT ]]+MC_7[[#This Row],[IVA]]</f>
        <v>0</v>
      </c>
      <c r="I39" s="62">
        <f>+MC_7[[#This Row],[SUBTOTAL + IVA UNIT]]*MC_7[[#This Row],[CANTIDAD]]</f>
        <v>0</v>
      </c>
    </row>
    <row r="40" spans="1:9" ht="37.5">
      <c r="A40" s="57">
        <v>20</v>
      </c>
      <c r="B40" s="15" t="s">
        <v>225</v>
      </c>
      <c r="C40" s="57" t="s">
        <v>208</v>
      </c>
      <c r="D40" s="91"/>
      <c r="E40" s="88"/>
      <c r="F40" s="85"/>
      <c r="G40" s="62">
        <f>MC_7[[#This Row],[VALOR UNIT ]]*MC_7[[#This Row],[%IVA]]</f>
        <v>0</v>
      </c>
      <c r="H40" s="62">
        <f>+MC_7[[#This Row],[VALOR UNIT ]]+MC_7[[#This Row],[IVA]]</f>
        <v>0</v>
      </c>
      <c r="I40" s="62">
        <f>+MC_7[[#This Row],[SUBTOTAL + IVA UNIT]]*MC_7[[#This Row],[CANTIDAD]]</f>
        <v>0</v>
      </c>
    </row>
    <row r="41" spans="1:9" ht="37.5">
      <c r="A41" s="57">
        <v>21</v>
      </c>
      <c r="B41" s="15" t="s">
        <v>226</v>
      </c>
      <c r="C41" s="57" t="s">
        <v>208</v>
      </c>
      <c r="D41" s="91"/>
      <c r="E41" s="88"/>
      <c r="F41" s="85"/>
      <c r="G41" s="62">
        <f>MC_7[[#This Row],[VALOR UNIT ]]*MC_7[[#This Row],[%IVA]]</f>
        <v>0</v>
      </c>
      <c r="H41" s="62">
        <f>+MC_7[[#This Row],[VALOR UNIT ]]+MC_7[[#This Row],[IVA]]</f>
        <v>0</v>
      </c>
      <c r="I41" s="62">
        <f>+MC_7[[#This Row],[SUBTOTAL + IVA UNIT]]*MC_7[[#This Row],[CANTIDAD]]</f>
        <v>0</v>
      </c>
    </row>
    <row r="42" spans="1:9" ht="37.5">
      <c r="A42" s="57">
        <v>22</v>
      </c>
      <c r="B42" s="15" t="s">
        <v>227</v>
      </c>
      <c r="C42" s="57" t="s">
        <v>204</v>
      </c>
      <c r="D42" s="91"/>
      <c r="E42" s="88"/>
      <c r="F42" s="85"/>
      <c r="G42" s="62">
        <f>MC_7[[#This Row],[VALOR UNIT ]]*MC_7[[#This Row],[%IVA]]</f>
        <v>0</v>
      </c>
      <c r="H42" s="62">
        <f>+MC_7[[#This Row],[VALOR UNIT ]]+MC_7[[#This Row],[IVA]]</f>
        <v>0</v>
      </c>
      <c r="I42" s="62">
        <f>+MC_7[[#This Row],[SUBTOTAL + IVA UNIT]]*MC_7[[#This Row],[CANTIDAD]]</f>
        <v>0</v>
      </c>
    </row>
    <row r="43" spans="1:9" ht="37.5">
      <c r="A43" s="57">
        <v>23</v>
      </c>
      <c r="B43" s="15" t="s">
        <v>228</v>
      </c>
      <c r="C43" s="57" t="s">
        <v>204</v>
      </c>
      <c r="D43" s="91"/>
      <c r="E43" s="88"/>
      <c r="F43" s="85"/>
      <c r="G43" s="62">
        <f>MC_7[[#This Row],[VALOR UNIT ]]*MC_7[[#This Row],[%IVA]]</f>
        <v>0</v>
      </c>
      <c r="H43" s="62">
        <f>+MC_7[[#This Row],[VALOR UNIT ]]+MC_7[[#This Row],[IVA]]</f>
        <v>0</v>
      </c>
      <c r="I43" s="62">
        <f>+MC_7[[#This Row],[SUBTOTAL + IVA UNIT]]*MC_7[[#This Row],[CANTIDAD]]</f>
        <v>0</v>
      </c>
    </row>
    <row r="44" spans="1:9" ht="37.5">
      <c r="A44" s="57">
        <v>24</v>
      </c>
      <c r="B44" s="15" t="s">
        <v>229</v>
      </c>
      <c r="C44" s="57" t="s">
        <v>204</v>
      </c>
      <c r="D44" s="91"/>
      <c r="E44" s="88"/>
      <c r="F44" s="85"/>
      <c r="G44" s="62">
        <f>MC_7[[#This Row],[VALOR UNIT ]]*MC_7[[#This Row],[%IVA]]</f>
        <v>0</v>
      </c>
      <c r="H44" s="62">
        <f>+MC_7[[#This Row],[VALOR UNIT ]]+MC_7[[#This Row],[IVA]]</f>
        <v>0</v>
      </c>
      <c r="I44" s="62">
        <f>+MC_7[[#This Row],[SUBTOTAL + IVA UNIT]]*MC_7[[#This Row],[CANTIDAD]]</f>
        <v>0</v>
      </c>
    </row>
    <row r="45" spans="1:9" ht="37.5">
      <c r="A45" s="57">
        <v>25</v>
      </c>
      <c r="B45" s="15" t="s">
        <v>230</v>
      </c>
      <c r="C45" s="57" t="s">
        <v>204</v>
      </c>
      <c r="D45" s="91"/>
      <c r="E45" s="88"/>
      <c r="F45" s="85"/>
      <c r="G45" s="62">
        <f>MC_7[[#This Row],[VALOR UNIT ]]*MC_7[[#This Row],[%IVA]]</f>
        <v>0</v>
      </c>
      <c r="H45" s="62">
        <f>+MC_7[[#This Row],[VALOR UNIT ]]+MC_7[[#This Row],[IVA]]</f>
        <v>0</v>
      </c>
      <c r="I45" s="62">
        <f>+MC_7[[#This Row],[SUBTOTAL + IVA UNIT]]*MC_7[[#This Row],[CANTIDAD]]</f>
        <v>0</v>
      </c>
    </row>
    <row r="46" spans="1:9" ht="37.5">
      <c r="A46" s="57">
        <v>26</v>
      </c>
      <c r="B46" s="15" t="s">
        <v>231</v>
      </c>
      <c r="C46" s="57" t="s">
        <v>204</v>
      </c>
      <c r="D46" s="91"/>
      <c r="E46" s="88"/>
      <c r="F46" s="85"/>
      <c r="G46" s="62">
        <f>MC_7[[#This Row],[VALOR UNIT ]]*MC_7[[#This Row],[%IVA]]</f>
        <v>0</v>
      </c>
      <c r="H46" s="62">
        <f>+MC_7[[#This Row],[VALOR UNIT ]]+MC_7[[#This Row],[IVA]]</f>
        <v>0</v>
      </c>
      <c r="I46" s="62">
        <f>+MC_7[[#This Row],[SUBTOTAL + IVA UNIT]]*MC_7[[#This Row],[CANTIDAD]]</f>
        <v>0</v>
      </c>
    </row>
    <row r="47" spans="1:9" ht="37.5">
      <c r="A47" s="57">
        <v>27</v>
      </c>
      <c r="B47" s="15" t="s">
        <v>232</v>
      </c>
      <c r="C47" s="57" t="s">
        <v>204</v>
      </c>
      <c r="D47" s="91"/>
      <c r="E47" s="88"/>
      <c r="F47" s="85"/>
      <c r="G47" s="62">
        <f>MC_7[[#This Row],[VALOR UNIT ]]*MC_7[[#This Row],[%IVA]]</f>
        <v>0</v>
      </c>
      <c r="H47" s="62">
        <f>+MC_7[[#This Row],[VALOR UNIT ]]+MC_7[[#This Row],[IVA]]</f>
        <v>0</v>
      </c>
      <c r="I47" s="62">
        <f>+MC_7[[#This Row],[SUBTOTAL + IVA UNIT]]*MC_7[[#This Row],[CANTIDAD]]</f>
        <v>0</v>
      </c>
    </row>
    <row r="48" spans="1:9" ht="37.5">
      <c r="A48" s="57">
        <v>28</v>
      </c>
      <c r="B48" s="15" t="s">
        <v>233</v>
      </c>
      <c r="C48" s="57" t="s">
        <v>204</v>
      </c>
      <c r="D48" s="91"/>
      <c r="E48" s="88"/>
      <c r="F48" s="85"/>
      <c r="G48" s="62">
        <f>MC_7[[#This Row],[VALOR UNIT ]]*MC_7[[#This Row],[%IVA]]</f>
        <v>0</v>
      </c>
      <c r="H48" s="62">
        <f>+MC_7[[#This Row],[VALOR UNIT ]]+MC_7[[#This Row],[IVA]]</f>
        <v>0</v>
      </c>
      <c r="I48" s="62">
        <f>+MC_7[[#This Row],[SUBTOTAL + IVA UNIT]]*MC_7[[#This Row],[CANTIDAD]]</f>
        <v>0</v>
      </c>
    </row>
    <row r="49" spans="1:9" ht="37.5">
      <c r="A49" s="57">
        <v>29</v>
      </c>
      <c r="B49" s="15" t="s">
        <v>234</v>
      </c>
      <c r="C49" s="57" t="s">
        <v>204</v>
      </c>
      <c r="D49" s="91"/>
      <c r="E49" s="88"/>
      <c r="F49" s="85"/>
      <c r="G49" s="62">
        <f>MC_7[[#This Row],[VALOR UNIT ]]*MC_7[[#This Row],[%IVA]]</f>
        <v>0</v>
      </c>
      <c r="H49" s="62">
        <f>+MC_7[[#This Row],[VALOR UNIT ]]+MC_7[[#This Row],[IVA]]</f>
        <v>0</v>
      </c>
      <c r="I49" s="62">
        <f>+MC_7[[#This Row],[SUBTOTAL + IVA UNIT]]*MC_7[[#This Row],[CANTIDAD]]</f>
        <v>0</v>
      </c>
    </row>
    <row r="50" spans="1:9" ht="37.5">
      <c r="A50" s="57">
        <v>30</v>
      </c>
      <c r="B50" s="15" t="s">
        <v>235</v>
      </c>
      <c r="C50" s="57" t="s">
        <v>208</v>
      </c>
      <c r="D50" s="91"/>
      <c r="E50" s="88"/>
      <c r="F50" s="85"/>
      <c r="G50" s="62">
        <f>MC_7[[#This Row],[VALOR UNIT ]]*MC_7[[#This Row],[%IVA]]</f>
        <v>0</v>
      </c>
      <c r="H50" s="62">
        <f>+MC_7[[#This Row],[VALOR UNIT ]]+MC_7[[#This Row],[IVA]]</f>
        <v>0</v>
      </c>
      <c r="I50" s="62">
        <f>+MC_7[[#This Row],[SUBTOTAL + IVA UNIT]]*MC_7[[#This Row],[CANTIDAD]]</f>
        <v>0</v>
      </c>
    </row>
    <row r="51" spans="1:9" ht="37.5">
      <c r="A51" s="57">
        <v>31</v>
      </c>
      <c r="B51" s="15" t="s">
        <v>236</v>
      </c>
      <c r="C51" s="57" t="s">
        <v>208</v>
      </c>
      <c r="D51" s="91"/>
      <c r="E51" s="88"/>
      <c r="F51" s="85"/>
      <c r="G51" s="62">
        <f>MC_7[[#This Row],[VALOR UNIT ]]*MC_7[[#This Row],[%IVA]]</f>
        <v>0</v>
      </c>
      <c r="H51" s="62">
        <f>+MC_7[[#This Row],[VALOR UNIT ]]+MC_7[[#This Row],[IVA]]</f>
        <v>0</v>
      </c>
      <c r="I51" s="62">
        <f>+MC_7[[#This Row],[SUBTOTAL + IVA UNIT]]*MC_7[[#This Row],[CANTIDAD]]</f>
        <v>0</v>
      </c>
    </row>
    <row r="52" spans="1:9" ht="37.5">
      <c r="A52" s="57">
        <v>32</v>
      </c>
      <c r="B52" s="15" t="s">
        <v>237</v>
      </c>
      <c r="C52" s="57" t="s">
        <v>204</v>
      </c>
      <c r="D52" s="91"/>
      <c r="E52" s="88"/>
      <c r="F52" s="85"/>
      <c r="G52" s="62">
        <f>MC_7[[#This Row],[VALOR UNIT ]]*MC_7[[#This Row],[%IVA]]</f>
        <v>0</v>
      </c>
      <c r="H52" s="62">
        <f>+MC_7[[#This Row],[VALOR UNIT ]]+MC_7[[#This Row],[IVA]]</f>
        <v>0</v>
      </c>
      <c r="I52" s="62">
        <f>+MC_7[[#This Row],[SUBTOTAL + IVA UNIT]]*MC_7[[#This Row],[CANTIDAD]]</f>
        <v>0</v>
      </c>
    </row>
    <row r="53" spans="1:9" ht="37.5">
      <c r="A53" s="57">
        <v>33</v>
      </c>
      <c r="B53" s="15" t="s">
        <v>238</v>
      </c>
      <c r="C53" s="57" t="s">
        <v>208</v>
      </c>
      <c r="D53" s="91"/>
      <c r="E53" s="88"/>
      <c r="F53" s="85"/>
      <c r="G53" s="62">
        <f>MC_7[[#This Row],[VALOR UNIT ]]*MC_7[[#This Row],[%IVA]]</f>
        <v>0</v>
      </c>
      <c r="H53" s="62">
        <f>+MC_7[[#This Row],[VALOR UNIT ]]+MC_7[[#This Row],[IVA]]</f>
        <v>0</v>
      </c>
      <c r="I53" s="62">
        <f>+MC_7[[#This Row],[SUBTOTAL + IVA UNIT]]*MC_7[[#This Row],[CANTIDAD]]</f>
        <v>0</v>
      </c>
    </row>
    <row r="54" spans="1:9" ht="37.5">
      <c r="A54" s="57">
        <v>34</v>
      </c>
      <c r="B54" s="15" t="s">
        <v>239</v>
      </c>
      <c r="C54" s="57" t="s">
        <v>204</v>
      </c>
      <c r="D54" s="91"/>
      <c r="E54" s="88"/>
      <c r="F54" s="85"/>
      <c r="G54" s="62">
        <f>MC_7[[#This Row],[VALOR UNIT ]]*MC_7[[#This Row],[%IVA]]</f>
        <v>0</v>
      </c>
      <c r="H54" s="62">
        <f>+MC_7[[#This Row],[VALOR UNIT ]]+MC_7[[#This Row],[IVA]]</f>
        <v>0</v>
      </c>
      <c r="I54" s="62">
        <f>+MC_7[[#This Row],[SUBTOTAL + IVA UNIT]]*MC_7[[#This Row],[CANTIDAD]]</f>
        <v>0</v>
      </c>
    </row>
    <row r="55" spans="1:9" ht="37.5">
      <c r="A55" s="57">
        <v>35</v>
      </c>
      <c r="B55" s="15" t="s">
        <v>240</v>
      </c>
      <c r="C55" s="57" t="s">
        <v>204</v>
      </c>
      <c r="D55" s="91"/>
      <c r="E55" s="88"/>
      <c r="F55" s="85"/>
      <c r="G55" s="62">
        <f>MC_7[[#This Row],[VALOR UNIT ]]*MC_7[[#This Row],[%IVA]]</f>
        <v>0</v>
      </c>
      <c r="H55" s="62">
        <f>+MC_7[[#This Row],[VALOR UNIT ]]+MC_7[[#This Row],[IVA]]</f>
        <v>0</v>
      </c>
      <c r="I55" s="62">
        <f>+MC_7[[#This Row],[SUBTOTAL + IVA UNIT]]*MC_7[[#This Row],[CANTIDAD]]</f>
        <v>0</v>
      </c>
    </row>
    <row r="56" spans="1:9" ht="37.5">
      <c r="A56" s="57">
        <v>36</v>
      </c>
      <c r="B56" s="15" t="s">
        <v>241</v>
      </c>
      <c r="C56" s="57" t="s">
        <v>204</v>
      </c>
      <c r="D56" s="91"/>
      <c r="E56" s="88"/>
      <c r="F56" s="85"/>
      <c r="G56" s="62">
        <f>MC_7[[#This Row],[VALOR UNIT ]]*MC_7[[#This Row],[%IVA]]</f>
        <v>0</v>
      </c>
      <c r="H56" s="62">
        <f>+MC_7[[#This Row],[VALOR UNIT ]]+MC_7[[#This Row],[IVA]]</f>
        <v>0</v>
      </c>
      <c r="I56" s="62">
        <f>+MC_7[[#This Row],[SUBTOTAL + IVA UNIT]]*MC_7[[#This Row],[CANTIDAD]]</f>
        <v>0</v>
      </c>
    </row>
    <row r="57" spans="1:9" ht="37.5">
      <c r="A57" s="57">
        <v>37</v>
      </c>
      <c r="B57" s="15" t="s">
        <v>242</v>
      </c>
      <c r="C57" s="57" t="s">
        <v>208</v>
      </c>
      <c r="D57" s="91"/>
      <c r="E57" s="88"/>
      <c r="F57" s="85"/>
      <c r="G57" s="62">
        <f>MC_7[[#This Row],[VALOR UNIT ]]*MC_7[[#This Row],[%IVA]]</f>
        <v>0</v>
      </c>
      <c r="H57" s="62">
        <f>+MC_7[[#This Row],[VALOR UNIT ]]+MC_7[[#This Row],[IVA]]</f>
        <v>0</v>
      </c>
      <c r="I57" s="62">
        <f>+MC_7[[#This Row],[SUBTOTAL + IVA UNIT]]*MC_7[[#This Row],[CANTIDAD]]</f>
        <v>0</v>
      </c>
    </row>
    <row r="58" spans="1:9" ht="50.1">
      <c r="A58" s="57">
        <v>38</v>
      </c>
      <c r="B58" s="15" t="s">
        <v>243</v>
      </c>
      <c r="C58" s="93" t="s">
        <v>244</v>
      </c>
      <c r="D58" s="91"/>
      <c r="E58" s="88"/>
      <c r="F58" s="85"/>
      <c r="G58" s="62">
        <f>MC_7[[#This Row],[VALOR UNIT ]]*MC_7[[#This Row],[%IVA]]</f>
        <v>0</v>
      </c>
      <c r="H58" s="62">
        <f>+MC_7[[#This Row],[VALOR UNIT ]]+MC_7[[#This Row],[IVA]]</f>
        <v>0</v>
      </c>
      <c r="I58" s="62">
        <f>+MC_7[[#This Row],[SUBTOTAL + IVA UNIT]]*MC_7[[#This Row],[CANTIDAD]]</f>
        <v>0</v>
      </c>
    </row>
    <row r="59" spans="1:9" ht="50.1">
      <c r="A59" s="57">
        <v>39</v>
      </c>
      <c r="B59" s="15" t="s">
        <v>245</v>
      </c>
      <c r="C59" s="93" t="s">
        <v>244</v>
      </c>
      <c r="D59" s="91"/>
      <c r="E59" s="88"/>
      <c r="F59" s="85"/>
      <c r="G59" s="62">
        <f>MC_7[[#This Row],[VALOR UNIT ]]*MC_7[[#This Row],[%IVA]]</f>
        <v>0</v>
      </c>
      <c r="H59" s="62">
        <f>+MC_7[[#This Row],[VALOR UNIT ]]+MC_7[[#This Row],[IVA]]</f>
        <v>0</v>
      </c>
      <c r="I59" s="62">
        <f>+MC_7[[#This Row],[SUBTOTAL + IVA UNIT]]*MC_7[[#This Row],[CANTIDAD]]</f>
        <v>0</v>
      </c>
    </row>
    <row r="60" spans="1:9" ht="37.5">
      <c r="A60" s="57">
        <v>40</v>
      </c>
      <c r="B60" s="15" t="s">
        <v>246</v>
      </c>
      <c r="C60" s="57" t="s">
        <v>208</v>
      </c>
      <c r="D60" s="91"/>
      <c r="E60" s="88"/>
      <c r="F60" s="85"/>
      <c r="G60" s="62">
        <f>MC_7[[#This Row],[VALOR UNIT ]]*MC_7[[#This Row],[%IVA]]</f>
        <v>0</v>
      </c>
      <c r="H60" s="62">
        <f>+MC_7[[#This Row],[VALOR UNIT ]]+MC_7[[#This Row],[IVA]]</f>
        <v>0</v>
      </c>
      <c r="I60" s="62">
        <f>+MC_7[[#This Row],[SUBTOTAL + IVA UNIT]]*MC_7[[#This Row],[CANTIDAD]]</f>
        <v>0</v>
      </c>
    </row>
    <row r="61" spans="1:9" ht="37.5">
      <c r="A61" s="57">
        <v>41</v>
      </c>
      <c r="B61" s="15" t="s">
        <v>247</v>
      </c>
      <c r="C61" s="57" t="s">
        <v>208</v>
      </c>
      <c r="D61" s="91"/>
      <c r="E61" s="88"/>
      <c r="F61" s="85"/>
      <c r="G61" s="62">
        <f>MC_7[[#This Row],[VALOR UNIT ]]*MC_7[[#This Row],[%IVA]]</f>
        <v>0</v>
      </c>
      <c r="H61" s="62">
        <f>+MC_7[[#This Row],[VALOR UNIT ]]+MC_7[[#This Row],[IVA]]</f>
        <v>0</v>
      </c>
      <c r="I61" s="62">
        <f>+MC_7[[#This Row],[SUBTOTAL + IVA UNIT]]*MC_7[[#This Row],[CANTIDAD]]</f>
        <v>0</v>
      </c>
    </row>
    <row r="62" spans="1:9" ht="37.5">
      <c r="A62" s="57">
        <v>42</v>
      </c>
      <c r="B62" s="15" t="s">
        <v>248</v>
      </c>
      <c r="C62" s="57" t="s">
        <v>208</v>
      </c>
      <c r="D62" s="91"/>
      <c r="E62" s="88"/>
      <c r="F62" s="85"/>
      <c r="G62" s="62">
        <f>MC_7[[#This Row],[VALOR UNIT ]]*MC_7[[#This Row],[%IVA]]</f>
        <v>0</v>
      </c>
      <c r="H62" s="62">
        <f>+MC_7[[#This Row],[VALOR UNIT ]]+MC_7[[#This Row],[IVA]]</f>
        <v>0</v>
      </c>
      <c r="I62" s="62">
        <f>+MC_7[[#This Row],[SUBTOTAL + IVA UNIT]]*MC_7[[#This Row],[CANTIDAD]]</f>
        <v>0</v>
      </c>
    </row>
    <row r="63" spans="1:9" ht="87.6">
      <c r="A63" s="57">
        <v>43</v>
      </c>
      <c r="B63" s="15" t="s">
        <v>249</v>
      </c>
      <c r="C63" s="57" t="s">
        <v>208</v>
      </c>
      <c r="D63" s="91"/>
      <c r="E63" s="88"/>
      <c r="F63" s="85"/>
      <c r="G63" s="62">
        <f>MC_7[[#This Row],[VALOR UNIT ]]*MC_7[[#This Row],[%IVA]]</f>
        <v>0</v>
      </c>
      <c r="H63" s="62">
        <f>+MC_7[[#This Row],[VALOR UNIT ]]+MC_7[[#This Row],[IVA]]</f>
        <v>0</v>
      </c>
      <c r="I63" s="62">
        <f>+MC_7[[#This Row],[SUBTOTAL + IVA UNIT]]*MC_7[[#This Row],[CANTIDAD]]</f>
        <v>0</v>
      </c>
    </row>
    <row r="64" spans="1:9" ht="87.6">
      <c r="A64" s="57">
        <v>44</v>
      </c>
      <c r="B64" s="15" t="s">
        <v>250</v>
      </c>
      <c r="C64" s="57" t="s">
        <v>208</v>
      </c>
      <c r="D64" s="91"/>
      <c r="E64" s="88"/>
      <c r="F64" s="85"/>
      <c r="G64" s="62">
        <f>MC_7[[#This Row],[VALOR UNIT ]]*MC_7[[#This Row],[%IVA]]</f>
        <v>0</v>
      </c>
      <c r="H64" s="62">
        <f>+MC_7[[#This Row],[VALOR UNIT ]]+MC_7[[#This Row],[IVA]]</f>
        <v>0</v>
      </c>
      <c r="I64" s="62">
        <f>+MC_7[[#This Row],[SUBTOTAL + IVA UNIT]]*MC_7[[#This Row],[CANTIDAD]]</f>
        <v>0</v>
      </c>
    </row>
    <row r="65" spans="1:9" ht="50.1">
      <c r="A65" s="57">
        <v>45</v>
      </c>
      <c r="B65" s="15" t="s">
        <v>251</v>
      </c>
      <c r="C65" s="57" t="s">
        <v>208</v>
      </c>
      <c r="D65" s="91"/>
      <c r="E65" s="88"/>
      <c r="F65" s="85"/>
      <c r="G65" s="62">
        <f>MC_7[[#This Row],[VALOR UNIT ]]*MC_7[[#This Row],[%IVA]]</f>
        <v>0</v>
      </c>
      <c r="H65" s="62">
        <f>+MC_7[[#This Row],[VALOR UNIT ]]+MC_7[[#This Row],[IVA]]</f>
        <v>0</v>
      </c>
      <c r="I65" s="62">
        <f>+MC_7[[#This Row],[SUBTOTAL + IVA UNIT]]*MC_7[[#This Row],[CANTIDAD]]</f>
        <v>0</v>
      </c>
    </row>
    <row r="66" spans="1:9" ht="50.1">
      <c r="A66" s="57">
        <v>46</v>
      </c>
      <c r="B66" s="15" t="s">
        <v>252</v>
      </c>
      <c r="C66" s="57" t="s">
        <v>208</v>
      </c>
      <c r="D66" s="91"/>
      <c r="E66" s="88"/>
      <c r="F66" s="85"/>
      <c r="G66" s="62">
        <f>MC_7[[#This Row],[VALOR UNIT ]]*MC_7[[#This Row],[%IVA]]</f>
        <v>0</v>
      </c>
      <c r="H66" s="62">
        <f>+MC_7[[#This Row],[VALOR UNIT ]]+MC_7[[#This Row],[IVA]]</f>
        <v>0</v>
      </c>
      <c r="I66" s="62">
        <f>+MC_7[[#This Row],[SUBTOTAL + IVA UNIT]]*MC_7[[#This Row],[CANTIDAD]]</f>
        <v>0</v>
      </c>
    </row>
    <row r="67" spans="1:9" ht="99.95">
      <c r="A67" s="57">
        <v>47</v>
      </c>
      <c r="B67" s="15" t="s">
        <v>253</v>
      </c>
      <c r="C67" s="57" t="s">
        <v>254</v>
      </c>
      <c r="D67" s="91"/>
      <c r="E67" s="88"/>
      <c r="F67" s="85"/>
      <c r="G67" s="62">
        <f>MC_7[[#This Row],[VALOR UNIT ]]*MC_7[[#This Row],[%IVA]]</f>
        <v>0</v>
      </c>
      <c r="H67" s="62">
        <f>+MC_7[[#This Row],[VALOR UNIT ]]+MC_7[[#This Row],[IVA]]</f>
        <v>0</v>
      </c>
      <c r="I67" s="62">
        <f>+MC_7[[#This Row],[SUBTOTAL + IVA UNIT]]*MC_7[[#This Row],[CANTIDAD]]</f>
        <v>0</v>
      </c>
    </row>
    <row r="68" spans="1:9" ht="87.6">
      <c r="A68" s="57">
        <v>48</v>
      </c>
      <c r="B68" s="15" t="s">
        <v>255</v>
      </c>
      <c r="C68" s="57" t="s">
        <v>215</v>
      </c>
      <c r="D68" s="91"/>
      <c r="E68" s="88"/>
      <c r="F68" s="85"/>
      <c r="G68" s="62">
        <f>MC_7[[#This Row],[VALOR UNIT ]]*MC_7[[#This Row],[%IVA]]</f>
        <v>0</v>
      </c>
      <c r="H68" s="62">
        <f>+MC_7[[#This Row],[VALOR UNIT ]]+MC_7[[#This Row],[IVA]]</f>
        <v>0</v>
      </c>
      <c r="I68" s="62">
        <f>+MC_7[[#This Row],[SUBTOTAL + IVA UNIT]]*MC_7[[#This Row],[CANTIDAD]]</f>
        <v>0</v>
      </c>
    </row>
    <row r="69" spans="1:9" ht="37.5">
      <c r="A69" s="57">
        <v>49</v>
      </c>
      <c r="B69" s="15" t="s">
        <v>256</v>
      </c>
      <c r="C69" s="57" t="s">
        <v>215</v>
      </c>
      <c r="D69" s="91"/>
      <c r="E69" s="88"/>
      <c r="F69" s="85"/>
      <c r="G69" s="62">
        <f>MC_7[[#This Row],[VALOR UNIT ]]*MC_7[[#This Row],[%IVA]]</f>
        <v>0</v>
      </c>
      <c r="H69" s="62">
        <f>+MC_7[[#This Row],[VALOR UNIT ]]+MC_7[[#This Row],[IVA]]</f>
        <v>0</v>
      </c>
      <c r="I69" s="62">
        <f>+MC_7[[#This Row],[SUBTOTAL + IVA UNIT]]*MC_7[[#This Row],[CANTIDAD]]</f>
        <v>0</v>
      </c>
    </row>
    <row r="70" spans="1:9" ht="37.5">
      <c r="A70" s="57">
        <v>50</v>
      </c>
      <c r="B70" s="15" t="s">
        <v>257</v>
      </c>
      <c r="C70" s="93" t="s">
        <v>244</v>
      </c>
      <c r="D70" s="91"/>
      <c r="E70" s="88"/>
      <c r="F70" s="85"/>
      <c r="G70" s="62">
        <f>MC_7[[#This Row],[VALOR UNIT ]]*MC_7[[#This Row],[%IVA]]</f>
        <v>0</v>
      </c>
      <c r="H70" s="62">
        <f>+MC_7[[#This Row],[VALOR UNIT ]]+MC_7[[#This Row],[IVA]]</f>
        <v>0</v>
      </c>
      <c r="I70" s="62">
        <f>+MC_7[[#This Row],[SUBTOTAL + IVA UNIT]]*MC_7[[#This Row],[CANTIDAD]]</f>
        <v>0</v>
      </c>
    </row>
    <row r="71" spans="1:9" ht="62.45">
      <c r="A71" s="57">
        <v>51</v>
      </c>
      <c r="B71" s="15" t="s">
        <v>258</v>
      </c>
      <c r="C71" s="57" t="s">
        <v>215</v>
      </c>
      <c r="D71" s="91"/>
      <c r="E71" s="88"/>
      <c r="F71" s="85"/>
      <c r="G71" s="62">
        <f>MC_7[[#This Row],[VALOR UNIT ]]*MC_7[[#This Row],[%IVA]]</f>
        <v>0</v>
      </c>
      <c r="H71" s="62">
        <f>+MC_7[[#This Row],[VALOR UNIT ]]+MC_7[[#This Row],[IVA]]</f>
        <v>0</v>
      </c>
      <c r="I71" s="62">
        <f>+MC_7[[#This Row],[SUBTOTAL + IVA UNIT]]*MC_7[[#This Row],[CANTIDAD]]</f>
        <v>0</v>
      </c>
    </row>
    <row r="72" spans="1:9" ht="50.1">
      <c r="A72" s="57">
        <v>52</v>
      </c>
      <c r="B72" s="15" t="s">
        <v>259</v>
      </c>
      <c r="C72" s="57" t="s">
        <v>215</v>
      </c>
      <c r="D72" s="91"/>
      <c r="E72" s="88"/>
      <c r="F72" s="85"/>
      <c r="G72" s="62">
        <f>MC_7[[#This Row],[VALOR UNIT ]]*MC_7[[#This Row],[%IVA]]</f>
        <v>0</v>
      </c>
      <c r="H72" s="62">
        <f>+MC_7[[#This Row],[VALOR UNIT ]]+MC_7[[#This Row],[IVA]]</f>
        <v>0</v>
      </c>
      <c r="I72" s="62">
        <f>+MC_7[[#This Row],[SUBTOTAL + IVA UNIT]]*MC_7[[#This Row],[CANTIDAD]]</f>
        <v>0</v>
      </c>
    </row>
    <row r="73" spans="1:9" ht="50.1">
      <c r="A73" s="57">
        <v>53</v>
      </c>
      <c r="B73" s="15" t="s">
        <v>260</v>
      </c>
      <c r="C73" s="57" t="s">
        <v>208</v>
      </c>
      <c r="D73" s="91"/>
      <c r="E73" s="88"/>
      <c r="F73" s="85"/>
      <c r="G73" s="62">
        <f>MC_7[[#This Row],[VALOR UNIT ]]*MC_7[[#This Row],[%IVA]]</f>
        <v>0</v>
      </c>
      <c r="H73" s="62">
        <f>+MC_7[[#This Row],[VALOR UNIT ]]+MC_7[[#This Row],[IVA]]</f>
        <v>0</v>
      </c>
      <c r="I73" s="62">
        <f>+MC_7[[#This Row],[SUBTOTAL + IVA UNIT]]*MC_7[[#This Row],[CANTIDAD]]</f>
        <v>0</v>
      </c>
    </row>
    <row r="74" spans="1:9" ht="50.1">
      <c r="A74" s="57">
        <v>54</v>
      </c>
      <c r="B74" s="15" t="s">
        <v>261</v>
      </c>
      <c r="C74" s="57" t="s">
        <v>208</v>
      </c>
      <c r="D74" s="91"/>
      <c r="E74" s="88"/>
      <c r="F74" s="85"/>
      <c r="G74" s="62">
        <f>MC_7[[#This Row],[VALOR UNIT ]]*MC_7[[#This Row],[%IVA]]</f>
        <v>0</v>
      </c>
      <c r="H74" s="62">
        <f>+MC_7[[#This Row],[VALOR UNIT ]]+MC_7[[#This Row],[IVA]]</f>
        <v>0</v>
      </c>
      <c r="I74" s="62">
        <f>+MC_7[[#This Row],[SUBTOTAL + IVA UNIT]]*MC_7[[#This Row],[CANTIDAD]]</f>
        <v>0</v>
      </c>
    </row>
    <row r="75" spans="1:9" ht="37.5">
      <c r="A75" s="57">
        <v>55</v>
      </c>
      <c r="B75" s="15" t="s">
        <v>262</v>
      </c>
      <c r="C75" s="57" t="s">
        <v>215</v>
      </c>
      <c r="D75" s="91"/>
      <c r="E75" s="88"/>
      <c r="F75" s="85"/>
      <c r="G75" s="62">
        <f>MC_7[[#This Row],[VALOR UNIT ]]*MC_7[[#This Row],[%IVA]]</f>
        <v>0</v>
      </c>
      <c r="H75" s="62">
        <f>+MC_7[[#This Row],[VALOR UNIT ]]+MC_7[[#This Row],[IVA]]</f>
        <v>0</v>
      </c>
      <c r="I75" s="62">
        <f>+MC_7[[#This Row],[SUBTOTAL + IVA UNIT]]*MC_7[[#This Row],[CANTIDAD]]</f>
        <v>0</v>
      </c>
    </row>
    <row r="76" spans="1:9" ht="37.5">
      <c r="A76" s="57">
        <v>56</v>
      </c>
      <c r="B76" s="15" t="s">
        <v>263</v>
      </c>
      <c r="C76" s="57" t="s">
        <v>215</v>
      </c>
      <c r="D76" s="91"/>
      <c r="E76" s="88"/>
      <c r="F76" s="85"/>
      <c r="G76" s="62">
        <f>MC_7[[#This Row],[VALOR UNIT ]]*MC_7[[#This Row],[%IVA]]</f>
        <v>0</v>
      </c>
      <c r="H76" s="62">
        <f>+MC_7[[#This Row],[VALOR UNIT ]]+MC_7[[#This Row],[IVA]]</f>
        <v>0</v>
      </c>
      <c r="I76" s="62">
        <f>+MC_7[[#This Row],[SUBTOTAL + IVA UNIT]]*MC_7[[#This Row],[CANTIDAD]]</f>
        <v>0</v>
      </c>
    </row>
    <row r="77" spans="1:9" ht="37.5">
      <c r="A77" s="57">
        <v>57</v>
      </c>
      <c r="B77" s="15" t="s">
        <v>264</v>
      </c>
      <c r="C77" s="57" t="s">
        <v>215</v>
      </c>
      <c r="D77" s="91"/>
      <c r="E77" s="88"/>
      <c r="F77" s="85"/>
      <c r="G77" s="62">
        <f>MC_7[[#This Row],[VALOR UNIT ]]*MC_7[[#This Row],[%IVA]]</f>
        <v>0</v>
      </c>
      <c r="H77" s="62">
        <f>+MC_7[[#This Row],[VALOR UNIT ]]+MC_7[[#This Row],[IVA]]</f>
        <v>0</v>
      </c>
      <c r="I77" s="62">
        <f>+MC_7[[#This Row],[SUBTOTAL + IVA UNIT]]*MC_7[[#This Row],[CANTIDAD]]</f>
        <v>0</v>
      </c>
    </row>
    <row r="78" spans="1:9" ht="37.5">
      <c r="A78" s="57">
        <v>58</v>
      </c>
      <c r="B78" s="15" t="s">
        <v>265</v>
      </c>
      <c r="C78" s="57" t="s">
        <v>215</v>
      </c>
      <c r="D78" s="91"/>
      <c r="E78" s="88"/>
      <c r="F78" s="85"/>
      <c r="G78" s="62">
        <f>MC_7[[#This Row],[VALOR UNIT ]]*MC_7[[#This Row],[%IVA]]</f>
        <v>0</v>
      </c>
      <c r="H78" s="62">
        <f>+MC_7[[#This Row],[VALOR UNIT ]]+MC_7[[#This Row],[IVA]]</f>
        <v>0</v>
      </c>
      <c r="I78" s="62">
        <f>+MC_7[[#This Row],[SUBTOTAL + IVA UNIT]]*MC_7[[#This Row],[CANTIDAD]]</f>
        <v>0</v>
      </c>
    </row>
    <row r="79" spans="1:9" ht="37.5">
      <c r="A79" s="57">
        <v>59</v>
      </c>
      <c r="B79" s="15" t="s">
        <v>266</v>
      </c>
      <c r="C79" s="57" t="s">
        <v>215</v>
      </c>
      <c r="D79" s="91"/>
      <c r="E79" s="86"/>
      <c r="F79" s="85"/>
      <c r="G79" s="62">
        <f>MC_7[[#This Row],[VALOR UNIT ]]*MC_7[[#This Row],[%IVA]]</f>
        <v>0</v>
      </c>
      <c r="H79" s="63">
        <f>+MC_7[[#This Row],[VALOR UNIT ]]+MC_7[[#This Row],[IVA]]</f>
        <v>0</v>
      </c>
      <c r="I79" s="63">
        <f>+MC_7[[#This Row],[SUBTOTAL + IVA UNIT]]*MC_7[[#This Row],[CANTIDAD]]</f>
        <v>0</v>
      </c>
    </row>
    <row r="80" spans="1:9" ht="37.5">
      <c r="A80" s="57">
        <v>60</v>
      </c>
      <c r="B80" s="15" t="s">
        <v>267</v>
      </c>
      <c r="C80" s="57" t="s">
        <v>215</v>
      </c>
      <c r="D80" s="91"/>
      <c r="E80" s="86"/>
      <c r="F80" s="85"/>
      <c r="G80" s="62">
        <f>MC_7[[#This Row],[VALOR UNIT ]]*MC_7[[#This Row],[%IVA]]</f>
        <v>0</v>
      </c>
      <c r="H80" s="63">
        <f>+MC_7[[#This Row],[VALOR UNIT ]]+MC_7[[#This Row],[IVA]]</f>
        <v>0</v>
      </c>
      <c r="I80" s="63">
        <f>+MC_7[[#This Row],[SUBTOTAL + IVA UNIT]]*MC_7[[#This Row],[CANTIDAD]]</f>
        <v>0</v>
      </c>
    </row>
    <row r="81" spans="1:15" ht="45" customHeight="1">
      <c r="A81" s="57">
        <v>61</v>
      </c>
      <c r="B81" s="15" t="s">
        <v>268</v>
      </c>
      <c r="C81" s="57" t="s">
        <v>208</v>
      </c>
      <c r="D81" s="91"/>
      <c r="E81" s="86"/>
      <c r="F81" s="85"/>
      <c r="G81" s="62">
        <f>MC_7[[#This Row],[VALOR UNIT ]]*MC_7[[#This Row],[%IVA]]</f>
        <v>0</v>
      </c>
      <c r="H81" s="63">
        <f>+MC_7[[#This Row],[VALOR UNIT ]]+MC_7[[#This Row],[IVA]]</f>
        <v>0</v>
      </c>
      <c r="I81" s="63">
        <f>+MC_7[[#This Row],[SUBTOTAL + IVA UNIT]]*MC_7[[#This Row],[CANTIDAD]]</f>
        <v>0</v>
      </c>
    </row>
    <row r="82" spans="1:15">
      <c r="B82" s="94" t="s">
        <v>269</v>
      </c>
      <c r="D82" s="41"/>
      <c r="E82" s="95"/>
      <c r="F82" s="96"/>
      <c r="G82" s="97"/>
      <c r="H82" s="97"/>
      <c r="I82" s="97">
        <f>SUBTOTAL(109,MC_7[TOTAL])</f>
        <v>0</v>
      </c>
    </row>
    <row r="86" spans="1:15">
      <c r="M86" s="46"/>
      <c r="N86" s="47"/>
    </row>
    <row r="87" spans="1:15">
      <c r="M87" s="46"/>
      <c r="N87" s="47"/>
      <c r="O87" s="48"/>
    </row>
    <row r="88" spans="1:15">
      <c r="M88" s="46"/>
      <c r="N88" s="47"/>
    </row>
    <row r="89" spans="1:15">
      <c r="M89" s="46"/>
      <c r="N89" s="47"/>
    </row>
    <row r="90" spans="1:15">
      <c r="M90" s="46"/>
      <c r="N90" s="47"/>
    </row>
    <row r="91" spans="1:15">
      <c r="M91" s="46"/>
      <c r="N91" s="47"/>
    </row>
  </sheetData>
  <mergeCells count="5">
    <mergeCell ref="E1:I1"/>
    <mergeCell ref="A6:B6"/>
    <mergeCell ref="A7:I7"/>
    <mergeCell ref="A8:B8"/>
    <mergeCell ref="A14:I18"/>
  </mergeCells>
  <dataValidations count="1">
    <dataValidation type="list" allowBlank="1" showInputMessage="1" showErrorMessage="1" sqref="F21:F81" xr:uid="{00000000-0002-0000-07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Q52"/>
  <sheetViews>
    <sheetView topLeftCell="A31" workbookViewId="0">
      <selection activeCell="N7" sqref="N7"/>
    </sheetView>
  </sheetViews>
  <sheetFormatPr defaultColWidth="11.42578125" defaultRowHeight="12.95"/>
  <cols>
    <col min="1" max="1" width="7.5703125" style="40" customWidth="1"/>
    <col min="2" max="2" width="48.140625" style="35" customWidth="1"/>
    <col min="3" max="3" width="41.28515625" style="35" customWidth="1"/>
    <col min="4" max="4" width="14" style="35" customWidth="1"/>
    <col min="5" max="5" width="8.7109375" style="35" customWidth="1"/>
    <col min="6" max="6" width="8.140625" style="35" customWidth="1"/>
    <col min="7" max="7" width="14.140625" style="35" bestFit="1" customWidth="1"/>
    <col min="8" max="8" width="7.85546875" style="35" customWidth="1"/>
    <col min="9" max="9" width="8.7109375" style="35" customWidth="1"/>
    <col min="10" max="10" width="17" style="35" customWidth="1"/>
    <col min="11" max="11" width="15.28515625" style="35" customWidth="1"/>
    <col min="12" max="12" width="11.42578125" style="35"/>
    <col min="13" max="13" width="14.140625" style="35" customWidth="1"/>
    <col min="14" max="14" width="26.5703125" style="35" customWidth="1"/>
    <col min="15" max="15" width="13.7109375" style="35" customWidth="1"/>
    <col min="16" max="16" width="14.140625" style="35" bestFit="1" customWidth="1"/>
    <col min="17" max="16384" width="11.42578125" style="35"/>
  </cols>
  <sheetData>
    <row r="1" spans="1:11" ht="39.75" customHeight="1">
      <c r="A1" s="33"/>
      <c r="B1" s="34"/>
      <c r="C1" s="34"/>
      <c r="D1" s="34"/>
      <c r="E1" s="34"/>
      <c r="F1" s="34"/>
      <c r="G1" s="215"/>
      <c r="H1" s="215"/>
      <c r="I1" s="215"/>
      <c r="J1" s="215"/>
      <c r="K1" s="215"/>
    </row>
    <row r="2" spans="1:11">
      <c r="A2" s="36"/>
      <c r="B2" s="37"/>
      <c r="C2" s="37"/>
      <c r="D2" s="37"/>
      <c r="E2" s="37"/>
      <c r="F2" s="37"/>
      <c r="G2" s="37"/>
      <c r="H2" s="37"/>
      <c r="I2" s="37"/>
      <c r="J2" s="37"/>
      <c r="K2" s="37"/>
    </row>
    <row r="4" spans="1:11">
      <c r="A4" s="38"/>
    </row>
    <row r="6" spans="1:11" ht="28.5" customHeight="1">
      <c r="A6" s="216"/>
      <c r="B6" s="216"/>
      <c r="C6" s="39"/>
      <c r="D6" s="39"/>
    </row>
    <row r="7" spans="1:11" ht="44.25" customHeight="1">
      <c r="A7" s="217"/>
      <c r="B7" s="217"/>
      <c r="C7" s="217"/>
      <c r="D7" s="217"/>
      <c r="E7" s="217"/>
      <c r="F7" s="217"/>
      <c r="G7" s="217"/>
      <c r="H7" s="217"/>
      <c r="I7" s="217"/>
      <c r="J7" s="217"/>
      <c r="K7" s="217"/>
    </row>
    <row r="8" spans="1:11" ht="23.25" customHeight="1">
      <c r="A8" s="216"/>
      <c r="B8" s="216"/>
      <c r="C8" s="39"/>
      <c r="D8" s="39"/>
    </row>
    <row r="11" spans="1:11">
      <c r="A11" s="36"/>
    </row>
    <row r="14" spans="1:11" ht="15" customHeight="1">
      <c r="A14" s="218"/>
      <c r="B14" s="218"/>
      <c r="C14" s="218"/>
      <c r="D14" s="218"/>
      <c r="E14" s="218"/>
      <c r="F14" s="218"/>
      <c r="G14" s="218"/>
      <c r="H14" s="218"/>
      <c r="I14" s="218"/>
      <c r="J14" s="218"/>
      <c r="K14" s="218"/>
    </row>
    <row r="15" spans="1:11">
      <c r="A15" s="218"/>
      <c r="B15" s="218"/>
      <c r="C15" s="218"/>
      <c r="D15" s="218"/>
      <c r="E15" s="218"/>
      <c r="F15" s="218"/>
      <c r="G15" s="218"/>
      <c r="H15" s="218"/>
      <c r="I15" s="218"/>
      <c r="J15" s="218"/>
      <c r="K15" s="218"/>
    </row>
    <row r="16" spans="1:11" ht="18" customHeight="1">
      <c r="A16" s="218"/>
      <c r="B16" s="218"/>
      <c r="C16" s="218"/>
      <c r="D16" s="218"/>
      <c r="E16" s="218"/>
      <c r="F16" s="218"/>
      <c r="G16" s="218"/>
      <c r="H16" s="218"/>
      <c r="I16" s="218"/>
      <c r="J16" s="218"/>
      <c r="K16" s="218"/>
    </row>
    <row r="17" spans="1:11" ht="29.25" customHeight="1">
      <c r="A17" s="218"/>
      <c r="B17" s="218"/>
      <c r="C17" s="218"/>
      <c r="D17" s="218"/>
      <c r="E17" s="218"/>
      <c r="F17" s="218"/>
      <c r="G17" s="218"/>
      <c r="H17" s="218"/>
      <c r="I17" s="218"/>
      <c r="J17" s="218"/>
      <c r="K17" s="218"/>
    </row>
    <row r="18" spans="1:11">
      <c r="A18" s="218"/>
      <c r="B18" s="218"/>
      <c r="C18" s="218"/>
      <c r="D18" s="218"/>
      <c r="E18" s="218"/>
      <c r="F18" s="218"/>
      <c r="G18" s="218"/>
      <c r="H18" s="218"/>
      <c r="I18" s="218"/>
      <c r="J18" s="218"/>
      <c r="K18" s="218"/>
    </row>
    <row r="19" spans="1:11" ht="30" customHeight="1"/>
    <row r="20" spans="1:11" ht="45.75" customHeight="1">
      <c r="A20" s="41" t="s">
        <v>0</v>
      </c>
      <c r="B20" s="41" t="s">
        <v>39</v>
      </c>
      <c r="C20" s="41" t="s">
        <v>270</v>
      </c>
      <c r="D20" s="41" t="s">
        <v>271</v>
      </c>
      <c r="E20" s="41" t="s">
        <v>157</v>
      </c>
      <c r="F20" s="41" t="s">
        <v>272</v>
      </c>
      <c r="G20" s="42" t="s">
        <v>273</v>
      </c>
      <c r="H20" s="41" t="s">
        <v>201</v>
      </c>
      <c r="I20" s="41" t="s">
        <v>139</v>
      </c>
      <c r="J20" s="42" t="s">
        <v>202</v>
      </c>
      <c r="K20" s="42" t="s">
        <v>274</v>
      </c>
    </row>
    <row r="21" spans="1:11" ht="25.5">
      <c r="A21" s="69">
        <v>1</v>
      </c>
      <c r="B21" s="70" t="s">
        <v>275</v>
      </c>
      <c r="C21" s="71"/>
      <c r="D21" s="71"/>
      <c r="E21" s="72" t="s">
        <v>276</v>
      </c>
      <c r="F21" s="73">
        <v>15</v>
      </c>
      <c r="G21" s="74">
        <v>0</v>
      </c>
      <c r="H21" s="75"/>
      <c r="I21" s="76">
        <f>MC[[#This Row],[VALOR UNIT / VR POR SEDE]]*MC[[#This Row],[%IVA]]</f>
        <v>0</v>
      </c>
      <c r="J21" s="77">
        <f>+MC[[#This Row],[VALOR UNIT / VR POR SEDE]]+MC[[#This Row],[IVA]]</f>
        <v>0</v>
      </c>
      <c r="K21" s="77">
        <f>+MC[[#This Row],[SUBTOTAL + IVA UNIT]]*MC[[#This Row],[SEDES]]</f>
        <v>0</v>
      </c>
    </row>
    <row r="22" spans="1:11">
      <c r="A22" s="51"/>
      <c r="B22" s="44" t="s">
        <v>277</v>
      </c>
      <c r="C22" s="52" t="s">
        <v>278</v>
      </c>
      <c r="D22" s="53" t="s">
        <v>279</v>
      </c>
      <c r="E22" s="49"/>
      <c r="F22" s="50"/>
      <c r="G22" s="65"/>
      <c r="H22" s="43"/>
      <c r="I22" s="62"/>
      <c r="J22" s="63"/>
      <c r="K22" s="63"/>
    </row>
    <row r="23" spans="1:11">
      <c r="A23" s="51"/>
      <c r="B23" s="58" t="s">
        <v>280</v>
      </c>
      <c r="C23" s="52" t="s">
        <v>281</v>
      </c>
      <c r="D23" s="53" t="s">
        <v>279</v>
      </c>
      <c r="E23" s="49"/>
      <c r="F23" s="50"/>
      <c r="G23" s="66"/>
      <c r="H23" s="43"/>
      <c r="I23" s="62"/>
      <c r="J23" s="63"/>
      <c r="K23" s="63"/>
    </row>
    <row r="24" spans="1:11" ht="24.95">
      <c r="A24" s="51"/>
      <c r="B24" s="58" t="s">
        <v>282</v>
      </c>
      <c r="C24" s="52" t="s">
        <v>283</v>
      </c>
      <c r="D24" s="53" t="s">
        <v>279</v>
      </c>
      <c r="E24" s="49"/>
      <c r="F24" s="50"/>
      <c r="G24" s="66"/>
      <c r="H24" s="43"/>
      <c r="I24" s="62"/>
      <c r="J24" s="63"/>
      <c r="K24" s="63"/>
    </row>
    <row r="25" spans="1:11">
      <c r="A25" s="51"/>
      <c r="B25" s="58" t="s">
        <v>284</v>
      </c>
      <c r="C25" s="52" t="s">
        <v>285</v>
      </c>
      <c r="D25" s="53" t="s">
        <v>279</v>
      </c>
      <c r="E25" s="49"/>
      <c r="F25" s="50"/>
      <c r="G25" s="66"/>
      <c r="H25" s="43"/>
      <c r="I25" s="62"/>
      <c r="J25" s="63"/>
      <c r="K25" s="63"/>
    </row>
    <row r="26" spans="1:11">
      <c r="A26" s="51"/>
      <c r="B26" s="58" t="s">
        <v>286</v>
      </c>
      <c r="C26" s="54" t="s">
        <v>287</v>
      </c>
      <c r="D26" s="53" t="s">
        <v>279</v>
      </c>
      <c r="E26" s="49"/>
      <c r="F26" s="50"/>
      <c r="G26" s="66"/>
      <c r="H26" s="43"/>
      <c r="I26" s="62"/>
      <c r="J26" s="63"/>
      <c r="K26" s="63"/>
    </row>
    <row r="27" spans="1:11">
      <c r="A27" s="51"/>
      <c r="B27" s="58" t="s">
        <v>288</v>
      </c>
      <c r="C27" s="55" t="s">
        <v>289</v>
      </c>
      <c r="D27" s="53" t="s">
        <v>279</v>
      </c>
      <c r="E27" s="49"/>
      <c r="F27" s="50"/>
      <c r="G27" s="66"/>
      <c r="H27" s="43"/>
      <c r="I27" s="62"/>
      <c r="J27" s="63"/>
      <c r="K27" s="63"/>
    </row>
    <row r="28" spans="1:11">
      <c r="A28" s="51"/>
      <c r="B28" s="58" t="s">
        <v>290</v>
      </c>
      <c r="C28" s="56" t="s">
        <v>291</v>
      </c>
      <c r="D28" s="53" t="s">
        <v>279</v>
      </c>
      <c r="E28" s="49"/>
      <c r="F28" s="50"/>
      <c r="G28" s="66"/>
      <c r="H28" s="43"/>
      <c r="I28" s="62"/>
      <c r="J28" s="63"/>
      <c r="K28" s="63"/>
    </row>
    <row r="29" spans="1:11">
      <c r="A29" s="51"/>
      <c r="B29" s="58" t="s">
        <v>292</v>
      </c>
      <c r="C29" s="56" t="s">
        <v>293</v>
      </c>
      <c r="D29" s="53" t="s">
        <v>279</v>
      </c>
      <c r="E29" s="49"/>
      <c r="F29" s="50"/>
      <c r="G29" s="66"/>
      <c r="H29" s="43"/>
      <c r="I29" s="62"/>
      <c r="J29" s="63"/>
      <c r="K29" s="63"/>
    </row>
    <row r="30" spans="1:11">
      <c r="A30" s="51"/>
      <c r="B30" s="58" t="s">
        <v>294</v>
      </c>
      <c r="C30" s="52" t="s">
        <v>295</v>
      </c>
      <c r="D30" s="53" t="s">
        <v>279</v>
      </c>
      <c r="E30" s="49"/>
      <c r="F30" s="50"/>
      <c r="G30" s="66"/>
      <c r="H30" s="43"/>
      <c r="I30" s="62"/>
      <c r="J30" s="63"/>
      <c r="K30" s="63"/>
    </row>
    <row r="31" spans="1:11">
      <c r="A31" s="51"/>
      <c r="B31" s="58" t="s">
        <v>296</v>
      </c>
      <c r="C31" s="52" t="s">
        <v>297</v>
      </c>
      <c r="D31" s="53" t="s">
        <v>298</v>
      </c>
      <c r="E31" s="49"/>
      <c r="F31" s="50"/>
      <c r="G31" s="66"/>
      <c r="H31" s="43"/>
      <c r="I31" s="62"/>
      <c r="J31" s="63"/>
      <c r="K31" s="63"/>
    </row>
    <row r="32" spans="1:11" ht="24.95">
      <c r="A32" s="51"/>
      <c r="B32" s="58" t="s">
        <v>299</v>
      </c>
      <c r="C32" s="52" t="s">
        <v>300</v>
      </c>
      <c r="D32" s="53" t="s">
        <v>298</v>
      </c>
      <c r="E32" s="49"/>
      <c r="F32" s="50"/>
      <c r="G32" s="66"/>
      <c r="H32" s="43"/>
      <c r="I32" s="62"/>
      <c r="J32" s="63"/>
      <c r="K32" s="63"/>
    </row>
    <row r="33" spans="1:17">
      <c r="A33" s="51"/>
      <c r="B33" s="58" t="s">
        <v>301</v>
      </c>
      <c r="C33" s="52" t="s">
        <v>302</v>
      </c>
      <c r="D33" s="53" t="s">
        <v>303</v>
      </c>
      <c r="E33" s="49"/>
      <c r="F33" s="50"/>
      <c r="G33" s="66"/>
      <c r="H33" s="43"/>
      <c r="I33" s="62"/>
      <c r="J33" s="63"/>
      <c r="K33" s="63"/>
    </row>
    <row r="34" spans="1:17" ht="24.95">
      <c r="A34" s="51"/>
      <c r="B34" s="58" t="s">
        <v>304</v>
      </c>
      <c r="C34" s="52" t="s">
        <v>305</v>
      </c>
      <c r="D34" s="53" t="s">
        <v>306</v>
      </c>
      <c r="E34" s="49"/>
      <c r="F34" s="50"/>
      <c r="G34" s="66"/>
      <c r="H34" s="43"/>
      <c r="I34" s="62"/>
      <c r="J34" s="63"/>
      <c r="K34" s="63"/>
    </row>
    <row r="35" spans="1:17">
      <c r="A35" s="51"/>
      <c r="B35" s="58" t="s">
        <v>307</v>
      </c>
      <c r="C35" s="52" t="s">
        <v>308</v>
      </c>
      <c r="D35" s="53" t="s">
        <v>309</v>
      </c>
      <c r="E35" s="49"/>
      <c r="F35" s="50"/>
      <c r="G35" s="66"/>
      <c r="H35" s="43"/>
      <c r="I35" s="62"/>
      <c r="J35" s="63"/>
      <c r="K35" s="63"/>
    </row>
    <row r="36" spans="1:17" ht="24.95">
      <c r="A36" s="57"/>
      <c r="B36" s="58" t="s">
        <v>310</v>
      </c>
      <c r="C36" s="59" t="s">
        <v>311</v>
      </c>
      <c r="D36" s="53" t="s">
        <v>312</v>
      </c>
      <c r="E36" s="49"/>
      <c r="F36" s="50"/>
      <c r="G36" s="66"/>
      <c r="H36" s="43"/>
      <c r="I36" s="62"/>
      <c r="J36" s="63"/>
      <c r="K36" s="63"/>
    </row>
    <row r="37" spans="1:17" ht="26.1" thickBot="1">
      <c r="A37" s="69"/>
      <c r="B37" s="83" t="s">
        <v>313</v>
      </c>
      <c r="C37" s="44"/>
      <c r="D37" s="44"/>
      <c r="E37" s="49"/>
      <c r="F37" s="50"/>
      <c r="G37" s="66"/>
      <c r="H37" s="43"/>
      <c r="I37" s="62"/>
      <c r="J37" s="63"/>
      <c r="K37" s="63"/>
    </row>
    <row r="38" spans="1:17" ht="24.95">
      <c r="A38" s="69">
        <v>2</v>
      </c>
      <c r="B38" s="78" t="s">
        <v>314</v>
      </c>
      <c r="C38" s="79" t="s">
        <v>283</v>
      </c>
      <c r="D38" s="80" t="s">
        <v>279</v>
      </c>
      <c r="E38" s="69" t="s">
        <v>276</v>
      </c>
      <c r="F38" s="73">
        <v>1</v>
      </c>
      <c r="G38" s="81">
        <v>0</v>
      </c>
      <c r="H38" s="75"/>
      <c r="I38" s="76">
        <f>MC[[#This Row],[VALOR UNIT / VR POR SEDE]]*MC[[#This Row],[%IVA]]</f>
        <v>0</v>
      </c>
      <c r="J38" s="77">
        <f>+MC[[#This Row],[VALOR UNIT / VR POR SEDE]]+MC[[#This Row],[IVA]]</f>
        <v>0</v>
      </c>
      <c r="K38" s="77">
        <f>+MC[[#This Row],[SUBTOTAL + IVA UNIT]]*MC[[#This Row],[SEDES]]</f>
        <v>0</v>
      </c>
    </row>
    <row r="39" spans="1:17" ht="33.75" customHeight="1">
      <c r="A39" s="69">
        <v>3</v>
      </c>
      <c r="B39" s="78" t="s">
        <v>315</v>
      </c>
      <c r="C39" s="82" t="s">
        <v>278</v>
      </c>
      <c r="D39" s="82" t="s">
        <v>279</v>
      </c>
      <c r="E39" s="69" t="s">
        <v>276</v>
      </c>
      <c r="F39" s="73">
        <v>1</v>
      </c>
      <c r="G39" s="81">
        <v>0</v>
      </c>
      <c r="H39" s="75"/>
      <c r="I39" s="76">
        <f>MC[[#This Row],[VALOR UNIT / VR POR SEDE]]*MC[[#This Row],[%IVA]]</f>
        <v>0</v>
      </c>
      <c r="J39" s="77">
        <f>+MC[[#This Row],[VALOR UNIT / VR POR SEDE]]+MC[[#This Row],[IVA]]</f>
        <v>0</v>
      </c>
      <c r="K39" s="77">
        <f>+MC[[#This Row],[SUBTOTAL + IVA UNIT]]*MC[[#This Row],[SEDES]]</f>
        <v>0</v>
      </c>
    </row>
    <row r="40" spans="1:17">
      <c r="A40" s="49"/>
      <c r="B40" s="15"/>
      <c r="C40" s="15"/>
      <c r="D40" s="15"/>
      <c r="E40" s="49"/>
      <c r="F40" s="50"/>
      <c r="G40" s="67"/>
      <c r="H40" s="43"/>
      <c r="I40" s="62"/>
      <c r="J40" s="62">
        <f>+MC[[#This Row],[VALOR UNIT / VR POR SEDE]]+MC[[#This Row],[IVA]]</f>
        <v>0</v>
      </c>
      <c r="K40" s="63"/>
    </row>
    <row r="41" spans="1:17">
      <c r="A41" s="49"/>
      <c r="B41" s="15" t="s">
        <v>13</v>
      </c>
      <c r="C41" s="15"/>
      <c r="D41" s="15"/>
      <c r="E41" s="49"/>
      <c r="F41" s="50"/>
      <c r="G41" s="68"/>
      <c r="H41" s="43"/>
      <c r="I41" s="62"/>
      <c r="J41" s="62">
        <f>+MC[[#This Row],[VALOR UNIT / VR POR SEDE]]+MC[[#This Row],[IVA]]</f>
        <v>0</v>
      </c>
      <c r="K41" s="63">
        <f>SUBTOTAL(109,K21:K40)</f>
        <v>0</v>
      </c>
    </row>
    <row r="42" spans="1:17">
      <c r="A42" s="60"/>
      <c r="B42" s="45" t="s">
        <v>316</v>
      </c>
      <c r="C42" s="15"/>
      <c r="D42" s="45"/>
      <c r="E42" s="60"/>
      <c r="F42" s="61"/>
      <c r="G42" s="68"/>
      <c r="H42" s="43"/>
      <c r="I42" s="62"/>
      <c r="J42" s="64">
        <v>4.5</v>
      </c>
      <c r="K42" s="62"/>
    </row>
    <row r="43" spans="1:17">
      <c r="B43" s="94" t="s">
        <v>269</v>
      </c>
      <c r="F43" s="41"/>
      <c r="G43" s="95"/>
      <c r="H43" s="96"/>
      <c r="I43" s="98"/>
      <c r="J43" s="98"/>
      <c r="K43" s="98">
        <f>+K41*J42</f>
        <v>0</v>
      </c>
    </row>
    <row r="47" spans="1:17">
      <c r="O47" s="46"/>
      <c r="P47" s="47"/>
    </row>
    <row r="48" spans="1:17">
      <c r="O48" s="46"/>
      <c r="P48" s="47"/>
      <c r="Q48" s="48"/>
    </row>
    <row r="49" spans="15:16">
      <c r="O49" s="46"/>
      <c r="P49" s="47"/>
    </row>
    <row r="50" spans="15:16">
      <c r="O50" s="46"/>
      <c r="P50" s="47"/>
    </row>
    <row r="51" spans="15:16">
      <c r="O51" s="46"/>
      <c r="P51" s="47"/>
    </row>
    <row r="52" spans="15:16">
      <c r="O52" s="46"/>
      <c r="P52" s="47"/>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8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Monica Jaqueline Durango Castro</cp:lastModifiedBy>
  <cp:revision/>
  <dcterms:created xsi:type="dcterms:W3CDTF">2022-08-30T19:02:56Z</dcterms:created>
  <dcterms:modified xsi:type="dcterms:W3CDTF">2026-07-06T16:56:33Z</dcterms:modified>
  <cp:category/>
  <cp:contentStatus/>
</cp:coreProperties>
</file>