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4"/>
  <workbookPr defaultThemeVersion="166925"/>
  <mc:AlternateContent xmlns:mc="http://schemas.openxmlformats.org/markup-compatibility/2006">
    <mc:Choice Requires="x15">
      <x15ac:absPath xmlns:x15ac="http://schemas.microsoft.com/office/spreadsheetml/2010/11/ac" url="D:\Users\inframed\Desktop\RAMA JUDICIAL\PROCESOS DE SELECCION 2026\PROCESOS DE SELECCIÓN 2026\5. OBRA REMODELACIÓN PLAZOLETA E IMPERMEABILIZACIÓN\ESTUDIO DEL MERCADO\"/>
    </mc:Choice>
  </mc:AlternateContent>
  <xr:revisionPtr revIDLastSave="21" documentId="13_ncr:1_{4E43F146-0084-46AF-AD57-A754C84C6FBB}" xr6:coauthVersionLast="47" xr6:coauthVersionMax="47" xr10:uidLastSave="{B9F28495-50DD-43DF-A788-06081F943B38}"/>
  <bookViews>
    <workbookView xWindow="28680" yWindow="-120" windowWidth="29040" windowHeight="15720" xr2:uid="{00000000-000D-0000-FFFF-FFFF00000000}"/>
  </bookViews>
  <sheets>
    <sheet name="PROMEDIO PRESUPUESTO POBLADO" sheetId="1" r:id="rId1"/>
  </sheets>
  <definedNames>
    <definedName name="_xlnm.Print_Area" localSheetId="0">'PROMEDIO PRESUPUESTO POBLADO'!$A$1:$F$62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3" i="1" l="1"/>
  <c r="F73" i="1"/>
  <c r="F72" i="1"/>
  <c r="F58" i="1"/>
  <c r="E53" i="1"/>
  <c r="F53" i="1"/>
  <c r="E54" i="1"/>
  <c r="F54" i="1"/>
  <c r="E55" i="1"/>
  <c r="F55" i="1"/>
  <c r="E56" i="1"/>
  <c r="F56" i="1"/>
  <c r="E57" i="1"/>
  <c r="F57" i="1"/>
  <c r="E46" i="1"/>
  <c r="F46" i="1"/>
  <c r="E47" i="1"/>
  <c r="F47" i="1"/>
  <c r="E43" i="1"/>
  <c r="F43" i="1"/>
  <c r="E40" i="1"/>
  <c r="F40" i="1"/>
  <c r="E36" i="1"/>
  <c r="F36" i="1"/>
  <c r="E37" i="1"/>
  <c r="F37" i="1"/>
  <c r="E38" i="1"/>
  <c r="F38" i="1"/>
  <c r="E39" i="1"/>
  <c r="F39" i="1"/>
  <c r="E30" i="1"/>
  <c r="F30" i="1"/>
  <c r="E27" i="1"/>
  <c r="F27" i="1"/>
  <c r="E28" i="1"/>
  <c r="F28" i="1"/>
  <c r="E29" i="1"/>
  <c r="F29" i="1"/>
  <c r="E23" i="1"/>
  <c r="F23" i="1"/>
  <c r="E24" i="1"/>
  <c r="F24" i="1"/>
  <c r="E12" i="1"/>
  <c r="F12" i="1"/>
  <c r="E13" i="1"/>
  <c r="F13" i="1"/>
  <c r="E14" i="1"/>
  <c r="F14" i="1"/>
  <c r="E15" i="1"/>
  <c r="F15" i="1"/>
  <c r="E16" i="1"/>
  <c r="F16" i="1"/>
  <c r="E17" i="1"/>
  <c r="F17" i="1"/>
  <c r="E18" i="1"/>
  <c r="F18" i="1"/>
  <c r="E20" i="1"/>
  <c r="F20" i="1"/>
  <c r="E22" i="1"/>
  <c r="F22" i="1"/>
  <c r="L26" i="1"/>
  <c r="H13" i="1"/>
  <c r="H24" i="1"/>
  <c r="H37" i="1"/>
  <c r="H39" i="1"/>
  <c r="O27" i="1" l="1"/>
  <c r="N27" i="1"/>
  <c r="M27" i="1"/>
  <c r="L27" i="1"/>
  <c r="E26" i="1"/>
  <c r="E32" i="1"/>
  <c r="E33" i="1"/>
  <c r="E35" i="1"/>
  <c r="E42" i="1"/>
  <c r="E45" i="1"/>
  <c r="E49" i="1"/>
  <c r="E50" i="1"/>
  <c r="F50" i="1" s="1"/>
  <c r="E52" i="1"/>
  <c r="E11" i="1"/>
  <c r="F11" i="1" s="1"/>
  <c r="F49" i="1" l="1"/>
  <c r="F26" i="1"/>
  <c r="F32" i="1"/>
  <c r="F33" i="1"/>
  <c r="F35" i="1"/>
  <c r="F42" i="1"/>
  <c r="F45" i="1"/>
  <c r="F52" i="1"/>
  <c r="D27" i="1" l="1"/>
  <c r="F59" i="1" l="1"/>
  <c r="F60" i="1"/>
  <c r="F61" i="1" s="1"/>
  <c r="F62" i="1" l="1"/>
  <c r="F68" i="1" l="1"/>
  <c r="F67" i="1"/>
  <c r="F65" i="1"/>
  <c r="F6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G33" authorId="0" shapeId="0" xr:uid="{7A2099C0-2173-48E5-92C8-0968DAA73DAB}">
      <text>
        <r>
          <rPr>
            <b/>
            <sz val="9"/>
            <color indexed="81"/>
            <rFont val="Tahoma"/>
            <family val="2"/>
          </rPr>
          <t>ASUS:</t>
        </r>
        <r>
          <rPr>
            <sz val="9"/>
            <color indexed="81"/>
            <rFont val="Tahoma"/>
            <family val="2"/>
          </rPr>
          <t xml:space="preserve">
se deberia proponer pasar unidad a m2</t>
        </r>
      </text>
    </comment>
    <comment ref="H33" authorId="0" shapeId="0" xr:uid="{8E24E440-EF20-45E8-904F-FC158FC8A4CE}">
      <text>
        <r>
          <rPr>
            <b/>
            <sz val="9"/>
            <color indexed="81"/>
            <rFont val="Tahoma"/>
            <family val="2"/>
          </rPr>
          <t>ASUS:</t>
        </r>
        <r>
          <rPr>
            <sz val="9"/>
            <color indexed="81"/>
            <rFont val="Tahoma"/>
            <family val="2"/>
          </rPr>
          <t xml:space="preserve">
se deberia proponer pasar unidad a m2</t>
        </r>
      </text>
    </comment>
    <comment ref="G35" authorId="0" shapeId="0" xr:uid="{E3B2D44C-62AE-4A47-9BAE-58DB135D4E43}">
      <text>
        <r>
          <rPr>
            <b/>
            <sz val="9"/>
            <color indexed="81"/>
            <rFont val="Tahoma"/>
            <family val="2"/>
          </rPr>
          <t>ASUS:</t>
        </r>
        <r>
          <rPr>
            <sz val="9"/>
            <color indexed="81"/>
            <rFont val="Tahoma"/>
            <family val="2"/>
          </rPr>
          <t xml:space="preserve">
COTIZAR PIEDRA </t>
        </r>
      </text>
    </comment>
    <comment ref="H35" authorId="0" shapeId="0" xr:uid="{75CFDE47-1F1F-4FDF-823E-8A2533A6848A}">
      <text>
        <r>
          <rPr>
            <b/>
            <sz val="9"/>
            <color indexed="81"/>
            <rFont val="Tahoma"/>
            <family val="2"/>
          </rPr>
          <t>ASUS:</t>
        </r>
        <r>
          <rPr>
            <sz val="9"/>
            <color indexed="81"/>
            <rFont val="Tahoma"/>
            <family val="2"/>
          </rPr>
          <t xml:space="preserve">
COTIZAR PIEDRA </t>
        </r>
      </text>
    </comment>
  </commentList>
</comments>
</file>

<file path=xl/sharedStrings.xml><?xml version="1.0" encoding="utf-8"?>
<sst xmlns="http://schemas.openxmlformats.org/spreadsheetml/2006/main" count="140" uniqueCount="108">
  <si>
    <t>OBJETO: “REALIZAR LAS OBRAS CIVILES NECESARIAS PARA LA REMODELACIÓN INTEGRAL DE LA PLAZOLETA PERIMETRAL, ASÍ COMO LA IMPERMEABILIZACIÓN DE LA CUBIERTA Y EL MANTENIMIENTO MEDIANTE SELLADO DE LA FACHADA PERIMETRAL EN VIDRIO DEL EDIFICIO HORACIO MONTOYA GIL – SEDE DEL TRIBUNAL SUPERIOR DE MEDELLÍN.”</t>
  </si>
  <si>
    <t xml:space="preserve">ITEM </t>
  </si>
  <si>
    <t xml:space="preserve">DESCRIPCIÓN </t>
  </si>
  <si>
    <t>UNIDAD</t>
  </si>
  <si>
    <t xml:space="preserve">CANTIDAD </t>
  </si>
  <si>
    <t>VALOR UNITARIO PROMEDIO</t>
  </si>
  <si>
    <t xml:space="preserve">VALOR TOTAL PROMEDIO </t>
  </si>
  <si>
    <t>VALOR UNITARIO COTIZACIÓN 1</t>
  </si>
  <si>
    <t>VALOR UNITARIO COTIZACIÓN 2</t>
  </si>
  <si>
    <t>VALOR UNITARIO COTIZACIÓN 3</t>
  </si>
  <si>
    <t>DESMONTES Y DEMOLICIONES</t>
  </si>
  <si>
    <t xml:space="preserve">1.1 </t>
  </si>
  <si>
    <t>Excavación manual de material heterogéneo bajo cualquier grado de humedad, puede incluir bolas de roca, Incluye además transporte interno, retiro y botada a sitios autorizados por la interventoría.</t>
  </si>
  <si>
    <t>m3</t>
  </si>
  <si>
    <t>1.2</t>
  </si>
  <si>
    <t>Demolición manual y/o mecánica controlada de pisos existentes de cualquier material hasta llegar a la placa estructural o terreno natural (baldosa, vaciados grano, concreto), incluye escalas (huella y contrahuella), rampa y sistema de impermeabilización actual. Incluye retiro, transporte y disposición final de escombros en sitios autorizados por la interventoría</t>
  </si>
  <si>
    <t>1.3</t>
  </si>
  <si>
    <t>Corte, demolición y resane de franja inferior de los muros perimetrales de manera que se pueda subir la impermeabilización y se pueda cubrir cuando se instale el acabado</t>
  </si>
  <si>
    <t>m</t>
  </si>
  <si>
    <t>1.4</t>
  </si>
  <si>
    <t>Desmonte, retiro de bancas prefabricadas y disposición final en sitios autorizados por la interventoría.</t>
  </si>
  <si>
    <t>un</t>
  </si>
  <si>
    <t>1.5</t>
  </si>
  <si>
    <t>Desmonte y retiro de pasamanos existentes en tubería metálica. Incluye disposición final en sitios autorizados por la interventoría</t>
  </si>
  <si>
    <t>1.6</t>
  </si>
  <si>
    <t>Desmonte y retiro de piso WPC(material con fibras de madera, plástico y aditivos)con estructura de fijación en entramado con perfilería en aluminio y tornillería. Incluye disposición final en sitios autorizados por la interventoría</t>
  </si>
  <si>
    <t>m2</t>
  </si>
  <si>
    <t>1.7</t>
  </si>
  <si>
    <t>Retiro de impermeabilización actual de la cubierta y disposición final de  en sitios autorizados por la interventoría.</t>
  </si>
  <si>
    <t>1.8</t>
  </si>
  <si>
    <t>Demolición manual y/o mecánica de materas móviles, Incluye retiro, transporte y disposición final de escombros y materia vegetal en sitios autorizados por la interventoría</t>
  </si>
  <si>
    <t>Und.</t>
  </si>
  <si>
    <t>CERRAMIENTOS PROVISIONALES</t>
  </si>
  <si>
    <t>2.1</t>
  </si>
  <si>
    <t>Suministro, transporte e instalación de cerramiento provisional perimetral en lámina de fibrocemento tipo Superboard o equivalente, espesor mínimo 10 mm, apta para intemperie, con altura mínima de 2.20 m, instalada sobre estructura metálica galvanizada calibre 20 con parales separados máximo cada 0.60 m, debidamente anclados y con refuerzos y arriostramientos para garantizar estabilidad frente a cargas de viento. Incluye suministro e instalación de publicidad del proyecto mediante impresión en vinilo con renders o imágenes del proyecto hacia la cara exterior del cerramiento. Incluye materiales, mano de obra, transporte, herramientas, instalación, mantenimiento durante la obra y desmonte final.</t>
  </si>
  <si>
    <t xml:space="preserve"> IMPERMEABILIZACIÓN PLAZOLETA -  CUBIERTA</t>
  </si>
  <si>
    <t>3.1</t>
  </si>
  <si>
    <t xml:space="preserve">Impermeabilización de placa mediante suministro y aplicación de membrana de PVC de 1,5 mm de espesor para Terrazas con Acabado Duro Encima, con 10 años de garantía, reforzada con armadura de malla de fibra de poliéster, alargamiento a la rotura longitudinal mayor a 100% y transversal mayor a 110%, resistencia al impacto mayor o igual a 700 mm de acuerdo con EN12691. Incluye Perfiles de Fijación Perimetral, Geotextil NT1600 como Base y Sello de Bordes Perimetrales con Poliuretano </t>
  </si>
  <si>
    <t>3.2</t>
  </si>
  <si>
    <t>Suministro e instalación de capa de geotextil NT1600 con el fin de proteger la impermeabilización y aislarla del acabado</t>
  </si>
  <si>
    <t>3.3</t>
  </si>
  <si>
    <t xml:space="preserve">Impermeabilización de Jardineras Mediante Suministro y Aplicación de Membrana de PVC Antirraiz de 1,5 mm de Espesor, con 10 años de garantía, reforzada con armadura de malla de fibra de poliéster, alargamiento a la rotura longitudinal mayor a 100% y transversal mayor a 110%, resistencia al impacto mayor o igual a 700 mm de acuerdo con EN12691. Incluye Perfiles de Fijación Perimetral, Geotextil NT1600 como Base y Sello de Bordes Perimetrales con Poliuretano </t>
  </si>
  <si>
    <t>LLENOS - ESTRUCTURA EN CONCRETO</t>
  </si>
  <si>
    <t>4.1</t>
  </si>
  <si>
    <t>Instalación de mortero con resistencia a la compresión mínima de 240 kg/cm2 con espesor aproximado de 4 cm reforzado con malla de gallinero; previa instalación del mortero deberá aplicarse una capa de mejorador de adherencia aditivo látex de última generación, que adhiere, impermeabiliza, plastifica y mejora resistencias de morteros y concretos. Se Debe Garantizar Una Superficie de Acabado del Mortero Pareja, Sin Protuberancias ni Oquedades</t>
  </si>
  <si>
    <t>4.2</t>
  </si>
  <si>
    <t>Suministro, transporte, extendido, nivelación y compactación de material granular seleccionado para conformación de base estructural de rampa para personas con movilidad reducida (PMR). El material se colocará en capas con espesor máximo de 0,20 m, con humedecimiento controlado para alcanzar la humedad óptima y compactación mecánica. Incluye transporte interno, acarreos, equipos, herramientas y mano de obra necesarios para su correcta ejecución.</t>
  </si>
  <si>
    <t>4.3</t>
  </si>
  <si>
    <t>Suministro de materiales, mano de obra, equipos y herramientas para la construcción de rampa en concreto reforzado f'c=21 MPa, espesor:010 m; incluye muros laterales y viga de cimentación en concreto, formaleta, vaciado, vibrado y curado. El acabado de la rampa será escobillado o texturizado antideslizante en toda su superficie y los muros en fachada tendrán acabado en concreto a la vista, ademas de los respectivos ensayos a la compresión para verificar su resistencia de diseño. No incluye acero de refuerzo</t>
  </si>
  <si>
    <t>4.4</t>
  </si>
  <si>
    <t>Suministro, transporte, colocación y vibrado de concreto de f'c=21 Mpa para viga de fundación de 0,3x0,30 m, Incluye formaleta, acarreos internos y todos los demás elementos necesarios para su correcta ejecución, ademas de los respectivos ensayos a la compresión para verificar su resistencia de diseño. No incluye acero de refuerzo</t>
  </si>
  <si>
    <t>4.5</t>
  </si>
  <si>
    <t>Suministro, transporte, colocación y vibrado de concreto de f'c=21 Mpa para muro en concreto reforzado, espesor de 0,12 m con dovelas, Incluye formaleta, acarreos internos y todos los demás elementos necesarios para su correcta ejecución, ademas de los respectivos ensayos a la compresión para verificar su resistencia de diseño. No incluye acero de refuerzo</t>
  </si>
  <si>
    <t>ACERO DE REFUERZO</t>
  </si>
  <si>
    <t>5.1</t>
  </si>
  <si>
    <t>Suministro, transporte, corte, figurado, habilitado, amarre y colocación de acero de refuerzo corrugado con resistencia fy = 420 MPa,incluye alambre recocido, separadores, desperdicios y todos los materiales, equipos y mano de obra necesarios para su correcta instalación.</t>
  </si>
  <si>
    <t>kg</t>
  </si>
  <si>
    <t>5.2</t>
  </si>
  <si>
    <t>Suministro, transporte y colocación de malla de acero electrosoldada con espaciamiento de 15 x 15 cm en alambre grafilado Ø6 mm, incluye traslapos, amarres, separadores, desperdicios, equipos y mano de obra necesarios para su correcta instalación.</t>
  </si>
  <si>
    <t>PISOS Y REVESTIMIENTOS</t>
  </si>
  <si>
    <t>6.1</t>
  </si>
  <si>
    <t>Suministro e instalación de piedra pizarra natural o equivalente, color previa aprobación de la interventoría con espesor de 3 cm, para pisos exteriores. Incluye preparación y nivelación de la superficie, suministro y aplicación de mortero de pega o adhesivo cementicio para exteriores, cortes, ajustes, formación y sellado de juntas, aplicación de sellador hidrófugo repelente de agua para piedra natural, limpieza final y protección del acabado. Incluye transporte interno, desperdicios, herramientas, equipos y mano de obra necesarios para su correcta ejecución. Garantía mínima de diez (10) años sobre el acabado instalado</t>
  </si>
  <si>
    <t>6.2</t>
  </si>
  <si>
    <t>Instalación de acabado en mármol royal veta con espesor de 3cm, con garantia de 10 años, incluyendo adhesivo para mármol, destroncado, emboquillado con boquilla para exteriores y trafico alto, lavado con limpiador con limpiador con base en una mezcla de ácidos orgánicos, surfactantes y aditivos especiales para lavar y desmanchar superficies de ladrillo, mortero, concreto o piedra natural y protección con hidrofugo  repelente de agua para fachadas de durabilidad 10 años, incoloro con base en siliconas, que proteja las superficies contra la penetración del agua lluvia</t>
  </si>
  <si>
    <t>6.3</t>
  </si>
  <si>
    <t>Suministro e instalación de guardaescoba en piedra pizarra natural color previa aprobación de la interventoría, espesor de 0,01m. Incluye preparación de la superficie, suministro y aplicación de mortero de pega o adhesivo cementicio, cortes, ajustes, formación y sellado de juntas, limpieza final, transporte interno, desperdicios, herramientas, equipos y mano de obra necesarios para su correcta ejecución.</t>
  </si>
  <si>
    <t>6.4</t>
  </si>
  <si>
    <t xml:space="preserve">Suministro e instalación de cenefa perimetral de hasta 0.50 m de alto, incluye media caña, ejecutada en acabado tipo grano negro (granito pulido y brillado), incluyendo la conformación de junta de dilatación mediante varilla de cobre en transición con piso en pizarra negra o material adyacente. El ítem comprende todas las actividades necesarias para su correcta ejecución, incluyendo preparación de superficie, suministro de materiales, herramientas, instalación, protección y limpieza final. </t>
  </si>
  <si>
    <t>6.5</t>
  </si>
  <si>
    <t xml:space="preserve">Suministro e instalación de enchape para muro en concreto reforzado en piedra pizarra natural color previa aprobación de la interventoría, incluye media caña, ejecutada en acabado tipo grano negro (granito pulido y brillado), incluyendo la conformación de junta de dilatación mediante varilla de cobre en transición con piso en pizarra negra o material adyacente. El ítem comprende todas las actividades necesarias para su correcta ejecución, incluyendo preparación de superficie, suministro de materiales, herramientas, instalación, protección y limpieza final. </t>
  </si>
  <si>
    <t>6.6</t>
  </si>
  <si>
    <t>Suministro e instalación de tabletas de gres para exteriores, de alta resistencia mecánica y baja absorción de agua, color y formato previa aprobación de la interventoría, para acabado de cubierta. Incluye preparación, suministro y aplicación de mortero de pega o adhesivo cementicio para exteriores, colocación de las tabletas garantizando alineación, pendientes y escuadras, cortes y ajustes, formación y sellado de juntas con material impermeable, limpieza final y protección del acabado. Incluye transporte interno, desperdicios, herramientas, equipos y mano de obra necesarios para su correcta ejecución.</t>
  </si>
  <si>
    <t>MATERAS PREFABRICADAS</t>
  </si>
  <si>
    <t>7.1</t>
  </si>
  <si>
    <t>Suministro e instalación de materas prefabricadas de dimensiones aproximadas 0.60 × 0.60 × 60 m, en material prefabricado (concreto, fibra o equivalente). Incluye transporte, ubicación, nivelación, capa de drenaje, suministro de sustrato vegetal o material orgánico para jardinería, verificación de árboles existentes que se encuentren en condiciones de extracción para trasplante acorde con dimensiones de las jardineras a suministrar, o en común acuerdo con interventoría definir la especie más indicada para este fin, traslado interno y replantado, así como herramientas, equipos, desperdicios y mano de obra necesarios para su correcta instalación y entrega final.</t>
  </si>
  <si>
    <t>7.2</t>
  </si>
  <si>
    <t>Suministro, transporte, cargue, descargue y colocación de tierra vegetal abonada o sustrato orgánico para jardinería en jardineras o materas. Incluye extendido, conformación del relleno, mezcla y acondicionamiento del material, así como herramientas, equipos, transporte interno, desperdicios y mano de obra necesarios para su correcta ejecución.</t>
  </si>
  <si>
    <t>CARPINTERIA METALICA</t>
  </si>
  <si>
    <t>8.1</t>
  </si>
  <si>
    <t>Suministro e instalación de pasamanos doble en acero inoxidable AISI 304 para rampa de accesibilidad, cumpliendo con los requisitos de la NSR-10 Título K y la NTC 4201. Incluye pasamanos superior a una altura de 0.90 m y pasamanos inferior a 0.70 m, soportados en parales metálicos con separación máxima de 1.20 m. Los pasamanos deberán ser continuos y prolongarse horizontalmente 0.30 m al inicio y al final de la rampa. Incluye soportes, anclajes, soldaduras, fijaciones, transporte, herramientas, equipos y todos los elementos necesarios para garantizar la correcta instalación, estabilidad y seguridad del sistema.</t>
  </si>
  <si>
    <t>8.2</t>
  </si>
  <si>
    <t>Suministro e instalación de pasamanos en acero inoxidable AISI 304 para rampa vehicular, con altura de 1.00 m, conformada por tubo superior en 2¨y un tubo intermedio en 1 1/2¨, soportados en parales en acero inoxidable en 1 1/2¨ espaciados cada 1.20 m. Incluye soportes, anclajes, soldaduras, fijaciones, transporte, herramientas, equipos y todos los elementos necesarios para garantizar la estabilidad y seguridad del sistema, de acuerdo con los criterios de seguridad establecidos en la NSR-10 Título K y la NTC 4201.</t>
  </si>
  <si>
    <t>8.3</t>
  </si>
  <si>
    <t>Suministro e instalación de pasamanos metálico para escaleras en acero inoxidable AISI 304, con altura de 1.10 m, conformado por pasamanos superior en tubo 2", tubo intermedio de 1 1/2¨ y parales en acero inoxidable en 1 1/2¨ espaciados cada 1.20 m. Incluye soportes, anclajes, soldaduras, fijaciones, transporte, herramientas, equipos y todos los elementos necesarios para garantizar la correcta instalación, estabilidad y seguridad del sistema, cumpliendo con los requisitos de la NSR-10 Título K y la NTC 4201.</t>
  </si>
  <si>
    <t>FACHADA</t>
  </si>
  <si>
    <t>9.1</t>
  </si>
  <si>
    <t>Suministro y aplicación de sellamiento perimetral en ventanas y/o puertas vidrieras en fachadas para eliminación de filtraciones de agua lluvia hacia muros interiores. Incluye limpieza y preparación de superficies, retiro de sellos deteriorados, suministro y aplicación de sellante elástico para exteriores tipo poliuretano o silicona neutra de alta resistencia a la intemperie, colocación de cordón de respaldo cuando sea necesario, así como protección de áreas adyacentes. Incluye mano de obra, herramientas, incluye trabajo en alturas, materiales y disposición final de residuos. Aplica para juntas perimetrales entre marco de ventana y muro.</t>
  </si>
  <si>
    <t>9.2</t>
  </si>
  <si>
    <t>Remoción de material deteriorado, resane y pintada con PINTURA ACRÍLICA,  para exteriores en fachada (hidrorepelente) de primera calidad que cumpla con la Norma NTC 1335, 2 manos o las que sean necesarias para obtener una superficie pareja y homogénea, a satisfacción de la interventoría y/o supervisión. Incluye trabajo en alturas, suministro y transporte de los materiales, preparada y adecuación de la superficie a intervenir. Color a definir según aprobación de la interventoría y/o supervisión; además todos los elementos necesarios para su correcta aplicación.</t>
  </si>
  <si>
    <t>REDES ELÉCTRICAS</t>
  </si>
  <si>
    <t>10.1</t>
  </si>
  <si>
    <t>Suministro, transporte e instalación de luminarias tipo bala LED empotradas de 9 W para exterior, incluye conectores, terminales certificados, pruebas de funcionamiento y puesta en servicio y todos los elementos necesarios para su correcta instalación y funcionamiento. La instalación deberá cumplir con la normativa RETIE vigente.</t>
  </si>
  <si>
    <t>10.2</t>
  </si>
  <si>
    <t>Tubería PVC eléctrica conduit de ¾”.  Incluye accesorios, cintas, abrazaderas; y todos los elementos necesarios para su correcta instalación y funcionamiento.</t>
  </si>
  <si>
    <t>10.3</t>
  </si>
  <si>
    <t>Suministro e instalación de tuberia EMT 3/4". Incluye accesorios, cintas, abrazaderas; y todos los elementos necesarios para su correcta instalación y funcionamiento.</t>
  </si>
  <si>
    <t>10.4</t>
  </si>
  <si>
    <t>Suministro e instalación de acometida en cable 3 No 12 Cu 7H AWG-CU-THHN/THWN 600V 90° cumple con las norma RETIE- NTC1332 y UL 83, diámetro 3,36mm, espesor chaqueta 1,14mm, Resistencia DC a 20°  5,31 Ohm/km, diámetro exterior 9,6mm, capacidad de corriente 30A. Incluye todos los elementos necesarios para su correcta instalación y funcionamiento.</t>
  </si>
  <si>
    <t>10.5</t>
  </si>
  <si>
    <t>Suministro e instalación de breaker enchufable 2x20 Amp con certificación RETIE. Incluye todos los elementos necesarios para su correcta instalación y funcionamiento.</t>
  </si>
  <si>
    <t>10.6</t>
  </si>
  <si>
    <r>
      <t xml:space="preserve">Suministro, instalación, configuración y puesta en funcionamiento de </t>
    </r>
    <r>
      <rPr>
        <sz val="11"/>
        <color theme="1"/>
        <rFont val="Calibri"/>
        <family val="2"/>
        <scheme val="minor"/>
      </rPr>
      <t>reloj programador digital destinado al control automático de sistemas de iluminación, capaz de ejecutar encendido y apagado de cargas eléctricas conforme a horarios previamente programados y todos los elementos necesarios para su correcta instalación y funcionamiento.</t>
    </r>
  </si>
  <si>
    <t>COSTO DIRECTO</t>
  </si>
  <si>
    <t>ADMINISTRACIÓN (24%)</t>
  </si>
  <si>
    <t>UTILIDAD (6%)</t>
  </si>
  <si>
    <t>IVA (19% SOBRE UTILIDAD)</t>
  </si>
  <si>
    <t>TOTAL</t>
  </si>
  <si>
    <t>SMMLV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</si>
</sst>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quot;$&quot;\ #,##0.00;[Red]\-&quot;$&quot;\ #,##0.00"/>
    <numFmt numFmtId="165" formatCode="_-&quot;$&quot;\ * #,##0.00_-;\-&quot;$&quot;\ * #,##0.00_-;_-&quot;$&quot;\ * &quot;-&quot;??_-;_-@_-"/>
    <numFmt numFmtId="166" formatCode="_-&quot;$&quot;\ * #,##0_-;\-&quot;$&quot;\ * #,##0_-;_-&quot;$&quot;\ * &quot;-&quot;??_-;_-@_-"/>
  </numFmts>
  <fonts count="16">
    <font>
      <sz val="11"/>
      <color theme="1"/>
      <name val="Calibri"/>
      <family val="2"/>
      <scheme val="minor"/>
    </font>
    <font>
      <sz val="11"/>
      <color theme="1"/>
      <name val="Calibri"/>
      <family val="2"/>
      <scheme val="minor"/>
    </font>
    <font>
      <b/>
      <sz val="11"/>
      <color theme="1"/>
      <name val="Calibri"/>
      <family val="2"/>
      <scheme val="minor"/>
    </font>
    <font>
      <sz val="8"/>
      <name val="Calibri"/>
      <family val="2"/>
      <scheme val="minor"/>
    </font>
    <font>
      <sz val="11"/>
      <color theme="1"/>
      <name val="Arial"/>
      <family val="2"/>
    </font>
    <font>
      <sz val="9"/>
      <color rgb="FF000000"/>
      <name val="Calibri"/>
      <family val="2"/>
      <scheme val="minor"/>
    </font>
    <font>
      <b/>
      <sz val="12"/>
      <name val="Arial"/>
      <family val="2"/>
    </font>
    <font>
      <b/>
      <sz val="10"/>
      <name val="Arial"/>
      <family val="2"/>
    </font>
    <font>
      <b/>
      <sz val="11"/>
      <name val="Arial"/>
      <family val="2"/>
    </font>
    <font>
      <sz val="10"/>
      <name val="Arial"/>
      <family val="2"/>
    </font>
    <font>
      <sz val="10"/>
      <name val="Century Gothic"/>
      <family val="2"/>
    </font>
    <font>
      <sz val="9"/>
      <name val="Arial"/>
      <family val="2"/>
    </font>
    <font>
      <b/>
      <sz val="9"/>
      <name val="Arial"/>
      <family val="2"/>
    </font>
    <font>
      <b/>
      <sz val="9"/>
      <color indexed="81"/>
      <name val="Tahoma"/>
      <family val="2"/>
    </font>
    <font>
      <sz val="9"/>
      <color indexed="81"/>
      <name val="Tahoma"/>
      <family val="2"/>
    </font>
    <font>
      <sz val="12"/>
      <name val="Arial"/>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2" tint="-9.9978637043366805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165" fontId="1" fillId="0" borderId="0" applyFont="0" applyFill="0" applyBorder="0" applyAlignment="0" applyProtection="0"/>
  </cellStyleXfs>
  <cellXfs count="94">
    <xf numFmtId="0" fontId="0" fillId="0" borderId="0" xfId="0"/>
    <xf numFmtId="0" fontId="0" fillId="0" borderId="0" xfId="0" applyAlignment="1">
      <alignment vertical="center"/>
    </xf>
    <xf numFmtId="0" fontId="0" fillId="0" borderId="0" xfId="0" applyAlignment="1">
      <alignment horizontal="center" vertical="center"/>
    </xf>
    <xf numFmtId="0" fontId="0" fillId="0" borderId="0" xfId="0" applyAlignment="1">
      <alignment vertical="center" wrapText="1"/>
    </xf>
    <xf numFmtId="0" fontId="5" fillId="0" borderId="0" xfId="0" applyFont="1" applyAlignment="1">
      <alignment horizontal="center" vertical="center" wrapText="1"/>
    </xf>
    <xf numFmtId="0" fontId="5" fillId="0" borderId="0" xfId="0" applyFont="1" applyAlignment="1">
      <alignment horizontal="justify" vertical="center" wrapText="1"/>
    </xf>
    <xf numFmtId="0" fontId="0" fillId="2" borderId="0" xfId="0" applyFill="1" applyAlignment="1">
      <alignment vertical="center"/>
    </xf>
    <xf numFmtId="166" fontId="0" fillId="0" borderId="0" xfId="0" applyNumberFormat="1" applyAlignment="1">
      <alignment vertical="center"/>
    </xf>
    <xf numFmtId="165" fontId="0" fillId="0" borderId="0" xfId="1" applyFont="1" applyAlignment="1">
      <alignment vertical="center"/>
    </xf>
    <xf numFmtId="165" fontId="4" fillId="0" borderId="0" xfId="1" applyFont="1" applyAlignment="1">
      <alignment vertical="center"/>
    </xf>
    <xf numFmtId="0" fontId="0" fillId="0" borderId="0" xfId="0" applyAlignment="1">
      <alignment horizontal="left" vertical="center" wrapText="1"/>
    </xf>
    <xf numFmtId="0" fontId="9" fillId="2" borderId="1" xfId="0" applyFont="1" applyFill="1" applyBorder="1" applyAlignment="1">
      <alignment horizontal="center" vertical="center"/>
    </xf>
    <xf numFmtId="0" fontId="9" fillId="0" borderId="1" xfId="0" applyFont="1" applyBorder="1" applyAlignment="1">
      <alignment horizontal="justify" vertical="center" wrapText="1"/>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2" fontId="9" fillId="0" borderId="1" xfId="0" applyNumberFormat="1" applyFont="1" applyBorder="1" applyAlignment="1">
      <alignment horizontal="center" vertical="center"/>
    </xf>
    <xf numFmtId="0" fontId="9" fillId="2" borderId="1" xfId="0" applyFont="1" applyFill="1" applyBorder="1" applyAlignment="1">
      <alignment horizontal="center" vertical="center" wrapText="1"/>
    </xf>
    <xf numFmtId="0" fontId="9" fillId="2" borderId="1" xfId="0" applyFont="1" applyFill="1" applyBorder="1" applyAlignment="1">
      <alignment horizontal="justify" vertical="center" wrapText="1"/>
    </xf>
    <xf numFmtId="2" fontId="9" fillId="2" borderId="1" xfId="0" applyNumberFormat="1" applyFont="1" applyFill="1" applyBorder="1" applyAlignment="1">
      <alignment horizontal="center" vertical="center"/>
    </xf>
    <xf numFmtId="0" fontId="9" fillId="3" borderId="1" xfId="0" applyFont="1" applyFill="1" applyBorder="1" applyAlignment="1">
      <alignment horizontal="justify" vertical="center" wrapText="1"/>
    </xf>
    <xf numFmtId="0" fontId="9" fillId="2" borderId="1" xfId="0" applyFont="1" applyFill="1" applyBorder="1" applyAlignment="1">
      <alignment horizontal="justify" vertical="top" wrapText="1"/>
    </xf>
    <xf numFmtId="0" fontId="9" fillId="3" borderId="1" xfId="0" applyFont="1" applyFill="1" applyBorder="1" applyAlignment="1">
      <alignment horizontal="justify" vertical="top" wrapText="1"/>
    </xf>
    <xf numFmtId="0" fontId="6" fillId="4" borderId="1" xfId="0" applyFont="1" applyFill="1" applyBorder="1" applyAlignment="1">
      <alignment horizontal="center" vertical="center" wrapText="1"/>
    </xf>
    <xf numFmtId="0" fontId="7" fillId="4" borderId="1" xfId="0" applyFont="1" applyFill="1" applyBorder="1" applyAlignment="1">
      <alignment horizontal="left" vertical="center" wrapText="1"/>
    </xf>
    <xf numFmtId="0" fontId="7" fillId="4" borderId="1" xfId="0" applyFont="1" applyFill="1" applyBorder="1" applyAlignment="1">
      <alignment horizontal="center" vertical="center" wrapText="1"/>
    </xf>
    <xf numFmtId="0" fontId="7" fillId="4" borderId="1" xfId="0" applyFont="1" applyFill="1" applyBorder="1" applyAlignment="1">
      <alignment horizontal="justify" vertical="center" wrapText="1"/>
    </xf>
    <xf numFmtId="0" fontId="7" fillId="4" borderId="1" xfId="0" applyFont="1" applyFill="1" applyBorder="1" applyAlignment="1">
      <alignment horizontal="center" vertical="center"/>
    </xf>
    <xf numFmtId="0" fontId="9" fillId="4" borderId="1" xfId="0" applyFont="1" applyFill="1" applyBorder="1" applyAlignment="1">
      <alignment horizontal="center" vertical="center" wrapText="1"/>
    </xf>
    <xf numFmtId="2" fontId="9" fillId="4" borderId="1" xfId="0" applyNumberFormat="1" applyFont="1" applyFill="1" applyBorder="1" applyAlignment="1">
      <alignment horizontal="center" vertical="center"/>
    </xf>
    <xf numFmtId="2" fontId="7" fillId="4" borderId="1" xfId="0" applyNumberFormat="1" applyFont="1" applyFill="1" applyBorder="1" applyAlignment="1">
      <alignment horizontal="center" vertical="center"/>
    </xf>
    <xf numFmtId="0" fontId="7" fillId="4" borderId="1" xfId="0" applyFont="1" applyFill="1" applyBorder="1" applyAlignment="1">
      <alignment horizontal="justify" vertical="center"/>
    </xf>
    <xf numFmtId="0" fontId="10" fillId="0" borderId="1" xfId="0" applyFont="1" applyBorder="1" applyAlignment="1">
      <alignment horizontal="center" vertical="center" wrapText="1"/>
    </xf>
    <xf numFmtId="0" fontId="7" fillId="5" borderId="1" xfId="0" applyFont="1" applyFill="1" applyBorder="1" applyAlignment="1">
      <alignment horizontal="justify" vertical="center" wrapText="1"/>
    </xf>
    <xf numFmtId="0" fontId="7" fillId="5" borderId="1" xfId="0" applyFont="1" applyFill="1" applyBorder="1" applyAlignment="1">
      <alignment horizontal="center" vertical="center"/>
    </xf>
    <xf numFmtId="2" fontId="7" fillId="5" borderId="1" xfId="0" applyNumberFormat="1" applyFont="1" applyFill="1" applyBorder="1" applyAlignment="1">
      <alignment horizontal="center" vertical="center"/>
    </xf>
    <xf numFmtId="2" fontId="9" fillId="0" borderId="1" xfId="0" applyNumberFormat="1" applyFont="1" applyBorder="1" applyAlignment="1">
      <alignment horizontal="center" vertical="center" wrapText="1"/>
    </xf>
    <xf numFmtId="2" fontId="9" fillId="2" borderId="1" xfId="0" applyNumberFormat="1" applyFont="1" applyFill="1" applyBorder="1" applyAlignment="1">
      <alignment horizontal="center" vertical="center" wrapText="1"/>
    </xf>
    <xf numFmtId="0" fontId="8" fillId="4" borderId="4"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9" fillId="2" borderId="14" xfId="0" applyFont="1" applyFill="1" applyBorder="1" applyAlignment="1">
      <alignment horizontal="center" vertical="center"/>
    </xf>
    <xf numFmtId="0" fontId="7" fillId="4" borderId="14"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7" fillId="4" borderId="14" xfId="0" applyFont="1" applyFill="1" applyBorder="1" applyAlignment="1">
      <alignment horizontal="center" vertical="center"/>
    </xf>
    <xf numFmtId="0" fontId="9" fillId="0" borderId="14" xfId="0" applyFont="1" applyBorder="1" applyAlignment="1">
      <alignment horizontal="center" vertical="center"/>
    </xf>
    <xf numFmtId="0" fontId="9" fillId="5" borderId="14" xfId="0" applyFont="1" applyFill="1" applyBorder="1" applyAlignment="1">
      <alignment horizontal="center" vertical="center"/>
    </xf>
    <xf numFmtId="166" fontId="7" fillId="4" borderId="15" xfId="0" applyNumberFormat="1" applyFont="1" applyFill="1" applyBorder="1" applyAlignment="1">
      <alignment vertical="center"/>
    </xf>
    <xf numFmtId="166" fontId="7" fillId="4" borderId="18" xfId="0" applyNumberFormat="1" applyFont="1" applyFill="1" applyBorder="1" applyAlignment="1">
      <alignment vertical="center"/>
    </xf>
    <xf numFmtId="0" fontId="2" fillId="0" borderId="0" xfId="0" applyFont="1" applyAlignment="1">
      <alignment vertical="center"/>
    </xf>
    <xf numFmtId="2" fontId="15" fillId="0" borderId="0" xfId="0" applyNumberFormat="1" applyFont="1"/>
    <xf numFmtId="9" fontId="0" fillId="0" borderId="0" xfId="0" applyNumberFormat="1" applyAlignment="1">
      <alignment vertical="center"/>
    </xf>
    <xf numFmtId="2" fontId="0" fillId="0" borderId="0" xfId="0" applyNumberFormat="1" applyAlignment="1">
      <alignment vertical="center"/>
    </xf>
    <xf numFmtId="164" fontId="0" fillId="0" borderId="0" xfId="0" applyNumberFormat="1" applyAlignment="1">
      <alignment vertical="center"/>
    </xf>
    <xf numFmtId="43" fontId="0" fillId="0" borderId="0" xfId="0" applyNumberFormat="1" applyAlignment="1">
      <alignment vertical="center"/>
    </xf>
    <xf numFmtId="10" fontId="0" fillId="0" borderId="0" xfId="0" applyNumberFormat="1" applyAlignment="1">
      <alignment vertical="center"/>
    </xf>
    <xf numFmtId="166" fontId="9" fillId="0" borderId="1" xfId="1" applyNumberFormat="1" applyFont="1" applyBorder="1" applyAlignment="1">
      <alignment horizontal="center" vertical="center"/>
    </xf>
    <xf numFmtId="166" fontId="9" fillId="0" borderId="15" xfId="1" applyNumberFormat="1" applyFont="1" applyBorder="1" applyAlignment="1">
      <alignment horizontal="center" vertical="center"/>
    </xf>
    <xf numFmtId="166" fontId="11" fillId="0" borderId="4" xfId="1" applyNumberFormat="1" applyFont="1" applyFill="1" applyBorder="1" applyAlignment="1">
      <alignment horizontal="center" vertical="center"/>
    </xf>
    <xf numFmtId="166" fontId="9" fillId="0" borderId="1" xfId="1" applyNumberFormat="1" applyFont="1" applyFill="1" applyBorder="1" applyAlignment="1">
      <alignment horizontal="center" vertical="center"/>
    </xf>
    <xf numFmtId="166" fontId="11" fillId="0" borderId="4" xfId="1" applyNumberFormat="1" applyFont="1" applyBorder="1" applyAlignment="1">
      <alignment horizontal="center" vertical="center"/>
    </xf>
    <xf numFmtId="166" fontId="6" fillId="4" borderId="15" xfId="0" applyNumberFormat="1" applyFont="1" applyFill="1" applyBorder="1" applyAlignment="1">
      <alignment horizontal="center" vertical="center" wrapText="1"/>
    </xf>
    <xf numFmtId="166" fontId="12" fillId="4" borderId="4" xfId="0" applyNumberFormat="1" applyFont="1" applyFill="1" applyBorder="1" applyAlignment="1">
      <alignment horizontal="center" vertical="center" wrapText="1"/>
    </xf>
    <xf numFmtId="166" fontId="7" fillId="4" borderId="1" xfId="0" applyNumberFormat="1" applyFont="1" applyFill="1" applyBorder="1" applyAlignment="1">
      <alignment horizontal="center" vertical="center" wrapText="1"/>
    </xf>
    <xf numFmtId="166" fontId="8" fillId="4" borderId="4" xfId="0" applyNumberFormat="1" applyFont="1" applyFill="1" applyBorder="1" applyAlignment="1">
      <alignment horizontal="center" vertical="center" wrapText="1"/>
    </xf>
    <xf numFmtId="166" fontId="11" fillId="0" borderId="4" xfId="1" applyNumberFormat="1" applyFont="1" applyFill="1" applyBorder="1" applyAlignment="1">
      <alignment horizontal="center" vertical="center" wrapText="1"/>
    </xf>
    <xf numFmtId="166" fontId="9" fillId="0" borderId="1" xfId="1" applyNumberFormat="1" applyFont="1" applyFill="1" applyBorder="1" applyAlignment="1">
      <alignment horizontal="center" vertical="center" wrapText="1"/>
    </xf>
    <xf numFmtId="166" fontId="9" fillId="4" borderId="1" xfId="1" applyNumberFormat="1" applyFont="1" applyFill="1" applyBorder="1" applyAlignment="1">
      <alignment horizontal="center" vertical="center"/>
    </xf>
    <xf numFmtId="166" fontId="11" fillId="4" borderId="4" xfId="1" applyNumberFormat="1" applyFont="1" applyFill="1" applyBorder="1" applyAlignment="1">
      <alignment horizontal="center" vertical="center"/>
    </xf>
    <xf numFmtId="166" fontId="12" fillId="5" borderId="4" xfId="1" applyNumberFormat="1" applyFont="1" applyFill="1" applyBorder="1" applyAlignment="1">
      <alignment horizontal="center" vertical="center"/>
    </xf>
    <xf numFmtId="166" fontId="7" fillId="5" borderId="1" xfId="1" applyNumberFormat="1" applyFont="1" applyFill="1" applyBorder="1" applyAlignment="1">
      <alignment horizontal="center" vertical="center"/>
    </xf>
    <xf numFmtId="166" fontId="12" fillId="4" borderId="4" xfId="1" applyNumberFormat="1" applyFont="1" applyFill="1" applyBorder="1" applyAlignment="1">
      <alignment horizontal="center" vertical="center"/>
    </xf>
    <xf numFmtId="166" fontId="7" fillId="4" borderId="1" xfId="1" applyNumberFormat="1" applyFont="1" applyFill="1" applyBorder="1" applyAlignment="1">
      <alignment horizontal="center" vertical="center"/>
    </xf>
    <xf numFmtId="166" fontId="9" fillId="5" borderId="1" xfId="1" applyNumberFormat="1" applyFont="1" applyFill="1" applyBorder="1" applyAlignment="1">
      <alignment horizontal="center" vertical="center"/>
    </xf>
    <xf numFmtId="166" fontId="9" fillId="5" borderId="15" xfId="1" applyNumberFormat="1" applyFont="1" applyFill="1" applyBorder="1" applyAlignment="1">
      <alignment horizontal="center" vertical="center"/>
    </xf>
    <xf numFmtId="43" fontId="0" fillId="0" borderId="0" xfId="0" applyNumberFormat="1" applyAlignment="1">
      <alignment horizontal="center" vertical="center"/>
    </xf>
    <xf numFmtId="0" fontId="2" fillId="2" borderId="0" xfId="0" applyFont="1" applyFill="1" applyAlignment="1">
      <alignment horizontal="center" vertical="center" wrapText="1"/>
    </xf>
    <xf numFmtId="0" fontId="7" fillId="4" borderId="14" xfId="0" applyFont="1" applyFill="1" applyBorder="1" applyAlignment="1">
      <alignment horizontal="center" vertical="center"/>
    </xf>
    <xf numFmtId="0" fontId="7" fillId="4" borderId="1" xfId="0" applyFont="1" applyFill="1" applyBorder="1" applyAlignment="1">
      <alignment horizontal="center" vertical="center"/>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7" fillId="4" borderId="16" xfId="0" applyFont="1" applyFill="1" applyBorder="1" applyAlignment="1">
      <alignment horizontal="center" vertical="center"/>
    </xf>
    <xf numFmtId="0" fontId="7" fillId="4" borderId="17"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2609850</xdr:colOff>
      <xdr:row>1</xdr:row>
      <xdr:rowOff>47625</xdr:rowOff>
    </xdr:from>
    <xdr:to>
      <xdr:col>6</xdr:col>
      <xdr:colOff>1186503</xdr:colOff>
      <xdr:row>6</xdr:row>
      <xdr:rowOff>47626</xdr:rowOff>
    </xdr:to>
    <xdr:pic>
      <xdr:nvPicPr>
        <xdr:cNvPr id="6" name="1 Imagen">
          <a:extLst>
            <a:ext uri="{FF2B5EF4-FFF2-40B4-BE49-F238E27FC236}">
              <a16:creationId xmlns:a16="http://schemas.microsoft.com/office/drawing/2014/main" id="{909DE439-5296-4707-8CD7-70A4FAC7DFC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4939" t="10811" r="41473" b="72974"/>
        <a:stretch>
          <a:fillRect/>
        </a:stretch>
      </xdr:blipFill>
      <xdr:spPr bwMode="auto">
        <a:xfrm>
          <a:off x="3228975" y="47625"/>
          <a:ext cx="6277895" cy="952501"/>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99"/>
  <sheetViews>
    <sheetView tabSelected="1" topLeftCell="A57" zoomScale="115" zoomScaleNormal="115" workbookViewId="0">
      <selection activeCell="E81" sqref="E81"/>
    </sheetView>
  </sheetViews>
  <sheetFormatPr defaultColWidth="11.42578125" defaultRowHeight="15"/>
  <cols>
    <col min="1" max="1" width="9.28515625" style="1" customWidth="1"/>
    <col min="2" max="2" width="54.7109375" style="1" customWidth="1"/>
    <col min="3" max="3" width="10.85546875" style="1" customWidth="1"/>
    <col min="4" max="4" width="12.5703125" style="1" customWidth="1"/>
    <col min="5" max="5" width="17.28515625" style="1" customWidth="1"/>
    <col min="6" max="6" width="20.140625" style="1" customWidth="1"/>
    <col min="7" max="7" width="18.5703125" style="1" customWidth="1"/>
    <col min="8" max="8" width="18.140625" style="1" customWidth="1"/>
    <col min="9" max="9" width="19.140625" style="1" customWidth="1"/>
    <col min="10" max="10" width="16.5703125" style="1" bestFit="1" customWidth="1"/>
    <col min="11" max="11" width="11.42578125" style="1"/>
    <col min="12" max="12" width="23.28515625" style="1" customWidth="1"/>
    <col min="13" max="16384" width="11.42578125" style="1"/>
  </cols>
  <sheetData>
    <row r="1" spans="1:15" ht="15" hidden="1" customHeight="1"/>
    <row r="2" spans="1:15">
      <c r="A2" s="86"/>
      <c r="B2" s="87"/>
      <c r="C2" s="87"/>
      <c r="D2" s="87"/>
      <c r="E2" s="87"/>
      <c r="F2" s="87"/>
      <c r="G2" s="87"/>
      <c r="H2" s="87"/>
      <c r="I2" s="88"/>
    </row>
    <row r="3" spans="1:15">
      <c r="A3" s="86"/>
      <c r="B3" s="87"/>
      <c r="C3" s="87"/>
      <c r="D3" s="87"/>
      <c r="E3" s="87"/>
      <c r="F3" s="87"/>
      <c r="G3" s="87"/>
      <c r="H3" s="87"/>
      <c r="I3" s="88"/>
    </row>
    <row r="4" spans="1:15">
      <c r="A4" s="86"/>
      <c r="B4" s="87"/>
      <c r="C4" s="87"/>
      <c r="D4" s="87"/>
      <c r="E4" s="87"/>
      <c r="F4" s="87"/>
      <c r="G4" s="87"/>
      <c r="H4" s="87"/>
      <c r="I4" s="88"/>
    </row>
    <row r="5" spans="1:15">
      <c r="A5" s="86"/>
      <c r="B5" s="87"/>
      <c r="C5" s="87"/>
      <c r="D5" s="87"/>
      <c r="E5" s="87"/>
      <c r="F5" s="87"/>
      <c r="G5" s="87"/>
      <c r="H5" s="87"/>
      <c r="I5" s="88"/>
    </row>
    <row r="6" spans="1:15">
      <c r="A6" s="86"/>
      <c r="B6" s="87"/>
      <c r="C6" s="87"/>
      <c r="D6" s="87"/>
      <c r="E6" s="87"/>
      <c r="F6" s="87"/>
      <c r="G6" s="87"/>
      <c r="H6" s="87"/>
      <c r="I6" s="88"/>
    </row>
    <row r="7" spans="1:15">
      <c r="A7" s="89"/>
      <c r="B7" s="90"/>
      <c r="C7" s="90"/>
      <c r="D7" s="90"/>
      <c r="E7" s="90"/>
      <c r="F7" s="90"/>
      <c r="G7" s="90"/>
      <c r="H7" s="90"/>
      <c r="I7" s="91"/>
    </row>
    <row r="8" spans="1:15" ht="54.75" customHeight="1" thickBot="1">
      <c r="A8" s="82" t="s">
        <v>0</v>
      </c>
      <c r="B8" s="83"/>
      <c r="C8" s="83"/>
      <c r="D8" s="83"/>
      <c r="E8" s="83"/>
      <c r="F8" s="83"/>
      <c r="G8" s="84"/>
      <c r="H8" s="84"/>
      <c r="I8" s="85"/>
    </row>
    <row r="9" spans="1:15" ht="48.75" customHeight="1">
      <c r="A9" s="39" t="s">
        <v>1</v>
      </c>
      <c r="B9" s="40" t="s">
        <v>2</v>
      </c>
      <c r="C9" s="40" t="s">
        <v>3</v>
      </c>
      <c r="D9" s="40" t="s">
        <v>4</v>
      </c>
      <c r="E9" s="40" t="s">
        <v>5</v>
      </c>
      <c r="F9" s="41" t="s">
        <v>6</v>
      </c>
      <c r="G9" s="38" t="s">
        <v>7</v>
      </c>
      <c r="H9" s="24" t="s">
        <v>8</v>
      </c>
      <c r="I9" s="24" t="s">
        <v>9</v>
      </c>
      <c r="K9" s="79"/>
      <c r="L9" s="79"/>
      <c r="M9" s="79"/>
      <c r="N9" s="79"/>
      <c r="O9" s="79"/>
    </row>
    <row r="10" spans="1:15" ht="16.149999999999999" customHeight="1">
      <c r="A10" s="42">
        <v>1</v>
      </c>
      <c r="B10" s="23" t="s">
        <v>10</v>
      </c>
      <c r="C10" s="22"/>
      <c r="D10" s="22"/>
      <c r="E10" s="22"/>
      <c r="F10" s="43"/>
      <c r="G10" s="37"/>
      <c r="H10" s="37"/>
      <c r="I10" s="37"/>
    </row>
    <row r="11" spans="1:15" ht="62.25" customHeight="1">
      <c r="A11" s="44" t="s">
        <v>11</v>
      </c>
      <c r="B11" s="12" t="s">
        <v>12</v>
      </c>
      <c r="C11" s="13" t="s">
        <v>13</v>
      </c>
      <c r="D11" s="35">
        <v>18</v>
      </c>
      <c r="E11" s="59">
        <f>ROUNDUP(AVERAGE(G11:I11),0)</f>
        <v>127884</v>
      </c>
      <c r="F11" s="60">
        <f>ROUNDUP(D11*E11,0)</f>
        <v>2301912</v>
      </c>
      <c r="G11" s="61">
        <v>130245.5</v>
      </c>
      <c r="H11" s="62">
        <v>118405</v>
      </c>
      <c r="I11" s="62">
        <v>135000</v>
      </c>
    </row>
    <row r="12" spans="1:15" ht="89.25">
      <c r="A12" s="44" t="s">
        <v>14</v>
      </c>
      <c r="B12" s="12" t="s">
        <v>15</v>
      </c>
      <c r="C12" s="13" t="s">
        <v>13</v>
      </c>
      <c r="D12" s="36">
        <v>650</v>
      </c>
      <c r="E12" s="59">
        <f t="shared" ref="E12:E18" si="0">ROUNDUP(AVERAGE(G12:I12),0)</f>
        <v>29493</v>
      </c>
      <c r="F12" s="60">
        <f t="shared" ref="F12:F18" si="1">ROUNDUP(D12*E12,0)</f>
        <v>19170450</v>
      </c>
      <c r="G12" s="61">
        <v>29583.4</v>
      </c>
      <c r="H12" s="62">
        <v>26894</v>
      </c>
      <c r="I12" s="62">
        <v>32000</v>
      </c>
    </row>
    <row r="13" spans="1:15" ht="51.75" customHeight="1">
      <c r="A13" s="44" t="s">
        <v>16</v>
      </c>
      <c r="B13" s="12" t="s">
        <v>17</v>
      </c>
      <c r="C13" s="13" t="s">
        <v>18</v>
      </c>
      <c r="D13" s="36">
        <v>75</v>
      </c>
      <c r="E13" s="59">
        <f t="shared" si="0"/>
        <v>40622</v>
      </c>
      <c r="F13" s="60">
        <f t="shared" si="1"/>
        <v>3046650</v>
      </c>
      <c r="G13" s="61">
        <v>41310.5</v>
      </c>
      <c r="H13" s="62">
        <f>10555+4500+22500</f>
        <v>37555</v>
      </c>
      <c r="I13" s="62">
        <v>43000</v>
      </c>
    </row>
    <row r="14" spans="1:15" ht="36" customHeight="1">
      <c r="A14" s="44" t="s">
        <v>19</v>
      </c>
      <c r="B14" s="12" t="s">
        <v>20</v>
      </c>
      <c r="C14" s="13" t="s">
        <v>21</v>
      </c>
      <c r="D14" s="35">
        <v>4</v>
      </c>
      <c r="E14" s="59">
        <f t="shared" si="0"/>
        <v>203197</v>
      </c>
      <c r="F14" s="60">
        <f t="shared" si="1"/>
        <v>812788</v>
      </c>
      <c r="G14" s="61">
        <v>206690</v>
      </c>
      <c r="H14" s="62">
        <v>187900</v>
      </c>
      <c r="I14" s="62">
        <v>215000</v>
      </c>
    </row>
    <row r="15" spans="1:15" ht="38.25">
      <c r="A15" s="44" t="s">
        <v>22</v>
      </c>
      <c r="B15" s="12" t="s">
        <v>23</v>
      </c>
      <c r="C15" s="14" t="s">
        <v>18</v>
      </c>
      <c r="D15" s="15">
        <v>185</v>
      </c>
      <c r="E15" s="59">
        <f t="shared" si="0"/>
        <v>16955</v>
      </c>
      <c r="F15" s="60">
        <f t="shared" si="1"/>
        <v>3136675</v>
      </c>
      <c r="G15" s="63">
        <v>17215</v>
      </c>
      <c r="H15" s="59">
        <v>15650</v>
      </c>
      <c r="I15" s="62">
        <v>18000</v>
      </c>
    </row>
    <row r="16" spans="1:15" ht="64.5" customHeight="1">
      <c r="A16" s="44" t="s">
        <v>24</v>
      </c>
      <c r="B16" s="12" t="s">
        <v>25</v>
      </c>
      <c r="C16" s="14" t="s">
        <v>26</v>
      </c>
      <c r="D16" s="15">
        <v>290</v>
      </c>
      <c r="E16" s="59">
        <f t="shared" si="0"/>
        <v>10929</v>
      </c>
      <c r="F16" s="60">
        <f t="shared" si="1"/>
        <v>3169410</v>
      </c>
      <c r="G16" s="61">
        <v>10887.8</v>
      </c>
      <c r="H16" s="62">
        <v>9898</v>
      </c>
      <c r="I16" s="62">
        <v>12000</v>
      </c>
    </row>
    <row r="17" spans="1:15" ht="50.25" customHeight="1">
      <c r="A17" s="44" t="s">
        <v>27</v>
      </c>
      <c r="B17" s="12" t="s">
        <v>28</v>
      </c>
      <c r="C17" s="14" t="s">
        <v>26</v>
      </c>
      <c r="D17" s="15">
        <v>1100</v>
      </c>
      <c r="E17" s="59">
        <f t="shared" si="0"/>
        <v>18546</v>
      </c>
      <c r="F17" s="60">
        <f t="shared" si="1"/>
        <v>20400600</v>
      </c>
      <c r="G17" s="61">
        <v>18667</v>
      </c>
      <c r="H17" s="62">
        <v>16970</v>
      </c>
      <c r="I17" s="62">
        <v>20000</v>
      </c>
    </row>
    <row r="18" spans="1:15" ht="50.25" customHeight="1">
      <c r="A18" s="44" t="s">
        <v>29</v>
      </c>
      <c r="B18" s="12" t="s">
        <v>30</v>
      </c>
      <c r="C18" s="14" t="s">
        <v>31</v>
      </c>
      <c r="D18" s="15">
        <v>13</v>
      </c>
      <c r="E18" s="59">
        <f t="shared" si="0"/>
        <v>199934</v>
      </c>
      <c r="F18" s="60">
        <f t="shared" si="1"/>
        <v>2599142</v>
      </c>
      <c r="G18" s="61">
        <v>204182</v>
      </c>
      <c r="H18" s="62">
        <v>185620</v>
      </c>
      <c r="I18" s="62">
        <v>210000</v>
      </c>
    </row>
    <row r="19" spans="1:15" ht="16.149999999999999" customHeight="1">
      <c r="A19" s="45">
        <v>2</v>
      </c>
      <c r="B19" s="25" t="s">
        <v>32</v>
      </c>
      <c r="C19" s="24"/>
      <c r="D19" s="24"/>
      <c r="E19" s="76"/>
      <c r="F19" s="77"/>
      <c r="G19" s="65"/>
      <c r="H19" s="66"/>
      <c r="I19" s="67"/>
    </row>
    <row r="20" spans="1:15" ht="155.25" customHeight="1">
      <c r="A20" s="46" t="s">
        <v>33</v>
      </c>
      <c r="B20" s="20" t="s">
        <v>34</v>
      </c>
      <c r="C20" s="16" t="s">
        <v>18</v>
      </c>
      <c r="D20" s="36">
        <v>230</v>
      </c>
      <c r="E20" s="59">
        <f t="shared" ref="E12:E25" si="2">ROUNDUP(AVERAGE(G20:I20),0)</f>
        <v>215617</v>
      </c>
      <c r="F20" s="60">
        <f t="shared" ref="F12:F25" si="3">ROUNDUP(D20*E20,0)</f>
        <v>49591910</v>
      </c>
      <c r="G20" s="68">
        <v>218350</v>
      </c>
      <c r="H20" s="69">
        <v>198500</v>
      </c>
      <c r="I20" s="62">
        <v>230000</v>
      </c>
    </row>
    <row r="21" spans="1:15" s="6" customFormat="1" ht="16.149999999999999" customHeight="1">
      <c r="A21" s="47">
        <v>3</v>
      </c>
      <c r="B21" s="25" t="s">
        <v>35</v>
      </c>
      <c r="C21" s="24"/>
      <c r="D21" s="24"/>
      <c r="E21" s="70"/>
      <c r="F21" s="64"/>
      <c r="G21" s="65"/>
      <c r="H21" s="66"/>
      <c r="I21" s="67"/>
    </row>
    <row r="22" spans="1:15" s="6" customFormat="1" ht="111" customHeight="1">
      <c r="A22" s="48" t="s">
        <v>36</v>
      </c>
      <c r="B22" s="20" t="s">
        <v>37</v>
      </c>
      <c r="C22" s="13" t="s">
        <v>26</v>
      </c>
      <c r="D22" s="15">
        <v>1100</v>
      </c>
      <c r="E22" s="59">
        <f t="shared" ref="E12:E57" si="4">ROUNDUP(AVERAGE(G22:I22),0)</f>
        <v>269255</v>
      </c>
      <c r="F22" s="60">
        <f t="shared" ref="F12:F57" si="5">ROUNDUP(D22*E22,0)</f>
        <v>296180500</v>
      </c>
      <c r="G22" s="61">
        <v>273828.5</v>
      </c>
      <c r="H22" s="62">
        <v>248935</v>
      </c>
      <c r="I22" s="62">
        <v>285000</v>
      </c>
    </row>
    <row r="23" spans="1:15" s="6" customFormat="1" ht="33.75" customHeight="1">
      <c r="A23" s="48" t="s">
        <v>38</v>
      </c>
      <c r="B23" s="20" t="s">
        <v>39</v>
      </c>
      <c r="C23" s="13" t="s">
        <v>26</v>
      </c>
      <c r="D23" s="15">
        <v>1100</v>
      </c>
      <c r="E23" s="59">
        <f t="shared" ref="E23:E24" si="6">ROUNDUP(AVERAGE(G23:I23),0)</f>
        <v>18490</v>
      </c>
      <c r="F23" s="60">
        <f t="shared" ref="F23:F24" si="7">ROUNDUP(D23*E23,0)</f>
        <v>20339000</v>
      </c>
      <c r="G23" s="61">
        <v>18579</v>
      </c>
      <c r="H23" s="62">
        <v>16890</v>
      </c>
      <c r="I23" s="62">
        <v>20000</v>
      </c>
    </row>
    <row r="24" spans="1:15" s="6" customFormat="1" ht="102" customHeight="1">
      <c r="A24" s="48" t="s">
        <v>40</v>
      </c>
      <c r="B24" s="20" t="s">
        <v>41</v>
      </c>
      <c r="C24" s="31" t="s">
        <v>26</v>
      </c>
      <c r="D24" s="15">
        <v>85</v>
      </c>
      <c r="E24" s="59">
        <f t="shared" si="6"/>
        <v>270922</v>
      </c>
      <c r="F24" s="60">
        <f t="shared" si="7"/>
        <v>23028370</v>
      </c>
      <c r="G24" s="61">
        <v>273828.5</v>
      </c>
      <c r="H24" s="62">
        <f>H22</f>
        <v>248935</v>
      </c>
      <c r="I24" s="62">
        <v>290000</v>
      </c>
    </row>
    <row r="25" spans="1:15" ht="16.149999999999999" customHeight="1">
      <c r="A25" s="45">
        <v>4</v>
      </c>
      <c r="B25" s="25" t="s">
        <v>42</v>
      </c>
      <c r="C25" s="24"/>
      <c r="D25" s="24"/>
      <c r="E25" s="70"/>
      <c r="F25" s="64"/>
      <c r="G25" s="65"/>
      <c r="H25" s="66"/>
      <c r="I25" s="67"/>
    </row>
    <row r="26" spans="1:15" ht="110.25" customHeight="1">
      <c r="A26" s="48" t="s">
        <v>43</v>
      </c>
      <c r="B26" s="20" t="s">
        <v>44</v>
      </c>
      <c r="C26" s="13" t="s">
        <v>26</v>
      </c>
      <c r="D26" s="36">
        <v>1700</v>
      </c>
      <c r="E26" s="59">
        <f t="shared" si="4"/>
        <v>85256</v>
      </c>
      <c r="F26" s="60">
        <f t="shared" si="5"/>
        <v>144935200</v>
      </c>
      <c r="G26" s="68">
        <v>86830.7</v>
      </c>
      <c r="H26" s="69">
        <v>78937</v>
      </c>
      <c r="I26" s="62">
        <v>90000</v>
      </c>
      <c r="L26" s="57">
        <f>+F22+F32+F35+F36</f>
        <v>633157042</v>
      </c>
    </row>
    <row r="27" spans="1:15" ht="117" customHeight="1">
      <c r="A27" s="48" t="s">
        <v>45</v>
      </c>
      <c r="B27" s="17" t="s">
        <v>46</v>
      </c>
      <c r="C27" s="16" t="s">
        <v>13</v>
      </c>
      <c r="D27" s="36">
        <f>13+5.2+5.2</f>
        <v>23.4</v>
      </c>
      <c r="E27" s="59">
        <f t="shared" ref="E27:E29" si="8">ROUNDUP(AVERAGE(G27:I27),0)</f>
        <v>91106</v>
      </c>
      <c r="F27" s="60">
        <f t="shared" ref="F27:F29" si="9">ROUNDUP(D27*E27,0)</f>
        <v>2131881</v>
      </c>
      <c r="G27" s="68">
        <v>92879.6</v>
      </c>
      <c r="H27" s="69">
        <v>84436</v>
      </c>
      <c r="I27" s="62">
        <v>96000</v>
      </c>
      <c r="L27" s="58">
        <f>+F22/L26</f>
        <v>0.46778363084209368</v>
      </c>
      <c r="M27" s="58">
        <f>+F32/L26</f>
        <v>3.6535169737557778E-2</v>
      </c>
      <c r="N27" s="58">
        <f>+F35/L26</f>
        <v>0.1639332663380533</v>
      </c>
      <c r="O27" s="58">
        <f>+F36/L26</f>
        <v>0.33174793308229522</v>
      </c>
    </row>
    <row r="28" spans="1:15" ht="124.5" customHeight="1">
      <c r="A28" s="48" t="s">
        <v>47</v>
      </c>
      <c r="B28" s="17" t="s">
        <v>48</v>
      </c>
      <c r="C28" s="16" t="s">
        <v>26</v>
      </c>
      <c r="D28" s="36">
        <v>45</v>
      </c>
      <c r="E28" s="59">
        <f t="shared" si="8"/>
        <v>180678</v>
      </c>
      <c r="F28" s="60">
        <f t="shared" si="9"/>
        <v>8130510</v>
      </c>
      <c r="G28" s="68">
        <v>184398.5</v>
      </c>
      <c r="H28" s="69">
        <v>167635</v>
      </c>
      <c r="I28" s="62">
        <v>190000</v>
      </c>
    </row>
    <row r="29" spans="1:15" ht="86.25" customHeight="1">
      <c r="A29" s="48" t="s">
        <v>49</v>
      </c>
      <c r="B29" s="17" t="s">
        <v>50</v>
      </c>
      <c r="C29" s="14" t="s">
        <v>18</v>
      </c>
      <c r="D29" s="15">
        <v>70</v>
      </c>
      <c r="E29" s="59">
        <f t="shared" si="8"/>
        <v>1091292</v>
      </c>
      <c r="F29" s="60">
        <f t="shared" si="9"/>
        <v>76390440</v>
      </c>
      <c r="G29" s="61">
        <v>1086316</v>
      </c>
      <c r="H29" s="62">
        <v>987560</v>
      </c>
      <c r="I29" s="62">
        <v>1200000</v>
      </c>
    </row>
    <row r="30" spans="1:15" ht="98.25" customHeight="1">
      <c r="A30" s="48" t="s">
        <v>51</v>
      </c>
      <c r="B30" s="17" t="s">
        <v>52</v>
      </c>
      <c r="C30" s="14" t="s">
        <v>26</v>
      </c>
      <c r="D30" s="15">
        <v>75</v>
      </c>
      <c r="E30" s="59">
        <f t="shared" ref="E30" si="10">ROUNDUP(AVERAGE(G30:I30),0)</f>
        <v>213155</v>
      </c>
      <c r="F30" s="60">
        <f t="shared" ref="F30" si="11">ROUNDUP(D30*E30,0)</f>
        <v>15986625</v>
      </c>
      <c r="G30" s="61">
        <v>214481.3</v>
      </c>
      <c r="H30" s="62">
        <v>194983</v>
      </c>
      <c r="I30" s="62">
        <v>230000</v>
      </c>
    </row>
    <row r="31" spans="1:15" ht="15.75">
      <c r="A31" s="47">
        <v>5</v>
      </c>
      <c r="B31" s="25" t="s">
        <v>53</v>
      </c>
      <c r="C31" s="24"/>
      <c r="D31" s="24"/>
      <c r="E31" s="70"/>
      <c r="F31" s="64"/>
      <c r="G31" s="65"/>
      <c r="H31" s="66"/>
      <c r="I31" s="67"/>
    </row>
    <row r="32" spans="1:15" ht="60">
      <c r="A32" s="44" t="s">
        <v>54</v>
      </c>
      <c r="B32" s="17" t="s">
        <v>55</v>
      </c>
      <c r="C32" s="16" t="s">
        <v>56</v>
      </c>
      <c r="D32" s="36">
        <v>2500</v>
      </c>
      <c r="E32" s="59">
        <f t="shared" si="4"/>
        <v>9253</v>
      </c>
      <c r="F32" s="60">
        <f t="shared" si="5"/>
        <v>23132500</v>
      </c>
      <c r="G32" s="68">
        <v>9301.6</v>
      </c>
      <c r="H32" s="69">
        <v>8456</v>
      </c>
      <c r="I32" s="62">
        <v>10000</v>
      </c>
    </row>
    <row r="33" spans="1:9" ht="60">
      <c r="A33" s="44" t="s">
        <v>57</v>
      </c>
      <c r="B33" s="17" t="s">
        <v>58</v>
      </c>
      <c r="C33" s="16" t="s">
        <v>56</v>
      </c>
      <c r="D33" s="36">
        <v>1100</v>
      </c>
      <c r="E33" s="59">
        <f t="shared" si="4"/>
        <v>23489</v>
      </c>
      <c r="F33" s="60">
        <f t="shared" si="5"/>
        <v>25837900</v>
      </c>
      <c r="G33" s="68">
        <v>23815</v>
      </c>
      <c r="H33" s="69">
        <v>21650</v>
      </c>
      <c r="I33" s="62">
        <v>25000</v>
      </c>
    </row>
    <row r="34" spans="1:9" ht="15.6" customHeight="1">
      <c r="A34" s="47">
        <v>6</v>
      </c>
      <c r="B34" s="25" t="s">
        <v>59</v>
      </c>
      <c r="C34" s="24"/>
      <c r="D34" s="24"/>
      <c r="E34" s="70"/>
      <c r="F34" s="64"/>
      <c r="G34" s="65"/>
      <c r="H34" s="66"/>
      <c r="I34" s="67"/>
    </row>
    <row r="35" spans="1:9" ht="130.5" customHeight="1">
      <c r="A35" s="48" t="s">
        <v>60</v>
      </c>
      <c r="B35" s="20" t="s">
        <v>61</v>
      </c>
      <c r="C35" s="14" t="s">
        <v>26</v>
      </c>
      <c r="D35" s="15">
        <v>346</v>
      </c>
      <c r="E35" s="59">
        <f t="shared" si="4"/>
        <v>299987</v>
      </c>
      <c r="F35" s="60">
        <f t="shared" si="5"/>
        <v>103795502</v>
      </c>
      <c r="G35" s="61">
        <v>306407.2</v>
      </c>
      <c r="H35" s="62">
        <v>278552</v>
      </c>
      <c r="I35" s="62">
        <v>315000</v>
      </c>
    </row>
    <row r="36" spans="1:9" ht="121.5" customHeight="1">
      <c r="A36" s="48" t="s">
        <v>62</v>
      </c>
      <c r="B36" s="20" t="s">
        <v>63</v>
      </c>
      <c r="C36" s="14" t="s">
        <v>26</v>
      </c>
      <c r="D36" s="15">
        <v>390</v>
      </c>
      <c r="E36" s="59">
        <f t="shared" ref="E36:E40" si="12">ROUNDUP(AVERAGE(G36:I36),0)</f>
        <v>538586</v>
      </c>
      <c r="F36" s="60">
        <f t="shared" ref="F36:F40" si="13">ROUNDUP(D36*E36,0)</f>
        <v>210048540</v>
      </c>
      <c r="G36" s="61">
        <v>547778</v>
      </c>
      <c r="H36" s="62">
        <v>497980</v>
      </c>
      <c r="I36" s="62">
        <v>570000</v>
      </c>
    </row>
    <row r="37" spans="1:9" ht="89.25">
      <c r="A37" s="48" t="s">
        <v>64</v>
      </c>
      <c r="B37" s="17" t="s">
        <v>65</v>
      </c>
      <c r="C37" s="14" t="s">
        <v>18</v>
      </c>
      <c r="D37" s="15">
        <v>220</v>
      </c>
      <c r="E37" s="59">
        <f t="shared" si="12"/>
        <v>150827</v>
      </c>
      <c r="F37" s="60">
        <f t="shared" si="13"/>
        <v>33181940</v>
      </c>
      <c r="G37" s="61">
        <v>153203.6</v>
      </c>
      <c r="H37" s="62">
        <f>H35/2</f>
        <v>139276</v>
      </c>
      <c r="I37" s="62">
        <v>160000</v>
      </c>
    </row>
    <row r="38" spans="1:9" ht="102">
      <c r="A38" s="48" t="s">
        <v>66</v>
      </c>
      <c r="B38" s="20" t="s">
        <v>67</v>
      </c>
      <c r="C38" s="14" t="s">
        <v>18</v>
      </c>
      <c r="D38" s="35">
        <v>65</v>
      </c>
      <c r="E38" s="59">
        <f t="shared" si="12"/>
        <v>103489</v>
      </c>
      <c r="F38" s="60">
        <f t="shared" si="13"/>
        <v>6726785</v>
      </c>
      <c r="G38" s="61">
        <v>105006</v>
      </c>
      <c r="H38" s="62">
        <v>95460</v>
      </c>
      <c r="I38" s="62">
        <v>110000</v>
      </c>
    </row>
    <row r="39" spans="1:9" ht="127.5">
      <c r="A39" s="48" t="s">
        <v>68</v>
      </c>
      <c r="B39" s="20" t="s">
        <v>69</v>
      </c>
      <c r="C39" s="14" t="s">
        <v>26</v>
      </c>
      <c r="D39" s="35">
        <v>55</v>
      </c>
      <c r="E39" s="59">
        <f t="shared" si="12"/>
        <v>397901</v>
      </c>
      <c r="F39" s="60">
        <f t="shared" si="13"/>
        <v>21884555</v>
      </c>
      <c r="G39" s="61">
        <v>405271.9</v>
      </c>
      <c r="H39" s="62">
        <f>H35+89877</f>
        <v>368429</v>
      </c>
      <c r="I39" s="62">
        <v>420000</v>
      </c>
    </row>
    <row r="40" spans="1:9" ht="129.75" customHeight="1">
      <c r="A40" s="48" t="s">
        <v>70</v>
      </c>
      <c r="B40" s="20" t="s">
        <v>71</v>
      </c>
      <c r="C40" s="14" t="s">
        <v>26</v>
      </c>
      <c r="D40" s="35">
        <v>330</v>
      </c>
      <c r="E40" s="59">
        <f t="shared" si="12"/>
        <v>156934</v>
      </c>
      <c r="F40" s="60">
        <f t="shared" si="13"/>
        <v>51788220</v>
      </c>
      <c r="G40" s="61">
        <v>160182</v>
      </c>
      <c r="H40" s="62">
        <v>145620</v>
      </c>
      <c r="I40" s="62">
        <v>165000</v>
      </c>
    </row>
    <row r="41" spans="1:9" ht="15.75" customHeight="1">
      <c r="A41" s="49">
        <v>7</v>
      </c>
      <c r="B41" s="25" t="s">
        <v>72</v>
      </c>
      <c r="C41" s="27"/>
      <c r="D41" s="28"/>
      <c r="E41" s="70"/>
      <c r="F41" s="64"/>
      <c r="G41" s="71"/>
      <c r="H41" s="70"/>
      <c r="I41" s="67"/>
    </row>
    <row r="42" spans="1:9" ht="153">
      <c r="A42" s="44" t="s">
        <v>73</v>
      </c>
      <c r="B42" s="17" t="s">
        <v>74</v>
      </c>
      <c r="C42" s="11" t="s">
        <v>21</v>
      </c>
      <c r="D42" s="36">
        <v>13</v>
      </c>
      <c r="E42" s="59">
        <f t="shared" si="4"/>
        <v>512920</v>
      </c>
      <c r="F42" s="60">
        <f t="shared" si="5"/>
        <v>6667960</v>
      </c>
      <c r="G42" s="61">
        <v>523160</v>
      </c>
      <c r="H42" s="62">
        <v>475600</v>
      </c>
      <c r="I42" s="62">
        <v>540000</v>
      </c>
    </row>
    <row r="43" spans="1:9" ht="76.5">
      <c r="A43" s="44" t="s">
        <v>75</v>
      </c>
      <c r="B43" s="12" t="s">
        <v>76</v>
      </c>
      <c r="C43" s="13" t="s">
        <v>13</v>
      </c>
      <c r="D43" s="15">
        <v>38</v>
      </c>
      <c r="E43" s="59">
        <f t="shared" ref="E43" si="14">ROUNDUP(AVERAGE(G43:I43),0)</f>
        <v>270897</v>
      </c>
      <c r="F43" s="60">
        <f t="shared" ref="F43" si="15">ROUNDUP(D43*E43,0)</f>
        <v>10294086</v>
      </c>
      <c r="G43" s="61">
        <v>273790</v>
      </c>
      <c r="H43" s="62">
        <v>248900</v>
      </c>
      <c r="I43" s="62">
        <v>290000</v>
      </c>
    </row>
    <row r="44" spans="1:9" ht="15.6" customHeight="1">
      <c r="A44" s="49">
        <v>8</v>
      </c>
      <c r="B44" s="32" t="s">
        <v>77</v>
      </c>
      <c r="C44" s="33"/>
      <c r="D44" s="34"/>
      <c r="E44" s="70"/>
      <c r="F44" s="64"/>
      <c r="G44" s="72"/>
      <c r="H44" s="73"/>
      <c r="I44" s="67"/>
    </row>
    <row r="45" spans="1:9" ht="144" customHeight="1">
      <c r="A45" s="48" t="s">
        <v>78</v>
      </c>
      <c r="B45" s="20" t="s">
        <v>79</v>
      </c>
      <c r="C45" s="14" t="s">
        <v>18</v>
      </c>
      <c r="D45" s="35">
        <v>70</v>
      </c>
      <c r="E45" s="59">
        <f t="shared" si="4"/>
        <v>657271</v>
      </c>
      <c r="F45" s="60">
        <f t="shared" si="5"/>
        <v>46008970</v>
      </c>
      <c r="G45" s="61">
        <v>666186.4</v>
      </c>
      <c r="H45" s="62">
        <v>605624</v>
      </c>
      <c r="I45" s="62">
        <v>700000</v>
      </c>
    </row>
    <row r="46" spans="1:9" ht="114.75">
      <c r="A46" s="48" t="s">
        <v>80</v>
      </c>
      <c r="B46" s="17" t="s">
        <v>81</v>
      </c>
      <c r="C46" s="11" t="s">
        <v>18</v>
      </c>
      <c r="D46" s="18">
        <v>12</v>
      </c>
      <c r="E46" s="59">
        <f t="shared" ref="E46:E47" si="16">ROUNDUP(AVERAGE(G46:I46),0)</f>
        <v>437271</v>
      </c>
      <c r="F46" s="60">
        <f t="shared" ref="F46:F47" si="17">ROUNDUP(D46*E46,0)</f>
        <v>5247252</v>
      </c>
      <c r="G46" s="61">
        <v>446186.4</v>
      </c>
      <c r="H46" s="62">
        <v>405624</v>
      </c>
      <c r="I46" s="62">
        <v>460000</v>
      </c>
    </row>
    <row r="47" spans="1:9" ht="118.9" customHeight="1">
      <c r="A47" s="48" t="s">
        <v>82</v>
      </c>
      <c r="B47" s="20" t="s">
        <v>83</v>
      </c>
      <c r="C47" s="11" t="s">
        <v>18</v>
      </c>
      <c r="D47" s="18">
        <v>15</v>
      </c>
      <c r="E47" s="59">
        <f t="shared" si="16"/>
        <v>437271</v>
      </c>
      <c r="F47" s="60">
        <f t="shared" si="17"/>
        <v>6559065</v>
      </c>
      <c r="G47" s="61">
        <v>446186.4</v>
      </c>
      <c r="H47" s="62">
        <v>405624</v>
      </c>
      <c r="I47" s="62">
        <v>460000</v>
      </c>
    </row>
    <row r="48" spans="1:9" ht="13.5" customHeight="1">
      <c r="A48" s="47">
        <v>9</v>
      </c>
      <c r="B48" s="30" t="s">
        <v>84</v>
      </c>
      <c r="C48" s="26"/>
      <c r="D48" s="29"/>
      <c r="E48" s="70"/>
      <c r="F48" s="64"/>
      <c r="G48" s="74"/>
      <c r="H48" s="75"/>
      <c r="I48" s="67"/>
    </row>
    <row r="49" spans="1:9" ht="144.75" customHeight="1">
      <c r="A49" s="44" t="s">
        <v>85</v>
      </c>
      <c r="B49" s="21" t="s">
        <v>86</v>
      </c>
      <c r="C49" s="14" t="s">
        <v>18</v>
      </c>
      <c r="D49" s="15">
        <v>2295</v>
      </c>
      <c r="E49" s="59">
        <f t="shared" si="4"/>
        <v>20424</v>
      </c>
      <c r="F49" s="60">
        <f t="shared" ref="F49:F50" si="18">ROUNDUP(D49*E49,0)</f>
        <v>46873080</v>
      </c>
      <c r="G49" s="61">
        <v>20570</v>
      </c>
      <c r="H49" s="62">
        <v>18700</v>
      </c>
      <c r="I49" s="62">
        <v>22000</v>
      </c>
    </row>
    <row r="50" spans="1:9" ht="126.75" customHeight="1">
      <c r="A50" s="44" t="s">
        <v>87</v>
      </c>
      <c r="B50" s="21" t="s">
        <v>88</v>
      </c>
      <c r="C50" s="14" t="s">
        <v>26</v>
      </c>
      <c r="D50" s="15">
        <v>90</v>
      </c>
      <c r="E50" s="59">
        <f t="shared" si="4"/>
        <v>10895</v>
      </c>
      <c r="F50" s="60">
        <f t="shared" si="18"/>
        <v>980550</v>
      </c>
      <c r="G50" s="61">
        <v>10835</v>
      </c>
      <c r="H50" s="62">
        <v>9850</v>
      </c>
      <c r="I50" s="62">
        <v>12000</v>
      </c>
    </row>
    <row r="51" spans="1:9" ht="15.6" customHeight="1">
      <c r="A51" s="47">
        <v>10</v>
      </c>
      <c r="B51" s="30" t="s">
        <v>89</v>
      </c>
      <c r="C51" s="26"/>
      <c r="D51" s="29"/>
      <c r="E51" s="70"/>
      <c r="F51" s="64"/>
      <c r="G51" s="74"/>
      <c r="H51" s="75"/>
      <c r="I51" s="67"/>
    </row>
    <row r="52" spans="1:9" ht="81.75" customHeight="1">
      <c r="A52" s="48" t="s">
        <v>90</v>
      </c>
      <c r="B52" s="17" t="s">
        <v>91</v>
      </c>
      <c r="C52" s="14" t="s">
        <v>31</v>
      </c>
      <c r="D52" s="15">
        <v>20</v>
      </c>
      <c r="E52" s="59">
        <f t="shared" si="4"/>
        <v>127669</v>
      </c>
      <c r="F52" s="60">
        <f t="shared" si="5"/>
        <v>2553380</v>
      </c>
      <c r="G52" s="61">
        <v>127287.89820999998</v>
      </c>
      <c r="H52" s="62">
        <v>115716.27109999998</v>
      </c>
      <c r="I52" s="62">
        <v>140000</v>
      </c>
    </row>
    <row r="53" spans="1:9" ht="45" customHeight="1">
      <c r="A53" s="48" t="s">
        <v>92</v>
      </c>
      <c r="B53" s="19" t="s">
        <v>93</v>
      </c>
      <c r="C53" s="14" t="s">
        <v>18</v>
      </c>
      <c r="D53" s="15">
        <v>150</v>
      </c>
      <c r="E53" s="59">
        <f t="shared" ref="E53:E57" si="19">ROUNDUP(AVERAGE(G53:I53),0)</f>
        <v>51914</v>
      </c>
      <c r="F53" s="60">
        <f t="shared" ref="F53:F57" si="20">ROUNDUP(D53*E53,0)</f>
        <v>7787100</v>
      </c>
      <c r="G53" s="61">
        <v>52768.352201399997</v>
      </c>
      <c r="H53" s="62">
        <v>47971.229273999998</v>
      </c>
      <c r="I53" s="62">
        <v>55000</v>
      </c>
    </row>
    <row r="54" spans="1:9" ht="53.25" customHeight="1">
      <c r="A54" s="48" t="s">
        <v>94</v>
      </c>
      <c r="B54" s="19" t="s">
        <v>95</v>
      </c>
      <c r="C54" s="14" t="s">
        <v>18</v>
      </c>
      <c r="D54" s="15">
        <v>15</v>
      </c>
      <c r="E54" s="59">
        <f t="shared" si="19"/>
        <v>35052</v>
      </c>
      <c r="F54" s="60">
        <f t="shared" si="20"/>
        <v>525780</v>
      </c>
      <c r="G54" s="61">
        <v>35175.863352666667</v>
      </c>
      <c r="H54" s="62">
        <v>31978.057593333335</v>
      </c>
      <c r="I54" s="62">
        <v>38000</v>
      </c>
    </row>
    <row r="55" spans="1:9" ht="81.75" customHeight="1">
      <c r="A55" s="48" t="s">
        <v>96</v>
      </c>
      <c r="B55" s="19" t="s">
        <v>97</v>
      </c>
      <c r="C55" s="14" t="s">
        <v>18</v>
      </c>
      <c r="D55" s="15">
        <v>300</v>
      </c>
      <c r="E55" s="59">
        <f t="shared" si="19"/>
        <v>8449</v>
      </c>
      <c r="F55" s="60">
        <f t="shared" si="20"/>
        <v>2534700</v>
      </c>
      <c r="G55" s="61">
        <v>8561.6048979999996</v>
      </c>
      <c r="H55" s="62">
        <v>7783.27718</v>
      </c>
      <c r="I55" s="62">
        <v>9000</v>
      </c>
    </row>
    <row r="56" spans="1:9" ht="43.5" customHeight="1">
      <c r="A56" s="48" t="s">
        <v>98</v>
      </c>
      <c r="B56" s="19" t="s">
        <v>99</v>
      </c>
      <c r="C56" s="14" t="s">
        <v>31</v>
      </c>
      <c r="D56" s="15">
        <v>1</v>
      </c>
      <c r="E56" s="59">
        <f t="shared" si="19"/>
        <v>126003</v>
      </c>
      <c r="F56" s="60">
        <f t="shared" si="20"/>
        <v>126003</v>
      </c>
      <c r="G56" s="61">
        <v>127288.86896000001</v>
      </c>
      <c r="H56" s="62">
        <v>115717.15360000001</v>
      </c>
      <c r="I56" s="62">
        <v>135000</v>
      </c>
    </row>
    <row r="57" spans="1:9" ht="91.5" customHeight="1">
      <c r="A57" s="48" t="s">
        <v>100</v>
      </c>
      <c r="B57" s="19" t="s">
        <v>101</v>
      </c>
      <c r="C57" s="14" t="s">
        <v>31</v>
      </c>
      <c r="D57" s="15">
        <v>1</v>
      </c>
      <c r="E57" s="59">
        <f t="shared" si="19"/>
        <v>922765</v>
      </c>
      <c r="F57" s="60">
        <f t="shared" si="20"/>
        <v>922765</v>
      </c>
      <c r="G57" s="61">
        <v>931487.70332773111</v>
      </c>
      <c r="H57" s="62">
        <v>846807.00302521011</v>
      </c>
      <c r="I57" s="62">
        <v>990000</v>
      </c>
    </row>
    <row r="58" spans="1:9">
      <c r="A58" s="80" t="s">
        <v>102</v>
      </c>
      <c r="B58" s="81"/>
      <c r="C58" s="81"/>
      <c r="D58" s="81"/>
      <c r="E58" s="81"/>
      <c r="F58" s="50">
        <f>ROUNDUP(SUM(F11:F57),0)</f>
        <v>1304828696</v>
      </c>
    </row>
    <row r="59" spans="1:9">
      <c r="A59" s="80" t="s">
        <v>103</v>
      </c>
      <c r="B59" s="81"/>
      <c r="C59" s="81"/>
      <c r="D59" s="81"/>
      <c r="E59" s="81"/>
      <c r="F59" s="50">
        <f>ROUNDUP(F58*24%,0)</f>
        <v>313158888</v>
      </c>
    </row>
    <row r="60" spans="1:9">
      <c r="A60" s="80" t="s">
        <v>104</v>
      </c>
      <c r="B60" s="81"/>
      <c r="C60" s="81"/>
      <c r="D60" s="81"/>
      <c r="E60" s="81"/>
      <c r="F60" s="50">
        <f>ROUNDUP(F58*6%,)</f>
        <v>78289722</v>
      </c>
    </row>
    <row r="61" spans="1:9">
      <c r="A61" s="80" t="s">
        <v>105</v>
      </c>
      <c r="B61" s="81"/>
      <c r="C61" s="81"/>
      <c r="D61" s="81"/>
      <c r="E61" s="81"/>
      <c r="F61" s="50">
        <f>ROUNDUP(F60*19%,0)</f>
        <v>14875048</v>
      </c>
    </row>
    <row r="62" spans="1:9" ht="15.75" thickBot="1">
      <c r="A62" s="92" t="s">
        <v>106</v>
      </c>
      <c r="B62" s="93"/>
      <c r="C62" s="93"/>
      <c r="D62" s="93"/>
      <c r="E62" s="93"/>
      <c r="F62" s="51">
        <f>SUM(F58:F61)</f>
        <v>1711152354</v>
      </c>
    </row>
    <row r="65" spans="2:10" hidden="1">
      <c r="E65" s="52" t="s">
        <v>107</v>
      </c>
      <c r="F65" s="53">
        <f>F62/1750905</f>
        <v>977.29594352634786</v>
      </c>
    </row>
    <row r="66" spans="2:10" hidden="1">
      <c r="F66" s="9"/>
    </row>
    <row r="67" spans="2:10" hidden="1">
      <c r="E67" s="54">
        <v>0.05</v>
      </c>
      <c r="F67" s="7">
        <f>F62*E67</f>
        <v>85557617.700000003</v>
      </c>
    </row>
    <row r="68" spans="2:10" hidden="1">
      <c r="E68" s="54">
        <v>1.5</v>
      </c>
      <c r="F68" s="8">
        <f>E68*F62</f>
        <v>2566728531</v>
      </c>
    </row>
    <row r="69" spans="2:10" hidden="1">
      <c r="C69" s="2"/>
      <c r="D69" s="2"/>
      <c r="F69" s="55">
        <f>E68*F65</f>
        <v>1465.9439152895218</v>
      </c>
    </row>
    <row r="70" spans="2:10" hidden="1">
      <c r="C70" s="2"/>
      <c r="D70" s="2"/>
    </row>
    <row r="71" spans="2:10" hidden="1">
      <c r="C71" s="2"/>
      <c r="D71" s="2"/>
    </row>
    <row r="72" spans="2:10" hidden="1">
      <c r="C72" s="2"/>
      <c r="D72" s="2"/>
      <c r="E72" s="2"/>
      <c r="F72" s="78">
        <f>+F62*10%</f>
        <v>171115235.40000001</v>
      </c>
      <c r="G72" s="78"/>
      <c r="H72" s="2"/>
      <c r="I72" s="2"/>
    </row>
    <row r="73" spans="2:10" hidden="1">
      <c r="C73" s="2"/>
      <c r="D73" s="2"/>
      <c r="E73" s="2"/>
      <c r="F73" s="78">
        <f>+F62/5</f>
        <v>342230470.80000001</v>
      </c>
      <c r="G73" s="78">
        <f>+F73*3</f>
        <v>1026691412.4000001</v>
      </c>
      <c r="H73" s="2"/>
      <c r="I73" s="2"/>
      <c r="J73" s="56"/>
    </row>
    <row r="74" spans="2:10" ht="135.6" hidden="1" customHeight="1">
      <c r="C74" s="10"/>
      <c r="D74" s="2"/>
      <c r="E74" s="2"/>
      <c r="F74" s="2"/>
      <c r="G74" s="2"/>
      <c r="H74" s="2"/>
      <c r="I74" s="2"/>
    </row>
    <row r="75" spans="2:10">
      <c r="B75" s="4"/>
      <c r="C75" s="5"/>
      <c r="D75" s="2"/>
    </row>
    <row r="76" spans="2:10">
      <c r="C76" s="2"/>
      <c r="D76" s="2"/>
      <c r="G76" s="56"/>
    </row>
    <row r="77" spans="2:10">
      <c r="C77" s="2"/>
      <c r="D77" s="2"/>
    </row>
    <row r="78" spans="2:10">
      <c r="C78" s="2"/>
      <c r="D78" s="2"/>
    </row>
    <row r="79" spans="2:10">
      <c r="C79" s="2"/>
      <c r="D79" s="2"/>
    </row>
    <row r="80" spans="2:10">
      <c r="C80" s="2"/>
      <c r="D80" s="2"/>
    </row>
    <row r="81" spans="2:4">
      <c r="C81" s="2"/>
      <c r="D81" s="2"/>
    </row>
    <row r="82" spans="2:4">
      <c r="C82" s="2"/>
      <c r="D82" s="2"/>
    </row>
    <row r="83" spans="2:4">
      <c r="C83" s="2"/>
      <c r="D83" s="2"/>
    </row>
    <row r="84" spans="2:4">
      <c r="C84" s="2"/>
      <c r="D84" s="2"/>
    </row>
    <row r="85" spans="2:4">
      <c r="B85" s="3"/>
      <c r="C85" s="2"/>
      <c r="D85" s="2"/>
    </row>
    <row r="86" spans="2:4">
      <c r="C86" s="2"/>
      <c r="D86" s="2"/>
    </row>
    <row r="87" spans="2:4">
      <c r="B87" s="3"/>
      <c r="C87" s="2"/>
      <c r="D87" s="2"/>
    </row>
    <row r="88" spans="2:4">
      <c r="C88" s="2"/>
      <c r="D88" s="2"/>
    </row>
    <row r="89" spans="2:4">
      <c r="B89" s="3"/>
      <c r="C89" s="2"/>
      <c r="D89" s="2"/>
    </row>
    <row r="90" spans="2:4">
      <c r="C90" s="2"/>
      <c r="D90" s="2"/>
    </row>
    <row r="91" spans="2:4">
      <c r="C91" s="2"/>
      <c r="D91" s="2"/>
    </row>
    <row r="92" spans="2:4">
      <c r="C92" s="2"/>
      <c r="D92" s="2"/>
    </row>
    <row r="93" spans="2:4">
      <c r="C93" s="2"/>
      <c r="D93" s="2"/>
    </row>
    <row r="94" spans="2:4">
      <c r="C94" s="2"/>
      <c r="D94" s="2"/>
    </row>
    <row r="95" spans="2:4">
      <c r="C95" s="2"/>
      <c r="D95" s="2"/>
    </row>
    <row r="96" spans="2:4">
      <c r="C96" s="2"/>
      <c r="D96" s="2"/>
    </row>
    <row r="97" spans="3:4">
      <c r="C97" s="2"/>
      <c r="D97" s="2"/>
    </row>
    <row r="98" spans="3:4">
      <c r="C98" s="2"/>
      <c r="D98" s="2"/>
    </row>
    <row r="99" spans="3:4">
      <c r="C99" s="2"/>
      <c r="D99" s="2"/>
    </row>
  </sheetData>
  <mergeCells count="8">
    <mergeCell ref="A62:E62"/>
    <mergeCell ref="A60:E60"/>
    <mergeCell ref="A61:E61"/>
    <mergeCell ref="K9:O9"/>
    <mergeCell ref="A58:E58"/>
    <mergeCell ref="A8:I8"/>
    <mergeCell ref="A2:I7"/>
    <mergeCell ref="A59:E59"/>
  </mergeCells>
  <phoneticPr fontId="3" type="noConversion"/>
  <pageMargins left="0.70866141732283472" right="0.70866141732283472" top="0.74803149606299213" bottom="0.74803149606299213" header="0.31496062992125984" footer="0.31496062992125984"/>
  <pageSetup scale="70" fitToHeight="0"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Felipe Botero</dc:creator>
  <cp:keywords/>
  <dc:description/>
  <cp:lastModifiedBy>Monica Jaqueline Durango Castro</cp:lastModifiedBy>
  <cp:revision/>
  <dcterms:created xsi:type="dcterms:W3CDTF">2023-05-06T02:18:05Z</dcterms:created>
  <dcterms:modified xsi:type="dcterms:W3CDTF">2026-07-06T16:56:22Z</dcterms:modified>
  <cp:category/>
  <cp:contentStatus/>
</cp:coreProperties>
</file>