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ompueducar-my.sharepoint.com/personal/remartinez_cpe_gov_co/Documents/Documentos/CPE/MONTACARGAS/INICIO DEL PROCESO/"/>
    </mc:Choice>
  </mc:AlternateContent>
  <xr:revisionPtr revIDLastSave="0" documentId="8_{B80D9B2D-8333-4A77-A483-2520713D52B9}" xr6:coauthVersionLast="47" xr6:coauthVersionMax="47" xr10:uidLastSave="{00000000-0000-0000-0000-000000000000}"/>
  <bookViews>
    <workbookView xWindow="-110" yWindow="-110" windowWidth="19420" windowHeight="11500" tabRatio="750" activeTab="1" xr2:uid="{00000000-000D-0000-FFFF-FFFF00000000}"/>
  </bookViews>
  <sheets>
    <sheet name="ANALISIS COTIZACIONES" sheetId="37" r:id="rId1"/>
    <sheet name="Conclusiones" sheetId="8" r:id="rId2"/>
  </sheets>
  <definedNames>
    <definedName name="__ACT1" localSheetId="0">#REF!</definedName>
    <definedName name="__ACT1">#REF!</definedName>
    <definedName name="__ACT2" localSheetId="0">#REF!</definedName>
    <definedName name="__ACT2">#REF!</definedName>
    <definedName name="__VLR1" localSheetId="0">(#REF!)</definedName>
    <definedName name="__VLR1">(#REF!)</definedName>
    <definedName name="_ACT1">#REF!</definedName>
    <definedName name="_ACT2">#REF!</definedName>
    <definedName name="_xlnm._FilterDatabase" localSheetId="0" hidden="1">'ANALISIS COTIZACIONES'!$A$3:$V$14</definedName>
    <definedName name="_VLR1">(#REF!)</definedName>
    <definedName name="ACUM">#REF!</definedName>
    <definedName name="ACUM1">(#REF!)</definedName>
    <definedName name="ACUM2">#REF!</definedName>
    <definedName name="_xlnm.Print_Area" localSheetId="0">'ANALISIS COTIZACIONES'!$A$1:$AL$14</definedName>
    <definedName name="DIR">#REF!</definedName>
    <definedName name="DIRECTOS">#REF!</definedName>
    <definedName name="IND">#REF!</definedName>
    <definedName name="INDIRECTOS">#REF!</definedName>
    <definedName name="PUNT1">#REF!</definedName>
    <definedName name="PUNT2">#REF!</definedName>
    <definedName name="RANGO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" i="37" l="1"/>
  <c r="AG11" i="37"/>
  <c r="Q4" i="37"/>
  <c r="P4" i="37"/>
  <c r="L14" i="37"/>
  <c r="M14" i="37"/>
  <c r="I14" i="37"/>
  <c r="F14" i="37"/>
  <c r="N13" i="37"/>
  <c r="O13" i="37" s="1"/>
  <c r="J13" i="37"/>
  <c r="G13" i="37"/>
  <c r="H13" i="37" s="1"/>
  <c r="N11" i="37"/>
  <c r="O11" i="37" s="1"/>
  <c r="J11" i="37"/>
  <c r="K11" i="37" s="1"/>
  <c r="G11" i="37"/>
  <c r="H11" i="37" s="1"/>
  <c r="N10" i="37"/>
  <c r="O10" i="37" s="1"/>
  <c r="J10" i="37"/>
  <c r="K10" i="37" s="1"/>
  <c r="G10" i="37"/>
  <c r="H10" i="37" s="1"/>
  <c r="N6" i="37"/>
  <c r="O6" i="37" s="1"/>
  <c r="J6" i="37"/>
  <c r="G6" i="37"/>
  <c r="H6" i="37" s="1"/>
  <c r="N8" i="37"/>
  <c r="O8" i="37" s="1"/>
  <c r="J8" i="37"/>
  <c r="G8" i="37"/>
  <c r="H8" i="37" s="1"/>
  <c r="N7" i="37"/>
  <c r="O7" i="37" s="1"/>
  <c r="J7" i="37"/>
  <c r="K7" i="37" s="1"/>
  <c r="G7" i="37"/>
  <c r="H7" i="37" s="1"/>
  <c r="N12" i="37"/>
  <c r="O12" i="37" s="1"/>
  <c r="J12" i="37"/>
  <c r="K12" i="37" s="1"/>
  <c r="G12" i="37"/>
  <c r="H12" i="37" s="1"/>
  <c r="N9" i="37"/>
  <c r="O9" i="37" s="1"/>
  <c r="J9" i="37"/>
  <c r="K9" i="37" s="1"/>
  <c r="G9" i="37"/>
  <c r="H9" i="37" s="1"/>
  <c r="K6" i="37" l="1"/>
  <c r="K8" i="37"/>
  <c r="S8" i="37" s="1"/>
  <c r="K13" i="37"/>
  <c r="S10" i="37"/>
  <c r="Q11" i="37"/>
  <c r="R11" i="37"/>
  <c r="P11" i="37"/>
  <c r="S11" i="37"/>
  <c r="P10" i="37"/>
  <c r="R13" i="37"/>
  <c r="Q13" i="37"/>
  <c r="P13" i="37"/>
  <c r="Q10" i="37"/>
  <c r="R10" i="37"/>
  <c r="S6" i="37"/>
  <c r="R6" i="37"/>
  <c r="Q6" i="37"/>
  <c r="Q8" i="37"/>
  <c r="P8" i="37"/>
  <c r="Q7" i="37"/>
  <c r="P7" i="37"/>
  <c r="S7" i="37"/>
  <c r="R7" i="37"/>
  <c r="Q9" i="37"/>
  <c r="P9" i="37"/>
  <c r="S9" i="37"/>
  <c r="R9" i="37"/>
  <c r="R12" i="37"/>
  <c r="Q12" i="37"/>
  <c r="S12" i="37"/>
  <c r="P12" i="37"/>
  <c r="N5" i="37"/>
  <c r="J5" i="37"/>
  <c r="G5" i="37"/>
  <c r="N4" i="37"/>
  <c r="N14" i="37" s="1"/>
  <c r="G4" i="37"/>
  <c r="S13" i="37" l="1"/>
  <c r="P6" i="37"/>
  <c r="R8" i="37"/>
  <c r="T10" i="37"/>
  <c r="G14" i="37"/>
  <c r="V10" i="37"/>
  <c r="T13" i="37"/>
  <c r="V13" i="37"/>
  <c r="U13" i="37"/>
  <c r="V11" i="37"/>
  <c r="U11" i="37"/>
  <c r="T11" i="37"/>
  <c r="X10" i="37"/>
  <c r="W10" i="37"/>
  <c r="X11" i="37"/>
  <c r="W11" i="37"/>
  <c r="X13" i="37"/>
  <c r="W13" i="37"/>
  <c r="U10" i="37"/>
  <c r="V6" i="37"/>
  <c r="U6" i="37"/>
  <c r="X6" i="37"/>
  <c r="W6" i="37"/>
  <c r="X8" i="37"/>
  <c r="W8" i="37"/>
  <c r="X7" i="37"/>
  <c r="W7" i="37"/>
  <c r="T8" i="37"/>
  <c r="U8" i="37"/>
  <c r="V7" i="37"/>
  <c r="U7" i="37"/>
  <c r="T7" i="37"/>
  <c r="T12" i="37"/>
  <c r="V12" i="37"/>
  <c r="U12" i="37"/>
  <c r="V9" i="37"/>
  <c r="U9" i="37"/>
  <c r="T9" i="37"/>
  <c r="X12" i="37"/>
  <c r="W12" i="37"/>
  <c r="X9" i="37"/>
  <c r="W9" i="37"/>
  <c r="O5" i="37"/>
  <c r="O4" i="37"/>
  <c r="O14" i="37" s="1"/>
  <c r="H5" i="37"/>
  <c r="K5" i="37"/>
  <c r="J4" i="37"/>
  <c r="J14" i="37" s="1"/>
  <c r="T6" i="37" l="1"/>
  <c r="V8" i="37"/>
  <c r="H14" i="37"/>
  <c r="AA10" i="37"/>
  <c r="Z10" i="37"/>
  <c r="Y10" i="37"/>
  <c r="AA13" i="37"/>
  <c r="Z13" i="37"/>
  <c r="Y13" i="37"/>
  <c r="Y11" i="37"/>
  <c r="Z11" i="37"/>
  <c r="AA11" i="37"/>
  <c r="AA6" i="37"/>
  <c r="Z6" i="37"/>
  <c r="Y6" i="37"/>
  <c r="Z8" i="37"/>
  <c r="AA8" i="37"/>
  <c r="Y8" i="37"/>
  <c r="Z7" i="37"/>
  <c r="Y7" i="37"/>
  <c r="AA7" i="37"/>
  <c r="Y12" i="37"/>
  <c r="AA12" i="37"/>
  <c r="Z12" i="37"/>
  <c r="Z9" i="37"/>
  <c r="AA9" i="37"/>
  <c r="Y9" i="37"/>
  <c r="S5" i="37"/>
  <c r="R5" i="37"/>
  <c r="Q5" i="37"/>
  <c r="P5" i="37"/>
  <c r="K4" i="37"/>
  <c r="K14" i="37" s="1"/>
  <c r="AL10" i="37" l="1"/>
  <c r="AK10" i="37"/>
  <c r="AL13" i="37"/>
  <c r="AK13" i="37"/>
  <c r="AL11" i="37"/>
  <c r="AK11" i="37"/>
  <c r="AL6" i="37"/>
  <c r="AK6" i="37"/>
  <c r="AL8" i="37"/>
  <c r="AK8" i="37"/>
  <c r="AL7" i="37"/>
  <c r="AK7" i="37"/>
  <c r="AK12" i="37"/>
  <c r="AL12" i="37"/>
  <c r="AK9" i="37"/>
  <c r="AL9" i="37"/>
  <c r="AE11" i="37"/>
  <c r="AC11" i="37"/>
  <c r="AB11" i="37"/>
  <c r="AB13" i="37"/>
  <c r="AG13" i="37"/>
  <c r="AC13" i="37"/>
  <c r="AE13" i="37"/>
  <c r="AB10" i="37"/>
  <c r="AC10" i="37"/>
  <c r="AE10" i="37"/>
  <c r="AG10" i="37"/>
  <c r="AB6" i="37"/>
  <c r="AG6" i="37"/>
  <c r="AE6" i="37"/>
  <c r="AC6" i="37"/>
  <c r="AG7" i="37"/>
  <c r="AE7" i="37"/>
  <c r="AC7" i="37"/>
  <c r="AB7" i="37"/>
  <c r="AB8" i="37"/>
  <c r="AG8" i="37"/>
  <c r="AC8" i="37"/>
  <c r="AE8" i="37"/>
  <c r="AG9" i="37"/>
  <c r="AE9" i="37"/>
  <c r="AC9" i="37"/>
  <c r="AB9" i="37"/>
  <c r="AB12" i="37"/>
  <c r="AG12" i="37"/>
  <c r="AE12" i="37"/>
  <c r="AC12" i="37"/>
  <c r="U5" i="37"/>
  <c r="V5" i="37"/>
  <c r="T5" i="37"/>
  <c r="W5" i="37"/>
  <c r="X5" i="37"/>
  <c r="S4" i="37"/>
  <c r="R4" i="37"/>
  <c r="W4" i="37"/>
  <c r="AH13" i="37" l="1"/>
  <c r="AF13" i="37"/>
  <c r="AD13" i="37"/>
  <c r="AD11" i="37"/>
  <c r="AH11" i="37"/>
  <c r="AF11" i="37"/>
  <c r="AI10" i="37"/>
  <c r="AJ10" i="37"/>
  <c r="AD10" i="37"/>
  <c r="AF10" i="37"/>
  <c r="AH10" i="37"/>
  <c r="AJ11" i="37"/>
  <c r="AI11" i="37"/>
  <c r="AJ13" i="37"/>
  <c r="AI13" i="37"/>
  <c r="AH6" i="37"/>
  <c r="AF6" i="37"/>
  <c r="AD6" i="37"/>
  <c r="AJ6" i="37"/>
  <c r="AI6" i="37"/>
  <c r="AF7" i="37"/>
  <c r="AH7" i="37"/>
  <c r="AD7" i="37"/>
  <c r="AJ7" i="37"/>
  <c r="AI7" i="37"/>
  <c r="AD8" i="37"/>
  <c r="AH8" i="37"/>
  <c r="AF8" i="37"/>
  <c r="AJ8" i="37"/>
  <c r="AI8" i="37"/>
  <c r="AF9" i="37"/>
  <c r="AD9" i="37"/>
  <c r="AH9" i="37"/>
  <c r="AJ12" i="37"/>
  <c r="AI12" i="37"/>
  <c r="AJ9" i="37"/>
  <c r="AI9" i="37"/>
  <c r="AH12" i="37"/>
  <c r="AF12" i="37"/>
  <c r="AD12" i="37"/>
  <c r="Z5" i="37"/>
  <c r="AA5" i="37"/>
  <c r="Y5" i="37"/>
  <c r="V4" i="37"/>
  <c r="U4" i="37"/>
  <c r="T4" i="37"/>
  <c r="P14" i="37"/>
  <c r="AK5" i="37" l="1"/>
  <c r="AL5" i="37"/>
  <c r="AG5" i="37"/>
  <c r="AC5" i="37"/>
  <c r="AB5" i="37"/>
  <c r="AE5" i="37"/>
  <c r="T14" i="37"/>
  <c r="S14" i="37"/>
  <c r="Q14" i="37"/>
  <c r="X4" i="37"/>
  <c r="U14" i="37"/>
  <c r="R14" i="37"/>
  <c r="V14" i="37"/>
  <c r="AD5" i="37" l="1"/>
  <c r="AF5" i="37"/>
  <c r="AH5" i="37"/>
  <c r="AI5" i="37"/>
  <c r="AJ5" i="37"/>
  <c r="AA4" i="37"/>
  <c r="Z4" i="37"/>
  <c r="Y4" i="37"/>
  <c r="AK4" i="37" l="1"/>
  <c r="AK14" i="37" s="1"/>
  <c r="AL4" i="37"/>
  <c r="AL14" i="37" s="1"/>
  <c r="AE4" i="37"/>
  <c r="AG4" i="37"/>
  <c r="AB4" i="37"/>
  <c r="AC4" i="37"/>
  <c r="F16" i="8" l="1"/>
  <c r="AI4" i="37"/>
  <c r="AI14" i="37" s="1"/>
  <c r="AD4" i="37"/>
  <c r="AD14" i="37" s="1"/>
  <c r="AJ4" i="37"/>
  <c r="AJ14" i="37" s="1"/>
  <c r="AF4" i="37"/>
  <c r="AF14" i="37" s="1"/>
  <c r="AH4" i="37"/>
  <c r="AH14" i="37" s="1"/>
</calcChain>
</file>

<file path=xl/sharedStrings.xml><?xml version="1.0" encoding="utf-8"?>
<sst xmlns="http://schemas.openxmlformats.org/spreadsheetml/2006/main" count="93" uniqueCount="66">
  <si>
    <t>COMPUTADORES PARA EDUCAR</t>
  </si>
  <si>
    <t>OFICINA DE SOSTENIBILIDAD AMBIENTAL</t>
  </si>
  <si>
    <t>INFORME ESTUDIO DE MERCADO</t>
  </si>
  <si>
    <t>IVA</t>
  </si>
  <si>
    <t>BIEN / SERVICIO</t>
  </si>
  <si>
    <t>PRESUPUESTO PLAN DE ADQUISICIONES</t>
  </si>
  <si>
    <t>PROCESO</t>
  </si>
  <si>
    <t>OFICINA SOSTENIBILIDAD AMBIENTAL</t>
  </si>
  <si>
    <t>Fecha de entrega:</t>
  </si>
  <si>
    <t>OBSERVACIONES</t>
  </si>
  <si>
    <t>JORGE CLAUDIO COTES MARTINEZ</t>
  </si>
  <si>
    <t>Jefe de Sostenibilidad Ambiental</t>
  </si>
  <si>
    <t>Proyectado por:</t>
  </si>
  <si>
    <t>LINA PAOLA QUIROGA CUBIDES</t>
  </si>
  <si>
    <t>Profesional Sostenibilidad Ambiental</t>
  </si>
  <si>
    <t xml:space="preserve"> DESCRIPCION ITEMS</t>
  </si>
  <si>
    <t>ITEM</t>
  </si>
  <si>
    <t>CONCEPTO</t>
  </si>
  <si>
    <t>DESCRIPCIÓN</t>
  </si>
  <si>
    <t>UNIDAD DE MEDIDA</t>
  </si>
  <si>
    <t>VALOR OFERTADO</t>
  </si>
  <si>
    <t>Precios de Mercado</t>
  </si>
  <si>
    <t>Rechazo Por Rango</t>
  </si>
  <si>
    <t>VALOR ANTES DE IVA</t>
  </si>
  <si>
    <t>VALOR TOTAL</t>
  </si>
  <si>
    <t>Media</t>
  </si>
  <si>
    <t>Mediana</t>
  </si>
  <si>
    <t>Media Acotada</t>
  </si>
  <si>
    <t>Desviación</t>
  </si>
  <si>
    <t>CV Media</t>
  </si>
  <si>
    <t>Cv Mediana</t>
  </si>
  <si>
    <t>CV M. Acotada</t>
  </si>
  <si>
    <t>Techo Tunel Alto</t>
  </si>
  <si>
    <t>Techo Tunel Bajo</t>
  </si>
  <si>
    <t>Cotización 1</t>
  </si>
  <si>
    <t>Cotización 2</t>
  </si>
  <si>
    <t>Cotización 3</t>
  </si>
  <si>
    <t xml:space="preserve">Desviación </t>
  </si>
  <si>
    <t>CV. Mediana</t>
  </si>
  <si>
    <t>CV. M. Acotada</t>
  </si>
  <si>
    <t>Promedio</t>
  </si>
  <si>
    <t>RESULTADOS ESTUDIO DE MERCADO</t>
  </si>
  <si>
    <t>CANTIDAD</t>
  </si>
  <si>
    <t>MONTACARGA ELÉCTRICO DE PASILLO ANGOSTO MARCA HYSTER MODELO N35ZDR-18.5 (DOBLE ALCANCE</t>
  </si>
  <si>
    <t>Mantenimiento del montacargas eléctrico, incluida batería y cargador, según Anexo 1 (Rutina de mantenimiento para montacargas y apiladores eléctricos)</t>
  </si>
  <si>
    <t>Cambio y suministro de aceites de transmisión, hidráulico, líquido de freno y filtro(s)</t>
  </si>
  <si>
    <t>MANTENIMIENTO</t>
  </si>
  <si>
    <t>SUMINISTRO</t>
  </si>
  <si>
    <t>MONTACARGA ELÉCTRICO DE PASILLO ANGOSTO MARCA HYSTER MODELO N25XMDR-2 (DOBLE ALCANCE)</t>
  </si>
  <si>
    <t>MONTACARGA ELÉCTRICO DE PASILLO ANGOSTO MARCA CROWN MODELO RR5200 (DOBLE ALCANCE)</t>
  </si>
  <si>
    <t>APILADOR ELÉCTRICO HYSTER MODELO S1.2-42 (ALCANCE SIMPLE)</t>
  </si>
  <si>
    <t>Mantenimiento del apilador eléctrico, incluida batería y cargador, según Anexo 1 (Rutina de mantenimiento para montacargas y apiladores eléctricos)</t>
  </si>
  <si>
    <t>CARRETILLAS HIDRAULICAS DE CARGA</t>
  </si>
  <si>
    <t>Mantenimiento carretillas hidráulicas, según Anexo 2 (Rutina de mantenimiento para carretillas hidráulicas)</t>
  </si>
  <si>
    <t>Cambio de lámina o resorte con su respectivo pasador del mando de válvulas.</t>
  </si>
  <si>
    <t>MONTACARGAS MAGISTER S.A.S</t>
  </si>
  <si>
    <t>MechanicPro</t>
  </si>
  <si>
    <t>HISTORICO - CTO 99-25 DIGISERVICE S.A.S</t>
  </si>
  <si>
    <r>
      <rPr>
        <b/>
        <sz val="12"/>
        <rFont val="Calibri"/>
        <family val="2"/>
        <scheme val="minor"/>
      </rPr>
      <t>Nota 1.</t>
    </r>
    <r>
      <rPr>
        <sz val="12"/>
        <rFont val="Calibri"/>
        <family val="2"/>
        <scheme val="minor"/>
      </rPr>
      <t xml:space="preserve">La empresa MONTACARGAS MAGISTER S.A.S envió su cotización incluyendo el impuesto  sobre las ventas - IVA, sin embargo el formato utilizado es el documento de estudio de mercado enviado por CPE. No especifica si es MiPyme.
</t>
    </r>
    <r>
      <rPr>
        <b/>
        <sz val="12"/>
        <rFont val="Calibri"/>
        <family val="2"/>
        <scheme val="minor"/>
      </rPr>
      <t>Nota 2</t>
    </r>
    <r>
      <rPr>
        <sz val="12"/>
        <rFont val="Calibri"/>
        <family val="2"/>
        <scheme val="minor"/>
      </rPr>
      <t xml:space="preserve">..La empresa MECHANICPRO envió su cotización incluyendo el impuesto  sobre las ventas - IVA, sin embargo el formato utilizado es el documento de estudio de mercado enviado por CPE. No especifica si es MiPyme. 
</t>
    </r>
    <r>
      <rPr>
        <b/>
        <sz val="12"/>
        <rFont val="Calibri"/>
        <family val="2"/>
        <scheme val="minor"/>
      </rPr>
      <t xml:space="preserve">Nota 3. </t>
    </r>
    <r>
      <rPr>
        <sz val="12"/>
        <rFont val="Calibri"/>
        <family val="2"/>
        <scheme val="minor"/>
      </rPr>
      <t>Para el historico del contrato 99-25 con DIGISERVICE S.A.S del 2025 se le sumo el IPC 2026 (5.1%)</t>
    </r>
    <r>
      <rPr>
        <b/>
        <sz val="12"/>
        <rFont val="Calibri"/>
        <family val="2"/>
        <scheme val="minor"/>
      </rPr>
      <t xml:space="preserve">
Nota 4</t>
    </r>
    <r>
      <rPr>
        <sz val="12"/>
        <rFont val="Calibri"/>
        <family val="2"/>
        <scheme val="minor"/>
      </rPr>
      <t xml:space="preserve">. Al presente estudio se anexa el soporte de la cotización enviada por la empresa, adicional las ofertas economicas con las que se adjudicaron los contratos historicos incluidos en este Estudio.
</t>
    </r>
    <r>
      <rPr>
        <b/>
        <sz val="12"/>
        <rFont val="Calibri"/>
        <family val="2"/>
        <scheme val="minor"/>
      </rPr>
      <t xml:space="preserve">
</t>
    </r>
    <r>
      <rPr>
        <sz val="12"/>
        <rFont val="Calibri"/>
        <family val="2"/>
        <scheme val="minor"/>
      </rPr>
      <t xml:space="preserve">
</t>
    </r>
  </si>
  <si>
    <t>VALOR ANTES DE IVA CTO 99-25</t>
  </si>
  <si>
    <t>VALOR INDEXADO 2026 (IPC 5,10%)</t>
  </si>
  <si>
    <t>Mantenimiento a los montacargas, apilador eléctrico, con sus respectivos cargadores de baterías, y a las carretillas hidráulicas de Computadores para Educar</t>
  </si>
  <si>
    <t>Bolsa de Repuestos incluido IVA (Esta suma no podrá ser modificada por los interesados)</t>
  </si>
  <si>
    <t>RESULTADO DE ESTUDIO DE MERCADO</t>
  </si>
  <si>
    <t>Mantenimiento a los montacargas, apilador eléctrico, con sus respectivos cargadores de baterías, y a las carretillas hidráulicas</t>
  </si>
  <si>
    <t>TOTAL PROMEDIO ESTUDIO DE MERCADO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</si>
</sst>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164" formatCode="_ &quot;$&quot;\ * #,##0.00_ ;_ &quot;$&quot;\ * \-#,##0.00_ ;_ &quot;$&quot;\ * &quot;-&quot;??_ ;_ @_ "/>
    <numFmt numFmtId="165" formatCode="_ * #,##0.00_ ;_ * \-#,##0.00_ ;_ * &quot;-&quot;??_ ;_ @_ "/>
    <numFmt numFmtId="166" formatCode="_ &quot;$&quot;\ * #,##0_ ;_ &quot;$&quot;\ * \-#,##0_ ;_ &quot;$&quot;\ * &quot;-&quot;??_ ;_ @_ "/>
    <numFmt numFmtId="167" formatCode="#,##0.00_ ;\-#,##0.00\ "/>
    <numFmt numFmtId="168" formatCode="&quot;$&quot;\ #,##0"/>
    <numFmt numFmtId="169" formatCode="&quot;$&quot;\ #,##0.00"/>
    <numFmt numFmtId="170" formatCode="_-&quot;$&quot;\ * #,##0_-;\-&quot;$&quot;\ * #,##0_-;_-&quot;$&quot;\ * &quot;-&quot;??_-;_-@_-"/>
  </numFmts>
  <fonts count="26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1"/>
      <name val="Times New Roman"/>
      <family val="1"/>
    </font>
    <font>
      <u/>
      <sz val="10"/>
      <color indexed="12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Arial"/>
      <family val="2"/>
    </font>
    <font>
      <sz val="12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b/>
      <sz val="10"/>
      <color theme="1"/>
      <name val="Arial Narrow"/>
      <family val="2"/>
    </font>
    <font>
      <b/>
      <sz val="9"/>
      <color theme="1"/>
      <name val="Arial"/>
      <family val="2"/>
    </font>
    <font>
      <sz val="10"/>
      <color theme="1"/>
      <name val="Arial Narrow"/>
      <family val="2"/>
    </font>
    <font>
      <sz val="10"/>
      <name val="Arial Narrow"/>
      <family val="2"/>
    </font>
    <font>
      <sz val="10"/>
      <color theme="1"/>
      <name val="Avenir Next LT Pro"/>
      <family val="2"/>
    </font>
    <font>
      <sz val="10"/>
      <color rgb="FF000000"/>
      <name val="Avenir Next LT Pro"/>
      <family val="2"/>
    </font>
  </fonts>
  <fills count="1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249977111117893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0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165" fontId="4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9" fillId="0" borderId="0"/>
    <xf numFmtId="0" fontId="1" fillId="0" borderId="0"/>
    <xf numFmtId="41" fontId="2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  <xf numFmtId="0" fontId="17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</cellStyleXfs>
  <cellXfs count="128">
    <xf numFmtId="0" fontId="0" fillId="0" borderId="0" xfId="0"/>
    <xf numFmtId="0" fontId="3" fillId="0" borderId="0" xfId="0" applyFont="1"/>
    <xf numFmtId="0" fontId="11" fillId="0" borderId="0" xfId="0" applyFont="1"/>
    <xf numFmtId="0" fontId="11" fillId="0" borderId="0" xfId="0" applyFont="1" applyAlignment="1">
      <alignment vertical="center"/>
    </xf>
    <xf numFmtId="3" fontId="11" fillId="0" borderId="0" xfId="0" applyNumberFormat="1" applyFont="1" applyAlignment="1">
      <alignment horizontal="center"/>
    </xf>
    <xf numFmtId="0" fontId="11" fillId="0" borderId="0" xfId="0" applyFont="1" applyAlignment="1">
      <alignment horizontal="center"/>
    </xf>
    <xf numFmtId="3" fontId="12" fillId="0" borderId="0" xfId="0" applyNumberFormat="1" applyFont="1" applyAlignment="1">
      <alignment horizontal="center" vertical="center" wrapText="1"/>
    </xf>
    <xf numFmtId="1" fontId="11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3" fontId="5" fillId="0" borderId="0" xfId="0" applyNumberFormat="1" applyFont="1"/>
    <xf numFmtId="3" fontId="5" fillId="0" borderId="0" xfId="0" applyNumberFormat="1" applyFont="1" applyAlignment="1">
      <alignment horizontal="right"/>
    </xf>
    <xf numFmtId="0" fontId="1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3" fontId="5" fillId="0" borderId="0" xfId="0" applyNumberFormat="1" applyFont="1" applyAlignment="1">
      <alignment horizontal="right" indent="3"/>
    </xf>
    <xf numFmtId="3" fontId="6" fillId="0" borderId="0" xfId="0" applyNumberFormat="1" applyFont="1"/>
    <xf numFmtId="3" fontId="11" fillId="0" borderId="0" xfId="0" applyNumberFormat="1" applyFont="1" applyAlignment="1">
      <alignment vertical="center"/>
    </xf>
    <xf numFmtId="0" fontId="14" fillId="0" borderId="0" xfId="0" applyFont="1"/>
    <xf numFmtId="0" fontId="15" fillId="0" borderId="0" xfId="0" applyFont="1"/>
    <xf numFmtId="0" fontId="0" fillId="0" borderId="0" xfId="0" applyAlignment="1">
      <alignment vertical="center"/>
    </xf>
    <xf numFmtId="3" fontId="5" fillId="0" borderId="0" xfId="0" applyNumberFormat="1" applyFont="1" applyAlignment="1">
      <alignment vertical="center"/>
    </xf>
    <xf numFmtId="0" fontId="3" fillId="0" borderId="0" xfId="0" applyFont="1" applyAlignment="1">
      <alignment horizontal="center"/>
    </xf>
    <xf numFmtId="166" fontId="0" fillId="0" borderId="0" xfId="0" applyNumberFormat="1"/>
    <xf numFmtId="0" fontId="14" fillId="0" borderId="0" xfId="0" applyFont="1" applyAlignment="1">
      <alignment horizontal="left"/>
    </xf>
    <xf numFmtId="44" fontId="0" fillId="0" borderId="0" xfId="0" applyNumberFormat="1"/>
    <xf numFmtId="44" fontId="14" fillId="0" borderId="0" xfId="0" applyNumberFormat="1" applyFont="1"/>
    <xf numFmtId="0" fontId="19" fillId="0" borderId="0" xfId="12" applyFont="1" applyProtection="1">
      <protection locked="0"/>
    </xf>
    <xf numFmtId="0" fontId="11" fillId="0" borderId="0" xfId="12" applyFont="1" applyProtection="1">
      <protection locked="0"/>
    </xf>
    <xf numFmtId="41" fontId="21" fillId="5" borderId="1" xfId="13" applyFont="1" applyFill="1" applyBorder="1" applyAlignment="1">
      <alignment horizontal="center" vertical="center" wrapText="1"/>
    </xf>
    <xf numFmtId="41" fontId="21" fillId="6" borderId="1" xfId="13" applyFont="1" applyFill="1" applyBorder="1" applyAlignment="1">
      <alignment horizontal="center" vertical="center" wrapText="1"/>
    </xf>
    <xf numFmtId="0" fontId="19" fillId="0" borderId="0" xfId="14" applyFont="1" applyAlignment="1" applyProtection="1">
      <alignment wrapText="1"/>
      <protection locked="0"/>
    </xf>
    <xf numFmtId="0" fontId="2" fillId="0" borderId="0" xfId="14" applyAlignment="1" applyProtection="1">
      <alignment wrapText="1"/>
      <protection locked="0"/>
    </xf>
    <xf numFmtId="0" fontId="18" fillId="0" borderId="1" xfId="14" applyFont="1" applyBorder="1" applyAlignment="1" applyProtection="1">
      <alignment horizontal="center" vertical="center" wrapText="1"/>
      <protection locked="0"/>
    </xf>
    <xf numFmtId="0" fontId="23" fillId="0" borderId="1" xfId="14" applyFont="1" applyBorder="1" applyAlignment="1">
      <alignment horizontal="center" vertical="center" wrapText="1"/>
    </xf>
    <xf numFmtId="168" fontId="19" fillId="5" borderId="1" xfId="14" applyNumberFormat="1" applyFont="1" applyFill="1" applyBorder="1" applyAlignment="1">
      <alignment horizontal="center" vertical="center"/>
    </xf>
    <xf numFmtId="169" fontId="19" fillId="5" borderId="1" xfId="14" applyNumberFormat="1" applyFont="1" applyFill="1" applyBorder="1" applyAlignment="1">
      <alignment horizontal="center" vertical="center"/>
    </xf>
    <xf numFmtId="170" fontId="19" fillId="6" borderId="1" xfId="17" applyNumberFormat="1" applyFont="1" applyFill="1" applyBorder="1" applyAlignment="1">
      <alignment horizontal="center" vertical="center"/>
    </xf>
    <xf numFmtId="44" fontId="19" fillId="6" borderId="1" xfId="17" applyFont="1" applyFill="1" applyBorder="1" applyAlignment="1">
      <alignment horizontal="center" vertical="center"/>
    </xf>
    <xf numFmtId="169" fontId="19" fillId="8" borderId="1" xfId="14" applyNumberFormat="1" applyFont="1" applyFill="1" applyBorder="1" applyAlignment="1">
      <alignment horizontal="center" vertical="center"/>
    </xf>
    <xf numFmtId="44" fontId="19" fillId="8" borderId="1" xfId="17" applyFont="1" applyFill="1" applyBorder="1" applyAlignment="1">
      <alignment horizontal="center" vertical="center"/>
    </xf>
    <xf numFmtId="44" fontId="19" fillId="8" borderId="1" xfId="17" applyFont="1" applyFill="1" applyBorder="1" applyAlignment="1">
      <alignment vertical="center"/>
    </xf>
    <xf numFmtId="10" fontId="19" fillId="8" borderId="1" xfId="15" applyNumberFormat="1" applyFont="1" applyFill="1" applyBorder="1" applyAlignment="1">
      <alignment horizontal="center" vertical="center"/>
    </xf>
    <xf numFmtId="10" fontId="19" fillId="8" borderId="1" xfId="15" applyNumberFormat="1" applyFont="1" applyFill="1" applyBorder="1" applyAlignment="1">
      <alignment vertical="center"/>
    </xf>
    <xf numFmtId="44" fontId="19" fillId="5" borderId="1" xfId="14" applyNumberFormat="1" applyFont="1" applyFill="1" applyBorder="1" applyAlignment="1">
      <alignment horizontal="center" vertical="center"/>
    </xf>
    <xf numFmtId="44" fontId="19" fillId="9" borderId="1" xfId="17" applyFont="1" applyFill="1" applyBorder="1" applyAlignment="1">
      <alignment horizontal="center" vertical="center"/>
    </xf>
    <xf numFmtId="44" fontId="19" fillId="9" borderId="1" xfId="17" applyFont="1" applyFill="1" applyBorder="1" applyAlignment="1">
      <alignment vertical="center"/>
    </xf>
    <xf numFmtId="44" fontId="19" fillId="10" borderId="1" xfId="17" applyFont="1" applyFill="1" applyBorder="1" applyAlignment="1">
      <alignment horizontal="center" vertical="center"/>
    </xf>
    <xf numFmtId="44" fontId="19" fillId="10" borderId="1" xfId="14" applyNumberFormat="1" applyFont="1" applyFill="1" applyBorder="1" applyAlignment="1">
      <alignment horizontal="center" vertical="center"/>
    </xf>
    <xf numFmtId="9" fontId="19" fillId="10" borderId="1" xfId="15" applyFont="1" applyFill="1" applyBorder="1" applyAlignment="1">
      <alignment horizontal="center" vertical="center"/>
    </xf>
    <xf numFmtId="0" fontId="2" fillId="0" borderId="0" xfId="14"/>
    <xf numFmtId="41" fontId="2" fillId="0" borderId="0" xfId="13" applyFont="1" applyFill="1" applyBorder="1" applyAlignment="1">
      <alignment horizontal="center"/>
    </xf>
    <xf numFmtId="0" fontId="2" fillId="0" borderId="0" xfId="14" applyAlignment="1">
      <alignment horizontal="center" vertical="center"/>
    </xf>
    <xf numFmtId="169" fontId="2" fillId="0" borderId="1" xfId="14" applyNumberFormat="1" applyBorder="1" applyAlignment="1">
      <alignment horizontal="center" vertical="center"/>
    </xf>
    <xf numFmtId="10" fontId="2" fillId="0" borderId="1" xfId="15" applyNumberFormat="1" applyFont="1" applyBorder="1" applyAlignment="1">
      <alignment horizontal="center" vertical="center"/>
    </xf>
    <xf numFmtId="0" fontId="2" fillId="11" borderId="0" xfId="12" applyFont="1" applyFill="1"/>
    <xf numFmtId="41" fontId="2" fillId="11" borderId="0" xfId="13" applyFont="1" applyFill="1" applyBorder="1" applyAlignment="1">
      <alignment horizontal="center"/>
    </xf>
    <xf numFmtId="0" fontId="2" fillId="11" borderId="0" xfId="12" applyFont="1" applyFill="1" applyAlignment="1">
      <alignment horizontal="center" vertical="center"/>
    </xf>
    <xf numFmtId="0" fontId="1" fillId="0" borderId="0" xfId="12" applyAlignment="1">
      <alignment horizontal="center" vertical="center"/>
    </xf>
    <xf numFmtId="0" fontId="1" fillId="0" borderId="0" xfId="12"/>
    <xf numFmtId="41" fontId="2" fillId="0" borderId="0" xfId="13" applyFont="1" applyFill="1" applyAlignment="1">
      <alignment horizontal="center"/>
    </xf>
    <xf numFmtId="44" fontId="1" fillId="0" borderId="0" xfId="12" applyNumberFormat="1"/>
    <xf numFmtId="44" fontId="19" fillId="12" borderId="1" xfId="15" applyNumberFormat="1" applyFont="1" applyFill="1" applyBorder="1" applyAlignment="1">
      <alignment horizontal="center" vertical="center"/>
    </xf>
    <xf numFmtId="44" fontId="19" fillId="13" borderId="1" xfId="15" applyNumberFormat="1" applyFont="1" applyFill="1" applyBorder="1" applyAlignment="1">
      <alignment horizontal="center" vertical="center"/>
    </xf>
    <xf numFmtId="166" fontId="2" fillId="0" borderId="1" xfId="5" applyNumberFormat="1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5" fillId="0" borderId="10" xfId="0" applyFont="1" applyBorder="1" applyAlignment="1">
      <alignment horizontal="left" vertical="top" wrapText="1"/>
    </xf>
    <xf numFmtId="170" fontId="19" fillId="5" borderId="1" xfId="17" applyNumberFormat="1" applyFont="1" applyFill="1" applyBorder="1" applyAlignment="1">
      <alignment horizontal="center" vertical="center"/>
    </xf>
    <xf numFmtId="170" fontId="14" fillId="0" borderId="20" xfId="0" applyNumberFormat="1" applyFont="1" applyBorder="1"/>
    <xf numFmtId="170" fontId="14" fillId="0" borderId="2" xfId="0" applyNumberFormat="1" applyFont="1" applyBorder="1"/>
    <xf numFmtId="170" fontId="14" fillId="0" borderId="22" xfId="0" applyNumberFormat="1" applyFont="1" applyBorder="1"/>
    <xf numFmtId="0" fontId="15" fillId="0" borderId="1" xfId="0" applyFont="1" applyBorder="1" applyAlignment="1">
      <alignment horizontal="center" vertical="center"/>
    </xf>
    <xf numFmtId="164" fontId="14" fillId="0" borderId="1" xfId="5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167" fontId="14" fillId="3" borderId="1" xfId="5" applyNumberFormat="1" applyFont="1" applyFill="1" applyBorder="1" applyAlignment="1">
      <alignment horizontal="right" vertical="center"/>
    </xf>
    <xf numFmtId="166" fontId="15" fillId="0" borderId="13" xfId="6" applyNumberFormat="1" applyFont="1" applyFill="1" applyBorder="1" applyAlignment="1">
      <alignment horizontal="center" vertical="center"/>
    </xf>
    <xf numFmtId="166" fontId="15" fillId="0" borderId="14" xfId="6" applyNumberFormat="1" applyFont="1" applyFill="1" applyBorder="1" applyAlignment="1">
      <alignment horizontal="center" vertical="center"/>
    </xf>
    <xf numFmtId="166" fontId="15" fillId="0" borderId="17" xfId="6" applyNumberFormat="1" applyFont="1" applyFill="1" applyBorder="1" applyAlignment="1">
      <alignment horizontal="center" vertical="center"/>
    </xf>
    <xf numFmtId="4" fontId="15" fillId="0" borderId="15" xfId="0" applyNumberFormat="1" applyFont="1" applyBorder="1" applyAlignment="1">
      <alignment horizontal="center" vertical="center" wrapText="1"/>
    </xf>
    <xf numFmtId="4" fontId="15" fillId="0" borderId="8" xfId="0" applyNumberFormat="1" applyFont="1" applyBorder="1" applyAlignment="1">
      <alignment horizontal="center" vertical="center" wrapText="1"/>
    </xf>
    <xf numFmtId="4" fontId="15" fillId="0" borderId="11" xfId="0" applyNumberFormat="1" applyFont="1" applyBorder="1" applyAlignment="1">
      <alignment horizontal="center" vertical="center" wrapText="1"/>
    </xf>
    <xf numFmtId="4" fontId="15" fillId="0" borderId="16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/>
    </xf>
    <xf numFmtId="3" fontId="15" fillId="2" borderId="3" xfId="0" applyNumberFormat="1" applyFont="1" applyFill="1" applyBorder="1" applyAlignment="1">
      <alignment horizontal="center" vertical="center" wrapText="1"/>
    </xf>
    <xf numFmtId="3" fontId="15" fillId="2" borderId="4" xfId="0" applyNumberFormat="1" applyFont="1" applyFill="1" applyBorder="1" applyAlignment="1">
      <alignment horizontal="center" vertical="center" wrapText="1"/>
    </xf>
    <xf numFmtId="3" fontId="15" fillId="2" borderId="5" xfId="0" applyNumberFormat="1" applyFont="1" applyFill="1" applyBorder="1" applyAlignment="1">
      <alignment horizontal="center" vertical="center" wrapText="1"/>
    </xf>
    <xf numFmtId="0" fontId="14" fillId="0" borderId="21" xfId="0" applyFont="1" applyBorder="1" applyAlignment="1">
      <alignment horizontal="center" wrapText="1"/>
    </xf>
    <xf numFmtId="0" fontId="14" fillId="0" borderId="19" xfId="0" applyFont="1" applyBorder="1" applyAlignment="1">
      <alignment horizontal="center" wrapText="1"/>
    </xf>
    <xf numFmtId="0" fontId="14" fillId="0" borderId="12" xfId="0" applyFont="1" applyBorder="1" applyAlignment="1">
      <alignment horizontal="center" wrapText="1"/>
    </xf>
    <xf numFmtId="0" fontId="14" fillId="0" borderId="8" xfId="0" applyFont="1" applyBorder="1" applyAlignment="1">
      <alignment horizontal="center" wrapText="1"/>
    </xf>
    <xf numFmtId="0" fontId="15" fillId="0" borderId="18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14" fillId="0" borderId="0" xfId="0" applyFont="1" applyAlignment="1">
      <alignment horizontal="center"/>
    </xf>
    <xf numFmtId="0" fontId="15" fillId="2" borderId="1" xfId="0" applyFont="1" applyFill="1" applyBorder="1" applyAlignment="1">
      <alignment horizontal="center" vertical="center"/>
    </xf>
    <xf numFmtId="14" fontId="17" fillId="0" borderId="1" xfId="0" applyNumberFormat="1" applyFont="1" applyBorder="1" applyAlignment="1">
      <alignment horizontal="center"/>
    </xf>
    <xf numFmtId="0" fontId="1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4" fillId="0" borderId="1" xfId="0" applyFont="1" applyBorder="1" applyAlignment="1">
      <alignment horizontal="justify" vertical="justify" wrapText="1"/>
    </xf>
    <xf numFmtId="0" fontId="14" fillId="0" borderId="1" xfId="0" applyFont="1" applyBorder="1" applyAlignment="1">
      <alignment horizontal="justify" vertical="justify"/>
    </xf>
    <xf numFmtId="0" fontId="20" fillId="7" borderId="1" xfId="12" applyFont="1" applyFill="1" applyBorder="1" applyAlignment="1">
      <alignment horizontal="center" vertical="center" wrapText="1"/>
    </xf>
    <xf numFmtId="41" fontId="20" fillId="7" borderId="1" xfId="13" applyFont="1" applyFill="1" applyBorder="1" applyAlignment="1">
      <alignment horizontal="center" vertical="center" wrapText="1"/>
    </xf>
    <xf numFmtId="0" fontId="16" fillId="4" borderId="1" xfId="12" applyFont="1" applyFill="1" applyBorder="1" applyAlignment="1">
      <alignment horizontal="center" vertical="center"/>
    </xf>
    <xf numFmtId="0" fontId="18" fillId="5" borderId="1" xfId="12" applyFont="1" applyFill="1" applyBorder="1" applyAlignment="1">
      <alignment horizontal="center" vertical="center"/>
    </xf>
    <xf numFmtId="0" fontId="18" fillId="6" borderId="1" xfId="12" applyFont="1" applyFill="1" applyBorder="1" applyAlignment="1" applyProtection="1">
      <alignment horizontal="center" vertical="center"/>
      <protection locked="0"/>
    </xf>
    <xf numFmtId="0" fontId="19" fillId="0" borderId="6" xfId="14" applyFont="1" applyBorder="1" applyAlignment="1" applyProtection="1">
      <alignment horizontal="center" wrapText="1"/>
      <protection locked="0"/>
    </xf>
    <xf numFmtId="0" fontId="19" fillId="0" borderId="7" xfId="14" applyFont="1" applyBorder="1" applyAlignment="1" applyProtection="1">
      <alignment horizontal="center" wrapText="1"/>
      <protection locked="0"/>
    </xf>
    <xf numFmtId="41" fontId="21" fillId="5" borderId="1" xfId="13" applyFont="1" applyFill="1" applyBorder="1" applyAlignment="1">
      <alignment horizontal="center" vertical="center" wrapText="1"/>
    </xf>
    <xf numFmtId="41" fontId="21" fillId="6" borderId="1" xfId="13" applyFont="1" applyFill="1" applyBorder="1" applyAlignment="1">
      <alignment horizontal="center" vertical="center" wrapText="1"/>
    </xf>
    <xf numFmtId="0" fontId="18" fillId="0" borderId="1" xfId="14" applyFont="1" applyBorder="1" applyAlignment="1" applyProtection="1">
      <alignment horizontal="center" wrapText="1"/>
      <protection locked="0"/>
    </xf>
    <xf numFmtId="0" fontId="18" fillId="5" borderId="3" xfId="12" applyFont="1" applyFill="1" applyBorder="1" applyAlignment="1" applyProtection="1">
      <alignment horizontal="center" vertical="center"/>
      <protection locked="0"/>
    </xf>
    <xf numFmtId="0" fontId="18" fillId="5" borderId="4" xfId="12" applyFont="1" applyFill="1" applyBorder="1" applyAlignment="1" applyProtection="1">
      <alignment horizontal="center" vertical="center"/>
      <protection locked="0"/>
    </xf>
    <xf numFmtId="0" fontId="18" fillId="5" borderId="5" xfId="12" applyFont="1" applyFill="1" applyBorder="1" applyAlignment="1" applyProtection="1">
      <alignment horizontal="center" vertical="center"/>
      <protection locked="0"/>
    </xf>
    <xf numFmtId="41" fontId="21" fillId="5" borderId="3" xfId="13" applyFont="1" applyFill="1" applyBorder="1" applyAlignment="1">
      <alignment horizontal="center" vertical="center" wrapText="1"/>
    </xf>
    <xf numFmtId="41" fontId="21" fillId="5" borderId="4" xfId="13" applyFont="1" applyFill="1" applyBorder="1" applyAlignment="1">
      <alignment horizontal="center" vertical="center" wrapText="1"/>
    </xf>
    <xf numFmtId="41" fontId="21" fillId="5" borderId="5" xfId="13" applyFont="1" applyFill="1" applyBorder="1" applyAlignment="1">
      <alignment horizontal="center" vertical="center" wrapText="1"/>
    </xf>
    <xf numFmtId="0" fontId="22" fillId="0" borderId="8" xfId="14" applyFont="1" applyBorder="1" applyAlignment="1">
      <alignment horizontal="center" vertical="center"/>
    </xf>
    <xf numFmtId="0" fontId="22" fillId="0" borderId="9" xfId="14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</cellXfs>
  <cellStyles count="20">
    <cellStyle name="Hipervínculo 2" xfId="1" xr:uid="{00000000-0005-0000-0000-000000000000}"/>
    <cellStyle name="Hipervínculo 3" xfId="2" xr:uid="{00000000-0005-0000-0000-000001000000}"/>
    <cellStyle name="Millares [0] 2" xfId="13" xr:uid="{00000000-0005-0000-0000-000002000000}"/>
    <cellStyle name="Millares 2" xfId="3" xr:uid="{00000000-0005-0000-0000-000003000000}"/>
    <cellStyle name="Millares 3" xfId="4" xr:uid="{00000000-0005-0000-0000-000004000000}"/>
    <cellStyle name="Moneda" xfId="5" builtinId="4"/>
    <cellStyle name="Moneda [0] 2" xfId="18" xr:uid="{00000000-0005-0000-0000-000006000000}"/>
    <cellStyle name="Moneda 2" xfId="6" xr:uid="{00000000-0005-0000-0000-000007000000}"/>
    <cellStyle name="Moneda 3" xfId="17" xr:uid="{00000000-0005-0000-0000-000008000000}"/>
    <cellStyle name="Normal" xfId="0" builtinId="0"/>
    <cellStyle name="Normal 2" xfId="7" xr:uid="{00000000-0005-0000-0000-00000A000000}"/>
    <cellStyle name="Normal 2 2" xfId="8" xr:uid="{00000000-0005-0000-0000-00000B000000}"/>
    <cellStyle name="Normal 2 2 2" xfId="14" xr:uid="{00000000-0005-0000-0000-00000C000000}"/>
    <cellStyle name="Normal 2 3" xfId="9" xr:uid="{00000000-0005-0000-0000-00000D000000}"/>
    <cellStyle name="Normal 2 4" xfId="16" xr:uid="{00000000-0005-0000-0000-00000E000000}"/>
    <cellStyle name="Normal 3" xfId="11" xr:uid="{00000000-0005-0000-0000-00000F000000}"/>
    <cellStyle name="Normal 5 4" xfId="12" xr:uid="{00000000-0005-0000-0000-000010000000}"/>
    <cellStyle name="Normal 7 2" xfId="19" xr:uid="{00000000-0005-0000-0000-000011000000}"/>
    <cellStyle name="Porcentaje 4 3" xfId="15" xr:uid="{00000000-0005-0000-0000-000012000000}"/>
    <cellStyle name="Porcentual 2" xfId="10" xr:uid="{00000000-0005-0000-0000-00001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488154</xdr:colOff>
      <xdr:row>22</xdr:row>
      <xdr:rowOff>1792287</xdr:rowOff>
    </xdr:from>
    <xdr:to>
      <xdr:col>2</xdr:col>
      <xdr:colOff>3968</xdr:colOff>
      <xdr:row>27</xdr:row>
      <xdr:rowOff>19048</xdr:rowOff>
    </xdr:to>
    <xdr:pic>
      <xdr:nvPicPr>
        <xdr:cNvPr id="2" name="Imagen 1" descr="Texto&#10;&#10;Descripción generada automáticamente">
          <a:extLst>
            <a:ext uri="{FF2B5EF4-FFF2-40B4-BE49-F238E27FC236}">
              <a16:creationId xmlns:a16="http://schemas.microsoft.com/office/drawing/2014/main" id="{B26D07D3-EB11-306F-99C3-A5110A74DBE7}"/>
            </a:ext>
          </a:extLst>
        </xdr:cNvPr>
        <xdr:cNvPicPr/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750092" y="8269287"/>
          <a:ext cx="1575595" cy="881855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</xdr:col>
      <xdr:colOff>1047749</xdr:colOff>
      <xdr:row>28</xdr:row>
      <xdr:rowOff>202406</xdr:rowOff>
    </xdr:from>
    <xdr:to>
      <xdr:col>2</xdr:col>
      <xdr:colOff>578643</xdr:colOff>
      <xdr:row>31</xdr:row>
      <xdr:rowOff>95250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D218039-19B8-238B-DDAE-25F8BC2AC3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9687" y="8989219"/>
          <a:ext cx="1590675" cy="6667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71437</xdr:colOff>
      <xdr:row>1</xdr:row>
      <xdr:rowOff>11906</xdr:rowOff>
    </xdr:from>
    <xdr:to>
      <xdr:col>5</xdr:col>
      <xdr:colOff>1955883</xdr:colOff>
      <xdr:row>8</xdr:row>
      <xdr:rowOff>36118</xdr:rowOff>
    </xdr:to>
    <xdr:pic>
      <xdr:nvPicPr>
        <xdr:cNvPr id="4" name="Imagen 3" descr="Interfaz de usuario gráfica&#10;&#10;Descripción generada automáticamente con confianza media">
          <a:extLst>
            <a:ext uri="{FF2B5EF4-FFF2-40B4-BE49-F238E27FC236}">
              <a16:creationId xmlns:a16="http://schemas.microsoft.com/office/drawing/2014/main" id="{74D7BBB2-9D0C-4AEA-876B-79D0C50B60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31843" y="202406"/>
          <a:ext cx="1884446" cy="15958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16"/>
  <sheetViews>
    <sheetView view="pageBreakPreview" zoomScale="70" zoomScaleNormal="70" zoomScaleSheetLayoutView="70" workbookViewId="0">
      <selection activeCell="C7" sqref="C7"/>
    </sheetView>
  </sheetViews>
  <sheetFormatPr baseColWidth="10" defaultColWidth="11.453125" defaultRowHeight="12.5" x14ac:dyDescent="0.25"/>
  <cols>
    <col min="1" max="1" width="19.26953125" style="48" customWidth="1"/>
    <col min="2" max="2" width="36.7265625" style="48" customWidth="1"/>
    <col min="3" max="4" width="35.26953125" style="48" customWidth="1"/>
    <col min="5" max="5" width="19.26953125" style="58" customWidth="1"/>
    <col min="6" max="6" width="19.26953125" style="50" customWidth="1"/>
    <col min="7" max="7" width="16.54296875" style="50" customWidth="1"/>
    <col min="8" max="8" width="19" style="50" customWidth="1"/>
    <col min="9" max="9" width="21.453125" style="48" customWidth="1"/>
    <col min="10" max="10" width="19" style="48" customWidth="1"/>
    <col min="11" max="12" width="19.7265625" style="48" customWidth="1"/>
    <col min="13" max="13" width="20.1796875" style="48" customWidth="1"/>
    <col min="14" max="14" width="18.453125" style="48" customWidth="1"/>
    <col min="15" max="15" width="20" style="48" customWidth="1"/>
    <col min="16" max="16" width="19.1796875" style="48" customWidth="1"/>
    <col min="17" max="17" width="19.26953125" style="48" customWidth="1"/>
    <col min="18" max="18" width="17.54296875" style="48" customWidth="1"/>
    <col min="19" max="19" width="17.81640625" style="48" customWidth="1"/>
    <col min="20" max="20" width="12.81640625" style="48" customWidth="1"/>
    <col min="21" max="21" width="13.453125" style="48" customWidth="1"/>
    <col min="22" max="22" width="14" style="48" customWidth="1"/>
    <col min="23" max="23" width="19.26953125" style="48" customWidth="1"/>
    <col min="24" max="24" width="21" style="48" customWidth="1"/>
    <col min="25" max="25" width="18.26953125" style="48" customWidth="1"/>
    <col min="26" max="26" width="16.26953125" style="48" customWidth="1"/>
    <col min="27" max="27" width="16.54296875" style="48" customWidth="1"/>
    <col min="28" max="28" width="17.81640625" style="48" customWidth="1"/>
    <col min="29" max="29" width="18.54296875" style="48" customWidth="1"/>
    <col min="30" max="30" width="16.26953125" style="48" customWidth="1"/>
    <col min="31" max="32" width="16.54296875" style="48" customWidth="1"/>
    <col min="33" max="33" width="17.26953125" style="48" customWidth="1"/>
    <col min="34" max="34" width="16.1796875" style="48" customWidth="1"/>
    <col min="35" max="35" width="19.1796875" style="48" customWidth="1"/>
    <col min="36" max="36" width="18.1796875" style="48" customWidth="1"/>
    <col min="37" max="37" width="14.81640625" style="48" bestFit="1" customWidth="1"/>
    <col min="38" max="38" width="19.7265625" style="48" customWidth="1"/>
    <col min="39" max="16384" width="11.453125" style="48"/>
  </cols>
  <sheetData>
    <row r="1" spans="1:38" s="26" customFormat="1" ht="48" customHeight="1" x14ac:dyDescent="0.3">
      <c r="A1" s="110" t="s">
        <v>15</v>
      </c>
      <c r="B1" s="110"/>
      <c r="C1" s="110"/>
      <c r="D1" s="110"/>
      <c r="E1" s="110"/>
      <c r="F1" s="111" t="s">
        <v>55</v>
      </c>
      <c r="G1" s="111"/>
      <c r="H1" s="111"/>
      <c r="I1" s="112" t="s">
        <v>56</v>
      </c>
      <c r="J1" s="112"/>
      <c r="K1" s="112"/>
      <c r="L1" s="118" t="s">
        <v>57</v>
      </c>
      <c r="M1" s="119"/>
      <c r="N1" s="119"/>
      <c r="O1" s="120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</row>
    <row r="2" spans="1:38" s="30" customFormat="1" x14ac:dyDescent="0.25">
      <c r="A2" s="108" t="s">
        <v>16</v>
      </c>
      <c r="B2" s="108" t="s">
        <v>17</v>
      </c>
      <c r="C2" s="108" t="s">
        <v>18</v>
      </c>
      <c r="D2" s="109" t="s">
        <v>42</v>
      </c>
      <c r="E2" s="109" t="s">
        <v>19</v>
      </c>
      <c r="F2" s="115" t="s">
        <v>20</v>
      </c>
      <c r="G2" s="115"/>
      <c r="H2" s="115"/>
      <c r="I2" s="116" t="s">
        <v>20</v>
      </c>
      <c r="J2" s="116"/>
      <c r="K2" s="116"/>
      <c r="L2" s="121" t="s">
        <v>20</v>
      </c>
      <c r="M2" s="122"/>
      <c r="N2" s="122"/>
      <c r="O2" s="123"/>
      <c r="P2" s="29"/>
      <c r="Q2" s="29"/>
      <c r="R2" s="29"/>
      <c r="S2" s="29"/>
      <c r="T2" s="29"/>
      <c r="U2" s="29"/>
      <c r="V2" s="29"/>
      <c r="W2" s="117" t="s">
        <v>21</v>
      </c>
      <c r="X2" s="117"/>
      <c r="Y2" s="117" t="s">
        <v>22</v>
      </c>
      <c r="Z2" s="117"/>
      <c r="AA2" s="117"/>
      <c r="AB2" s="113"/>
      <c r="AC2" s="114"/>
      <c r="AD2" s="114"/>
      <c r="AE2" s="114"/>
      <c r="AF2" s="114"/>
      <c r="AG2" s="114"/>
      <c r="AH2" s="114"/>
    </row>
    <row r="3" spans="1:38" s="30" customFormat="1" ht="28.5" customHeight="1" x14ac:dyDescent="0.25">
      <c r="A3" s="108"/>
      <c r="B3" s="108"/>
      <c r="C3" s="108"/>
      <c r="D3" s="109"/>
      <c r="E3" s="109"/>
      <c r="F3" s="27" t="s">
        <v>23</v>
      </c>
      <c r="G3" s="27" t="s">
        <v>3</v>
      </c>
      <c r="H3" s="27" t="s">
        <v>24</v>
      </c>
      <c r="I3" s="28" t="s">
        <v>23</v>
      </c>
      <c r="J3" s="28" t="s">
        <v>3</v>
      </c>
      <c r="K3" s="28" t="s">
        <v>24</v>
      </c>
      <c r="L3" s="27" t="s">
        <v>59</v>
      </c>
      <c r="M3" s="27" t="s">
        <v>60</v>
      </c>
      <c r="N3" s="27" t="s">
        <v>3</v>
      </c>
      <c r="O3" s="27" t="s">
        <v>24</v>
      </c>
      <c r="P3" s="31" t="s">
        <v>25</v>
      </c>
      <c r="Q3" s="31" t="s">
        <v>26</v>
      </c>
      <c r="R3" s="31" t="s">
        <v>27</v>
      </c>
      <c r="S3" s="31" t="s">
        <v>28</v>
      </c>
      <c r="T3" s="31" t="s">
        <v>29</v>
      </c>
      <c r="U3" s="31" t="s">
        <v>30</v>
      </c>
      <c r="V3" s="31" t="s">
        <v>31</v>
      </c>
      <c r="W3" s="31" t="s">
        <v>32</v>
      </c>
      <c r="X3" s="31" t="s">
        <v>33</v>
      </c>
      <c r="Y3" s="31" t="s">
        <v>34</v>
      </c>
      <c r="Z3" s="31" t="s">
        <v>35</v>
      </c>
      <c r="AA3" s="31" t="s">
        <v>36</v>
      </c>
      <c r="AB3" s="31" t="s">
        <v>37</v>
      </c>
      <c r="AC3" s="31" t="s">
        <v>25</v>
      </c>
      <c r="AD3" s="31" t="s">
        <v>29</v>
      </c>
      <c r="AE3" s="31" t="s">
        <v>26</v>
      </c>
      <c r="AF3" s="31" t="s">
        <v>38</v>
      </c>
      <c r="AG3" s="31" t="s">
        <v>27</v>
      </c>
      <c r="AH3" s="31" t="s">
        <v>39</v>
      </c>
      <c r="AI3" s="31" t="s">
        <v>33</v>
      </c>
      <c r="AJ3" s="31" t="s">
        <v>32</v>
      </c>
      <c r="AK3" s="31" t="s">
        <v>40</v>
      </c>
      <c r="AL3" s="31" t="s">
        <v>26</v>
      </c>
    </row>
    <row r="4" spans="1:38" ht="72" customHeight="1" x14ac:dyDescent="0.25">
      <c r="A4" s="124">
        <v>1</v>
      </c>
      <c r="B4" s="126" t="s">
        <v>43</v>
      </c>
      <c r="C4" s="64" t="s">
        <v>44</v>
      </c>
      <c r="D4" s="63">
        <v>2</v>
      </c>
      <c r="E4" s="32" t="s">
        <v>46</v>
      </c>
      <c r="F4" s="33">
        <v>650000</v>
      </c>
      <c r="G4" s="33">
        <f>F4*19%</f>
        <v>123500</v>
      </c>
      <c r="H4" s="34">
        <f>ROUND((G4+F4)*D4,4)</f>
        <v>1547000</v>
      </c>
      <c r="I4" s="35">
        <v>1125000</v>
      </c>
      <c r="J4" s="35">
        <f>+I4*19%</f>
        <v>213750</v>
      </c>
      <c r="K4" s="36">
        <f>ROUND((+J4+I4)*D4,2)</f>
        <v>2677500</v>
      </c>
      <c r="L4" s="65">
        <v>417517</v>
      </c>
      <c r="M4" s="33">
        <v>438810</v>
      </c>
      <c r="N4" s="33">
        <f>M4*0.19</f>
        <v>83373.899999999994</v>
      </c>
      <c r="O4" s="34">
        <f>ROUND((+M4+N4)*D4,2)</f>
        <v>1044367.8</v>
      </c>
      <c r="P4" s="37">
        <f>ROUND(AVERAGE(H4,K4,O4),0)</f>
        <v>1756289</v>
      </c>
      <c r="Q4" s="37">
        <f>ROUND(MEDIAN(H4,K4,O4),0)</f>
        <v>1547000</v>
      </c>
      <c r="R4" s="38">
        <f>ROUND(TRIMMEAN((H4,K4,O4),20%),0)</f>
        <v>1756289</v>
      </c>
      <c r="S4" s="39">
        <f>ROUND(STDEV(H4,K4,O4),2)</f>
        <v>836439.89</v>
      </c>
      <c r="T4" s="40">
        <f>ROUND((+S4/P4),4)</f>
        <v>0.4763</v>
      </c>
      <c r="U4" s="40">
        <f>ROUND(+(S4/Q4),4)</f>
        <v>0.54069999999999996</v>
      </c>
      <c r="V4" s="41">
        <f>ROUND(+(S4/R4),4)</f>
        <v>0.4763</v>
      </c>
      <c r="W4" s="42">
        <f>+Q4+S4</f>
        <v>2383439.89</v>
      </c>
      <c r="X4" s="42">
        <f>+Q4-S4</f>
        <v>710560.11</v>
      </c>
      <c r="Y4" s="43">
        <f>IF(((IF(AND(H4&lt;=$W4,H4&gt;=$X4),H4,""))&lt;=0),"",(IF(AND(H4&lt;=$W4,H4&gt;=X4),H4,"")))</f>
        <v>1547000</v>
      </c>
      <c r="Z4" s="43" t="str">
        <f>IF(((IF(AND(K4&lt;=$W4,K4&gt;=$X4),K4,""))&lt;=0),"",(IF(AND(K4&lt;=$W4,K4&gt;=X4),K4,"")))</f>
        <v/>
      </c>
      <c r="AA4" s="44">
        <f>IF(((IF(AND(O4&lt;=$W4,O4&gt;=$X4),O4,""))&lt;=0),"",(IF(AND(O4&lt;=$W4,O4&gt;=X4),O4,"")))</f>
        <v>1044367.8</v>
      </c>
      <c r="AB4" s="45">
        <f>STDEV(Y4:AA4)</f>
        <v>355414.63706271356</v>
      </c>
      <c r="AC4" s="46">
        <f>ROUND(AVERAGE(Y4:AA4),2)</f>
        <v>1295683.8999999999</v>
      </c>
      <c r="AD4" s="47">
        <f>+AB4/AC4</f>
        <v>0.27430659365506788</v>
      </c>
      <c r="AE4" s="46">
        <f>ROUND(MEDIAN(Y4:AA4),2)</f>
        <v>1295683.8999999999</v>
      </c>
      <c r="AF4" s="47">
        <f>+AB4/AE4</f>
        <v>0.27430659365506788</v>
      </c>
      <c r="AG4" s="45">
        <f>ROUND(TRIMMEAN((Y4:AA4),20%),2)</f>
        <v>1295683.8999999999</v>
      </c>
      <c r="AH4" s="47">
        <f>+AB4/AG4</f>
        <v>0.27430659365506788</v>
      </c>
      <c r="AI4" s="60">
        <f>AE4-AB4</f>
        <v>940269.2629372864</v>
      </c>
      <c r="AJ4" s="60">
        <f>AE4+AB4</f>
        <v>1651098.5370627134</v>
      </c>
      <c r="AK4" s="61">
        <f>ROUNDUP(AVERAGE(Y4,AA4),0)</f>
        <v>1295684</v>
      </c>
      <c r="AL4" s="61">
        <f>ROUNDUP(MEDIAN(Y4,AA4),0)</f>
        <v>1295684</v>
      </c>
    </row>
    <row r="5" spans="1:38" ht="60.75" customHeight="1" x14ac:dyDescent="0.25">
      <c r="A5" s="125"/>
      <c r="B5" s="127"/>
      <c r="C5" s="64" t="s">
        <v>45</v>
      </c>
      <c r="D5" s="63">
        <v>1</v>
      </c>
      <c r="E5" s="32" t="s">
        <v>47</v>
      </c>
      <c r="F5" s="33">
        <v>600000</v>
      </c>
      <c r="G5" s="33">
        <f>F5*19%</f>
        <v>114000</v>
      </c>
      <c r="H5" s="34">
        <f>ROUND((G5+F5)*D5,4)</f>
        <v>714000</v>
      </c>
      <c r="I5" s="35">
        <v>1550000</v>
      </c>
      <c r="J5" s="35">
        <f>+I5*19%</f>
        <v>294500</v>
      </c>
      <c r="K5" s="36">
        <f>ROUND((+J5+I5)*D5,2)</f>
        <v>1844500</v>
      </c>
      <c r="L5" s="65">
        <v>743669</v>
      </c>
      <c r="M5" s="33">
        <v>781596</v>
      </c>
      <c r="N5" s="33">
        <f>M5*0.19</f>
        <v>148503.24</v>
      </c>
      <c r="O5" s="34">
        <f>ROUND((+M5+N5)*D5,2)</f>
        <v>930099.24</v>
      </c>
      <c r="P5" s="37">
        <f>ROUND(AVERAGE(H5,K5,O5),0)</f>
        <v>1162866</v>
      </c>
      <c r="Q5" s="37">
        <f>ROUND(MEDIAN(H5,K5,O5),0)</f>
        <v>930099</v>
      </c>
      <c r="R5" s="38">
        <f>ROUND(TRIMMEAN((H5,K5,O5),20%),0)</f>
        <v>1162866</v>
      </c>
      <c r="S5" s="39">
        <f>ROUND(STDEV(H5,K5,O5),2)</f>
        <v>600119.14</v>
      </c>
      <c r="T5" s="40">
        <f>ROUND((+S5/P5),4)</f>
        <v>0.5161</v>
      </c>
      <c r="U5" s="40">
        <f>ROUND(+(S5/Q5),4)</f>
        <v>0.6452</v>
      </c>
      <c r="V5" s="41">
        <f>ROUND(+(S5/R5),4)</f>
        <v>0.5161</v>
      </c>
      <c r="W5" s="42">
        <f>+Q5+S5</f>
        <v>1530218.1400000001</v>
      </c>
      <c r="X5" s="42">
        <f>+Q5-S5</f>
        <v>329979.86</v>
      </c>
      <c r="Y5" s="43">
        <f>IF(((IF(AND(H5&lt;=$W5,H5&gt;=$X5),H5,""))&lt;=0),"",(IF(AND(H5&lt;=$W5,H5&gt;=X5),H5,"")))</f>
        <v>714000</v>
      </c>
      <c r="Z5" s="43" t="str">
        <f>IF(((IF(AND(K5&lt;=$W5,K5&gt;=$X5),K5,""))&lt;=0),"",(IF(AND(K5&lt;=$W5,K5&gt;=X5),K5,"")))</f>
        <v/>
      </c>
      <c r="AA5" s="44">
        <f>IF(((IF(AND(O5&lt;=$W5,O5&gt;=$X5),O5,""))&lt;=0),"",(IF(AND(O5&lt;=$W5,O5&gt;=X5),O5,"")))</f>
        <v>930099.24</v>
      </c>
      <c r="AB5" s="45">
        <f>STDEV(Y5:AA5)</f>
        <v>152805.23801325928</v>
      </c>
      <c r="AC5" s="46">
        <f>ROUND(AVERAGE(Y5:AA5),2)</f>
        <v>822049.62</v>
      </c>
      <c r="AD5" s="47">
        <f>+AB5/AC5</f>
        <v>0.18588322930343218</v>
      </c>
      <c r="AE5" s="46">
        <f>ROUND(MEDIAN(Y5:AA5),2)</f>
        <v>822049.62</v>
      </c>
      <c r="AF5" s="47">
        <f>+AB5/AE5</f>
        <v>0.18588322930343218</v>
      </c>
      <c r="AG5" s="45">
        <f>ROUND(TRIMMEAN((Y5:AA5),20%),2)</f>
        <v>822049.62</v>
      </c>
      <c r="AH5" s="47">
        <f>+AB5/AG5</f>
        <v>0.18588322930343218</v>
      </c>
      <c r="AI5" s="60">
        <f>AE5-AB5</f>
        <v>669244.38198674074</v>
      </c>
      <c r="AJ5" s="60">
        <f>AE5+AB5</f>
        <v>974854.85801325925</v>
      </c>
      <c r="AK5" s="61">
        <f t="shared" ref="AK5:AK13" si="0">ROUNDUP(AVERAGE(Y5,AA5),0)</f>
        <v>822050</v>
      </c>
      <c r="AL5" s="61">
        <f t="shared" ref="AL5:AL13" si="1">ROUNDUP(MEDIAN(Y5,AA5),0)</f>
        <v>822050</v>
      </c>
    </row>
    <row r="6" spans="1:38" ht="75.75" customHeight="1" x14ac:dyDescent="0.25">
      <c r="A6" s="124">
        <v>2</v>
      </c>
      <c r="B6" s="126" t="s">
        <v>48</v>
      </c>
      <c r="C6" s="64" t="s">
        <v>44</v>
      </c>
      <c r="D6" s="63">
        <v>2</v>
      </c>
      <c r="E6" s="32" t="s">
        <v>46</v>
      </c>
      <c r="F6" s="33">
        <v>650000</v>
      </c>
      <c r="G6" s="33">
        <f>F6*19%</f>
        <v>123500</v>
      </c>
      <c r="H6" s="34">
        <f>ROUND((G6+F6)*D6,4)</f>
        <v>1547000</v>
      </c>
      <c r="I6" s="35">
        <v>1125000</v>
      </c>
      <c r="J6" s="35">
        <f>+I6*19%</f>
        <v>213750</v>
      </c>
      <c r="K6" s="36">
        <f>ROUND((+J6+I6)*D6,2)</f>
        <v>2677500</v>
      </c>
      <c r="L6" s="65">
        <v>418114</v>
      </c>
      <c r="M6" s="33">
        <v>439438</v>
      </c>
      <c r="N6" s="33">
        <f>M6*0.19</f>
        <v>83493.22</v>
      </c>
      <c r="O6" s="34">
        <f>ROUND((+M6+N6)*D6,2)</f>
        <v>1045862.44</v>
      </c>
      <c r="P6" s="37">
        <f>ROUND(AVERAGE(H6,K6,O6),0)</f>
        <v>1756787</v>
      </c>
      <c r="Q6" s="37">
        <f>ROUND(MEDIAN(H6,K6,O6),0)</f>
        <v>1547000</v>
      </c>
      <c r="R6" s="38">
        <f>ROUND(TRIMMEAN((H6,K6,O6),20%),0)</f>
        <v>1756787</v>
      </c>
      <c r="S6" s="39">
        <f>ROUND(STDEV(H6,K6,O6),2)</f>
        <v>835804.03</v>
      </c>
      <c r="T6" s="40">
        <f>ROUND((+S6/P6),4)</f>
        <v>0.4758</v>
      </c>
      <c r="U6" s="40">
        <f>ROUND(+(S6/Q6),4)</f>
        <v>0.5403</v>
      </c>
      <c r="V6" s="41">
        <f>ROUND(+(S6/R6),4)</f>
        <v>0.4758</v>
      </c>
      <c r="W6" s="42">
        <f>+Q6+S6</f>
        <v>2382804.0300000003</v>
      </c>
      <c r="X6" s="42">
        <f>+Q6-S6</f>
        <v>711195.97</v>
      </c>
      <c r="Y6" s="43">
        <f>IF(((IF(AND(H6&lt;=$W6,H6&gt;=$X6),H6,""))&lt;=0),"",(IF(AND(H6&lt;=$W6,H6&gt;=X6),H6,"")))</f>
        <v>1547000</v>
      </c>
      <c r="Z6" s="43" t="str">
        <f>IF(((IF(AND(K6&lt;=$W6,K6&gt;=$X6),K6,""))&lt;=0),"",(IF(AND(K6&lt;=$W6,K6&gt;=X6),K6,"")))</f>
        <v/>
      </c>
      <c r="AA6" s="44">
        <f>IF(((IF(AND(O6&lt;=$W6,O6&gt;=$X6),O6,""))&lt;=0),"",(IF(AND(O6&lt;=$W6,O6&gt;=X6),O6,"")))</f>
        <v>1045862.44</v>
      </c>
      <c r="AB6" s="45">
        <f>STDEV(Y6:AA6)</f>
        <v>354357.76698328054</v>
      </c>
      <c r="AC6" s="46">
        <f>ROUND(AVERAGE(Y6:AA6),2)</f>
        <v>1296431.22</v>
      </c>
      <c r="AD6" s="47">
        <f>+AB6/AC6</f>
        <v>0.27333325633987782</v>
      </c>
      <c r="AE6" s="46">
        <f>ROUND(MEDIAN(Y6:AA6),2)</f>
        <v>1296431.22</v>
      </c>
      <c r="AF6" s="47">
        <f>+AB6/AE6</f>
        <v>0.27333325633987782</v>
      </c>
      <c r="AG6" s="45">
        <f>ROUND(TRIMMEAN((Y6:AA6),20%),2)</f>
        <v>1296431.22</v>
      </c>
      <c r="AH6" s="47">
        <f>+AB6/AG6</f>
        <v>0.27333325633987782</v>
      </c>
      <c r="AI6" s="60">
        <f>AE6-AB6</f>
        <v>942073.45301671943</v>
      </c>
      <c r="AJ6" s="60">
        <f>AE6+AB6</f>
        <v>1650788.9869832806</v>
      </c>
      <c r="AK6" s="61">
        <f t="shared" si="0"/>
        <v>1296432</v>
      </c>
      <c r="AL6" s="61">
        <f t="shared" si="1"/>
        <v>1296432</v>
      </c>
    </row>
    <row r="7" spans="1:38" ht="60" customHeight="1" x14ac:dyDescent="0.25">
      <c r="A7" s="125"/>
      <c r="B7" s="127"/>
      <c r="C7" s="64" t="s">
        <v>45</v>
      </c>
      <c r="D7" s="63">
        <v>1</v>
      </c>
      <c r="E7" s="32" t="s">
        <v>47</v>
      </c>
      <c r="F7" s="33">
        <v>600000</v>
      </c>
      <c r="G7" s="33">
        <f t="shared" ref="G7:G8" si="2">F7*19%</f>
        <v>114000</v>
      </c>
      <c r="H7" s="34">
        <f t="shared" ref="H7:H8" si="3">ROUND((G7+F7)*D7,4)</f>
        <v>714000</v>
      </c>
      <c r="I7" s="35">
        <v>1550000</v>
      </c>
      <c r="J7" s="35">
        <f t="shared" ref="J7:J8" si="4">+I7*19%</f>
        <v>294500</v>
      </c>
      <c r="K7" s="36">
        <f t="shared" ref="K7:K8" si="5">ROUND((+J7+I7)*D7,2)</f>
        <v>1844500</v>
      </c>
      <c r="L7" s="65">
        <v>745621</v>
      </c>
      <c r="M7" s="33">
        <v>783648</v>
      </c>
      <c r="N7" s="33">
        <f t="shared" ref="N7:N8" si="6">M7*0.19</f>
        <v>148893.12</v>
      </c>
      <c r="O7" s="34">
        <f t="shared" ref="O7:O8" si="7">ROUND((+M7+N7)*D7,2)</f>
        <v>932541.12</v>
      </c>
      <c r="P7" s="37">
        <f t="shared" ref="P7:P8" si="8">ROUND(AVERAGE(H7,K7,O7),0)</f>
        <v>1163680</v>
      </c>
      <c r="Q7" s="37">
        <f t="shared" ref="Q7:Q8" si="9">ROUND(MEDIAN(H7,K7,O7),0)</f>
        <v>932541</v>
      </c>
      <c r="R7" s="38">
        <f>ROUND(TRIMMEAN((H7,K7,O7),20%),0)</f>
        <v>1163680</v>
      </c>
      <c r="S7" s="39">
        <f t="shared" ref="S7" si="10">ROUND(STDEV(H7,K7,O7),2)</f>
        <v>599647.04</v>
      </c>
      <c r="T7" s="40">
        <f t="shared" ref="T7:T8" si="11">ROUND((+S7/P7),4)</f>
        <v>0.51529999999999998</v>
      </c>
      <c r="U7" s="40">
        <f t="shared" ref="U7:U8" si="12">ROUND(+(S7/Q7),4)</f>
        <v>0.64300000000000002</v>
      </c>
      <c r="V7" s="41">
        <f t="shared" ref="V7:V8" si="13">ROUND(+(S7/R7),4)</f>
        <v>0.51529999999999998</v>
      </c>
      <c r="W7" s="42">
        <f t="shared" ref="W7:W8" si="14">+Q7+S7</f>
        <v>1532188.04</v>
      </c>
      <c r="X7" s="42">
        <f t="shared" ref="X7:X8" si="15">+Q7-S7</f>
        <v>332893.95999999996</v>
      </c>
      <c r="Y7" s="43">
        <f t="shared" ref="Y7:Y8" si="16">IF(((IF(AND(H7&lt;=$W7,H7&gt;=$X7),H7,""))&lt;=0),"",(IF(AND(H7&lt;=$W7,H7&gt;=X7),H7,"")))</f>
        <v>714000</v>
      </c>
      <c r="Z7" s="43" t="str">
        <f t="shared" ref="Z7:Z8" si="17">IF(((IF(AND(K7&lt;=$W7,K7&gt;=$X7),K7,""))&lt;=0),"",(IF(AND(K7&lt;=$W7,K7&gt;=X7),K7,"")))</f>
        <v/>
      </c>
      <c r="AA7" s="44">
        <f t="shared" ref="AA7:AA8" si="18">IF(((IF(AND(O7&lt;=$W7,O7&gt;=$X7),O7,""))&lt;=0),"",(IF(AND(O7&lt;=$W7,O7&gt;=X7),O7,"")))</f>
        <v>932541.12</v>
      </c>
      <c r="AB7" s="45">
        <f t="shared" ref="AB7:AB8" si="19">STDEV(Y7:AA7)</f>
        <v>154531.90792010239</v>
      </c>
      <c r="AC7" s="46">
        <f t="shared" ref="AC7:AC8" si="20">ROUND(AVERAGE(Y7:AA7),2)</f>
        <v>823270.56</v>
      </c>
      <c r="AD7" s="47">
        <f t="shared" ref="AD7:AD8" si="21">+AB7/AC7</f>
        <v>0.1877048875889627</v>
      </c>
      <c r="AE7" s="46">
        <f t="shared" ref="AE7:AE8" si="22">ROUND(MEDIAN(Y7:AA7),2)</f>
        <v>823270.56</v>
      </c>
      <c r="AF7" s="47">
        <f t="shared" ref="AF7:AF8" si="23">+AB7/AE7</f>
        <v>0.1877048875889627</v>
      </c>
      <c r="AG7" s="45">
        <f t="shared" ref="AG7:AG8" si="24">ROUND(TRIMMEAN((Y7:AA7),20%),2)</f>
        <v>823270.56</v>
      </c>
      <c r="AH7" s="47">
        <f t="shared" ref="AH7:AH8" si="25">+AB7/AG7</f>
        <v>0.1877048875889627</v>
      </c>
      <c r="AI7" s="60">
        <f t="shared" ref="AI7:AI8" si="26">AE7-AB7</f>
        <v>668738.6520798977</v>
      </c>
      <c r="AJ7" s="60">
        <f t="shared" ref="AJ7:AJ8" si="27">AE7+AB7</f>
        <v>977802.46792010241</v>
      </c>
      <c r="AK7" s="61">
        <f t="shared" si="0"/>
        <v>823271</v>
      </c>
      <c r="AL7" s="61">
        <f t="shared" si="1"/>
        <v>823271</v>
      </c>
    </row>
    <row r="8" spans="1:38" ht="66.75" customHeight="1" x14ac:dyDescent="0.25">
      <c r="A8" s="124">
        <v>3</v>
      </c>
      <c r="B8" s="126" t="s">
        <v>49</v>
      </c>
      <c r="C8" s="64" t="s">
        <v>44</v>
      </c>
      <c r="D8" s="63">
        <v>2</v>
      </c>
      <c r="E8" s="32" t="s">
        <v>46</v>
      </c>
      <c r="F8" s="33">
        <v>650000</v>
      </c>
      <c r="G8" s="33">
        <f t="shared" si="2"/>
        <v>123500</v>
      </c>
      <c r="H8" s="34">
        <f t="shared" si="3"/>
        <v>1547000</v>
      </c>
      <c r="I8" s="35">
        <v>1125000</v>
      </c>
      <c r="J8" s="35">
        <f t="shared" si="4"/>
        <v>213750</v>
      </c>
      <c r="K8" s="36">
        <f t="shared" si="5"/>
        <v>2677500</v>
      </c>
      <c r="L8" s="65">
        <v>418244</v>
      </c>
      <c r="M8" s="33">
        <v>439574</v>
      </c>
      <c r="N8" s="33">
        <f t="shared" si="6"/>
        <v>83519.06</v>
      </c>
      <c r="O8" s="34">
        <f t="shared" si="7"/>
        <v>1046186.12</v>
      </c>
      <c r="P8" s="37">
        <f t="shared" si="8"/>
        <v>1756895</v>
      </c>
      <c r="Q8" s="37">
        <f t="shared" si="9"/>
        <v>1547000</v>
      </c>
      <c r="R8" s="38">
        <f>ROUND(TRIMMEAN((H8,K8,O8),20%),0)</f>
        <v>1756895</v>
      </c>
      <c r="S8" s="39">
        <f>ROUND(STDEV(H8,K8,O8),2)</f>
        <v>835666.38</v>
      </c>
      <c r="T8" s="40">
        <f t="shared" si="11"/>
        <v>0.47560000000000002</v>
      </c>
      <c r="U8" s="40">
        <f t="shared" si="12"/>
        <v>0.54020000000000001</v>
      </c>
      <c r="V8" s="41">
        <f t="shared" si="13"/>
        <v>0.47560000000000002</v>
      </c>
      <c r="W8" s="42">
        <f t="shared" si="14"/>
        <v>2382666.38</v>
      </c>
      <c r="X8" s="42">
        <f t="shared" si="15"/>
        <v>711333.62</v>
      </c>
      <c r="Y8" s="43">
        <f t="shared" si="16"/>
        <v>1547000</v>
      </c>
      <c r="Z8" s="43" t="str">
        <f t="shared" si="17"/>
        <v/>
      </c>
      <c r="AA8" s="44">
        <f t="shared" si="18"/>
        <v>1046186.12</v>
      </c>
      <c r="AB8" s="45">
        <f t="shared" si="19"/>
        <v>354128.89066034509</v>
      </c>
      <c r="AC8" s="46">
        <f t="shared" si="20"/>
        <v>1296593.06</v>
      </c>
      <c r="AD8" s="47">
        <f t="shared" si="21"/>
        <v>0.2731226177165757</v>
      </c>
      <c r="AE8" s="46">
        <f t="shared" si="22"/>
        <v>1296593.06</v>
      </c>
      <c r="AF8" s="47">
        <f t="shared" si="23"/>
        <v>0.2731226177165757</v>
      </c>
      <c r="AG8" s="45">
        <f t="shared" si="24"/>
        <v>1296593.06</v>
      </c>
      <c r="AH8" s="47">
        <f t="shared" si="25"/>
        <v>0.2731226177165757</v>
      </c>
      <c r="AI8" s="60">
        <f t="shared" si="26"/>
        <v>942464.16933965497</v>
      </c>
      <c r="AJ8" s="60">
        <f t="shared" si="27"/>
        <v>1650721.9506603451</v>
      </c>
      <c r="AK8" s="61">
        <f t="shared" si="0"/>
        <v>1296594</v>
      </c>
      <c r="AL8" s="61">
        <f t="shared" si="1"/>
        <v>1296594</v>
      </c>
    </row>
    <row r="9" spans="1:38" ht="72" customHeight="1" x14ac:dyDescent="0.25">
      <c r="A9" s="125"/>
      <c r="B9" s="127"/>
      <c r="C9" s="64" t="s">
        <v>45</v>
      </c>
      <c r="D9" s="63">
        <v>1</v>
      </c>
      <c r="E9" s="32" t="s">
        <v>47</v>
      </c>
      <c r="F9" s="33">
        <v>600000</v>
      </c>
      <c r="G9" s="33">
        <f t="shared" ref="G9:G13" si="28">F9*19%</f>
        <v>114000</v>
      </c>
      <c r="H9" s="34">
        <f t="shared" ref="H9:H12" si="29">ROUND((G9+F9)*D9,4)</f>
        <v>714000</v>
      </c>
      <c r="I9" s="35">
        <v>1550000</v>
      </c>
      <c r="J9" s="35">
        <f t="shared" ref="J9:J13" si="30">+I9*19%</f>
        <v>294500</v>
      </c>
      <c r="K9" s="36">
        <f t="shared" ref="K9:K12" si="31">ROUND((+J9+I9)*D9,2)</f>
        <v>1844500</v>
      </c>
      <c r="L9" s="65">
        <v>883833</v>
      </c>
      <c r="M9" s="33">
        <v>928908</v>
      </c>
      <c r="N9" s="33">
        <f t="shared" ref="N9:N13" si="32">M9*0.19</f>
        <v>176492.52</v>
      </c>
      <c r="O9" s="34">
        <f t="shared" ref="O9:O12" si="33">ROUND((+M9+N9)*D9,2)</f>
        <v>1105400.52</v>
      </c>
      <c r="P9" s="37">
        <f t="shared" ref="P9:P12" si="34">ROUND(AVERAGE(H9,K9,O9),0)</f>
        <v>1221300</v>
      </c>
      <c r="Q9" s="37">
        <f t="shared" ref="Q9:Q12" si="35">ROUND(MEDIAN(H9,K9,O9),0)</f>
        <v>1105401</v>
      </c>
      <c r="R9" s="38">
        <f>ROUND(TRIMMEAN((H9,K9,O9),20%),0)</f>
        <v>1221300</v>
      </c>
      <c r="S9" s="39">
        <f t="shared" ref="S9:S12" si="36">ROUND(STDEV(H9,K9,O9),2)</f>
        <v>574092.42000000004</v>
      </c>
      <c r="T9" s="40">
        <f t="shared" ref="T9:T12" si="37">ROUND((+S9/P9),4)</f>
        <v>0.47010000000000002</v>
      </c>
      <c r="U9" s="40">
        <f t="shared" ref="U9:U12" si="38">ROUND(+(S9/Q9),4)</f>
        <v>0.51939999999999997</v>
      </c>
      <c r="V9" s="41">
        <f t="shared" ref="V9:V12" si="39">ROUND(+(S9/R9),4)</f>
        <v>0.47010000000000002</v>
      </c>
      <c r="W9" s="42">
        <f t="shared" ref="W9:W12" si="40">+Q9+S9</f>
        <v>1679493.42</v>
      </c>
      <c r="X9" s="42">
        <f t="shared" ref="X9:X12" si="41">+Q9-S9</f>
        <v>531308.57999999996</v>
      </c>
      <c r="Y9" s="43">
        <f t="shared" ref="Y9:Y12" si="42">IF(((IF(AND(H9&lt;=$W9,H9&gt;=$X9),H9,""))&lt;=0),"",(IF(AND(H9&lt;=$W9,H9&gt;=X9),H9,"")))</f>
        <v>714000</v>
      </c>
      <c r="Z9" s="43" t="str">
        <f t="shared" ref="Z9:Z12" si="43">IF(((IF(AND(K9&lt;=$W9,K9&gt;=$X9),K9,""))&lt;=0),"",(IF(AND(K9&lt;=$W9,K9&gt;=X9),K9,"")))</f>
        <v/>
      </c>
      <c r="AA9" s="44">
        <f t="shared" ref="AA9:AA12" si="44">IF(((IF(AND(O9&lt;=$W9,O9&gt;=$X9),O9,""))&lt;=0),"",(IF(AND(O9&lt;=$W9,O9&gt;=X9),O9,"")))</f>
        <v>1105400.52</v>
      </c>
      <c r="AB9" s="45">
        <f t="shared" ref="AB9:AB12" si="45">STDEV(Y9:AA9)</f>
        <v>276761.96185194101</v>
      </c>
      <c r="AC9" s="46">
        <f t="shared" ref="AC9:AC12" si="46">ROUND(AVERAGE(Y9:AA9),2)</f>
        <v>909700.26</v>
      </c>
      <c r="AD9" s="47">
        <f t="shared" ref="AD9:AD12" si="47">+AB9/AC9</f>
        <v>0.30423423408930433</v>
      </c>
      <c r="AE9" s="46">
        <f t="shared" ref="AE9:AE12" si="48">ROUND(MEDIAN(Y9:AA9),2)</f>
        <v>909700.26</v>
      </c>
      <c r="AF9" s="47">
        <f t="shared" ref="AF9:AF12" si="49">+AB9/AE9</f>
        <v>0.30423423408930433</v>
      </c>
      <c r="AG9" s="45">
        <f t="shared" ref="AG9:AG12" si="50">ROUND(TRIMMEAN((Y9:AA9),20%),2)</f>
        <v>909700.26</v>
      </c>
      <c r="AH9" s="47">
        <f t="shared" ref="AH9:AH12" si="51">+AB9/AG9</f>
        <v>0.30423423408930433</v>
      </c>
      <c r="AI9" s="60">
        <f t="shared" ref="AI9:AI12" si="52">AE9-AB9</f>
        <v>632938.29814805905</v>
      </c>
      <c r="AJ9" s="60">
        <f t="shared" ref="AJ9:AJ12" si="53">AE9+AB9</f>
        <v>1186462.221851941</v>
      </c>
      <c r="AK9" s="61">
        <f t="shared" si="0"/>
        <v>909701</v>
      </c>
      <c r="AL9" s="61">
        <f t="shared" si="1"/>
        <v>909701</v>
      </c>
    </row>
    <row r="10" spans="1:38" ht="72.75" customHeight="1" x14ac:dyDescent="0.25">
      <c r="A10" s="124">
        <v>4</v>
      </c>
      <c r="B10" s="126" t="s">
        <v>50</v>
      </c>
      <c r="C10" s="64" t="s">
        <v>51</v>
      </c>
      <c r="D10" s="63">
        <v>2</v>
      </c>
      <c r="E10" s="32" t="s">
        <v>46</v>
      </c>
      <c r="F10" s="33">
        <v>450000</v>
      </c>
      <c r="G10" s="33">
        <f t="shared" si="28"/>
        <v>85500</v>
      </c>
      <c r="H10" s="34">
        <f t="shared" ref="H10:H11" si="54">ROUND((G10+F10)*D10,4)</f>
        <v>1071000</v>
      </c>
      <c r="I10" s="35">
        <v>1125000</v>
      </c>
      <c r="J10" s="35">
        <f t="shared" si="30"/>
        <v>213750</v>
      </c>
      <c r="K10" s="36">
        <f t="shared" ref="K10:K11" si="55">ROUND((+J10+I10)*D10,2)</f>
        <v>2677500</v>
      </c>
      <c r="L10" s="65">
        <v>375798</v>
      </c>
      <c r="M10" s="33">
        <v>394964</v>
      </c>
      <c r="N10" s="33">
        <f t="shared" si="32"/>
        <v>75043.16</v>
      </c>
      <c r="O10" s="34">
        <f t="shared" ref="O10:O11" si="56">ROUND((+M10+N10)*D10,2)</f>
        <v>940014.32</v>
      </c>
      <c r="P10" s="37">
        <f t="shared" ref="P10:P11" si="57">ROUND(AVERAGE(H10,K10,O10),0)</f>
        <v>1562838</v>
      </c>
      <c r="Q10" s="37">
        <f t="shared" ref="Q10:Q11" si="58">ROUND(MEDIAN(H10,K10,O10),0)</f>
        <v>1071000</v>
      </c>
      <c r="R10" s="38">
        <f>ROUND(TRIMMEAN((H10,K10,O10),20%),0)</f>
        <v>1562838</v>
      </c>
      <c r="S10" s="39">
        <f t="shared" ref="S10:S11" si="59">ROUND(STDEV(H10,K10,O10),2)</f>
        <v>967544.66</v>
      </c>
      <c r="T10" s="40">
        <f t="shared" ref="T10:T11" si="60">ROUND((+S10/P10),4)</f>
        <v>0.61909999999999998</v>
      </c>
      <c r="U10" s="40">
        <f t="shared" ref="U10:U11" si="61">ROUND(+(S10/Q10),4)</f>
        <v>0.90339999999999998</v>
      </c>
      <c r="V10" s="41">
        <f t="shared" ref="V10:V11" si="62">ROUND(+(S10/R10),4)</f>
        <v>0.61909999999999998</v>
      </c>
      <c r="W10" s="42">
        <f t="shared" ref="W10:W11" si="63">+Q10+S10</f>
        <v>2038544.6600000001</v>
      </c>
      <c r="X10" s="42">
        <f t="shared" ref="X10:X11" si="64">+Q10-S10</f>
        <v>103455.33999999997</v>
      </c>
      <c r="Y10" s="43">
        <f t="shared" ref="Y10:Y11" si="65">IF(((IF(AND(H10&lt;=$W10,H10&gt;=$X10),H10,""))&lt;=0),"",(IF(AND(H10&lt;=$W10,H10&gt;=X10),H10,"")))</f>
        <v>1071000</v>
      </c>
      <c r="Z10" s="43" t="str">
        <f t="shared" ref="Z10:Z11" si="66">IF(((IF(AND(K10&lt;=$W10,K10&gt;=$X10),K10,""))&lt;=0),"",(IF(AND(K10&lt;=$W10,K10&gt;=X10),K10,"")))</f>
        <v/>
      </c>
      <c r="AA10" s="44">
        <f t="shared" ref="AA10:AA11" si="67">IF(((IF(AND(O10&lt;=$W10,O10&gt;=$X10),O10,""))&lt;=0),"",(IF(AND(O10&lt;=$W10,O10&gt;=X10),O10,"")))</f>
        <v>940014.32</v>
      </c>
      <c r="AB10" s="45">
        <f t="shared" ref="AB10:AB11" si="68">STDEV(Y10:AA10)</f>
        <v>92620.862566331169</v>
      </c>
      <c r="AC10" s="46">
        <f t="shared" ref="AC10:AC11" si="69">ROUND(AVERAGE(Y10:AA10),2)</f>
        <v>1005507.16</v>
      </c>
      <c r="AD10" s="47">
        <f t="shared" ref="AD10:AD11" si="70">+AB10/AC10</f>
        <v>9.2113578352173209E-2</v>
      </c>
      <c r="AE10" s="46">
        <f t="shared" ref="AE10:AE11" si="71">ROUND(MEDIAN(Y10:AA10),2)</f>
        <v>1005507.16</v>
      </c>
      <c r="AF10" s="47">
        <f t="shared" ref="AF10:AF11" si="72">+AB10/AE10</f>
        <v>9.2113578352173209E-2</v>
      </c>
      <c r="AG10" s="45">
        <f t="shared" ref="AG10" si="73">ROUND(TRIMMEAN((Y10:AA10),20%),2)</f>
        <v>1005507.16</v>
      </c>
      <c r="AH10" s="47">
        <f t="shared" ref="AH10:AH11" si="74">+AB10/AG10</f>
        <v>9.2113578352173209E-2</v>
      </c>
      <c r="AI10" s="60">
        <f t="shared" ref="AI10:AI11" si="75">AE10-AB10</f>
        <v>912886.29743366886</v>
      </c>
      <c r="AJ10" s="60">
        <f t="shared" ref="AJ10:AJ11" si="76">AE10+AB10</f>
        <v>1098128.0225663311</v>
      </c>
      <c r="AK10" s="61">
        <f t="shared" si="0"/>
        <v>1005508</v>
      </c>
      <c r="AL10" s="61">
        <f t="shared" si="1"/>
        <v>1005508</v>
      </c>
    </row>
    <row r="11" spans="1:38" ht="72.75" customHeight="1" x14ac:dyDescent="0.25">
      <c r="A11" s="125"/>
      <c r="B11" s="127"/>
      <c r="C11" s="64" t="s">
        <v>45</v>
      </c>
      <c r="D11" s="63">
        <v>1</v>
      </c>
      <c r="E11" s="32" t="s">
        <v>47</v>
      </c>
      <c r="F11" s="33">
        <v>600000</v>
      </c>
      <c r="G11" s="33">
        <f t="shared" si="28"/>
        <v>114000</v>
      </c>
      <c r="H11" s="34">
        <f t="shared" si="54"/>
        <v>714000</v>
      </c>
      <c r="I11" s="35">
        <v>1550000</v>
      </c>
      <c r="J11" s="35">
        <f t="shared" si="30"/>
        <v>294500</v>
      </c>
      <c r="K11" s="36">
        <f t="shared" si="55"/>
        <v>1844500</v>
      </c>
      <c r="L11" s="65">
        <v>626037</v>
      </c>
      <c r="M11" s="33">
        <v>657965</v>
      </c>
      <c r="N11" s="33">
        <f t="shared" si="32"/>
        <v>125013.35</v>
      </c>
      <c r="O11" s="34">
        <f t="shared" si="56"/>
        <v>782978.35</v>
      </c>
      <c r="P11" s="37">
        <f t="shared" si="57"/>
        <v>1113826</v>
      </c>
      <c r="Q11" s="37">
        <f t="shared" si="58"/>
        <v>782978</v>
      </c>
      <c r="R11" s="38">
        <f>ROUND(TRIMMEAN((H11,K11,O11),20%),0)</f>
        <v>1113826</v>
      </c>
      <c r="S11" s="39">
        <f t="shared" si="59"/>
        <v>633721.35</v>
      </c>
      <c r="T11" s="40">
        <f t="shared" si="60"/>
        <v>0.56899999999999995</v>
      </c>
      <c r="U11" s="40">
        <f t="shared" si="61"/>
        <v>0.80940000000000001</v>
      </c>
      <c r="V11" s="41">
        <f t="shared" si="62"/>
        <v>0.56899999999999995</v>
      </c>
      <c r="W11" s="42">
        <f t="shared" si="63"/>
        <v>1416699.35</v>
      </c>
      <c r="X11" s="42">
        <f t="shared" si="64"/>
        <v>149256.65000000002</v>
      </c>
      <c r="Y11" s="43">
        <f t="shared" si="65"/>
        <v>714000</v>
      </c>
      <c r="Z11" s="43" t="str">
        <f t="shared" si="66"/>
        <v/>
      </c>
      <c r="AA11" s="44">
        <f t="shared" si="67"/>
        <v>782978.35</v>
      </c>
      <c r="AB11" s="45">
        <f t="shared" si="68"/>
        <v>48775.059040059074</v>
      </c>
      <c r="AC11" s="46">
        <f t="shared" si="69"/>
        <v>748489.18</v>
      </c>
      <c r="AD11" s="47">
        <f t="shared" si="70"/>
        <v>6.5164681525602106E-2</v>
      </c>
      <c r="AE11" s="46">
        <f t="shared" si="71"/>
        <v>748489.18</v>
      </c>
      <c r="AF11" s="47">
        <f t="shared" si="72"/>
        <v>6.5164681525602106E-2</v>
      </c>
      <c r="AG11" s="45">
        <f>ROUND(TRIMMEAN((Y11:AA11),20%),2)</f>
        <v>748489.18</v>
      </c>
      <c r="AH11" s="47">
        <f t="shared" si="74"/>
        <v>6.5164681525602106E-2</v>
      </c>
      <c r="AI11" s="60">
        <f t="shared" si="75"/>
        <v>699714.12095994095</v>
      </c>
      <c r="AJ11" s="60">
        <f t="shared" si="76"/>
        <v>797264.23904005915</v>
      </c>
      <c r="AK11" s="61">
        <f t="shared" si="0"/>
        <v>748490</v>
      </c>
      <c r="AL11" s="61">
        <f t="shared" si="1"/>
        <v>748490</v>
      </c>
    </row>
    <row r="12" spans="1:38" ht="72.75" customHeight="1" x14ac:dyDescent="0.25">
      <c r="A12" s="124">
        <v>5</v>
      </c>
      <c r="B12" s="126" t="s">
        <v>52</v>
      </c>
      <c r="C12" s="64" t="s">
        <v>53</v>
      </c>
      <c r="D12" s="63">
        <v>4</v>
      </c>
      <c r="E12" s="32" t="s">
        <v>46</v>
      </c>
      <c r="F12" s="33">
        <v>250000</v>
      </c>
      <c r="G12" s="33">
        <f t="shared" si="28"/>
        <v>47500</v>
      </c>
      <c r="H12" s="34">
        <f t="shared" si="29"/>
        <v>1190000</v>
      </c>
      <c r="I12" s="35">
        <v>330000</v>
      </c>
      <c r="J12" s="35">
        <f t="shared" si="30"/>
        <v>62700</v>
      </c>
      <c r="K12" s="36">
        <f t="shared" si="31"/>
        <v>1570800</v>
      </c>
      <c r="L12" s="65">
        <v>237295</v>
      </c>
      <c r="M12" s="33">
        <v>249397</v>
      </c>
      <c r="N12" s="33">
        <f t="shared" si="32"/>
        <v>47385.43</v>
      </c>
      <c r="O12" s="34">
        <f t="shared" si="33"/>
        <v>1187129.72</v>
      </c>
      <c r="P12" s="37">
        <f t="shared" si="34"/>
        <v>1315977</v>
      </c>
      <c r="Q12" s="37">
        <f t="shared" si="35"/>
        <v>1190000</v>
      </c>
      <c r="R12" s="38">
        <f>ROUND(TRIMMEAN((H12,K12,O12),20%),0)</f>
        <v>1315977</v>
      </c>
      <c r="S12" s="39">
        <f t="shared" si="36"/>
        <v>220688.23</v>
      </c>
      <c r="T12" s="40">
        <f t="shared" si="37"/>
        <v>0.16769999999999999</v>
      </c>
      <c r="U12" s="40">
        <f t="shared" si="38"/>
        <v>0.1855</v>
      </c>
      <c r="V12" s="41">
        <f t="shared" si="39"/>
        <v>0.16769999999999999</v>
      </c>
      <c r="W12" s="42">
        <f t="shared" si="40"/>
        <v>1410688.23</v>
      </c>
      <c r="X12" s="42">
        <f t="shared" si="41"/>
        <v>969311.77</v>
      </c>
      <c r="Y12" s="43">
        <f t="shared" si="42"/>
        <v>1190000</v>
      </c>
      <c r="Z12" s="43" t="str">
        <f t="shared" si="43"/>
        <v/>
      </c>
      <c r="AA12" s="44">
        <f t="shared" si="44"/>
        <v>1187129.72</v>
      </c>
      <c r="AB12" s="45">
        <f t="shared" si="45"/>
        <v>2029.5944519041434</v>
      </c>
      <c r="AC12" s="46">
        <f t="shared" si="46"/>
        <v>1188564.8600000001</v>
      </c>
      <c r="AD12" s="47">
        <f t="shared" si="47"/>
        <v>1.7076009229350288E-3</v>
      </c>
      <c r="AE12" s="46">
        <f t="shared" si="48"/>
        <v>1188564.8600000001</v>
      </c>
      <c r="AF12" s="47">
        <f t="shared" si="49"/>
        <v>1.7076009229350288E-3</v>
      </c>
      <c r="AG12" s="45">
        <f t="shared" si="50"/>
        <v>1188564.8600000001</v>
      </c>
      <c r="AH12" s="47">
        <f t="shared" si="51"/>
        <v>1.7076009229350288E-3</v>
      </c>
      <c r="AI12" s="60">
        <f t="shared" si="52"/>
        <v>1186535.265548096</v>
      </c>
      <c r="AJ12" s="60">
        <f t="shared" si="53"/>
        <v>1190594.4544519042</v>
      </c>
      <c r="AK12" s="61">
        <f t="shared" si="0"/>
        <v>1188565</v>
      </c>
      <c r="AL12" s="61">
        <f t="shared" si="1"/>
        <v>1188565</v>
      </c>
    </row>
    <row r="13" spans="1:38" ht="72.75" customHeight="1" x14ac:dyDescent="0.25">
      <c r="A13" s="125"/>
      <c r="B13" s="127"/>
      <c r="C13" s="64" t="s">
        <v>54</v>
      </c>
      <c r="D13" s="63">
        <v>2</v>
      </c>
      <c r="E13" s="32" t="s">
        <v>47</v>
      </c>
      <c r="F13" s="33">
        <v>180000</v>
      </c>
      <c r="G13" s="33">
        <f t="shared" si="28"/>
        <v>34200</v>
      </c>
      <c r="H13" s="34">
        <f t="shared" ref="H13" si="77">ROUND((G13+F13)*D13,4)</f>
        <v>428400</v>
      </c>
      <c r="I13" s="35">
        <v>210000</v>
      </c>
      <c r="J13" s="35">
        <f t="shared" si="30"/>
        <v>39900</v>
      </c>
      <c r="K13" s="36">
        <f t="shared" ref="K13" si="78">ROUND((+J13+I13)*D13,2)</f>
        <v>499800</v>
      </c>
      <c r="L13" s="65">
        <v>153147</v>
      </c>
      <c r="M13" s="33">
        <v>160957</v>
      </c>
      <c r="N13" s="33">
        <f t="shared" si="32"/>
        <v>30581.83</v>
      </c>
      <c r="O13" s="34">
        <f t="shared" ref="O13" si="79">ROUND((+M13+N13)*D13,2)</f>
        <v>383077.66</v>
      </c>
      <c r="P13" s="37">
        <f t="shared" ref="P13" si="80">ROUND(AVERAGE(H13,K13,O13),0)</f>
        <v>437093</v>
      </c>
      <c r="Q13" s="37">
        <f t="shared" ref="Q13" si="81">ROUND(MEDIAN(H13,K13,O13),0)</f>
        <v>428400</v>
      </c>
      <c r="R13" s="38">
        <f>ROUND(TRIMMEAN((H13,K13,O13),20%),0)</f>
        <v>437093</v>
      </c>
      <c r="S13" s="39">
        <f t="shared" ref="S13" si="82">ROUND(STDEV(H13,K13,O13),2)</f>
        <v>58844.68</v>
      </c>
      <c r="T13" s="40">
        <f t="shared" ref="T13" si="83">ROUND((+S13/P13),4)</f>
        <v>0.1346</v>
      </c>
      <c r="U13" s="40">
        <f t="shared" ref="U13" si="84">ROUND(+(S13/Q13),4)</f>
        <v>0.13739999999999999</v>
      </c>
      <c r="V13" s="41">
        <f t="shared" ref="V13" si="85">ROUND(+(S13/R13),4)</f>
        <v>0.1346</v>
      </c>
      <c r="W13" s="42">
        <f t="shared" ref="W13" si="86">+Q13+S13</f>
        <v>487244.68</v>
      </c>
      <c r="X13" s="42">
        <f t="shared" ref="X13" si="87">+Q13-S13</f>
        <v>369555.32</v>
      </c>
      <c r="Y13" s="43">
        <f t="shared" ref="Y13" si="88">IF(((IF(AND(H13&lt;=$W13,H13&gt;=$X13),H13,""))&lt;=0),"",(IF(AND(H13&lt;=$W13,H13&gt;=X13),H13,"")))</f>
        <v>428400</v>
      </c>
      <c r="Z13" s="43" t="str">
        <f t="shared" ref="Z13" si="89">IF(((IF(AND(K13&lt;=$W13,K13&gt;=$X13),K13,""))&lt;=0),"",(IF(AND(K13&lt;=$W13,K13&gt;=X13),K13,"")))</f>
        <v/>
      </c>
      <c r="AA13" s="44">
        <f t="shared" ref="AA13" si="90">IF(((IF(AND(O13&lt;=$W13,O13&gt;=$X13),O13,""))&lt;=0),"",(IF(AND(O13&lt;=$W13,O13&gt;=X13),O13,"")))</f>
        <v>383077.66</v>
      </c>
      <c r="AB13" s="45">
        <f t="shared" ref="AB13" si="91">STDEV(Y13:AA13)</f>
        <v>32047.733953242328</v>
      </c>
      <c r="AC13" s="46">
        <f t="shared" ref="AC13" si="92">ROUND(AVERAGE(Y13:AA13),2)</f>
        <v>405738.83</v>
      </c>
      <c r="AD13" s="47">
        <f t="shared" ref="AD13" si="93">+AB13/AC13</f>
        <v>7.8986115164876691E-2</v>
      </c>
      <c r="AE13" s="46">
        <f t="shared" ref="AE13" si="94">ROUND(MEDIAN(Y13:AA13),2)</f>
        <v>405738.83</v>
      </c>
      <c r="AF13" s="47">
        <f t="shared" ref="AF13" si="95">+AB13/AE13</f>
        <v>7.8986115164876691E-2</v>
      </c>
      <c r="AG13" s="45">
        <f t="shared" ref="AG13" si="96">ROUND(TRIMMEAN((Y13:AA13),20%),2)</f>
        <v>405738.83</v>
      </c>
      <c r="AH13" s="47">
        <f t="shared" ref="AH13" si="97">+AB13/AG13</f>
        <v>7.8986115164876691E-2</v>
      </c>
      <c r="AI13" s="60">
        <f t="shared" ref="AI13" si="98">AE13-AB13</f>
        <v>373691.09604675771</v>
      </c>
      <c r="AJ13" s="60">
        <f t="shared" ref="AJ13" si="99">AE13+AB13</f>
        <v>437786.56395324232</v>
      </c>
      <c r="AK13" s="61">
        <f t="shared" si="0"/>
        <v>405739</v>
      </c>
      <c r="AL13" s="61">
        <f t="shared" si="1"/>
        <v>405739</v>
      </c>
    </row>
    <row r="14" spans="1:38" ht="30.75" customHeight="1" x14ac:dyDescent="0.25">
      <c r="E14" s="49"/>
      <c r="F14" s="51">
        <f>SUM(F4:F13)</f>
        <v>5230000</v>
      </c>
      <c r="G14" s="51">
        <f t="shared" ref="G14:H14" si="100">SUM(G4:G13)</f>
        <v>993700</v>
      </c>
      <c r="H14" s="51">
        <f t="shared" si="100"/>
        <v>10186400</v>
      </c>
      <c r="I14" s="51">
        <f>SUM(I4:I13)</f>
        <v>11240000</v>
      </c>
      <c r="J14" s="51">
        <f t="shared" ref="J14:K14" si="101">SUM(J4:J13)</f>
        <v>2135600</v>
      </c>
      <c r="K14" s="51">
        <f t="shared" si="101"/>
        <v>20158600</v>
      </c>
      <c r="L14" s="51">
        <f>SUM(L4:L13)</f>
        <v>5019275</v>
      </c>
      <c r="M14" s="51">
        <f>SUM(M4:M13)</f>
        <v>5275257</v>
      </c>
      <c r="N14" s="51">
        <f t="shared" ref="N14:O14" si="102">SUM(N4:N13)</f>
        <v>1002298.8300000001</v>
      </c>
      <c r="O14" s="51">
        <f t="shared" si="102"/>
        <v>9397657.290000001</v>
      </c>
      <c r="P14" s="51">
        <f>SUM(P4:P4)</f>
        <v>1756289</v>
      </c>
      <c r="Q14" s="51">
        <f t="shared" ref="Q14:S14" si="103">SUM(Q4:Q4)</f>
        <v>1547000</v>
      </c>
      <c r="R14" s="51">
        <f t="shared" si="103"/>
        <v>1756289</v>
      </c>
      <c r="S14" s="51">
        <f t="shared" si="103"/>
        <v>836439.89</v>
      </c>
      <c r="T14" s="52">
        <f>AVERAGE(T4:T4)</f>
        <v>0.4763</v>
      </c>
      <c r="U14" s="52">
        <f>AVERAGE(U4:U4)</f>
        <v>0.54069999999999996</v>
      </c>
      <c r="V14" s="52">
        <f>AVERAGE(V4:V4)</f>
        <v>0.4763</v>
      </c>
      <c r="W14" s="62"/>
      <c r="X14" s="62"/>
      <c r="Y14" s="62"/>
      <c r="Z14" s="62"/>
      <c r="AA14" s="62"/>
      <c r="AB14" s="62"/>
      <c r="AC14" s="62"/>
      <c r="AD14" s="52">
        <f>AVERAGE(AD4:AD13)</f>
        <v>0.17365567946588079</v>
      </c>
      <c r="AE14" s="62"/>
      <c r="AF14" s="52">
        <f>AVERAGE(AF4:AF13)</f>
        <v>0.17365567946588079</v>
      </c>
      <c r="AG14" s="62"/>
      <c r="AH14" s="52">
        <f>AVERAGE(AH4:AH13)</f>
        <v>0.17365567946588079</v>
      </c>
      <c r="AI14" s="62">
        <f>SUM(AI4:AI13)</f>
        <v>7968554.9974968228</v>
      </c>
      <c r="AJ14" s="62">
        <f>SUM(AJ4:AJ13)</f>
        <v>11615502.30250318</v>
      </c>
      <c r="AK14" s="62">
        <f>SUM(AK4:AK13)</f>
        <v>9792034</v>
      </c>
      <c r="AL14" s="62">
        <f>SUM(AL4:AL13)</f>
        <v>9792034</v>
      </c>
    </row>
    <row r="15" spans="1:38" x14ac:dyDescent="0.25">
      <c r="E15" s="49"/>
    </row>
    <row r="16" spans="1:38" s="57" customFormat="1" ht="24.75" customHeight="1" x14ac:dyDescent="0.35">
      <c r="A16" s="53"/>
      <c r="B16" s="53"/>
      <c r="C16" s="53"/>
      <c r="D16" s="53"/>
      <c r="E16" s="54"/>
      <c r="F16" s="55"/>
      <c r="G16" s="56"/>
      <c r="H16" s="56"/>
      <c r="Z16" s="59"/>
    </row>
    <row r="17" spans="1:34" x14ac:dyDescent="0.25">
      <c r="E17" s="49"/>
    </row>
    <row r="18" spans="1:34" x14ac:dyDescent="0.25">
      <c r="E18" s="49"/>
    </row>
    <row r="19" spans="1:34" x14ac:dyDescent="0.25">
      <c r="E19" s="49"/>
    </row>
    <row r="20" spans="1:34" x14ac:dyDescent="0.25">
      <c r="E20" s="49"/>
    </row>
    <row r="21" spans="1:34" x14ac:dyDescent="0.25">
      <c r="E21" s="49"/>
    </row>
    <row r="22" spans="1:34" x14ac:dyDescent="0.25">
      <c r="E22" s="49"/>
    </row>
    <row r="23" spans="1:34" x14ac:dyDescent="0.25">
      <c r="E23" s="49"/>
    </row>
    <row r="24" spans="1:34" x14ac:dyDescent="0.25">
      <c r="E24" s="49"/>
    </row>
    <row r="25" spans="1:34" x14ac:dyDescent="0.25">
      <c r="E25" s="49"/>
    </row>
    <row r="26" spans="1:34" x14ac:dyDescent="0.25">
      <c r="E26" s="49"/>
    </row>
    <row r="27" spans="1:34" x14ac:dyDescent="0.25">
      <c r="E27" s="49"/>
    </row>
    <row r="28" spans="1:34" s="50" customFormat="1" x14ac:dyDescent="0.25">
      <c r="A28" s="48"/>
      <c r="B28" s="48"/>
      <c r="C28" s="48"/>
      <c r="D28" s="48"/>
      <c r="E28" s="49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  <c r="AB28" s="48"/>
      <c r="AC28" s="48"/>
      <c r="AD28" s="48"/>
      <c r="AE28" s="48"/>
      <c r="AF28" s="48"/>
      <c r="AG28" s="48"/>
      <c r="AH28" s="48"/>
    </row>
    <row r="29" spans="1:34" s="50" customFormat="1" x14ac:dyDescent="0.25">
      <c r="A29" s="48"/>
      <c r="B29" s="48"/>
      <c r="C29" s="48"/>
      <c r="D29" s="48"/>
      <c r="E29" s="49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</row>
    <row r="30" spans="1:34" s="50" customFormat="1" x14ac:dyDescent="0.25">
      <c r="A30" s="48"/>
      <c r="B30" s="48"/>
      <c r="C30" s="48"/>
      <c r="D30" s="48"/>
      <c r="E30" s="49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  <c r="AE30" s="48"/>
      <c r="AF30" s="48"/>
      <c r="AG30" s="48"/>
      <c r="AH30" s="48"/>
    </row>
    <row r="31" spans="1:34" s="50" customFormat="1" x14ac:dyDescent="0.25">
      <c r="A31" s="48"/>
      <c r="B31" s="48"/>
      <c r="C31" s="48"/>
      <c r="D31" s="48"/>
      <c r="E31" s="49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8"/>
      <c r="AB31" s="48"/>
      <c r="AC31" s="48"/>
      <c r="AD31" s="48"/>
      <c r="AE31" s="48"/>
      <c r="AF31" s="48"/>
      <c r="AG31" s="48"/>
      <c r="AH31" s="48"/>
    </row>
    <row r="32" spans="1:34" s="50" customFormat="1" x14ac:dyDescent="0.25">
      <c r="A32" s="48"/>
      <c r="B32" s="48"/>
      <c r="C32" s="48"/>
      <c r="D32" s="48"/>
      <c r="E32" s="49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48"/>
      <c r="AH32" s="48"/>
    </row>
    <row r="33" spans="1:34" s="50" customFormat="1" x14ac:dyDescent="0.25">
      <c r="A33" s="48"/>
      <c r="B33" s="48"/>
      <c r="C33" s="48"/>
      <c r="D33" s="48"/>
      <c r="E33" s="49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48"/>
      <c r="AC33" s="48"/>
      <c r="AD33" s="48"/>
      <c r="AE33" s="48"/>
      <c r="AF33" s="48"/>
      <c r="AG33" s="48"/>
      <c r="AH33" s="48"/>
    </row>
    <row r="34" spans="1:34" s="50" customFormat="1" x14ac:dyDescent="0.25">
      <c r="A34" s="48"/>
      <c r="B34" s="48"/>
      <c r="C34" s="48"/>
      <c r="D34" s="48"/>
      <c r="E34" s="49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48"/>
      <c r="AC34" s="48"/>
      <c r="AD34" s="48"/>
      <c r="AE34" s="48"/>
      <c r="AF34" s="48"/>
      <c r="AG34" s="48"/>
      <c r="AH34" s="48"/>
    </row>
    <row r="35" spans="1:34" s="50" customFormat="1" x14ac:dyDescent="0.25">
      <c r="A35" s="48"/>
      <c r="B35" s="48"/>
      <c r="C35" s="48"/>
      <c r="D35" s="48"/>
      <c r="E35" s="49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</row>
    <row r="36" spans="1:34" s="50" customFormat="1" x14ac:dyDescent="0.25">
      <c r="A36" s="48"/>
      <c r="B36" s="48"/>
      <c r="C36" s="48"/>
      <c r="D36" s="48"/>
      <c r="E36" s="49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8"/>
      <c r="AB36" s="48"/>
      <c r="AC36" s="48"/>
      <c r="AD36" s="48"/>
      <c r="AE36" s="48"/>
      <c r="AF36" s="48"/>
      <c r="AG36" s="48"/>
      <c r="AH36" s="48"/>
    </row>
    <row r="37" spans="1:34" s="50" customFormat="1" x14ac:dyDescent="0.25">
      <c r="A37" s="48"/>
      <c r="B37" s="48"/>
      <c r="C37" s="48"/>
      <c r="D37" s="48"/>
      <c r="E37" s="49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48"/>
      <c r="AH37" s="48"/>
    </row>
    <row r="38" spans="1:34" s="50" customFormat="1" x14ac:dyDescent="0.25">
      <c r="A38" s="48"/>
      <c r="B38" s="48"/>
      <c r="C38" s="48"/>
      <c r="D38" s="48"/>
      <c r="E38" s="49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48"/>
      <c r="AH38" s="48"/>
    </row>
    <row r="39" spans="1:34" s="50" customFormat="1" x14ac:dyDescent="0.25">
      <c r="A39" s="48"/>
      <c r="B39" s="48"/>
      <c r="C39" s="48"/>
      <c r="D39" s="48"/>
      <c r="E39" s="49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8"/>
      <c r="AB39" s="48"/>
      <c r="AC39" s="48"/>
      <c r="AD39" s="48"/>
      <c r="AE39" s="48"/>
      <c r="AF39" s="48"/>
      <c r="AG39" s="48"/>
      <c r="AH39" s="48"/>
    </row>
    <row r="40" spans="1:34" s="50" customFormat="1" x14ac:dyDescent="0.25">
      <c r="A40" s="48"/>
      <c r="B40" s="48"/>
      <c r="C40" s="48"/>
      <c r="D40" s="48"/>
      <c r="E40" s="49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48"/>
      <c r="AH40" s="48"/>
    </row>
    <row r="41" spans="1:34" s="50" customFormat="1" x14ac:dyDescent="0.25">
      <c r="A41" s="48"/>
      <c r="B41" s="48"/>
      <c r="C41" s="48"/>
      <c r="D41" s="48"/>
      <c r="E41" s="49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48"/>
      <c r="AH41" s="48"/>
    </row>
    <row r="42" spans="1:34" s="50" customFormat="1" x14ac:dyDescent="0.25">
      <c r="A42" s="48"/>
      <c r="B42" s="48"/>
      <c r="C42" s="48"/>
      <c r="D42" s="48"/>
      <c r="E42" s="49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48"/>
      <c r="AH42" s="48"/>
    </row>
    <row r="43" spans="1:34" s="50" customFormat="1" x14ac:dyDescent="0.25">
      <c r="A43" s="48"/>
      <c r="B43" s="48"/>
      <c r="C43" s="48"/>
      <c r="D43" s="48"/>
      <c r="E43" s="49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8"/>
      <c r="AB43" s="48"/>
      <c r="AC43" s="48"/>
      <c r="AD43" s="48"/>
      <c r="AE43" s="48"/>
      <c r="AF43" s="48"/>
      <c r="AG43" s="48"/>
      <c r="AH43" s="48"/>
    </row>
    <row r="44" spans="1:34" s="50" customFormat="1" x14ac:dyDescent="0.25">
      <c r="A44" s="48"/>
      <c r="B44" s="48"/>
      <c r="C44" s="48"/>
      <c r="D44" s="48"/>
      <c r="E44" s="49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</row>
    <row r="45" spans="1:34" s="50" customFormat="1" x14ac:dyDescent="0.25">
      <c r="A45" s="48"/>
      <c r="B45" s="48"/>
      <c r="C45" s="48"/>
      <c r="D45" s="48"/>
      <c r="E45" s="49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</row>
    <row r="46" spans="1:34" s="50" customFormat="1" x14ac:dyDescent="0.25">
      <c r="A46" s="48"/>
      <c r="B46" s="48"/>
      <c r="C46" s="48"/>
      <c r="D46" s="48"/>
      <c r="E46" s="49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</row>
    <row r="47" spans="1:34" s="50" customFormat="1" x14ac:dyDescent="0.25">
      <c r="A47" s="48"/>
      <c r="B47" s="48"/>
      <c r="C47" s="48"/>
      <c r="D47" s="48"/>
      <c r="E47" s="49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</row>
    <row r="48" spans="1:34" s="50" customFormat="1" x14ac:dyDescent="0.25">
      <c r="A48" s="48"/>
      <c r="B48" s="48"/>
      <c r="C48" s="48"/>
      <c r="D48" s="48"/>
      <c r="E48" s="49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  <c r="AA48" s="48"/>
      <c r="AB48" s="48"/>
      <c r="AC48" s="48"/>
      <c r="AD48" s="48"/>
      <c r="AE48" s="48"/>
      <c r="AF48" s="48"/>
      <c r="AG48" s="48"/>
      <c r="AH48" s="48"/>
    </row>
    <row r="49" spans="1:34" s="50" customFormat="1" x14ac:dyDescent="0.25">
      <c r="A49" s="48"/>
      <c r="B49" s="48"/>
      <c r="C49" s="48"/>
      <c r="D49" s="48"/>
      <c r="E49" s="49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8"/>
      <c r="AB49" s="48"/>
      <c r="AC49" s="48"/>
      <c r="AD49" s="48"/>
      <c r="AE49" s="48"/>
      <c r="AF49" s="48"/>
      <c r="AG49" s="48"/>
      <c r="AH49" s="48"/>
    </row>
    <row r="50" spans="1:34" s="50" customFormat="1" x14ac:dyDescent="0.25">
      <c r="A50" s="48"/>
      <c r="B50" s="48"/>
      <c r="C50" s="48"/>
      <c r="D50" s="48"/>
      <c r="E50" s="49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  <c r="AA50" s="48"/>
      <c r="AB50" s="48"/>
      <c r="AC50" s="48"/>
      <c r="AD50" s="48"/>
      <c r="AE50" s="48"/>
      <c r="AF50" s="48"/>
      <c r="AG50" s="48"/>
      <c r="AH50" s="48"/>
    </row>
    <row r="51" spans="1:34" s="50" customFormat="1" x14ac:dyDescent="0.25">
      <c r="A51" s="48"/>
      <c r="B51" s="48"/>
      <c r="C51" s="48"/>
      <c r="D51" s="48"/>
      <c r="E51" s="49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8"/>
      <c r="AB51" s="48"/>
      <c r="AC51" s="48"/>
      <c r="AD51" s="48"/>
      <c r="AE51" s="48"/>
      <c r="AF51" s="48"/>
      <c r="AG51" s="48"/>
      <c r="AH51" s="48"/>
    </row>
    <row r="52" spans="1:34" s="50" customFormat="1" x14ac:dyDescent="0.25">
      <c r="A52" s="48"/>
      <c r="B52" s="48"/>
      <c r="C52" s="48"/>
      <c r="D52" s="48"/>
      <c r="E52" s="49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8"/>
    </row>
    <row r="53" spans="1:34" s="50" customFormat="1" x14ac:dyDescent="0.25">
      <c r="A53" s="48"/>
      <c r="B53" s="48"/>
      <c r="C53" s="48"/>
      <c r="D53" s="48"/>
      <c r="E53" s="49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</row>
    <row r="54" spans="1:34" s="50" customFormat="1" x14ac:dyDescent="0.25">
      <c r="A54" s="48"/>
      <c r="B54" s="48"/>
      <c r="C54" s="48"/>
      <c r="D54" s="48"/>
      <c r="E54" s="49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</row>
    <row r="55" spans="1:34" s="50" customFormat="1" x14ac:dyDescent="0.25">
      <c r="A55" s="48"/>
      <c r="B55" s="48"/>
      <c r="C55" s="48"/>
      <c r="D55" s="48"/>
      <c r="E55" s="49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</row>
    <row r="56" spans="1:34" s="50" customFormat="1" x14ac:dyDescent="0.25">
      <c r="A56" s="48"/>
      <c r="B56" s="48"/>
      <c r="C56" s="48"/>
      <c r="D56" s="48"/>
      <c r="E56" s="49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8"/>
    </row>
    <row r="57" spans="1:34" s="50" customFormat="1" x14ac:dyDescent="0.25">
      <c r="A57" s="48"/>
      <c r="B57" s="48"/>
      <c r="C57" s="48"/>
      <c r="D57" s="48"/>
      <c r="E57" s="49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8"/>
      <c r="AH57" s="48"/>
    </row>
    <row r="58" spans="1:34" s="50" customFormat="1" x14ac:dyDescent="0.25">
      <c r="A58" s="48"/>
      <c r="B58" s="48"/>
      <c r="C58" s="48"/>
      <c r="D58" s="48"/>
      <c r="E58" s="49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8"/>
      <c r="AF58" s="48"/>
      <c r="AG58" s="48"/>
      <c r="AH58" s="48"/>
    </row>
    <row r="59" spans="1:34" s="50" customFormat="1" x14ac:dyDescent="0.25">
      <c r="A59" s="48"/>
      <c r="B59" s="48"/>
      <c r="C59" s="48"/>
      <c r="D59" s="48"/>
      <c r="E59" s="49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8"/>
    </row>
    <row r="60" spans="1:34" s="50" customFormat="1" x14ac:dyDescent="0.25">
      <c r="A60" s="48"/>
      <c r="B60" s="48"/>
      <c r="C60" s="48"/>
      <c r="D60" s="48"/>
      <c r="E60" s="49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  <c r="AA60" s="48"/>
      <c r="AB60" s="48"/>
      <c r="AC60" s="48"/>
      <c r="AD60" s="48"/>
      <c r="AE60" s="48"/>
      <c r="AF60" s="48"/>
      <c r="AG60" s="48"/>
      <c r="AH60" s="48"/>
    </row>
    <row r="61" spans="1:34" s="50" customFormat="1" x14ac:dyDescent="0.25">
      <c r="A61" s="48"/>
      <c r="B61" s="48"/>
      <c r="C61" s="48"/>
      <c r="D61" s="48"/>
      <c r="E61" s="49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8"/>
      <c r="AB61" s="48"/>
      <c r="AC61" s="48"/>
      <c r="AD61" s="48"/>
      <c r="AE61" s="48"/>
      <c r="AF61" s="48"/>
      <c r="AG61" s="48"/>
      <c r="AH61" s="48"/>
    </row>
    <row r="62" spans="1:34" s="50" customFormat="1" x14ac:dyDescent="0.25">
      <c r="A62" s="48"/>
      <c r="B62" s="48"/>
      <c r="C62" s="48"/>
      <c r="D62" s="48"/>
      <c r="E62" s="49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  <c r="AA62" s="48"/>
      <c r="AB62" s="48"/>
      <c r="AC62" s="48"/>
      <c r="AD62" s="48"/>
      <c r="AE62" s="48"/>
      <c r="AF62" s="48"/>
      <c r="AG62" s="48"/>
      <c r="AH62" s="48"/>
    </row>
    <row r="63" spans="1:34" s="50" customFormat="1" x14ac:dyDescent="0.25">
      <c r="A63" s="48"/>
      <c r="B63" s="48"/>
      <c r="C63" s="48"/>
      <c r="D63" s="48"/>
      <c r="E63" s="49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  <c r="AA63" s="48"/>
      <c r="AB63" s="48"/>
      <c r="AC63" s="48"/>
      <c r="AD63" s="48"/>
      <c r="AE63" s="48"/>
      <c r="AF63" s="48"/>
      <c r="AG63" s="48"/>
      <c r="AH63" s="48"/>
    </row>
    <row r="64" spans="1:34" s="50" customFormat="1" x14ac:dyDescent="0.25">
      <c r="A64" s="48"/>
      <c r="B64" s="48"/>
      <c r="C64" s="48"/>
      <c r="D64" s="48"/>
      <c r="E64" s="49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8"/>
      <c r="AB64" s="48"/>
      <c r="AC64" s="48"/>
      <c r="AD64" s="48"/>
      <c r="AE64" s="48"/>
      <c r="AF64" s="48"/>
      <c r="AG64" s="48"/>
      <c r="AH64" s="48"/>
    </row>
    <row r="65" spans="1:34" s="50" customFormat="1" x14ac:dyDescent="0.25">
      <c r="A65" s="48"/>
      <c r="B65" s="48"/>
      <c r="C65" s="48"/>
      <c r="D65" s="48"/>
      <c r="E65" s="49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48"/>
      <c r="AB65" s="48"/>
      <c r="AC65" s="48"/>
      <c r="AD65" s="48"/>
      <c r="AE65" s="48"/>
      <c r="AF65" s="48"/>
      <c r="AG65" s="48"/>
      <c r="AH65" s="48"/>
    </row>
    <row r="66" spans="1:34" s="50" customFormat="1" x14ac:dyDescent="0.25">
      <c r="A66" s="48"/>
      <c r="B66" s="48"/>
      <c r="C66" s="48"/>
      <c r="D66" s="48"/>
      <c r="E66" s="49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  <c r="AA66" s="48"/>
      <c r="AB66" s="48"/>
      <c r="AC66" s="48"/>
      <c r="AD66" s="48"/>
      <c r="AE66" s="48"/>
      <c r="AF66" s="48"/>
      <c r="AG66" s="48"/>
      <c r="AH66" s="48"/>
    </row>
    <row r="67" spans="1:34" s="50" customFormat="1" x14ac:dyDescent="0.25">
      <c r="A67" s="48"/>
      <c r="B67" s="48"/>
      <c r="C67" s="48"/>
      <c r="D67" s="48"/>
      <c r="E67" s="49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  <c r="AA67" s="48"/>
      <c r="AB67" s="48"/>
      <c r="AC67" s="48"/>
      <c r="AD67" s="48"/>
      <c r="AE67" s="48"/>
      <c r="AF67" s="48"/>
      <c r="AG67" s="48"/>
      <c r="AH67" s="48"/>
    </row>
    <row r="68" spans="1:34" s="50" customFormat="1" x14ac:dyDescent="0.25">
      <c r="A68" s="48"/>
      <c r="B68" s="48"/>
      <c r="C68" s="48"/>
      <c r="D68" s="48"/>
      <c r="E68" s="49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  <c r="AA68" s="48"/>
      <c r="AB68" s="48"/>
      <c r="AC68" s="48"/>
      <c r="AD68" s="48"/>
      <c r="AE68" s="48"/>
      <c r="AF68" s="48"/>
      <c r="AG68" s="48"/>
      <c r="AH68" s="48"/>
    </row>
    <row r="69" spans="1:34" s="50" customFormat="1" x14ac:dyDescent="0.25">
      <c r="A69" s="48"/>
      <c r="B69" s="48"/>
      <c r="C69" s="48"/>
      <c r="D69" s="48"/>
      <c r="E69" s="49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  <c r="AA69" s="48"/>
      <c r="AB69" s="48"/>
      <c r="AC69" s="48"/>
      <c r="AD69" s="48"/>
      <c r="AE69" s="48"/>
      <c r="AF69" s="48"/>
      <c r="AG69" s="48"/>
      <c r="AH69" s="48"/>
    </row>
    <row r="70" spans="1:34" s="50" customFormat="1" x14ac:dyDescent="0.25">
      <c r="A70" s="48"/>
      <c r="B70" s="48"/>
      <c r="C70" s="48"/>
      <c r="D70" s="48"/>
      <c r="E70" s="49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8"/>
      <c r="Z70" s="48"/>
      <c r="AA70" s="48"/>
      <c r="AB70" s="48"/>
      <c r="AC70" s="48"/>
      <c r="AD70" s="48"/>
      <c r="AE70" s="48"/>
      <c r="AF70" s="48"/>
      <c r="AG70" s="48"/>
      <c r="AH70" s="48"/>
    </row>
    <row r="71" spans="1:34" s="50" customFormat="1" x14ac:dyDescent="0.25">
      <c r="A71" s="48"/>
      <c r="B71" s="48"/>
      <c r="C71" s="48"/>
      <c r="D71" s="48"/>
      <c r="E71" s="49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8"/>
      <c r="AA71" s="48"/>
      <c r="AB71" s="48"/>
      <c r="AC71" s="48"/>
      <c r="AD71" s="48"/>
      <c r="AE71" s="48"/>
      <c r="AF71" s="48"/>
      <c r="AG71" s="48"/>
      <c r="AH71" s="48"/>
    </row>
    <row r="72" spans="1:34" s="50" customFormat="1" x14ac:dyDescent="0.25">
      <c r="A72" s="48"/>
      <c r="B72" s="48"/>
      <c r="C72" s="48"/>
      <c r="D72" s="48"/>
      <c r="E72" s="49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8"/>
      <c r="Z72" s="48"/>
      <c r="AA72" s="48"/>
      <c r="AB72" s="48"/>
      <c r="AC72" s="48"/>
      <c r="AD72" s="48"/>
      <c r="AE72" s="48"/>
      <c r="AF72" s="48"/>
      <c r="AG72" s="48"/>
      <c r="AH72" s="48"/>
    </row>
    <row r="73" spans="1:34" s="50" customFormat="1" x14ac:dyDescent="0.25">
      <c r="A73" s="48"/>
      <c r="B73" s="48"/>
      <c r="C73" s="48"/>
      <c r="D73" s="48"/>
      <c r="E73" s="49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  <c r="AA73" s="48"/>
      <c r="AB73" s="48"/>
      <c r="AC73" s="48"/>
      <c r="AD73" s="48"/>
      <c r="AE73" s="48"/>
      <c r="AF73" s="48"/>
      <c r="AG73" s="48"/>
      <c r="AH73" s="48"/>
    </row>
    <row r="74" spans="1:34" s="50" customFormat="1" x14ac:dyDescent="0.25">
      <c r="A74" s="48"/>
      <c r="B74" s="48"/>
      <c r="C74" s="48"/>
      <c r="D74" s="48"/>
      <c r="E74" s="49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8"/>
      <c r="Z74" s="48"/>
      <c r="AA74" s="48"/>
      <c r="AB74" s="48"/>
      <c r="AC74" s="48"/>
      <c r="AD74" s="48"/>
      <c r="AE74" s="48"/>
      <c r="AF74" s="48"/>
      <c r="AG74" s="48"/>
      <c r="AH74" s="48"/>
    </row>
    <row r="75" spans="1:34" s="50" customFormat="1" x14ac:dyDescent="0.25">
      <c r="A75" s="48"/>
      <c r="B75" s="48"/>
      <c r="C75" s="48"/>
      <c r="D75" s="48"/>
      <c r="E75" s="49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8"/>
      <c r="Z75" s="48"/>
      <c r="AA75" s="48"/>
      <c r="AB75" s="48"/>
      <c r="AC75" s="48"/>
      <c r="AD75" s="48"/>
      <c r="AE75" s="48"/>
      <c r="AF75" s="48"/>
      <c r="AG75" s="48"/>
      <c r="AH75" s="48"/>
    </row>
    <row r="76" spans="1:34" s="50" customFormat="1" x14ac:dyDescent="0.25">
      <c r="A76" s="48"/>
      <c r="B76" s="48"/>
      <c r="C76" s="48"/>
      <c r="D76" s="48"/>
      <c r="E76" s="49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8"/>
      <c r="Z76" s="48"/>
      <c r="AA76" s="48"/>
      <c r="AB76" s="48"/>
      <c r="AC76" s="48"/>
      <c r="AD76" s="48"/>
      <c r="AE76" s="48"/>
      <c r="AF76" s="48"/>
      <c r="AG76" s="48"/>
      <c r="AH76" s="48"/>
    </row>
    <row r="77" spans="1:34" s="50" customFormat="1" x14ac:dyDescent="0.25">
      <c r="A77" s="48"/>
      <c r="B77" s="48"/>
      <c r="C77" s="48"/>
      <c r="D77" s="48"/>
      <c r="E77" s="49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  <c r="AA77" s="48"/>
      <c r="AB77" s="48"/>
      <c r="AC77" s="48"/>
      <c r="AD77" s="48"/>
      <c r="AE77" s="48"/>
      <c r="AF77" s="48"/>
      <c r="AG77" s="48"/>
      <c r="AH77" s="48"/>
    </row>
    <row r="78" spans="1:34" s="50" customFormat="1" x14ac:dyDescent="0.25">
      <c r="A78" s="48"/>
      <c r="B78" s="48"/>
      <c r="C78" s="48"/>
      <c r="D78" s="48"/>
      <c r="E78" s="49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  <c r="AA78" s="48"/>
      <c r="AB78" s="48"/>
      <c r="AC78" s="48"/>
      <c r="AD78" s="48"/>
      <c r="AE78" s="48"/>
      <c r="AF78" s="48"/>
      <c r="AG78" s="48"/>
      <c r="AH78" s="48"/>
    </row>
    <row r="79" spans="1:34" s="50" customFormat="1" x14ac:dyDescent="0.25">
      <c r="A79" s="48"/>
      <c r="B79" s="48"/>
      <c r="C79" s="48"/>
      <c r="D79" s="48"/>
      <c r="E79" s="49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  <c r="AA79" s="48"/>
      <c r="AB79" s="48"/>
      <c r="AC79" s="48"/>
      <c r="AD79" s="48"/>
      <c r="AE79" s="48"/>
      <c r="AF79" s="48"/>
      <c r="AG79" s="48"/>
      <c r="AH79" s="48"/>
    </row>
    <row r="80" spans="1:34" s="50" customFormat="1" x14ac:dyDescent="0.25">
      <c r="A80" s="48"/>
      <c r="B80" s="48"/>
      <c r="C80" s="48"/>
      <c r="D80" s="48"/>
      <c r="E80" s="49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8"/>
      <c r="Z80" s="48"/>
      <c r="AA80" s="48"/>
      <c r="AB80" s="48"/>
      <c r="AC80" s="48"/>
      <c r="AD80" s="48"/>
      <c r="AE80" s="48"/>
      <c r="AF80" s="48"/>
      <c r="AG80" s="48"/>
      <c r="AH80" s="48"/>
    </row>
    <row r="81" spans="1:34" s="50" customFormat="1" x14ac:dyDescent="0.25">
      <c r="A81" s="48"/>
      <c r="B81" s="48"/>
      <c r="C81" s="48"/>
      <c r="D81" s="48"/>
      <c r="E81" s="49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48"/>
      <c r="T81" s="48"/>
      <c r="U81" s="48"/>
      <c r="V81" s="48"/>
      <c r="W81" s="48"/>
      <c r="X81" s="48"/>
      <c r="Y81" s="48"/>
      <c r="Z81" s="48"/>
      <c r="AA81" s="48"/>
      <c r="AB81" s="48"/>
      <c r="AC81" s="48"/>
      <c r="AD81" s="48"/>
      <c r="AE81" s="48"/>
      <c r="AF81" s="48"/>
      <c r="AG81" s="48"/>
      <c r="AH81" s="48"/>
    </row>
    <row r="82" spans="1:34" s="50" customFormat="1" x14ac:dyDescent="0.25">
      <c r="A82" s="48"/>
      <c r="B82" s="48"/>
      <c r="C82" s="48"/>
      <c r="D82" s="48"/>
      <c r="E82" s="49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48"/>
    </row>
    <row r="83" spans="1:34" s="50" customFormat="1" x14ac:dyDescent="0.25">
      <c r="A83" s="48"/>
      <c r="B83" s="48"/>
      <c r="C83" s="48"/>
      <c r="D83" s="48"/>
      <c r="E83" s="49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8"/>
      <c r="AF83" s="48"/>
      <c r="AG83" s="48"/>
      <c r="AH83" s="48"/>
    </row>
    <row r="84" spans="1:34" s="50" customFormat="1" x14ac:dyDescent="0.25">
      <c r="A84" s="48"/>
      <c r="B84" s="48"/>
      <c r="C84" s="48"/>
      <c r="D84" s="48"/>
      <c r="E84" s="49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  <c r="AA84" s="48"/>
      <c r="AB84" s="48"/>
      <c r="AC84" s="48"/>
      <c r="AD84" s="48"/>
      <c r="AE84" s="48"/>
      <c r="AF84" s="48"/>
      <c r="AG84" s="48"/>
      <c r="AH84" s="48"/>
    </row>
    <row r="85" spans="1:34" s="50" customFormat="1" x14ac:dyDescent="0.25">
      <c r="A85" s="48"/>
      <c r="B85" s="48"/>
      <c r="C85" s="48"/>
      <c r="D85" s="48"/>
      <c r="E85" s="49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  <c r="AA85" s="48"/>
      <c r="AB85" s="48"/>
      <c r="AC85" s="48"/>
      <c r="AD85" s="48"/>
      <c r="AE85" s="48"/>
      <c r="AF85" s="48"/>
      <c r="AG85" s="48"/>
      <c r="AH85" s="48"/>
    </row>
    <row r="86" spans="1:34" s="50" customFormat="1" x14ac:dyDescent="0.25">
      <c r="A86" s="48"/>
      <c r="B86" s="48"/>
      <c r="C86" s="48"/>
      <c r="D86" s="48"/>
      <c r="E86" s="49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  <c r="AA86" s="48"/>
      <c r="AB86" s="48"/>
      <c r="AC86" s="48"/>
      <c r="AD86" s="48"/>
      <c r="AE86" s="48"/>
      <c r="AF86" s="48"/>
      <c r="AG86" s="48"/>
      <c r="AH86" s="48"/>
    </row>
    <row r="87" spans="1:34" s="50" customFormat="1" x14ac:dyDescent="0.25">
      <c r="A87" s="48"/>
      <c r="B87" s="48"/>
      <c r="C87" s="48"/>
      <c r="D87" s="48"/>
      <c r="E87" s="49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  <c r="AA87" s="48"/>
      <c r="AB87" s="48"/>
      <c r="AC87" s="48"/>
      <c r="AD87" s="48"/>
      <c r="AE87" s="48"/>
      <c r="AF87" s="48"/>
      <c r="AG87" s="48"/>
      <c r="AH87" s="48"/>
    </row>
    <row r="88" spans="1:34" s="50" customFormat="1" x14ac:dyDescent="0.25">
      <c r="A88" s="48"/>
      <c r="B88" s="48"/>
      <c r="C88" s="48"/>
      <c r="D88" s="48"/>
      <c r="E88" s="49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  <c r="AA88" s="48"/>
      <c r="AB88" s="48"/>
      <c r="AC88" s="48"/>
      <c r="AD88" s="48"/>
      <c r="AE88" s="48"/>
      <c r="AF88" s="48"/>
      <c r="AG88" s="48"/>
      <c r="AH88" s="48"/>
    </row>
    <row r="89" spans="1:34" s="50" customFormat="1" x14ac:dyDescent="0.25">
      <c r="A89" s="48"/>
      <c r="B89" s="48"/>
      <c r="C89" s="48"/>
      <c r="D89" s="48"/>
      <c r="E89" s="49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8"/>
      <c r="AB89" s="48"/>
      <c r="AC89" s="48"/>
      <c r="AD89" s="48"/>
      <c r="AE89" s="48"/>
      <c r="AF89" s="48"/>
      <c r="AG89" s="48"/>
      <c r="AH89" s="48"/>
    </row>
    <row r="90" spans="1:34" s="50" customFormat="1" x14ac:dyDescent="0.25">
      <c r="A90" s="48"/>
      <c r="B90" s="48"/>
      <c r="C90" s="48"/>
      <c r="D90" s="48"/>
      <c r="E90" s="49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  <c r="AA90" s="48"/>
      <c r="AB90" s="48"/>
      <c r="AC90" s="48"/>
      <c r="AD90" s="48"/>
      <c r="AE90" s="48"/>
      <c r="AF90" s="48"/>
      <c r="AG90" s="48"/>
      <c r="AH90" s="48"/>
    </row>
    <row r="91" spans="1:34" s="50" customFormat="1" x14ac:dyDescent="0.25">
      <c r="A91" s="48"/>
      <c r="B91" s="48"/>
      <c r="C91" s="48"/>
      <c r="D91" s="48"/>
      <c r="E91" s="49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  <c r="AA91" s="48"/>
      <c r="AB91" s="48"/>
      <c r="AC91" s="48"/>
      <c r="AD91" s="48"/>
      <c r="AE91" s="48"/>
      <c r="AF91" s="48"/>
      <c r="AG91" s="48"/>
      <c r="AH91" s="48"/>
    </row>
    <row r="92" spans="1:34" s="50" customFormat="1" x14ac:dyDescent="0.25">
      <c r="A92" s="48"/>
      <c r="B92" s="48"/>
      <c r="C92" s="48"/>
      <c r="D92" s="48"/>
      <c r="E92" s="49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  <c r="AA92" s="48"/>
      <c r="AB92" s="48"/>
      <c r="AC92" s="48"/>
      <c r="AD92" s="48"/>
      <c r="AE92" s="48"/>
      <c r="AF92" s="48"/>
      <c r="AG92" s="48"/>
      <c r="AH92" s="48"/>
    </row>
    <row r="93" spans="1:34" s="50" customFormat="1" x14ac:dyDescent="0.25">
      <c r="A93" s="48"/>
      <c r="B93" s="48"/>
      <c r="C93" s="48"/>
      <c r="D93" s="48"/>
      <c r="E93" s="49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48"/>
      <c r="AA93" s="48"/>
      <c r="AB93" s="48"/>
      <c r="AC93" s="48"/>
      <c r="AD93" s="48"/>
      <c r="AE93" s="48"/>
      <c r="AF93" s="48"/>
      <c r="AG93" s="48"/>
      <c r="AH93" s="48"/>
    </row>
    <row r="94" spans="1:34" s="50" customFormat="1" x14ac:dyDescent="0.25">
      <c r="A94" s="48"/>
      <c r="B94" s="48"/>
      <c r="C94" s="48"/>
      <c r="D94" s="48"/>
      <c r="E94" s="49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48"/>
      <c r="T94" s="48"/>
      <c r="U94" s="48"/>
      <c r="V94" s="48"/>
      <c r="W94" s="48"/>
      <c r="X94" s="48"/>
      <c r="Y94" s="48"/>
      <c r="Z94" s="48"/>
      <c r="AA94" s="48"/>
      <c r="AB94" s="48"/>
      <c r="AC94" s="48"/>
      <c r="AD94" s="48"/>
      <c r="AE94" s="48"/>
      <c r="AF94" s="48"/>
      <c r="AG94" s="48"/>
      <c r="AH94" s="48"/>
    </row>
    <row r="95" spans="1:34" s="50" customFormat="1" x14ac:dyDescent="0.25">
      <c r="A95" s="48"/>
      <c r="B95" s="48"/>
      <c r="C95" s="48"/>
      <c r="D95" s="48"/>
      <c r="E95" s="49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48"/>
      <c r="X95" s="48"/>
      <c r="Y95" s="48"/>
      <c r="Z95" s="48"/>
      <c r="AA95" s="48"/>
      <c r="AB95" s="48"/>
      <c r="AC95" s="48"/>
      <c r="AD95" s="48"/>
      <c r="AE95" s="48"/>
      <c r="AF95" s="48"/>
      <c r="AG95" s="48"/>
      <c r="AH95" s="48"/>
    </row>
    <row r="96" spans="1:34" s="50" customFormat="1" x14ac:dyDescent="0.25">
      <c r="A96" s="48"/>
      <c r="B96" s="48"/>
      <c r="C96" s="48"/>
      <c r="D96" s="48"/>
      <c r="E96" s="49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  <c r="Z96" s="48"/>
      <c r="AA96" s="48"/>
      <c r="AB96" s="48"/>
      <c r="AC96" s="48"/>
      <c r="AD96" s="48"/>
      <c r="AE96" s="48"/>
      <c r="AF96" s="48"/>
      <c r="AG96" s="48"/>
      <c r="AH96" s="48"/>
    </row>
    <row r="97" spans="1:34" s="50" customFormat="1" x14ac:dyDescent="0.25">
      <c r="A97" s="48"/>
      <c r="B97" s="48"/>
      <c r="C97" s="48"/>
      <c r="D97" s="48"/>
      <c r="E97" s="49"/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48"/>
      <c r="T97" s="48"/>
      <c r="U97" s="48"/>
      <c r="V97" s="48"/>
      <c r="W97" s="48"/>
      <c r="X97" s="48"/>
      <c r="Y97" s="48"/>
      <c r="Z97" s="48"/>
      <c r="AA97" s="48"/>
      <c r="AB97" s="48"/>
      <c r="AC97" s="48"/>
      <c r="AD97" s="48"/>
      <c r="AE97" s="48"/>
      <c r="AF97" s="48"/>
      <c r="AG97" s="48"/>
      <c r="AH97" s="48"/>
    </row>
    <row r="98" spans="1:34" s="50" customFormat="1" x14ac:dyDescent="0.25">
      <c r="A98" s="48"/>
      <c r="B98" s="48"/>
      <c r="C98" s="48"/>
      <c r="D98" s="48"/>
      <c r="E98" s="49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48"/>
      <c r="T98" s="48"/>
      <c r="U98" s="48"/>
      <c r="V98" s="48"/>
      <c r="W98" s="48"/>
      <c r="X98" s="48"/>
      <c r="Y98" s="48"/>
      <c r="Z98" s="48"/>
      <c r="AA98" s="48"/>
      <c r="AB98" s="48"/>
      <c r="AC98" s="48"/>
      <c r="AD98" s="48"/>
      <c r="AE98" s="48"/>
      <c r="AF98" s="48"/>
      <c r="AG98" s="48"/>
      <c r="AH98" s="48"/>
    </row>
    <row r="99" spans="1:34" s="50" customFormat="1" x14ac:dyDescent="0.25">
      <c r="A99" s="48"/>
      <c r="B99" s="48"/>
      <c r="C99" s="48"/>
      <c r="D99" s="48"/>
      <c r="E99" s="49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48"/>
      <c r="T99" s="48"/>
      <c r="U99" s="48"/>
      <c r="V99" s="48"/>
      <c r="W99" s="48"/>
      <c r="X99" s="48"/>
      <c r="Y99" s="48"/>
      <c r="Z99" s="48"/>
      <c r="AA99" s="48"/>
      <c r="AB99" s="48"/>
      <c r="AC99" s="48"/>
      <c r="AD99" s="48"/>
      <c r="AE99" s="48"/>
      <c r="AF99" s="48"/>
      <c r="AG99" s="48"/>
      <c r="AH99" s="48"/>
    </row>
    <row r="100" spans="1:34" s="50" customFormat="1" x14ac:dyDescent="0.25">
      <c r="A100" s="48"/>
      <c r="B100" s="48"/>
      <c r="C100" s="48"/>
      <c r="D100" s="48"/>
      <c r="E100" s="49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48"/>
      <c r="T100" s="48"/>
      <c r="U100" s="48"/>
      <c r="V100" s="48"/>
      <c r="W100" s="48"/>
      <c r="X100" s="48"/>
      <c r="Y100" s="48"/>
      <c r="Z100" s="48"/>
      <c r="AA100" s="48"/>
      <c r="AB100" s="48"/>
      <c r="AC100" s="48"/>
      <c r="AD100" s="48"/>
      <c r="AE100" s="48"/>
      <c r="AF100" s="48"/>
      <c r="AG100" s="48"/>
      <c r="AH100" s="48"/>
    </row>
    <row r="101" spans="1:34" s="50" customFormat="1" x14ac:dyDescent="0.25">
      <c r="A101" s="48"/>
      <c r="B101" s="48"/>
      <c r="C101" s="48"/>
      <c r="D101" s="48"/>
      <c r="E101" s="49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8"/>
      <c r="Z101" s="48"/>
      <c r="AA101" s="48"/>
      <c r="AB101" s="48"/>
      <c r="AC101" s="48"/>
      <c r="AD101" s="48"/>
      <c r="AE101" s="48"/>
      <c r="AF101" s="48"/>
      <c r="AG101" s="48"/>
      <c r="AH101" s="48"/>
    </row>
    <row r="102" spans="1:34" s="50" customFormat="1" x14ac:dyDescent="0.25">
      <c r="A102" s="48"/>
      <c r="B102" s="48"/>
      <c r="C102" s="48"/>
      <c r="D102" s="48"/>
      <c r="E102" s="49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48"/>
      <c r="T102" s="48"/>
      <c r="U102" s="48"/>
      <c r="V102" s="48"/>
      <c r="W102" s="48"/>
      <c r="X102" s="48"/>
      <c r="Y102" s="48"/>
      <c r="Z102" s="48"/>
      <c r="AA102" s="48"/>
      <c r="AB102" s="48"/>
      <c r="AC102" s="48"/>
      <c r="AD102" s="48"/>
      <c r="AE102" s="48"/>
      <c r="AF102" s="48"/>
      <c r="AG102" s="48"/>
      <c r="AH102" s="48"/>
    </row>
    <row r="103" spans="1:34" s="50" customFormat="1" x14ac:dyDescent="0.25">
      <c r="A103" s="48"/>
      <c r="B103" s="48"/>
      <c r="C103" s="48"/>
      <c r="D103" s="48"/>
      <c r="E103" s="49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  <c r="Z103" s="48"/>
      <c r="AA103" s="48"/>
      <c r="AB103" s="48"/>
      <c r="AC103" s="48"/>
      <c r="AD103" s="48"/>
      <c r="AE103" s="48"/>
      <c r="AF103" s="48"/>
      <c r="AG103" s="48"/>
      <c r="AH103" s="48"/>
    </row>
    <row r="104" spans="1:34" s="50" customFormat="1" x14ac:dyDescent="0.25">
      <c r="A104" s="48"/>
      <c r="B104" s="48"/>
      <c r="C104" s="48"/>
      <c r="D104" s="48"/>
      <c r="E104" s="49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W104" s="48"/>
      <c r="X104" s="48"/>
      <c r="Y104" s="48"/>
      <c r="Z104" s="48"/>
      <c r="AA104" s="48"/>
      <c r="AB104" s="48"/>
      <c r="AC104" s="48"/>
      <c r="AD104" s="48"/>
      <c r="AE104" s="48"/>
      <c r="AF104" s="48"/>
      <c r="AG104" s="48"/>
      <c r="AH104" s="48"/>
    </row>
    <row r="105" spans="1:34" s="50" customFormat="1" x14ac:dyDescent="0.25">
      <c r="A105" s="48"/>
      <c r="B105" s="48"/>
      <c r="C105" s="48"/>
      <c r="D105" s="48"/>
      <c r="E105" s="49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  <c r="Z105" s="48"/>
      <c r="AA105" s="48"/>
      <c r="AB105" s="48"/>
      <c r="AC105" s="48"/>
      <c r="AD105" s="48"/>
      <c r="AE105" s="48"/>
      <c r="AF105" s="48"/>
      <c r="AG105" s="48"/>
      <c r="AH105" s="48"/>
    </row>
    <row r="106" spans="1:34" s="50" customFormat="1" x14ac:dyDescent="0.25">
      <c r="A106" s="48"/>
      <c r="B106" s="48"/>
      <c r="C106" s="48"/>
      <c r="D106" s="48"/>
      <c r="E106" s="49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  <c r="U106" s="48"/>
      <c r="V106" s="48"/>
      <c r="W106" s="48"/>
      <c r="X106" s="48"/>
      <c r="Y106" s="48"/>
      <c r="Z106" s="48"/>
      <c r="AA106" s="48"/>
      <c r="AB106" s="48"/>
      <c r="AC106" s="48"/>
      <c r="AD106" s="48"/>
      <c r="AE106" s="48"/>
      <c r="AF106" s="48"/>
      <c r="AG106" s="48"/>
      <c r="AH106" s="48"/>
    </row>
    <row r="107" spans="1:34" s="50" customFormat="1" x14ac:dyDescent="0.25">
      <c r="A107" s="48"/>
      <c r="B107" s="48"/>
      <c r="C107" s="48"/>
      <c r="D107" s="48"/>
      <c r="E107" s="49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  <c r="U107" s="48"/>
      <c r="V107" s="48"/>
      <c r="W107" s="48"/>
      <c r="X107" s="48"/>
      <c r="Y107" s="48"/>
      <c r="Z107" s="48"/>
      <c r="AA107" s="48"/>
      <c r="AB107" s="48"/>
      <c r="AC107" s="48"/>
      <c r="AD107" s="48"/>
      <c r="AE107" s="48"/>
      <c r="AF107" s="48"/>
      <c r="AG107" s="48"/>
      <c r="AH107" s="48"/>
    </row>
    <row r="108" spans="1:34" s="50" customFormat="1" x14ac:dyDescent="0.25">
      <c r="A108" s="48"/>
      <c r="B108" s="48"/>
      <c r="C108" s="48"/>
      <c r="D108" s="48"/>
      <c r="E108" s="49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48"/>
      <c r="T108" s="48"/>
      <c r="U108" s="48"/>
      <c r="V108" s="48"/>
      <c r="W108" s="48"/>
      <c r="X108" s="48"/>
      <c r="Y108" s="48"/>
      <c r="Z108" s="48"/>
      <c r="AA108" s="48"/>
      <c r="AB108" s="48"/>
      <c r="AC108" s="48"/>
      <c r="AD108" s="48"/>
      <c r="AE108" s="48"/>
      <c r="AF108" s="48"/>
      <c r="AG108" s="48"/>
      <c r="AH108" s="48"/>
    </row>
    <row r="109" spans="1:34" s="50" customFormat="1" x14ac:dyDescent="0.25">
      <c r="A109" s="48"/>
      <c r="B109" s="48"/>
      <c r="C109" s="48"/>
      <c r="D109" s="48"/>
      <c r="E109" s="49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  <c r="U109" s="48"/>
      <c r="V109" s="48"/>
      <c r="W109" s="48"/>
      <c r="X109" s="48"/>
      <c r="Y109" s="48"/>
      <c r="Z109" s="48"/>
      <c r="AA109" s="48"/>
      <c r="AB109" s="48"/>
      <c r="AC109" s="48"/>
      <c r="AD109" s="48"/>
      <c r="AE109" s="48"/>
      <c r="AF109" s="48"/>
      <c r="AG109" s="48"/>
      <c r="AH109" s="48"/>
    </row>
    <row r="110" spans="1:34" s="50" customFormat="1" x14ac:dyDescent="0.25">
      <c r="A110" s="48"/>
      <c r="B110" s="48"/>
      <c r="C110" s="48"/>
      <c r="D110" s="48"/>
      <c r="E110" s="49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  <c r="U110" s="48"/>
      <c r="V110" s="48"/>
      <c r="W110" s="48"/>
      <c r="X110" s="48"/>
      <c r="Y110" s="48"/>
      <c r="Z110" s="48"/>
      <c r="AA110" s="48"/>
      <c r="AB110" s="48"/>
      <c r="AC110" s="48"/>
      <c r="AD110" s="48"/>
      <c r="AE110" s="48"/>
      <c r="AF110" s="48"/>
      <c r="AG110" s="48"/>
      <c r="AH110" s="48"/>
    </row>
    <row r="111" spans="1:34" s="50" customFormat="1" x14ac:dyDescent="0.25">
      <c r="A111" s="48"/>
      <c r="B111" s="48"/>
      <c r="C111" s="48"/>
      <c r="D111" s="48"/>
      <c r="E111" s="49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48"/>
      <c r="T111" s="48"/>
      <c r="U111" s="48"/>
      <c r="V111" s="48"/>
      <c r="W111" s="48"/>
      <c r="X111" s="48"/>
      <c r="Y111" s="48"/>
      <c r="Z111" s="48"/>
      <c r="AA111" s="48"/>
      <c r="AB111" s="48"/>
      <c r="AC111" s="48"/>
      <c r="AD111" s="48"/>
      <c r="AE111" s="48"/>
      <c r="AF111" s="48"/>
      <c r="AG111" s="48"/>
      <c r="AH111" s="48"/>
    </row>
    <row r="112" spans="1:34" s="50" customFormat="1" x14ac:dyDescent="0.25">
      <c r="A112" s="48"/>
      <c r="B112" s="48"/>
      <c r="C112" s="48"/>
      <c r="D112" s="48"/>
      <c r="E112" s="49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  <c r="U112" s="48"/>
      <c r="V112" s="48"/>
      <c r="W112" s="48"/>
      <c r="X112" s="48"/>
      <c r="Y112" s="48"/>
      <c r="Z112" s="48"/>
      <c r="AA112" s="48"/>
      <c r="AB112" s="48"/>
      <c r="AC112" s="48"/>
      <c r="AD112" s="48"/>
      <c r="AE112" s="48"/>
      <c r="AF112" s="48"/>
      <c r="AG112" s="48"/>
      <c r="AH112" s="48"/>
    </row>
    <row r="113" spans="1:34" s="50" customFormat="1" x14ac:dyDescent="0.25">
      <c r="A113" s="48"/>
      <c r="B113" s="48"/>
      <c r="C113" s="48"/>
      <c r="D113" s="48"/>
      <c r="E113" s="49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48"/>
      <c r="T113" s="48"/>
      <c r="U113" s="48"/>
      <c r="V113" s="48"/>
      <c r="W113" s="48"/>
      <c r="X113" s="48"/>
      <c r="Y113" s="48"/>
      <c r="Z113" s="48"/>
      <c r="AA113" s="48"/>
      <c r="AB113" s="48"/>
      <c r="AC113" s="48"/>
      <c r="AD113" s="48"/>
      <c r="AE113" s="48"/>
      <c r="AF113" s="48"/>
      <c r="AG113" s="48"/>
      <c r="AH113" s="48"/>
    </row>
    <row r="114" spans="1:34" s="50" customFormat="1" x14ac:dyDescent="0.25">
      <c r="A114" s="48"/>
      <c r="B114" s="48"/>
      <c r="C114" s="48"/>
      <c r="D114" s="48"/>
      <c r="E114" s="49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8"/>
      <c r="T114" s="48"/>
      <c r="U114" s="48"/>
      <c r="V114" s="48"/>
      <c r="W114" s="48"/>
      <c r="X114" s="48"/>
      <c r="Y114" s="48"/>
      <c r="Z114" s="48"/>
      <c r="AA114" s="48"/>
      <c r="AB114" s="48"/>
      <c r="AC114" s="48"/>
      <c r="AD114" s="48"/>
      <c r="AE114" s="48"/>
      <c r="AF114" s="48"/>
      <c r="AG114" s="48"/>
      <c r="AH114" s="48"/>
    </row>
    <row r="115" spans="1:34" s="50" customFormat="1" x14ac:dyDescent="0.25">
      <c r="A115" s="48"/>
      <c r="B115" s="48"/>
      <c r="C115" s="48"/>
      <c r="D115" s="48"/>
      <c r="E115" s="49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48"/>
      <c r="T115" s="48"/>
      <c r="U115" s="48"/>
      <c r="V115" s="48"/>
      <c r="W115" s="48"/>
      <c r="X115" s="48"/>
      <c r="Y115" s="48"/>
      <c r="Z115" s="48"/>
      <c r="AA115" s="48"/>
      <c r="AB115" s="48"/>
      <c r="AC115" s="48"/>
      <c r="AD115" s="48"/>
      <c r="AE115" s="48"/>
      <c r="AF115" s="48"/>
      <c r="AG115" s="48"/>
      <c r="AH115" s="48"/>
    </row>
    <row r="116" spans="1:34" s="50" customFormat="1" x14ac:dyDescent="0.25">
      <c r="A116" s="48"/>
      <c r="B116" s="48"/>
      <c r="C116" s="48"/>
      <c r="D116" s="48"/>
      <c r="E116" s="49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48"/>
      <c r="T116" s="48"/>
      <c r="U116" s="48"/>
      <c r="V116" s="48"/>
      <c r="W116" s="48"/>
      <c r="X116" s="48"/>
      <c r="Y116" s="48"/>
      <c r="Z116" s="48"/>
      <c r="AA116" s="48"/>
      <c r="AB116" s="48"/>
      <c r="AC116" s="48"/>
      <c r="AD116" s="48"/>
      <c r="AE116" s="48"/>
      <c r="AF116" s="48"/>
      <c r="AG116" s="48"/>
      <c r="AH116" s="48"/>
    </row>
    <row r="117" spans="1:34" s="50" customFormat="1" x14ac:dyDescent="0.25">
      <c r="A117" s="48"/>
      <c r="B117" s="48"/>
      <c r="C117" s="48"/>
      <c r="D117" s="48"/>
      <c r="E117" s="49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8"/>
      <c r="Z117" s="48"/>
      <c r="AA117" s="48"/>
      <c r="AB117" s="48"/>
      <c r="AC117" s="48"/>
      <c r="AD117" s="48"/>
      <c r="AE117" s="48"/>
      <c r="AF117" s="48"/>
      <c r="AG117" s="48"/>
      <c r="AH117" s="48"/>
    </row>
    <row r="118" spans="1:34" s="50" customFormat="1" x14ac:dyDescent="0.25">
      <c r="A118" s="48"/>
      <c r="B118" s="48"/>
      <c r="C118" s="48"/>
      <c r="D118" s="48"/>
      <c r="E118" s="49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48"/>
      <c r="T118" s="48"/>
      <c r="U118" s="48"/>
      <c r="V118" s="48"/>
      <c r="W118" s="48"/>
      <c r="X118" s="48"/>
      <c r="Y118" s="48"/>
      <c r="Z118" s="48"/>
      <c r="AA118" s="48"/>
      <c r="AB118" s="48"/>
      <c r="AC118" s="48"/>
      <c r="AD118" s="48"/>
      <c r="AE118" s="48"/>
      <c r="AF118" s="48"/>
      <c r="AG118" s="48"/>
      <c r="AH118" s="48"/>
    </row>
    <row r="119" spans="1:34" s="50" customFormat="1" x14ac:dyDescent="0.25">
      <c r="A119" s="48"/>
      <c r="B119" s="48"/>
      <c r="C119" s="48"/>
      <c r="D119" s="48"/>
      <c r="E119" s="49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8"/>
      <c r="Z119" s="48"/>
      <c r="AA119" s="48"/>
      <c r="AB119" s="48"/>
      <c r="AC119" s="48"/>
      <c r="AD119" s="48"/>
      <c r="AE119" s="48"/>
      <c r="AF119" s="48"/>
      <c r="AG119" s="48"/>
      <c r="AH119" s="48"/>
    </row>
    <row r="120" spans="1:34" s="50" customFormat="1" x14ac:dyDescent="0.25">
      <c r="A120" s="48"/>
      <c r="B120" s="48"/>
      <c r="C120" s="48"/>
      <c r="D120" s="48"/>
      <c r="E120" s="49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48"/>
      <c r="T120" s="48"/>
      <c r="U120" s="48"/>
      <c r="V120" s="48"/>
      <c r="W120" s="48"/>
      <c r="X120" s="48"/>
      <c r="Y120" s="48"/>
      <c r="Z120" s="48"/>
      <c r="AA120" s="48"/>
      <c r="AB120" s="48"/>
      <c r="AC120" s="48"/>
      <c r="AD120" s="48"/>
      <c r="AE120" s="48"/>
      <c r="AF120" s="48"/>
      <c r="AG120" s="48"/>
      <c r="AH120" s="48"/>
    </row>
    <row r="121" spans="1:34" s="50" customFormat="1" x14ac:dyDescent="0.25">
      <c r="A121" s="48"/>
      <c r="B121" s="48"/>
      <c r="C121" s="48"/>
      <c r="D121" s="48"/>
      <c r="E121" s="49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  <c r="Z121" s="48"/>
      <c r="AA121" s="48"/>
      <c r="AB121" s="48"/>
      <c r="AC121" s="48"/>
      <c r="AD121" s="48"/>
      <c r="AE121" s="48"/>
      <c r="AF121" s="48"/>
      <c r="AG121" s="48"/>
      <c r="AH121" s="48"/>
    </row>
    <row r="122" spans="1:34" s="50" customFormat="1" x14ac:dyDescent="0.25">
      <c r="A122" s="48"/>
      <c r="B122" s="48"/>
      <c r="C122" s="48"/>
      <c r="D122" s="48"/>
      <c r="E122" s="49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  <c r="Y122" s="48"/>
      <c r="Z122" s="48"/>
      <c r="AA122" s="48"/>
      <c r="AB122" s="48"/>
      <c r="AC122" s="48"/>
      <c r="AD122" s="48"/>
      <c r="AE122" s="48"/>
      <c r="AF122" s="48"/>
      <c r="AG122" s="48"/>
      <c r="AH122" s="48"/>
    </row>
    <row r="123" spans="1:34" s="50" customFormat="1" x14ac:dyDescent="0.25">
      <c r="A123" s="48"/>
      <c r="B123" s="48"/>
      <c r="C123" s="48"/>
      <c r="D123" s="48"/>
      <c r="E123" s="49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8"/>
      <c r="AA123" s="48"/>
      <c r="AB123" s="48"/>
      <c r="AC123" s="48"/>
      <c r="AD123" s="48"/>
      <c r="AE123" s="48"/>
      <c r="AF123" s="48"/>
      <c r="AG123" s="48"/>
      <c r="AH123" s="48"/>
    </row>
    <row r="124" spans="1:34" s="50" customFormat="1" x14ac:dyDescent="0.25">
      <c r="A124" s="48"/>
      <c r="B124" s="48"/>
      <c r="C124" s="48"/>
      <c r="D124" s="48"/>
      <c r="E124" s="49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48"/>
      <c r="T124" s="48"/>
      <c r="U124" s="48"/>
      <c r="V124" s="48"/>
      <c r="W124" s="48"/>
      <c r="X124" s="48"/>
      <c r="Y124" s="48"/>
      <c r="Z124" s="48"/>
      <c r="AA124" s="48"/>
      <c r="AB124" s="48"/>
      <c r="AC124" s="48"/>
      <c r="AD124" s="48"/>
      <c r="AE124" s="48"/>
      <c r="AF124" s="48"/>
      <c r="AG124" s="48"/>
      <c r="AH124" s="48"/>
    </row>
    <row r="125" spans="1:34" s="50" customFormat="1" x14ac:dyDescent="0.25">
      <c r="A125" s="48"/>
      <c r="B125" s="48"/>
      <c r="C125" s="48"/>
      <c r="D125" s="48"/>
      <c r="E125" s="49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8"/>
      <c r="Z125" s="48"/>
      <c r="AA125" s="48"/>
      <c r="AB125" s="48"/>
      <c r="AC125" s="48"/>
      <c r="AD125" s="48"/>
      <c r="AE125" s="48"/>
      <c r="AF125" s="48"/>
      <c r="AG125" s="48"/>
      <c r="AH125" s="48"/>
    </row>
    <row r="126" spans="1:34" s="50" customFormat="1" x14ac:dyDescent="0.25">
      <c r="A126" s="48"/>
      <c r="B126" s="48"/>
      <c r="C126" s="48"/>
      <c r="D126" s="48"/>
      <c r="E126" s="49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48"/>
      <c r="T126" s="48"/>
      <c r="U126" s="48"/>
      <c r="V126" s="48"/>
      <c r="W126" s="48"/>
      <c r="X126" s="48"/>
      <c r="Y126" s="48"/>
      <c r="Z126" s="48"/>
      <c r="AA126" s="48"/>
      <c r="AB126" s="48"/>
      <c r="AC126" s="48"/>
      <c r="AD126" s="48"/>
      <c r="AE126" s="48"/>
      <c r="AF126" s="48"/>
      <c r="AG126" s="48"/>
      <c r="AH126" s="48"/>
    </row>
    <row r="127" spans="1:34" s="50" customFormat="1" x14ac:dyDescent="0.25">
      <c r="A127" s="48"/>
      <c r="B127" s="48"/>
      <c r="C127" s="48"/>
      <c r="D127" s="48"/>
      <c r="E127" s="49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  <c r="Y127" s="48"/>
      <c r="Z127" s="48"/>
      <c r="AA127" s="48"/>
      <c r="AB127" s="48"/>
      <c r="AC127" s="48"/>
      <c r="AD127" s="48"/>
      <c r="AE127" s="48"/>
      <c r="AF127" s="48"/>
      <c r="AG127" s="48"/>
      <c r="AH127" s="48"/>
    </row>
    <row r="128" spans="1:34" s="50" customFormat="1" x14ac:dyDescent="0.25">
      <c r="A128" s="48"/>
      <c r="B128" s="48"/>
      <c r="C128" s="48"/>
      <c r="D128" s="48"/>
      <c r="E128" s="49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48"/>
      <c r="T128" s="48"/>
      <c r="U128" s="48"/>
      <c r="V128" s="48"/>
      <c r="W128" s="48"/>
      <c r="X128" s="48"/>
      <c r="Y128" s="48"/>
      <c r="Z128" s="48"/>
      <c r="AA128" s="48"/>
      <c r="AB128" s="48"/>
      <c r="AC128" s="48"/>
      <c r="AD128" s="48"/>
      <c r="AE128" s="48"/>
      <c r="AF128" s="48"/>
      <c r="AG128" s="48"/>
      <c r="AH128" s="48"/>
    </row>
    <row r="129" spans="1:34" s="50" customFormat="1" x14ac:dyDescent="0.25">
      <c r="A129" s="48"/>
      <c r="B129" s="48"/>
      <c r="C129" s="48"/>
      <c r="D129" s="48"/>
      <c r="E129" s="49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48"/>
      <c r="T129" s="48"/>
      <c r="U129" s="48"/>
      <c r="V129" s="48"/>
      <c r="W129" s="48"/>
      <c r="X129" s="48"/>
      <c r="Y129" s="48"/>
      <c r="Z129" s="48"/>
      <c r="AA129" s="48"/>
      <c r="AB129" s="48"/>
      <c r="AC129" s="48"/>
      <c r="AD129" s="48"/>
      <c r="AE129" s="48"/>
      <c r="AF129" s="48"/>
      <c r="AG129" s="48"/>
      <c r="AH129" s="48"/>
    </row>
    <row r="130" spans="1:34" s="50" customFormat="1" x14ac:dyDescent="0.25">
      <c r="A130" s="48"/>
      <c r="B130" s="48"/>
      <c r="C130" s="48"/>
      <c r="D130" s="48"/>
      <c r="E130" s="49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48"/>
      <c r="T130" s="48"/>
      <c r="U130" s="48"/>
      <c r="V130" s="48"/>
      <c r="W130" s="48"/>
      <c r="X130" s="48"/>
      <c r="Y130" s="48"/>
      <c r="Z130" s="48"/>
      <c r="AA130" s="48"/>
      <c r="AB130" s="48"/>
      <c r="AC130" s="48"/>
      <c r="AD130" s="48"/>
      <c r="AE130" s="48"/>
      <c r="AF130" s="48"/>
      <c r="AG130" s="48"/>
      <c r="AH130" s="48"/>
    </row>
    <row r="131" spans="1:34" s="50" customFormat="1" x14ac:dyDescent="0.25">
      <c r="A131" s="48"/>
      <c r="B131" s="48"/>
      <c r="C131" s="48"/>
      <c r="D131" s="48"/>
      <c r="E131" s="49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48"/>
      <c r="T131" s="48"/>
      <c r="U131" s="48"/>
      <c r="V131" s="48"/>
      <c r="W131" s="48"/>
      <c r="X131" s="48"/>
      <c r="Y131" s="48"/>
      <c r="Z131" s="48"/>
      <c r="AA131" s="48"/>
      <c r="AB131" s="48"/>
      <c r="AC131" s="48"/>
      <c r="AD131" s="48"/>
      <c r="AE131" s="48"/>
      <c r="AF131" s="48"/>
      <c r="AG131" s="48"/>
      <c r="AH131" s="48"/>
    </row>
    <row r="132" spans="1:34" s="50" customFormat="1" x14ac:dyDescent="0.25">
      <c r="A132" s="48"/>
      <c r="B132" s="48"/>
      <c r="C132" s="48"/>
      <c r="D132" s="48"/>
      <c r="E132" s="49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8"/>
      <c r="U132" s="48"/>
      <c r="V132" s="48"/>
      <c r="W132" s="48"/>
      <c r="X132" s="48"/>
      <c r="Y132" s="48"/>
      <c r="Z132" s="48"/>
      <c r="AA132" s="48"/>
      <c r="AB132" s="48"/>
      <c r="AC132" s="48"/>
      <c r="AD132" s="48"/>
      <c r="AE132" s="48"/>
      <c r="AF132" s="48"/>
      <c r="AG132" s="48"/>
      <c r="AH132" s="48"/>
    </row>
    <row r="133" spans="1:34" s="50" customFormat="1" x14ac:dyDescent="0.25">
      <c r="A133" s="48"/>
      <c r="B133" s="48"/>
      <c r="C133" s="48"/>
      <c r="D133" s="48"/>
      <c r="E133" s="49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48"/>
      <c r="T133" s="48"/>
      <c r="U133" s="48"/>
      <c r="V133" s="48"/>
      <c r="W133" s="48"/>
      <c r="X133" s="48"/>
      <c r="Y133" s="48"/>
      <c r="Z133" s="48"/>
      <c r="AA133" s="48"/>
      <c r="AB133" s="48"/>
      <c r="AC133" s="48"/>
      <c r="AD133" s="48"/>
      <c r="AE133" s="48"/>
      <c r="AF133" s="48"/>
      <c r="AG133" s="48"/>
      <c r="AH133" s="48"/>
    </row>
    <row r="134" spans="1:34" s="50" customFormat="1" x14ac:dyDescent="0.25">
      <c r="A134" s="48"/>
      <c r="B134" s="48"/>
      <c r="C134" s="48"/>
      <c r="D134" s="48"/>
      <c r="E134" s="49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48"/>
      <c r="T134" s="48"/>
      <c r="U134" s="48"/>
      <c r="V134" s="48"/>
      <c r="W134" s="48"/>
      <c r="X134" s="48"/>
      <c r="Y134" s="48"/>
      <c r="Z134" s="48"/>
      <c r="AA134" s="48"/>
      <c r="AB134" s="48"/>
      <c r="AC134" s="48"/>
      <c r="AD134" s="48"/>
      <c r="AE134" s="48"/>
      <c r="AF134" s="48"/>
      <c r="AG134" s="48"/>
      <c r="AH134" s="48"/>
    </row>
    <row r="135" spans="1:34" s="50" customFormat="1" x14ac:dyDescent="0.25">
      <c r="A135" s="48"/>
      <c r="B135" s="48"/>
      <c r="C135" s="48"/>
      <c r="D135" s="48"/>
      <c r="E135" s="49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48"/>
      <c r="T135" s="48"/>
      <c r="U135" s="48"/>
      <c r="V135" s="48"/>
      <c r="W135" s="48"/>
      <c r="X135" s="48"/>
      <c r="Y135" s="48"/>
      <c r="Z135" s="48"/>
      <c r="AA135" s="48"/>
      <c r="AB135" s="48"/>
      <c r="AC135" s="48"/>
      <c r="AD135" s="48"/>
      <c r="AE135" s="48"/>
      <c r="AF135" s="48"/>
      <c r="AG135" s="48"/>
      <c r="AH135" s="48"/>
    </row>
    <row r="136" spans="1:34" s="50" customFormat="1" x14ac:dyDescent="0.25">
      <c r="A136" s="48"/>
      <c r="B136" s="48"/>
      <c r="C136" s="48"/>
      <c r="D136" s="48"/>
      <c r="E136" s="49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48"/>
      <c r="T136" s="48"/>
      <c r="U136" s="48"/>
      <c r="V136" s="48"/>
      <c r="W136" s="48"/>
      <c r="X136" s="48"/>
      <c r="Y136" s="48"/>
      <c r="Z136" s="48"/>
      <c r="AA136" s="48"/>
      <c r="AB136" s="48"/>
      <c r="AC136" s="48"/>
      <c r="AD136" s="48"/>
      <c r="AE136" s="48"/>
      <c r="AF136" s="48"/>
      <c r="AG136" s="48"/>
      <c r="AH136" s="48"/>
    </row>
    <row r="137" spans="1:34" s="50" customFormat="1" x14ac:dyDescent="0.25">
      <c r="A137" s="48"/>
      <c r="B137" s="48"/>
      <c r="C137" s="48"/>
      <c r="D137" s="48"/>
      <c r="E137" s="49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48"/>
      <c r="T137" s="48"/>
      <c r="U137" s="48"/>
      <c r="V137" s="48"/>
      <c r="W137" s="48"/>
      <c r="X137" s="48"/>
      <c r="Y137" s="48"/>
      <c r="Z137" s="48"/>
      <c r="AA137" s="48"/>
      <c r="AB137" s="48"/>
      <c r="AC137" s="48"/>
      <c r="AD137" s="48"/>
      <c r="AE137" s="48"/>
      <c r="AF137" s="48"/>
      <c r="AG137" s="48"/>
      <c r="AH137" s="48"/>
    </row>
    <row r="138" spans="1:34" s="50" customFormat="1" x14ac:dyDescent="0.25">
      <c r="A138" s="48"/>
      <c r="B138" s="48"/>
      <c r="C138" s="48"/>
      <c r="D138" s="48"/>
      <c r="E138" s="49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48"/>
      <c r="T138" s="48"/>
      <c r="U138" s="48"/>
      <c r="V138" s="48"/>
      <c r="W138" s="48"/>
      <c r="X138" s="48"/>
      <c r="Y138" s="48"/>
      <c r="Z138" s="48"/>
      <c r="AA138" s="48"/>
      <c r="AB138" s="48"/>
      <c r="AC138" s="48"/>
      <c r="AD138" s="48"/>
      <c r="AE138" s="48"/>
      <c r="AF138" s="48"/>
      <c r="AG138" s="48"/>
      <c r="AH138" s="48"/>
    </row>
    <row r="139" spans="1:34" s="50" customFormat="1" x14ac:dyDescent="0.25">
      <c r="A139" s="48"/>
      <c r="B139" s="48"/>
      <c r="C139" s="48"/>
      <c r="D139" s="48"/>
      <c r="E139" s="49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48"/>
      <c r="T139" s="48"/>
      <c r="U139" s="48"/>
      <c r="V139" s="48"/>
      <c r="W139" s="48"/>
      <c r="X139" s="48"/>
      <c r="Y139" s="48"/>
      <c r="Z139" s="48"/>
      <c r="AA139" s="48"/>
      <c r="AB139" s="48"/>
      <c r="AC139" s="48"/>
      <c r="AD139" s="48"/>
      <c r="AE139" s="48"/>
      <c r="AF139" s="48"/>
      <c r="AG139" s="48"/>
      <c r="AH139" s="48"/>
    </row>
    <row r="140" spans="1:34" s="50" customFormat="1" x14ac:dyDescent="0.25">
      <c r="A140" s="48"/>
      <c r="B140" s="48"/>
      <c r="C140" s="48"/>
      <c r="D140" s="48"/>
      <c r="E140" s="49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  <c r="Z140" s="48"/>
      <c r="AA140" s="48"/>
      <c r="AB140" s="48"/>
      <c r="AC140" s="48"/>
      <c r="AD140" s="48"/>
      <c r="AE140" s="48"/>
      <c r="AF140" s="48"/>
      <c r="AG140" s="48"/>
      <c r="AH140" s="48"/>
    </row>
    <row r="141" spans="1:34" s="50" customFormat="1" x14ac:dyDescent="0.25">
      <c r="A141" s="48"/>
      <c r="B141" s="48"/>
      <c r="C141" s="48"/>
      <c r="D141" s="48"/>
      <c r="E141" s="49"/>
      <c r="I141" s="48"/>
      <c r="J141" s="48"/>
      <c r="K141" s="48"/>
      <c r="L141" s="48"/>
      <c r="M141" s="48"/>
      <c r="N141" s="48"/>
      <c r="O141" s="48"/>
      <c r="P141" s="48"/>
      <c r="Q141" s="48"/>
      <c r="R141" s="48"/>
      <c r="S141" s="48"/>
      <c r="T141" s="48"/>
      <c r="U141" s="48"/>
      <c r="V141" s="48"/>
      <c r="W141" s="48"/>
      <c r="X141" s="48"/>
      <c r="Y141" s="48"/>
      <c r="Z141" s="48"/>
      <c r="AA141" s="48"/>
      <c r="AB141" s="48"/>
      <c r="AC141" s="48"/>
      <c r="AD141" s="48"/>
      <c r="AE141" s="48"/>
      <c r="AF141" s="48"/>
      <c r="AG141" s="48"/>
      <c r="AH141" s="48"/>
    </row>
    <row r="142" spans="1:34" s="50" customFormat="1" x14ac:dyDescent="0.25">
      <c r="A142" s="48"/>
      <c r="B142" s="48"/>
      <c r="C142" s="48"/>
      <c r="D142" s="48"/>
      <c r="E142" s="49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8"/>
      <c r="W142" s="48"/>
      <c r="X142" s="48"/>
      <c r="Y142" s="48"/>
      <c r="Z142" s="48"/>
      <c r="AA142" s="48"/>
      <c r="AB142" s="48"/>
      <c r="AC142" s="48"/>
      <c r="AD142" s="48"/>
      <c r="AE142" s="48"/>
      <c r="AF142" s="48"/>
      <c r="AG142" s="48"/>
      <c r="AH142" s="48"/>
    </row>
    <row r="143" spans="1:34" s="50" customFormat="1" x14ac:dyDescent="0.25">
      <c r="A143" s="48"/>
      <c r="B143" s="48"/>
      <c r="C143" s="48"/>
      <c r="D143" s="48"/>
      <c r="E143" s="49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48"/>
      <c r="Y143" s="48"/>
      <c r="Z143" s="48"/>
      <c r="AA143" s="48"/>
      <c r="AB143" s="48"/>
      <c r="AC143" s="48"/>
      <c r="AD143" s="48"/>
      <c r="AE143" s="48"/>
      <c r="AF143" s="48"/>
      <c r="AG143" s="48"/>
      <c r="AH143" s="48"/>
    </row>
    <row r="144" spans="1:34" s="50" customFormat="1" x14ac:dyDescent="0.25">
      <c r="A144" s="48"/>
      <c r="B144" s="48"/>
      <c r="C144" s="48"/>
      <c r="D144" s="48"/>
      <c r="E144" s="49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48"/>
      <c r="T144" s="48"/>
      <c r="U144" s="48"/>
      <c r="V144" s="48"/>
      <c r="W144" s="48"/>
      <c r="X144" s="48"/>
      <c r="Y144" s="48"/>
      <c r="Z144" s="48"/>
      <c r="AA144" s="48"/>
      <c r="AB144" s="48"/>
      <c r="AC144" s="48"/>
      <c r="AD144" s="48"/>
      <c r="AE144" s="48"/>
      <c r="AF144" s="48"/>
      <c r="AG144" s="48"/>
      <c r="AH144" s="48"/>
    </row>
    <row r="145" spans="1:34" s="50" customFormat="1" x14ac:dyDescent="0.25">
      <c r="A145" s="48"/>
      <c r="B145" s="48"/>
      <c r="C145" s="48"/>
      <c r="D145" s="48"/>
      <c r="E145" s="49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48"/>
      <c r="T145" s="48"/>
      <c r="U145" s="48"/>
      <c r="V145" s="48"/>
      <c r="W145" s="48"/>
      <c r="X145" s="48"/>
      <c r="Y145" s="48"/>
      <c r="Z145" s="48"/>
      <c r="AA145" s="48"/>
      <c r="AB145" s="48"/>
      <c r="AC145" s="48"/>
      <c r="AD145" s="48"/>
      <c r="AE145" s="48"/>
      <c r="AF145" s="48"/>
      <c r="AG145" s="48"/>
      <c r="AH145" s="48"/>
    </row>
    <row r="146" spans="1:34" s="50" customFormat="1" x14ac:dyDescent="0.25">
      <c r="A146" s="48"/>
      <c r="B146" s="48"/>
      <c r="C146" s="48"/>
      <c r="D146" s="48"/>
      <c r="E146" s="49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48"/>
      <c r="T146" s="48"/>
      <c r="U146" s="48"/>
      <c r="V146" s="48"/>
      <c r="W146" s="48"/>
      <c r="X146" s="48"/>
      <c r="Y146" s="48"/>
      <c r="Z146" s="48"/>
      <c r="AA146" s="48"/>
      <c r="AB146" s="48"/>
      <c r="AC146" s="48"/>
      <c r="AD146" s="48"/>
      <c r="AE146" s="48"/>
      <c r="AF146" s="48"/>
      <c r="AG146" s="48"/>
      <c r="AH146" s="48"/>
    </row>
    <row r="147" spans="1:34" s="50" customFormat="1" x14ac:dyDescent="0.25">
      <c r="A147" s="48"/>
      <c r="B147" s="48"/>
      <c r="C147" s="48"/>
      <c r="D147" s="48"/>
      <c r="E147" s="49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48"/>
      <c r="T147" s="48"/>
      <c r="U147" s="48"/>
      <c r="V147" s="48"/>
      <c r="W147" s="48"/>
      <c r="X147" s="48"/>
      <c r="Y147" s="48"/>
      <c r="Z147" s="48"/>
      <c r="AA147" s="48"/>
      <c r="AB147" s="48"/>
      <c r="AC147" s="48"/>
      <c r="AD147" s="48"/>
      <c r="AE147" s="48"/>
      <c r="AF147" s="48"/>
      <c r="AG147" s="48"/>
      <c r="AH147" s="48"/>
    </row>
    <row r="148" spans="1:34" s="50" customFormat="1" x14ac:dyDescent="0.25">
      <c r="A148" s="48"/>
      <c r="B148" s="48"/>
      <c r="C148" s="48"/>
      <c r="D148" s="48"/>
      <c r="E148" s="49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48"/>
      <c r="T148" s="48"/>
      <c r="U148" s="48"/>
      <c r="V148" s="48"/>
      <c r="W148" s="48"/>
      <c r="X148" s="48"/>
      <c r="Y148" s="48"/>
      <c r="Z148" s="48"/>
      <c r="AA148" s="48"/>
      <c r="AB148" s="48"/>
      <c r="AC148" s="48"/>
      <c r="AD148" s="48"/>
      <c r="AE148" s="48"/>
      <c r="AF148" s="48"/>
      <c r="AG148" s="48"/>
      <c r="AH148" s="48"/>
    </row>
    <row r="149" spans="1:34" s="50" customFormat="1" x14ac:dyDescent="0.25">
      <c r="A149" s="48"/>
      <c r="B149" s="48"/>
      <c r="C149" s="48"/>
      <c r="D149" s="48"/>
      <c r="E149" s="49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48"/>
      <c r="T149" s="48"/>
      <c r="U149" s="48"/>
      <c r="V149" s="48"/>
      <c r="W149" s="48"/>
      <c r="X149" s="48"/>
      <c r="Y149" s="48"/>
      <c r="Z149" s="48"/>
      <c r="AA149" s="48"/>
      <c r="AB149" s="48"/>
      <c r="AC149" s="48"/>
      <c r="AD149" s="48"/>
      <c r="AE149" s="48"/>
      <c r="AF149" s="48"/>
      <c r="AG149" s="48"/>
      <c r="AH149" s="48"/>
    </row>
    <row r="150" spans="1:34" s="50" customFormat="1" x14ac:dyDescent="0.25">
      <c r="A150" s="48"/>
      <c r="B150" s="48"/>
      <c r="C150" s="48"/>
      <c r="D150" s="48"/>
      <c r="E150" s="49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48"/>
      <c r="T150" s="48"/>
      <c r="U150" s="48"/>
      <c r="V150" s="48"/>
      <c r="W150" s="48"/>
      <c r="X150" s="48"/>
      <c r="Y150" s="48"/>
      <c r="Z150" s="48"/>
      <c r="AA150" s="48"/>
      <c r="AB150" s="48"/>
      <c r="AC150" s="48"/>
      <c r="AD150" s="48"/>
      <c r="AE150" s="48"/>
      <c r="AF150" s="48"/>
      <c r="AG150" s="48"/>
      <c r="AH150" s="48"/>
    </row>
    <row r="151" spans="1:34" s="50" customFormat="1" x14ac:dyDescent="0.25">
      <c r="A151" s="48"/>
      <c r="B151" s="48"/>
      <c r="C151" s="48"/>
      <c r="D151" s="48"/>
      <c r="E151" s="49"/>
      <c r="I151" s="48"/>
      <c r="J151" s="48"/>
      <c r="K151" s="48"/>
      <c r="L151" s="48"/>
      <c r="M151" s="48"/>
      <c r="N151" s="48"/>
      <c r="O151" s="48"/>
      <c r="P151" s="48"/>
      <c r="Q151" s="48"/>
      <c r="R151" s="48"/>
      <c r="S151" s="48"/>
      <c r="T151" s="48"/>
      <c r="U151" s="48"/>
      <c r="V151" s="48"/>
      <c r="W151" s="48"/>
      <c r="X151" s="48"/>
      <c r="Y151" s="48"/>
      <c r="Z151" s="48"/>
      <c r="AA151" s="48"/>
      <c r="AB151" s="48"/>
      <c r="AC151" s="48"/>
      <c r="AD151" s="48"/>
      <c r="AE151" s="48"/>
      <c r="AF151" s="48"/>
      <c r="AG151" s="48"/>
      <c r="AH151" s="48"/>
    </row>
    <row r="152" spans="1:34" s="50" customFormat="1" x14ac:dyDescent="0.25">
      <c r="A152" s="48"/>
      <c r="B152" s="48"/>
      <c r="C152" s="48"/>
      <c r="D152" s="48"/>
      <c r="E152" s="49"/>
      <c r="I152" s="48"/>
      <c r="J152" s="48"/>
      <c r="K152" s="48"/>
      <c r="L152" s="48"/>
      <c r="M152" s="48"/>
      <c r="N152" s="48"/>
      <c r="O152" s="48"/>
      <c r="P152" s="48"/>
      <c r="Q152" s="48"/>
      <c r="R152" s="48"/>
      <c r="S152" s="48"/>
      <c r="T152" s="48"/>
      <c r="U152" s="48"/>
      <c r="V152" s="48"/>
      <c r="W152" s="48"/>
      <c r="X152" s="48"/>
      <c r="Y152" s="48"/>
      <c r="Z152" s="48"/>
      <c r="AA152" s="48"/>
      <c r="AB152" s="48"/>
      <c r="AC152" s="48"/>
      <c r="AD152" s="48"/>
      <c r="AE152" s="48"/>
      <c r="AF152" s="48"/>
      <c r="AG152" s="48"/>
      <c r="AH152" s="48"/>
    </row>
    <row r="153" spans="1:34" s="50" customFormat="1" x14ac:dyDescent="0.25">
      <c r="A153" s="48"/>
      <c r="B153" s="48"/>
      <c r="C153" s="48"/>
      <c r="D153" s="48"/>
      <c r="E153" s="49"/>
      <c r="I153" s="48"/>
      <c r="J153" s="48"/>
      <c r="K153" s="48"/>
      <c r="L153" s="48"/>
      <c r="M153" s="48"/>
      <c r="N153" s="48"/>
      <c r="O153" s="48"/>
      <c r="P153" s="48"/>
      <c r="Q153" s="48"/>
      <c r="R153" s="48"/>
      <c r="S153" s="48"/>
      <c r="T153" s="48"/>
      <c r="U153" s="48"/>
      <c r="V153" s="48"/>
      <c r="W153" s="48"/>
      <c r="X153" s="48"/>
      <c r="Y153" s="48"/>
      <c r="Z153" s="48"/>
      <c r="AA153" s="48"/>
      <c r="AB153" s="48"/>
      <c r="AC153" s="48"/>
      <c r="AD153" s="48"/>
      <c r="AE153" s="48"/>
      <c r="AF153" s="48"/>
      <c r="AG153" s="48"/>
      <c r="AH153" s="48"/>
    </row>
    <row r="154" spans="1:34" s="50" customFormat="1" x14ac:dyDescent="0.25">
      <c r="A154" s="48"/>
      <c r="B154" s="48"/>
      <c r="C154" s="48"/>
      <c r="D154" s="48"/>
      <c r="E154" s="49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48"/>
      <c r="T154" s="48"/>
      <c r="U154" s="48"/>
      <c r="V154" s="48"/>
      <c r="W154" s="48"/>
      <c r="X154" s="48"/>
      <c r="Y154" s="48"/>
      <c r="Z154" s="48"/>
      <c r="AA154" s="48"/>
      <c r="AB154" s="48"/>
      <c r="AC154" s="48"/>
      <c r="AD154" s="48"/>
      <c r="AE154" s="48"/>
      <c r="AF154" s="48"/>
      <c r="AG154" s="48"/>
      <c r="AH154" s="48"/>
    </row>
    <row r="155" spans="1:34" s="50" customFormat="1" x14ac:dyDescent="0.25">
      <c r="A155" s="48"/>
      <c r="B155" s="48"/>
      <c r="C155" s="48"/>
      <c r="D155" s="48"/>
      <c r="E155" s="49"/>
      <c r="I155" s="48"/>
      <c r="J155" s="48"/>
      <c r="K155" s="48"/>
      <c r="L155" s="48"/>
      <c r="M155" s="48"/>
      <c r="N155" s="48"/>
      <c r="O155" s="48"/>
      <c r="P155" s="48"/>
      <c r="Q155" s="48"/>
      <c r="R155" s="48"/>
      <c r="S155" s="48"/>
      <c r="T155" s="48"/>
      <c r="U155" s="48"/>
      <c r="V155" s="48"/>
      <c r="W155" s="48"/>
      <c r="X155" s="48"/>
      <c r="Y155" s="48"/>
      <c r="Z155" s="48"/>
      <c r="AA155" s="48"/>
      <c r="AB155" s="48"/>
      <c r="AC155" s="48"/>
      <c r="AD155" s="48"/>
      <c r="AE155" s="48"/>
      <c r="AF155" s="48"/>
      <c r="AG155" s="48"/>
      <c r="AH155" s="48"/>
    </row>
    <row r="156" spans="1:34" s="50" customFormat="1" x14ac:dyDescent="0.25">
      <c r="A156" s="48"/>
      <c r="B156" s="48"/>
      <c r="C156" s="48"/>
      <c r="D156" s="48"/>
      <c r="E156" s="49"/>
      <c r="I156" s="48"/>
      <c r="J156" s="48"/>
      <c r="K156" s="48"/>
      <c r="L156" s="48"/>
      <c r="M156" s="48"/>
      <c r="N156" s="48"/>
      <c r="O156" s="48"/>
      <c r="P156" s="48"/>
      <c r="Q156" s="48"/>
      <c r="R156" s="48"/>
      <c r="S156" s="48"/>
      <c r="T156" s="48"/>
      <c r="U156" s="48"/>
      <c r="V156" s="48"/>
      <c r="W156" s="48"/>
      <c r="X156" s="48"/>
      <c r="Y156" s="48"/>
      <c r="Z156" s="48"/>
      <c r="AA156" s="48"/>
      <c r="AB156" s="48"/>
      <c r="AC156" s="48"/>
      <c r="AD156" s="48"/>
      <c r="AE156" s="48"/>
      <c r="AF156" s="48"/>
      <c r="AG156" s="48"/>
      <c r="AH156" s="48"/>
    </row>
    <row r="157" spans="1:34" s="50" customFormat="1" x14ac:dyDescent="0.25">
      <c r="A157" s="48"/>
      <c r="B157" s="48"/>
      <c r="C157" s="48"/>
      <c r="D157" s="48"/>
      <c r="E157" s="49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48"/>
      <c r="T157" s="48"/>
      <c r="U157" s="48"/>
      <c r="V157" s="48"/>
      <c r="W157" s="48"/>
      <c r="X157" s="48"/>
      <c r="Y157" s="48"/>
      <c r="Z157" s="48"/>
      <c r="AA157" s="48"/>
      <c r="AB157" s="48"/>
      <c r="AC157" s="48"/>
      <c r="AD157" s="48"/>
      <c r="AE157" s="48"/>
      <c r="AF157" s="48"/>
      <c r="AG157" s="48"/>
      <c r="AH157" s="48"/>
    </row>
    <row r="158" spans="1:34" s="50" customFormat="1" x14ac:dyDescent="0.25">
      <c r="A158" s="48"/>
      <c r="B158" s="48"/>
      <c r="C158" s="48"/>
      <c r="D158" s="48"/>
      <c r="E158" s="49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48"/>
      <c r="T158" s="48"/>
      <c r="U158" s="48"/>
      <c r="V158" s="48"/>
      <c r="W158" s="48"/>
      <c r="X158" s="48"/>
      <c r="Y158" s="48"/>
      <c r="Z158" s="48"/>
      <c r="AA158" s="48"/>
      <c r="AB158" s="48"/>
      <c r="AC158" s="48"/>
      <c r="AD158" s="48"/>
      <c r="AE158" s="48"/>
      <c r="AF158" s="48"/>
      <c r="AG158" s="48"/>
      <c r="AH158" s="48"/>
    </row>
    <row r="159" spans="1:34" s="50" customFormat="1" x14ac:dyDescent="0.25">
      <c r="A159" s="48"/>
      <c r="B159" s="48"/>
      <c r="C159" s="48"/>
      <c r="D159" s="48"/>
      <c r="E159" s="49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48"/>
      <c r="T159" s="48"/>
      <c r="U159" s="48"/>
      <c r="V159" s="48"/>
      <c r="W159" s="48"/>
      <c r="X159" s="48"/>
      <c r="Y159" s="48"/>
      <c r="Z159" s="48"/>
      <c r="AA159" s="48"/>
      <c r="AB159" s="48"/>
      <c r="AC159" s="48"/>
      <c r="AD159" s="48"/>
      <c r="AE159" s="48"/>
      <c r="AF159" s="48"/>
      <c r="AG159" s="48"/>
      <c r="AH159" s="48"/>
    </row>
    <row r="160" spans="1:34" s="50" customFormat="1" x14ac:dyDescent="0.25">
      <c r="A160" s="48"/>
      <c r="B160" s="48"/>
      <c r="C160" s="48"/>
      <c r="D160" s="48"/>
      <c r="E160" s="49"/>
      <c r="I160" s="48"/>
      <c r="J160" s="48"/>
      <c r="K160" s="48"/>
      <c r="L160" s="48"/>
      <c r="M160" s="48"/>
      <c r="N160" s="48"/>
      <c r="O160" s="48"/>
      <c r="P160" s="48"/>
      <c r="Q160" s="48"/>
      <c r="R160" s="48"/>
      <c r="S160" s="48"/>
      <c r="T160" s="48"/>
      <c r="U160" s="48"/>
      <c r="V160" s="48"/>
      <c r="W160" s="48"/>
      <c r="X160" s="48"/>
      <c r="Y160" s="48"/>
      <c r="Z160" s="48"/>
      <c r="AA160" s="48"/>
      <c r="AB160" s="48"/>
      <c r="AC160" s="48"/>
      <c r="AD160" s="48"/>
      <c r="AE160" s="48"/>
      <c r="AF160" s="48"/>
      <c r="AG160" s="48"/>
      <c r="AH160" s="48"/>
    </row>
    <row r="161" spans="1:34" s="50" customFormat="1" x14ac:dyDescent="0.25">
      <c r="A161" s="48"/>
      <c r="B161" s="48"/>
      <c r="C161" s="48"/>
      <c r="D161" s="48"/>
      <c r="E161" s="49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48"/>
      <c r="T161" s="48"/>
      <c r="U161" s="48"/>
      <c r="V161" s="48"/>
      <c r="W161" s="48"/>
      <c r="X161" s="48"/>
      <c r="Y161" s="48"/>
      <c r="Z161" s="48"/>
      <c r="AA161" s="48"/>
      <c r="AB161" s="48"/>
      <c r="AC161" s="48"/>
      <c r="AD161" s="48"/>
      <c r="AE161" s="48"/>
      <c r="AF161" s="48"/>
      <c r="AG161" s="48"/>
      <c r="AH161" s="48"/>
    </row>
    <row r="162" spans="1:34" s="50" customFormat="1" x14ac:dyDescent="0.25">
      <c r="A162" s="48"/>
      <c r="B162" s="48"/>
      <c r="C162" s="48"/>
      <c r="D162" s="48"/>
      <c r="E162" s="49"/>
      <c r="I162" s="48"/>
      <c r="J162" s="48"/>
      <c r="K162" s="48"/>
      <c r="L162" s="48"/>
      <c r="M162" s="48"/>
      <c r="N162" s="48"/>
      <c r="O162" s="48"/>
      <c r="P162" s="48"/>
      <c r="Q162" s="48"/>
      <c r="R162" s="48"/>
      <c r="S162" s="48"/>
      <c r="T162" s="48"/>
      <c r="U162" s="48"/>
      <c r="V162" s="48"/>
      <c r="W162" s="48"/>
      <c r="X162" s="48"/>
      <c r="Y162" s="48"/>
      <c r="Z162" s="48"/>
      <c r="AA162" s="48"/>
      <c r="AB162" s="48"/>
      <c r="AC162" s="48"/>
      <c r="AD162" s="48"/>
      <c r="AE162" s="48"/>
      <c r="AF162" s="48"/>
      <c r="AG162" s="48"/>
      <c r="AH162" s="48"/>
    </row>
    <row r="163" spans="1:34" s="50" customFormat="1" x14ac:dyDescent="0.25">
      <c r="A163" s="48"/>
      <c r="B163" s="48"/>
      <c r="C163" s="48"/>
      <c r="D163" s="48"/>
      <c r="E163" s="49"/>
      <c r="I163" s="48"/>
      <c r="J163" s="48"/>
      <c r="K163" s="48"/>
      <c r="L163" s="48"/>
      <c r="M163" s="48"/>
      <c r="N163" s="48"/>
      <c r="O163" s="48"/>
      <c r="P163" s="48"/>
      <c r="Q163" s="48"/>
      <c r="R163" s="48"/>
      <c r="S163" s="48"/>
      <c r="T163" s="48"/>
      <c r="U163" s="48"/>
      <c r="V163" s="48"/>
      <c r="W163" s="48"/>
      <c r="X163" s="48"/>
      <c r="Y163" s="48"/>
      <c r="Z163" s="48"/>
      <c r="AA163" s="48"/>
      <c r="AB163" s="48"/>
      <c r="AC163" s="48"/>
      <c r="AD163" s="48"/>
      <c r="AE163" s="48"/>
      <c r="AF163" s="48"/>
      <c r="AG163" s="48"/>
      <c r="AH163" s="48"/>
    </row>
    <row r="164" spans="1:34" s="50" customFormat="1" x14ac:dyDescent="0.25">
      <c r="A164" s="48"/>
      <c r="B164" s="48"/>
      <c r="C164" s="48"/>
      <c r="D164" s="48"/>
      <c r="E164" s="49"/>
      <c r="I164" s="48"/>
      <c r="J164" s="48"/>
      <c r="K164" s="48"/>
      <c r="L164" s="48"/>
      <c r="M164" s="48"/>
      <c r="N164" s="48"/>
      <c r="O164" s="48"/>
      <c r="P164" s="48"/>
      <c r="Q164" s="48"/>
      <c r="R164" s="48"/>
      <c r="S164" s="48"/>
      <c r="T164" s="48"/>
      <c r="U164" s="48"/>
      <c r="V164" s="48"/>
      <c r="W164" s="48"/>
      <c r="X164" s="48"/>
      <c r="Y164" s="48"/>
      <c r="Z164" s="48"/>
      <c r="AA164" s="48"/>
      <c r="AB164" s="48"/>
      <c r="AC164" s="48"/>
      <c r="AD164" s="48"/>
      <c r="AE164" s="48"/>
      <c r="AF164" s="48"/>
      <c r="AG164" s="48"/>
      <c r="AH164" s="48"/>
    </row>
    <row r="165" spans="1:34" s="50" customFormat="1" x14ac:dyDescent="0.25">
      <c r="A165" s="48"/>
      <c r="B165" s="48"/>
      <c r="C165" s="48"/>
      <c r="D165" s="48"/>
      <c r="E165" s="49"/>
      <c r="I165" s="48"/>
      <c r="J165" s="48"/>
      <c r="K165" s="48"/>
      <c r="L165" s="48"/>
      <c r="M165" s="48"/>
      <c r="N165" s="48"/>
      <c r="O165" s="48"/>
      <c r="P165" s="48"/>
      <c r="Q165" s="48"/>
      <c r="R165" s="48"/>
      <c r="S165" s="48"/>
      <c r="T165" s="48"/>
      <c r="U165" s="48"/>
      <c r="V165" s="48"/>
      <c r="W165" s="48"/>
      <c r="X165" s="48"/>
      <c r="Y165" s="48"/>
      <c r="Z165" s="48"/>
      <c r="AA165" s="48"/>
      <c r="AB165" s="48"/>
      <c r="AC165" s="48"/>
      <c r="AD165" s="48"/>
      <c r="AE165" s="48"/>
      <c r="AF165" s="48"/>
      <c r="AG165" s="48"/>
      <c r="AH165" s="48"/>
    </row>
    <row r="166" spans="1:34" s="50" customFormat="1" x14ac:dyDescent="0.25">
      <c r="A166" s="48"/>
      <c r="B166" s="48"/>
      <c r="C166" s="48"/>
      <c r="D166" s="48"/>
      <c r="E166" s="49"/>
      <c r="I166" s="48"/>
      <c r="J166" s="48"/>
      <c r="K166" s="48"/>
      <c r="L166" s="48"/>
      <c r="M166" s="48"/>
      <c r="N166" s="48"/>
      <c r="O166" s="48"/>
      <c r="P166" s="48"/>
      <c r="Q166" s="48"/>
      <c r="R166" s="48"/>
      <c r="S166" s="48"/>
      <c r="T166" s="48"/>
      <c r="U166" s="48"/>
      <c r="V166" s="48"/>
      <c r="W166" s="48"/>
      <c r="X166" s="48"/>
      <c r="Y166" s="48"/>
      <c r="Z166" s="48"/>
      <c r="AA166" s="48"/>
      <c r="AB166" s="48"/>
      <c r="AC166" s="48"/>
      <c r="AD166" s="48"/>
      <c r="AE166" s="48"/>
      <c r="AF166" s="48"/>
      <c r="AG166" s="48"/>
      <c r="AH166" s="48"/>
    </row>
    <row r="167" spans="1:34" s="50" customFormat="1" x14ac:dyDescent="0.25">
      <c r="A167" s="48"/>
      <c r="B167" s="48"/>
      <c r="C167" s="48"/>
      <c r="D167" s="48"/>
      <c r="E167" s="49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48"/>
      <c r="T167" s="48"/>
      <c r="U167" s="48"/>
      <c r="V167" s="48"/>
      <c r="W167" s="48"/>
      <c r="X167" s="48"/>
      <c r="Y167" s="48"/>
      <c r="Z167" s="48"/>
      <c r="AA167" s="48"/>
      <c r="AB167" s="48"/>
      <c r="AC167" s="48"/>
      <c r="AD167" s="48"/>
      <c r="AE167" s="48"/>
      <c r="AF167" s="48"/>
      <c r="AG167" s="48"/>
      <c r="AH167" s="48"/>
    </row>
    <row r="168" spans="1:34" s="50" customFormat="1" x14ac:dyDescent="0.25">
      <c r="A168" s="48"/>
      <c r="B168" s="48"/>
      <c r="C168" s="48"/>
      <c r="D168" s="48"/>
      <c r="E168" s="49"/>
      <c r="I168" s="48"/>
      <c r="J168" s="48"/>
      <c r="K168" s="48"/>
      <c r="L168" s="48"/>
      <c r="M168" s="48"/>
      <c r="N168" s="48"/>
      <c r="O168" s="48"/>
      <c r="P168" s="48"/>
      <c r="Q168" s="48"/>
      <c r="R168" s="48"/>
      <c r="S168" s="48"/>
      <c r="T168" s="48"/>
      <c r="U168" s="48"/>
      <c r="V168" s="48"/>
      <c r="W168" s="48"/>
      <c r="X168" s="48"/>
      <c r="Y168" s="48"/>
      <c r="Z168" s="48"/>
      <c r="AA168" s="48"/>
      <c r="AB168" s="48"/>
      <c r="AC168" s="48"/>
      <c r="AD168" s="48"/>
      <c r="AE168" s="48"/>
      <c r="AF168" s="48"/>
      <c r="AG168" s="48"/>
      <c r="AH168" s="48"/>
    </row>
    <row r="169" spans="1:34" s="50" customFormat="1" x14ac:dyDescent="0.25">
      <c r="A169" s="48"/>
      <c r="B169" s="48"/>
      <c r="C169" s="48"/>
      <c r="D169" s="48"/>
      <c r="E169" s="49"/>
      <c r="I169" s="48"/>
      <c r="J169" s="48"/>
      <c r="K169" s="48"/>
      <c r="L169" s="48"/>
      <c r="M169" s="48"/>
      <c r="N169" s="48"/>
      <c r="O169" s="48"/>
      <c r="P169" s="48"/>
      <c r="Q169" s="48"/>
      <c r="R169" s="48"/>
      <c r="S169" s="48"/>
      <c r="T169" s="48"/>
      <c r="U169" s="48"/>
      <c r="V169" s="48"/>
      <c r="W169" s="48"/>
      <c r="X169" s="48"/>
      <c r="Y169" s="48"/>
      <c r="Z169" s="48"/>
      <c r="AA169" s="48"/>
      <c r="AB169" s="48"/>
      <c r="AC169" s="48"/>
      <c r="AD169" s="48"/>
      <c r="AE169" s="48"/>
      <c r="AF169" s="48"/>
      <c r="AG169" s="48"/>
      <c r="AH169" s="48"/>
    </row>
    <row r="170" spans="1:34" s="50" customFormat="1" x14ac:dyDescent="0.25">
      <c r="A170" s="48"/>
      <c r="B170" s="48"/>
      <c r="C170" s="48"/>
      <c r="D170" s="48"/>
      <c r="E170" s="49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48"/>
      <c r="T170" s="48"/>
      <c r="U170" s="48"/>
      <c r="V170" s="48"/>
      <c r="W170" s="48"/>
      <c r="X170" s="48"/>
      <c r="Y170" s="48"/>
      <c r="Z170" s="48"/>
      <c r="AA170" s="48"/>
      <c r="AB170" s="48"/>
      <c r="AC170" s="48"/>
      <c r="AD170" s="48"/>
      <c r="AE170" s="48"/>
      <c r="AF170" s="48"/>
      <c r="AG170" s="48"/>
      <c r="AH170" s="48"/>
    </row>
    <row r="171" spans="1:34" s="50" customFormat="1" x14ac:dyDescent="0.25">
      <c r="A171" s="48"/>
      <c r="B171" s="48"/>
      <c r="C171" s="48"/>
      <c r="D171" s="48"/>
      <c r="E171" s="49"/>
      <c r="I171" s="48"/>
      <c r="J171" s="48"/>
      <c r="K171" s="48"/>
      <c r="L171" s="48"/>
      <c r="M171" s="48"/>
      <c r="N171" s="48"/>
      <c r="O171" s="48"/>
      <c r="P171" s="48"/>
      <c r="Q171" s="48"/>
      <c r="R171" s="48"/>
      <c r="S171" s="48"/>
      <c r="T171" s="48"/>
      <c r="U171" s="48"/>
      <c r="V171" s="48"/>
      <c r="W171" s="48"/>
      <c r="X171" s="48"/>
      <c r="Y171" s="48"/>
      <c r="Z171" s="48"/>
      <c r="AA171" s="48"/>
      <c r="AB171" s="48"/>
      <c r="AC171" s="48"/>
      <c r="AD171" s="48"/>
      <c r="AE171" s="48"/>
      <c r="AF171" s="48"/>
      <c r="AG171" s="48"/>
      <c r="AH171" s="48"/>
    </row>
    <row r="172" spans="1:34" s="50" customFormat="1" x14ac:dyDescent="0.25">
      <c r="A172" s="48"/>
      <c r="B172" s="48"/>
      <c r="C172" s="48"/>
      <c r="D172" s="48"/>
      <c r="E172" s="49"/>
      <c r="I172" s="48"/>
      <c r="J172" s="48"/>
      <c r="K172" s="48"/>
      <c r="L172" s="48"/>
      <c r="M172" s="48"/>
      <c r="N172" s="48"/>
      <c r="O172" s="48"/>
      <c r="P172" s="48"/>
      <c r="Q172" s="48"/>
      <c r="R172" s="48"/>
      <c r="S172" s="48"/>
      <c r="T172" s="48"/>
      <c r="U172" s="48"/>
      <c r="V172" s="48"/>
      <c r="W172" s="48"/>
      <c r="X172" s="48"/>
      <c r="Y172" s="48"/>
      <c r="Z172" s="48"/>
      <c r="AA172" s="48"/>
      <c r="AB172" s="48"/>
      <c r="AC172" s="48"/>
      <c r="AD172" s="48"/>
      <c r="AE172" s="48"/>
      <c r="AF172" s="48"/>
      <c r="AG172" s="48"/>
      <c r="AH172" s="48"/>
    </row>
    <row r="173" spans="1:34" s="50" customFormat="1" x14ac:dyDescent="0.25">
      <c r="A173" s="48"/>
      <c r="B173" s="48"/>
      <c r="C173" s="48"/>
      <c r="D173" s="48"/>
      <c r="E173" s="49"/>
      <c r="I173" s="48"/>
      <c r="J173" s="48"/>
      <c r="K173" s="48"/>
      <c r="L173" s="48"/>
      <c r="M173" s="48"/>
      <c r="N173" s="48"/>
      <c r="O173" s="48"/>
      <c r="P173" s="48"/>
      <c r="Q173" s="48"/>
      <c r="R173" s="48"/>
      <c r="S173" s="48"/>
      <c r="T173" s="48"/>
      <c r="U173" s="48"/>
      <c r="V173" s="48"/>
      <c r="W173" s="48"/>
      <c r="X173" s="48"/>
      <c r="Y173" s="48"/>
      <c r="Z173" s="48"/>
      <c r="AA173" s="48"/>
      <c r="AB173" s="48"/>
      <c r="AC173" s="48"/>
      <c r="AD173" s="48"/>
      <c r="AE173" s="48"/>
      <c r="AF173" s="48"/>
      <c r="AG173" s="48"/>
      <c r="AH173" s="48"/>
    </row>
    <row r="174" spans="1:34" s="50" customFormat="1" x14ac:dyDescent="0.25">
      <c r="A174" s="48"/>
      <c r="B174" s="48"/>
      <c r="C174" s="48"/>
      <c r="D174" s="48"/>
      <c r="E174" s="49"/>
      <c r="I174" s="48"/>
      <c r="J174" s="48"/>
      <c r="K174" s="48"/>
      <c r="L174" s="48"/>
      <c r="M174" s="48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  <c r="AA174" s="48"/>
      <c r="AB174" s="48"/>
      <c r="AC174" s="48"/>
      <c r="AD174" s="48"/>
      <c r="AE174" s="48"/>
      <c r="AF174" s="48"/>
      <c r="AG174" s="48"/>
      <c r="AH174" s="48"/>
    </row>
    <row r="175" spans="1:34" s="50" customFormat="1" x14ac:dyDescent="0.25">
      <c r="A175" s="48"/>
      <c r="B175" s="48"/>
      <c r="C175" s="48"/>
      <c r="D175" s="48"/>
      <c r="E175" s="49"/>
      <c r="I175" s="48"/>
      <c r="J175" s="48"/>
      <c r="K175" s="48"/>
      <c r="L175" s="48"/>
      <c r="M175" s="48"/>
      <c r="N175" s="48"/>
      <c r="O175" s="48"/>
      <c r="P175" s="48"/>
      <c r="Q175" s="48"/>
      <c r="R175" s="48"/>
      <c r="S175" s="48"/>
      <c r="T175" s="48"/>
      <c r="U175" s="48"/>
      <c r="V175" s="48"/>
      <c r="W175" s="48"/>
      <c r="X175" s="48"/>
      <c r="Y175" s="48"/>
      <c r="Z175" s="48"/>
      <c r="AA175" s="48"/>
      <c r="AB175" s="48"/>
      <c r="AC175" s="48"/>
      <c r="AD175" s="48"/>
      <c r="AE175" s="48"/>
      <c r="AF175" s="48"/>
      <c r="AG175" s="48"/>
      <c r="AH175" s="48"/>
    </row>
    <row r="176" spans="1:34" s="50" customFormat="1" x14ac:dyDescent="0.25">
      <c r="A176" s="48"/>
      <c r="B176" s="48"/>
      <c r="C176" s="48"/>
      <c r="D176" s="48"/>
      <c r="E176" s="49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48"/>
      <c r="T176" s="48"/>
      <c r="U176" s="48"/>
      <c r="V176" s="48"/>
      <c r="W176" s="48"/>
      <c r="X176" s="48"/>
      <c r="Y176" s="48"/>
      <c r="Z176" s="48"/>
      <c r="AA176" s="48"/>
      <c r="AB176" s="48"/>
      <c r="AC176" s="48"/>
      <c r="AD176" s="48"/>
      <c r="AE176" s="48"/>
      <c r="AF176" s="48"/>
      <c r="AG176" s="48"/>
      <c r="AH176" s="48"/>
    </row>
    <row r="177" spans="1:34" s="50" customFormat="1" x14ac:dyDescent="0.25">
      <c r="A177" s="48"/>
      <c r="B177" s="48"/>
      <c r="C177" s="48"/>
      <c r="D177" s="48"/>
      <c r="E177" s="49"/>
      <c r="I177" s="48"/>
      <c r="J177" s="48"/>
      <c r="K177" s="48"/>
      <c r="L177" s="48"/>
      <c r="M177" s="48"/>
      <c r="N177" s="48"/>
      <c r="O177" s="48"/>
      <c r="P177" s="48"/>
      <c r="Q177" s="48"/>
      <c r="R177" s="48"/>
      <c r="S177" s="48"/>
      <c r="T177" s="48"/>
      <c r="U177" s="48"/>
      <c r="V177" s="48"/>
      <c r="W177" s="48"/>
      <c r="X177" s="48"/>
      <c r="Y177" s="48"/>
      <c r="Z177" s="48"/>
      <c r="AA177" s="48"/>
      <c r="AB177" s="48"/>
      <c r="AC177" s="48"/>
      <c r="AD177" s="48"/>
      <c r="AE177" s="48"/>
      <c r="AF177" s="48"/>
      <c r="AG177" s="48"/>
      <c r="AH177" s="48"/>
    </row>
    <row r="178" spans="1:34" s="50" customFormat="1" x14ac:dyDescent="0.25">
      <c r="A178" s="48"/>
      <c r="B178" s="48"/>
      <c r="C178" s="48"/>
      <c r="D178" s="48"/>
      <c r="E178" s="49"/>
      <c r="I178" s="48"/>
      <c r="J178" s="48"/>
      <c r="K178" s="48"/>
      <c r="L178" s="48"/>
      <c r="M178" s="48"/>
      <c r="N178" s="48"/>
      <c r="O178" s="48"/>
      <c r="P178" s="48"/>
      <c r="Q178" s="48"/>
      <c r="R178" s="48"/>
      <c r="S178" s="48"/>
      <c r="T178" s="48"/>
      <c r="U178" s="48"/>
      <c r="V178" s="48"/>
      <c r="W178" s="48"/>
      <c r="X178" s="48"/>
      <c r="Y178" s="48"/>
      <c r="Z178" s="48"/>
      <c r="AA178" s="48"/>
      <c r="AB178" s="48"/>
      <c r="AC178" s="48"/>
      <c r="AD178" s="48"/>
      <c r="AE178" s="48"/>
      <c r="AF178" s="48"/>
      <c r="AG178" s="48"/>
      <c r="AH178" s="48"/>
    </row>
    <row r="179" spans="1:34" s="50" customFormat="1" x14ac:dyDescent="0.25">
      <c r="A179" s="48"/>
      <c r="B179" s="48"/>
      <c r="C179" s="48"/>
      <c r="D179" s="48"/>
      <c r="E179" s="49"/>
      <c r="I179" s="48"/>
      <c r="J179" s="48"/>
      <c r="K179" s="48"/>
      <c r="L179" s="48"/>
      <c r="M179" s="48"/>
      <c r="N179" s="48"/>
      <c r="O179" s="48"/>
      <c r="P179" s="48"/>
      <c r="Q179" s="48"/>
      <c r="R179" s="48"/>
      <c r="S179" s="48"/>
      <c r="T179" s="48"/>
      <c r="U179" s="48"/>
      <c r="V179" s="48"/>
      <c r="W179" s="48"/>
      <c r="X179" s="48"/>
      <c r="Y179" s="48"/>
      <c r="Z179" s="48"/>
      <c r="AA179" s="48"/>
      <c r="AB179" s="48"/>
      <c r="AC179" s="48"/>
      <c r="AD179" s="48"/>
      <c r="AE179" s="48"/>
      <c r="AF179" s="48"/>
      <c r="AG179" s="48"/>
      <c r="AH179" s="48"/>
    </row>
    <row r="180" spans="1:34" s="50" customFormat="1" x14ac:dyDescent="0.25">
      <c r="A180" s="48"/>
      <c r="B180" s="48"/>
      <c r="C180" s="48"/>
      <c r="D180" s="48"/>
      <c r="E180" s="49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48"/>
      <c r="T180" s="48"/>
      <c r="U180" s="48"/>
      <c r="V180" s="48"/>
      <c r="W180" s="48"/>
      <c r="X180" s="48"/>
      <c r="Y180" s="48"/>
      <c r="Z180" s="48"/>
      <c r="AA180" s="48"/>
      <c r="AB180" s="48"/>
      <c r="AC180" s="48"/>
      <c r="AD180" s="48"/>
      <c r="AE180" s="48"/>
      <c r="AF180" s="48"/>
      <c r="AG180" s="48"/>
      <c r="AH180" s="48"/>
    </row>
    <row r="181" spans="1:34" s="50" customFormat="1" x14ac:dyDescent="0.25">
      <c r="A181" s="48"/>
      <c r="B181" s="48"/>
      <c r="C181" s="48"/>
      <c r="D181" s="48"/>
      <c r="E181" s="49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48"/>
      <c r="Y181" s="48"/>
      <c r="Z181" s="48"/>
      <c r="AA181" s="48"/>
      <c r="AB181" s="48"/>
      <c r="AC181" s="48"/>
      <c r="AD181" s="48"/>
      <c r="AE181" s="48"/>
      <c r="AF181" s="48"/>
      <c r="AG181" s="48"/>
      <c r="AH181" s="48"/>
    </row>
    <row r="182" spans="1:34" s="50" customFormat="1" x14ac:dyDescent="0.25">
      <c r="A182" s="48"/>
      <c r="B182" s="48"/>
      <c r="C182" s="48"/>
      <c r="D182" s="48"/>
      <c r="E182" s="49"/>
      <c r="I182" s="48"/>
      <c r="J182" s="48"/>
      <c r="K182" s="48"/>
      <c r="L182" s="48"/>
      <c r="M182" s="48"/>
      <c r="N182" s="48"/>
      <c r="O182" s="48"/>
      <c r="P182" s="48"/>
      <c r="Q182" s="48"/>
      <c r="R182" s="48"/>
      <c r="S182" s="48"/>
      <c r="T182" s="48"/>
      <c r="U182" s="48"/>
      <c r="V182" s="48"/>
      <c r="W182" s="48"/>
      <c r="X182" s="48"/>
      <c r="Y182" s="48"/>
      <c r="Z182" s="48"/>
      <c r="AA182" s="48"/>
      <c r="AB182" s="48"/>
      <c r="AC182" s="48"/>
      <c r="AD182" s="48"/>
      <c r="AE182" s="48"/>
      <c r="AF182" s="48"/>
      <c r="AG182" s="48"/>
      <c r="AH182" s="48"/>
    </row>
    <row r="183" spans="1:34" s="50" customFormat="1" x14ac:dyDescent="0.25">
      <c r="A183" s="48"/>
      <c r="B183" s="48"/>
      <c r="C183" s="48"/>
      <c r="D183" s="48"/>
      <c r="E183" s="49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48"/>
      <c r="T183" s="48"/>
      <c r="U183" s="48"/>
      <c r="V183" s="48"/>
      <c r="W183" s="48"/>
      <c r="X183" s="48"/>
      <c r="Y183" s="48"/>
      <c r="Z183" s="48"/>
      <c r="AA183" s="48"/>
      <c r="AB183" s="48"/>
      <c r="AC183" s="48"/>
      <c r="AD183" s="48"/>
      <c r="AE183" s="48"/>
      <c r="AF183" s="48"/>
      <c r="AG183" s="48"/>
      <c r="AH183" s="48"/>
    </row>
    <row r="184" spans="1:34" s="50" customFormat="1" x14ac:dyDescent="0.25">
      <c r="A184" s="48"/>
      <c r="B184" s="48"/>
      <c r="C184" s="48"/>
      <c r="D184" s="48"/>
      <c r="E184" s="49"/>
      <c r="I184" s="48"/>
      <c r="J184" s="48"/>
      <c r="K184" s="48"/>
      <c r="L184" s="48"/>
      <c r="M184" s="48"/>
      <c r="N184" s="48"/>
      <c r="O184" s="48"/>
      <c r="P184" s="48"/>
      <c r="Q184" s="48"/>
      <c r="R184" s="48"/>
      <c r="S184" s="48"/>
      <c r="T184" s="48"/>
      <c r="U184" s="48"/>
      <c r="V184" s="48"/>
      <c r="W184" s="48"/>
      <c r="X184" s="48"/>
      <c r="Y184" s="48"/>
      <c r="Z184" s="48"/>
      <c r="AA184" s="48"/>
      <c r="AB184" s="48"/>
      <c r="AC184" s="48"/>
      <c r="AD184" s="48"/>
      <c r="AE184" s="48"/>
      <c r="AF184" s="48"/>
      <c r="AG184" s="48"/>
      <c r="AH184" s="48"/>
    </row>
    <row r="185" spans="1:34" s="50" customFormat="1" x14ac:dyDescent="0.25">
      <c r="A185" s="48"/>
      <c r="B185" s="48"/>
      <c r="C185" s="48"/>
      <c r="D185" s="48"/>
      <c r="E185" s="49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48"/>
      <c r="T185" s="48"/>
      <c r="U185" s="48"/>
      <c r="V185" s="48"/>
      <c r="W185" s="48"/>
      <c r="X185" s="48"/>
      <c r="Y185" s="48"/>
      <c r="Z185" s="48"/>
      <c r="AA185" s="48"/>
      <c r="AB185" s="48"/>
      <c r="AC185" s="48"/>
      <c r="AD185" s="48"/>
      <c r="AE185" s="48"/>
      <c r="AF185" s="48"/>
      <c r="AG185" s="48"/>
      <c r="AH185" s="48"/>
    </row>
    <row r="186" spans="1:34" s="50" customFormat="1" x14ac:dyDescent="0.25">
      <c r="A186" s="48"/>
      <c r="B186" s="48"/>
      <c r="C186" s="48"/>
      <c r="D186" s="48"/>
      <c r="E186" s="49"/>
      <c r="I186" s="48"/>
      <c r="J186" s="48"/>
      <c r="K186" s="48"/>
      <c r="L186" s="48"/>
      <c r="M186" s="48"/>
      <c r="N186" s="48"/>
      <c r="O186" s="48"/>
      <c r="P186" s="48"/>
      <c r="Q186" s="48"/>
      <c r="R186" s="48"/>
      <c r="S186" s="48"/>
      <c r="T186" s="48"/>
      <c r="U186" s="48"/>
      <c r="V186" s="48"/>
      <c r="W186" s="48"/>
      <c r="X186" s="48"/>
      <c r="Y186" s="48"/>
      <c r="Z186" s="48"/>
      <c r="AA186" s="48"/>
      <c r="AB186" s="48"/>
      <c r="AC186" s="48"/>
      <c r="AD186" s="48"/>
      <c r="AE186" s="48"/>
      <c r="AF186" s="48"/>
      <c r="AG186" s="48"/>
      <c r="AH186" s="48"/>
    </row>
    <row r="187" spans="1:34" s="50" customFormat="1" x14ac:dyDescent="0.25">
      <c r="A187" s="48"/>
      <c r="B187" s="48"/>
      <c r="C187" s="48"/>
      <c r="D187" s="48"/>
      <c r="E187" s="49"/>
      <c r="I187" s="48"/>
      <c r="J187" s="48"/>
      <c r="K187" s="48"/>
      <c r="L187" s="48"/>
      <c r="M187" s="48"/>
      <c r="N187" s="48"/>
      <c r="O187" s="48"/>
      <c r="P187" s="48"/>
      <c r="Q187" s="48"/>
      <c r="R187" s="48"/>
      <c r="S187" s="48"/>
      <c r="T187" s="48"/>
      <c r="U187" s="48"/>
      <c r="V187" s="48"/>
      <c r="W187" s="48"/>
      <c r="X187" s="48"/>
      <c r="Y187" s="48"/>
      <c r="Z187" s="48"/>
      <c r="AA187" s="48"/>
      <c r="AB187" s="48"/>
      <c r="AC187" s="48"/>
      <c r="AD187" s="48"/>
      <c r="AE187" s="48"/>
      <c r="AF187" s="48"/>
      <c r="AG187" s="48"/>
      <c r="AH187" s="48"/>
    </row>
    <row r="188" spans="1:34" s="50" customFormat="1" x14ac:dyDescent="0.25">
      <c r="A188" s="48"/>
      <c r="B188" s="48"/>
      <c r="C188" s="48"/>
      <c r="D188" s="48"/>
      <c r="E188" s="49"/>
      <c r="I188" s="48"/>
      <c r="J188" s="48"/>
      <c r="K188" s="48"/>
      <c r="L188" s="48"/>
      <c r="M188" s="48"/>
      <c r="N188" s="48"/>
      <c r="O188" s="48"/>
      <c r="P188" s="48"/>
      <c r="Q188" s="48"/>
      <c r="R188" s="48"/>
      <c r="S188" s="48"/>
      <c r="T188" s="48"/>
      <c r="U188" s="48"/>
      <c r="V188" s="48"/>
      <c r="W188" s="48"/>
      <c r="X188" s="48"/>
      <c r="Y188" s="48"/>
      <c r="Z188" s="48"/>
      <c r="AA188" s="48"/>
      <c r="AB188" s="48"/>
      <c r="AC188" s="48"/>
      <c r="AD188" s="48"/>
      <c r="AE188" s="48"/>
      <c r="AF188" s="48"/>
      <c r="AG188" s="48"/>
      <c r="AH188" s="48"/>
    </row>
    <row r="189" spans="1:34" s="50" customFormat="1" x14ac:dyDescent="0.25">
      <c r="A189" s="48"/>
      <c r="B189" s="48"/>
      <c r="C189" s="48"/>
      <c r="D189" s="48"/>
      <c r="E189" s="49"/>
      <c r="I189" s="48"/>
      <c r="J189" s="48"/>
      <c r="K189" s="48"/>
      <c r="L189" s="48"/>
      <c r="M189" s="48"/>
      <c r="N189" s="48"/>
      <c r="O189" s="48"/>
      <c r="P189" s="48"/>
      <c r="Q189" s="48"/>
      <c r="R189" s="48"/>
      <c r="S189" s="48"/>
      <c r="T189" s="48"/>
      <c r="U189" s="48"/>
      <c r="V189" s="48"/>
      <c r="W189" s="48"/>
      <c r="X189" s="48"/>
      <c r="Y189" s="48"/>
      <c r="Z189" s="48"/>
      <c r="AA189" s="48"/>
      <c r="AB189" s="48"/>
      <c r="AC189" s="48"/>
      <c r="AD189" s="48"/>
      <c r="AE189" s="48"/>
      <c r="AF189" s="48"/>
      <c r="AG189" s="48"/>
      <c r="AH189" s="48"/>
    </row>
    <row r="190" spans="1:34" s="50" customFormat="1" x14ac:dyDescent="0.25">
      <c r="A190" s="48"/>
      <c r="B190" s="48"/>
      <c r="C190" s="48"/>
      <c r="D190" s="48"/>
      <c r="E190" s="49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  <c r="AA190" s="48"/>
      <c r="AB190" s="48"/>
      <c r="AC190" s="48"/>
      <c r="AD190" s="48"/>
      <c r="AE190" s="48"/>
      <c r="AF190" s="48"/>
      <c r="AG190" s="48"/>
      <c r="AH190" s="48"/>
    </row>
    <row r="191" spans="1:34" s="50" customFormat="1" x14ac:dyDescent="0.25">
      <c r="A191" s="48"/>
      <c r="B191" s="48"/>
      <c r="C191" s="48"/>
      <c r="D191" s="48"/>
      <c r="E191" s="49"/>
      <c r="I191" s="48"/>
      <c r="J191" s="48"/>
      <c r="K191" s="48"/>
      <c r="L191" s="48"/>
      <c r="M191" s="48"/>
      <c r="N191" s="48"/>
      <c r="O191" s="48"/>
      <c r="P191" s="48"/>
      <c r="Q191" s="48"/>
      <c r="R191" s="48"/>
      <c r="S191" s="48"/>
      <c r="T191" s="48"/>
      <c r="U191" s="48"/>
      <c r="V191" s="48"/>
      <c r="W191" s="48"/>
      <c r="X191" s="48"/>
      <c r="Y191" s="48"/>
      <c r="Z191" s="48"/>
      <c r="AA191" s="48"/>
      <c r="AB191" s="48"/>
      <c r="AC191" s="48"/>
      <c r="AD191" s="48"/>
      <c r="AE191" s="48"/>
      <c r="AF191" s="48"/>
      <c r="AG191" s="48"/>
      <c r="AH191" s="48"/>
    </row>
    <row r="192" spans="1:34" s="50" customFormat="1" x14ac:dyDescent="0.25">
      <c r="A192" s="48"/>
      <c r="B192" s="48"/>
      <c r="C192" s="48"/>
      <c r="D192" s="48"/>
      <c r="E192" s="49"/>
      <c r="I192" s="48"/>
      <c r="J192" s="48"/>
      <c r="K192" s="48"/>
      <c r="L192" s="48"/>
      <c r="M192" s="48"/>
      <c r="N192" s="48"/>
      <c r="O192" s="48"/>
      <c r="P192" s="48"/>
      <c r="Q192" s="48"/>
      <c r="R192" s="48"/>
      <c r="S192" s="48"/>
      <c r="T192" s="48"/>
      <c r="U192" s="48"/>
      <c r="V192" s="48"/>
      <c r="W192" s="48"/>
      <c r="X192" s="48"/>
      <c r="Y192" s="48"/>
      <c r="Z192" s="48"/>
      <c r="AA192" s="48"/>
      <c r="AB192" s="48"/>
      <c r="AC192" s="48"/>
      <c r="AD192" s="48"/>
      <c r="AE192" s="48"/>
      <c r="AF192" s="48"/>
      <c r="AG192" s="48"/>
      <c r="AH192" s="48"/>
    </row>
    <row r="193" spans="1:34" s="50" customFormat="1" x14ac:dyDescent="0.25">
      <c r="A193" s="48"/>
      <c r="B193" s="48"/>
      <c r="C193" s="48"/>
      <c r="D193" s="48"/>
      <c r="E193" s="49"/>
      <c r="I193" s="48"/>
      <c r="J193" s="48"/>
      <c r="K193" s="48"/>
      <c r="L193" s="48"/>
      <c r="M193" s="48"/>
      <c r="N193" s="48"/>
      <c r="O193" s="48"/>
      <c r="P193" s="48"/>
      <c r="Q193" s="48"/>
      <c r="R193" s="48"/>
      <c r="S193" s="48"/>
      <c r="T193" s="48"/>
      <c r="U193" s="48"/>
      <c r="V193" s="48"/>
      <c r="W193" s="48"/>
      <c r="X193" s="48"/>
      <c r="Y193" s="48"/>
      <c r="Z193" s="48"/>
      <c r="AA193" s="48"/>
      <c r="AB193" s="48"/>
      <c r="AC193" s="48"/>
      <c r="AD193" s="48"/>
      <c r="AE193" s="48"/>
      <c r="AF193" s="48"/>
      <c r="AG193" s="48"/>
      <c r="AH193" s="48"/>
    </row>
    <row r="194" spans="1:34" s="50" customFormat="1" x14ac:dyDescent="0.25">
      <c r="A194" s="48"/>
      <c r="B194" s="48"/>
      <c r="C194" s="48"/>
      <c r="D194" s="48"/>
      <c r="E194" s="49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48"/>
      <c r="T194" s="48"/>
      <c r="U194" s="48"/>
      <c r="V194" s="48"/>
      <c r="W194" s="48"/>
      <c r="X194" s="48"/>
      <c r="Y194" s="48"/>
      <c r="Z194" s="48"/>
      <c r="AA194" s="48"/>
      <c r="AB194" s="48"/>
      <c r="AC194" s="48"/>
      <c r="AD194" s="48"/>
      <c r="AE194" s="48"/>
      <c r="AF194" s="48"/>
      <c r="AG194" s="48"/>
      <c r="AH194" s="48"/>
    </row>
    <row r="195" spans="1:34" s="50" customFormat="1" x14ac:dyDescent="0.25">
      <c r="A195" s="48"/>
      <c r="B195" s="48"/>
      <c r="C195" s="48"/>
      <c r="D195" s="48"/>
      <c r="E195" s="49"/>
      <c r="I195" s="48"/>
      <c r="J195" s="48"/>
      <c r="K195" s="48"/>
      <c r="L195" s="48"/>
      <c r="M195" s="48"/>
      <c r="N195" s="48"/>
      <c r="O195" s="48"/>
      <c r="P195" s="48"/>
      <c r="Q195" s="48"/>
      <c r="R195" s="48"/>
      <c r="S195" s="48"/>
      <c r="T195" s="48"/>
      <c r="U195" s="48"/>
      <c r="V195" s="48"/>
      <c r="W195" s="48"/>
      <c r="X195" s="48"/>
      <c r="Y195" s="48"/>
      <c r="Z195" s="48"/>
      <c r="AA195" s="48"/>
      <c r="AB195" s="48"/>
      <c r="AC195" s="48"/>
      <c r="AD195" s="48"/>
      <c r="AE195" s="48"/>
      <c r="AF195" s="48"/>
      <c r="AG195" s="48"/>
      <c r="AH195" s="48"/>
    </row>
    <row r="196" spans="1:34" s="50" customFormat="1" x14ac:dyDescent="0.25">
      <c r="A196" s="48"/>
      <c r="B196" s="48"/>
      <c r="C196" s="48"/>
      <c r="D196" s="48"/>
      <c r="E196" s="49"/>
      <c r="I196" s="48"/>
      <c r="J196" s="48"/>
      <c r="K196" s="48"/>
      <c r="L196" s="48"/>
      <c r="M196" s="48"/>
      <c r="N196" s="48"/>
      <c r="O196" s="48"/>
      <c r="P196" s="48"/>
      <c r="Q196" s="48"/>
      <c r="R196" s="48"/>
      <c r="S196" s="48"/>
      <c r="T196" s="48"/>
      <c r="U196" s="48"/>
      <c r="V196" s="48"/>
      <c r="W196" s="48"/>
      <c r="X196" s="48"/>
      <c r="Y196" s="48"/>
      <c r="Z196" s="48"/>
      <c r="AA196" s="48"/>
      <c r="AB196" s="48"/>
      <c r="AC196" s="48"/>
      <c r="AD196" s="48"/>
      <c r="AE196" s="48"/>
      <c r="AF196" s="48"/>
      <c r="AG196" s="48"/>
      <c r="AH196" s="48"/>
    </row>
    <row r="197" spans="1:34" s="50" customFormat="1" x14ac:dyDescent="0.25">
      <c r="A197" s="48"/>
      <c r="B197" s="48"/>
      <c r="C197" s="48"/>
      <c r="D197" s="48"/>
      <c r="E197" s="49"/>
      <c r="I197" s="48"/>
      <c r="J197" s="48"/>
      <c r="K197" s="48"/>
      <c r="L197" s="48"/>
      <c r="M197" s="48"/>
      <c r="N197" s="48"/>
      <c r="O197" s="48"/>
      <c r="P197" s="48"/>
      <c r="Q197" s="48"/>
      <c r="R197" s="48"/>
      <c r="S197" s="48"/>
      <c r="T197" s="48"/>
      <c r="U197" s="48"/>
      <c r="V197" s="48"/>
      <c r="W197" s="48"/>
      <c r="X197" s="48"/>
      <c r="Y197" s="48"/>
      <c r="Z197" s="48"/>
      <c r="AA197" s="48"/>
      <c r="AB197" s="48"/>
      <c r="AC197" s="48"/>
      <c r="AD197" s="48"/>
      <c r="AE197" s="48"/>
      <c r="AF197" s="48"/>
      <c r="AG197" s="48"/>
      <c r="AH197" s="48"/>
    </row>
    <row r="198" spans="1:34" s="50" customFormat="1" x14ac:dyDescent="0.25">
      <c r="A198" s="48"/>
      <c r="B198" s="48"/>
      <c r="C198" s="48"/>
      <c r="D198" s="48"/>
      <c r="E198" s="49"/>
      <c r="I198" s="48"/>
      <c r="J198" s="48"/>
      <c r="K198" s="48"/>
      <c r="L198" s="48"/>
      <c r="M198" s="48"/>
      <c r="N198" s="48"/>
      <c r="O198" s="48"/>
      <c r="P198" s="48"/>
      <c r="Q198" s="48"/>
      <c r="R198" s="48"/>
      <c r="S198" s="48"/>
      <c r="T198" s="48"/>
      <c r="U198" s="48"/>
      <c r="V198" s="48"/>
      <c r="W198" s="48"/>
      <c r="X198" s="48"/>
      <c r="Y198" s="48"/>
      <c r="Z198" s="48"/>
      <c r="AA198" s="48"/>
      <c r="AB198" s="48"/>
      <c r="AC198" s="48"/>
      <c r="AD198" s="48"/>
      <c r="AE198" s="48"/>
      <c r="AF198" s="48"/>
      <c r="AG198" s="48"/>
      <c r="AH198" s="48"/>
    </row>
    <row r="199" spans="1:34" s="50" customFormat="1" x14ac:dyDescent="0.25">
      <c r="A199" s="48"/>
      <c r="B199" s="48"/>
      <c r="C199" s="48"/>
      <c r="D199" s="48"/>
      <c r="E199" s="49"/>
      <c r="I199" s="48"/>
      <c r="J199" s="48"/>
      <c r="K199" s="48"/>
      <c r="L199" s="48"/>
      <c r="M199" s="48"/>
      <c r="N199" s="48"/>
      <c r="O199" s="48"/>
      <c r="P199" s="48"/>
      <c r="Q199" s="48"/>
      <c r="R199" s="48"/>
      <c r="S199" s="48"/>
      <c r="T199" s="48"/>
      <c r="U199" s="48"/>
      <c r="V199" s="48"/>
      <c r="W199" s="48"/>
      <c r="X199" s="48"/>
      <c r="Y199" s="48"/>
      <c r="Z199" s="48"/>
      <c r="AA199" s="48"/>
      <c r="AB199" s="48"/>
      <c r="AC199" s="48"/>
      <c r="AD199" s="48"/>
      <c r="AE199" s="48"/>
      <c r="AF199" s="48"/>
      <c r="AG199" s="48"/>
      <c r="AH199" s="48"/>
    </row>
    <row r="200" spans="1:34" s="50" customFormat="1" x14ac:dyDescent="0.25">
      <c r="A200" s="48"/>
      <c r="B200" s="48"/>
      <c r="C200" s="48"/>
      <c r="D200" s="48"/>
      <c r="E200" s="49"/>
      <c r="I200" s="48"/>
      <c r="J200" s="48"/>
      <c r="K200" s="48"/>
      <c r="L200" s="48"/>
      <c r="M200" s="48"/>
      <c r="N200" s="48"/>
      <c r="O200" s="48"/>
      <c r="P200" s="48"/>
      <c r="Q200" s="48"/>
      <c r="R200" s="48"/>
      <c r="S200" s="48"/>
      <c r="T200" s="48"/>
      <c r="U200" s="48"/>
      <c r="V200" s="48"/>
      <c r="W200" s="48"/>
      <c r="X200" s="48"/>
      <c r="Y200" s="48"/>
      <c r="Z200" s="48"/>
      <c r="AA200" s="48"/>
      <c r="AB200" s="48"/>
      <c r="AC200" s="48"/>
      <c r="AD200" s="48"/>
      <c r="AE200" s="48"/>
      <c r="AF200" s="48"/>
      <c r="AG200" s="48"/>
      <c r="AH200" s="48"/>
    </row>
    <row r="201" spans="1:34" s="50" customFormat="1" x14ac:dyDescent="0.25">
      <c r="A201" s="48"/>
      <c r="B201" s="48"/>
      <c r="C201" s="48"/>
      <c r="D201" s="48"/>
      <c r="E201" s="49"/>
      <c r="I201" s="48"/>
      <c r="J201" s="48"/>
      <c r="K201" s="48"/>
      <c r="L201" s="48"/>
      <c r="M201" s="48"/>
      <c r="N201" s="48"/>
      <c r="O201" s="48"/>
      <c r="P201" s="48"/>
      <c r="Q201" s="48"/>
      <c r="R201" s="48"/>
      <c r="S201" s="48"/>
      <c r="T201" s="48"/>
      <c r="U201" s="48"/>
      <c r="V201" s="48"/>
      <c r="W201" s="48"/>
      <c r="X201" s="48"/>
      <c r="Y201" s="48"/>
      <c r="Z201" s="48"/>
      <c r="AA201" s="48"/>
      <c r="AB201" s="48"/>
      <c r="AC201" s="48"/>
      <c r="AD201" s="48"/>
      <c r="AE201" s="48"/>
      <c r="AF201" s="48"/>
      <c r="AG201" s="48"/>
      <c r="AH201" s="48"/>
    </row>
    <row r="202" spans="1:34" s="50" customFormat="1" x14ac:dyDescent="0.25">
      <c r="A202" s="48"/>
      <c r="B202" s="48"/>
      <c r="C202" s="48"/>
      <c r="D202" s="48"/>
      <c r="E202" s="49"/>
      <c r="I202" s="48"/>
      <c r="J202" s="48"/>
      <c r="K202" s="48"/>
      <c r="L202" s="48"/>
      <c r="M202" s="48"/>
      <c r="N202" s="48"/>
      <c r="O202" s="48"/>
      <c r="P202" s="48"/>
      <c r="Q202" s="48"/>
      <c r="R202" s="48"/>
      <c r="S202" s="48"/>
      <c r="T202" s="48"/>
      <c r="U202" s="48"/>
      <c r="V202" s="48"/>
      <c r="W202" s="48"/>
      <c r="X202" s="48"/>
      <c r="Y202" s="48"/>
      <c r="Z202" s="48"/>
      <c r="AA202" s="48"/>
      <c r="AB202" s="48"/>
      <c r="AC202" s="48"/>
      <c r="AD202" s="48"/>
      <c r="AE202" s="48"/>
      <c r="AF202" s="48"/>
      <c r="AG202" s="48"/>
      <c r="AH202" s="48"/>
    </row>
    <row r="203" spans="1:34" s="50" customFormat="1" x14ac:dyDescent="0.25">
      <c r="A203" s="48"/>
      <c r="B203" s="48"/>
      <c r="C203" s="48"/>
      <c r="D203" s="48"/>
      <c r="E203" s="49"/>
      <c r="I203" s="48"/>
      <c r="J203" s="48"/>
      <c r="K203" s="48"/>
      <c r="L203" s="48"/>
      <c r="M203" s="48"/>
      <c r="N203" s="48"/>
      <c r="O203" s="48"/>
      <c r="P203" s="48"/>
      <c r="Q203" s="48"/>
      <c r="R203" s="48"/>
      <c r="S203" s="48"/>
      <c r="T203" s="48"/>
      <c r="U203" s="48"/>
      <c r="V203" s="48"/>
      <c r="W203" s="48"/>
      <c r="X203" s="48"/>
      <c r="Y203" s="48"/>
      <c r="Z203" s="48"/>
      <c r="AA203" s="48"/>
      <c r="AB203" s="48"/>
      <c r="AC203" s="48"/>
      <c r="AD203" s="48"/>
      <c r="AE203" s="48"/>
      <c r="AF203" s="48"/>
      <c r="AG203" s="48"/>
      <c r="AH203" s="48"/>
    </row>
    <row r="204" spans="1:34" s="50" customFormat="1" x14ac:dyDescent="0.25">
      <c r="A204" s="48"/>
      <c r="B204" s="48"/>
      <c r="C204" s="48"/>
      <c r="D204" s="48"/>
      <c r="E204" s="49"/>
      <c r="I204" s="48"/>
      <c r="J204" s="48"/>
      <c r="K204" s="48"/>
      <c r="L204" s="48"/>
      <c r="M204" s="48"/>
      <c r="N204" s="48"/>
      <c r="O204" s="48"/>
      <c r="P204" s="48"/>
      <c r="Q204" s="48"/>
      <c r="R204" s="48"/>
      <c r="S204" s="48"/>
      <c r="T204" s="48"/>
      <c r="U204" s="48"/>
      <c r="V204" s="48"/>
      <c r="W204" s="48"/>
      <c r="X204" s="48"/>
      <c r="Y204" s="48"/>
      <c r="Z204" s="48"/>
      <c r="AA204" s="48"/>
      <c r="AB204" s="48"/>
      <c r="AC204" s="48"/>
      <c r="AD204" s="48"/>
      <c r="AE204" s="48"/>
      <c r="AF204" s="48"/>
      <c r="AG204" s="48"/>
      <c r="AH204" s="48"/>
    </row>
    <row r="205" spans="1:34" s="50" customFormat="1" x14ac:dyDescent="0.25">
      <c r="A205" s="48"/>
      <c r="B205" s="48"/>
      <c r="C205" s="48"/>
      <c r="D205" s="48"/>
      <c r="E205" s="49"/>
      <c r="I205" s="48"/>
      <c r="J205" s="48"/>
      <c r="K205" s="48"/>
      <c r="L205" s="48"/>
      <c r="M205" s="48"/>
      <c r="N205" s="48"/>
      <c r="O205" s="48"/>
      <c r="P205" s="48"/>
      <c r="Q205" s="48"/>
      <c r="R205" s="48"/>
      <c r="S205" s="48"/>
      <c r="T205" s="48"/>
      <c r="U205" s="48"/>
      <c r="V205" s="48"/>
      <c r="W205" s="48"/>
      <c r="X205" s="48"/>
      <c r="Y205" s="48"/>
      <c r="Z205" s="48"/>
      <c r="AA205" s="48"/>
      <c r="AB205" s="48"/>
      <c r="AC205" s="48"/>
      <c r="AD205" s="48"/>
      <c r="AE205" s="48"/>
      <c r="AF205" s="48"/>
      <c r="AG205" s="48"/>
      <c r="AH205" s="48"/>
    </row>
    <row r="206" spans="1:34" s="50" customFormat="1" x14ac:dyDescent="0.25">
      <c r="A206" s="48"/>
      <c r="B206" s="48"/>
      <c r="C206" s="48"/>
      <c r="D206" s="48"/>
      <c r="E206" s="49"/>
      <c r="I206" s="48"/>
      <c r="J206" s="48"/>
      <c r="K206" s="48"/>
      <c r="L206" s="48"/>
      <c r="M206" s="48"/>
      <c r="N206" s="48"/>
      <c r="O206" s="48"/>
      <c r="P206" s="48"/>
      <c r="Q206" s="48"/>
      <c r="R206" s="48"/>
      <c r="S206" s="48"/>
      <c r="T206" s="48"/>
      <c r="U206" s="48"/>
      <c r="V206" s="48"/>
      <c r="W206" s="48"/>
      <c r="X206" s="48"/>
      <c r="Y206" s="48"/>
      <c r="Z206" s="48"/>
      <c r="AA206" s="48"/>
      <c r="AB206" s="48"/>
      <c r="AC206" s="48"/>
      <c r="AD206" s="48"/>
      <c r="AE206" s="48"/>
      <c r="AF206" s="48"/>
      <c r="AG206" s="48"/>
      <c r="AH206" s="48"/>
    </row>
    <row r="207" spans="1:34" s="50" customFormat="1" x14ac:dyDescent="0.25">
      <c r="A207" s="48"/>
      <c r="B207" s="48"/>
      <c r="C207" s="48"/>
      <c r="D207" s="48"/>
      <c r="E207" s="49"/>
      <c r="I207" s="48"/>
      <c r="J207" s="48"/>
      <c r="K207" s="48"/>
      <c r="L207" s="48"/>
      <c r="M207" s="48"/>
      <c r="N207" s="48"/>
      <c r="O207" s="48"/>
      <c r="P207" s="48"/>
      <c r="Q207" s="48"/>
      <c r="R207" s="48"/>
      <c r="S207" s="48"/>
      <c r="T207" s="48"/>
      <c r="U207" s="48"/>
      <c r="V207" s="48"/>
      <c r="W207" s="48"/>
      <c r="X207" s="48"/>
      <c r="Y207" s="48"/>
      <c r="Z207" s="48"/>
      <c r="AA207" s="48"/>
      <c r="AB207" s="48"/>
      <c r="AC207" s="48"/>
      <c r="AD207" s="48"/>
      <c r="AE207" s="48"/>
      <c r="AF207" s="48"/>
      <c r="AG207" s="48"/>
      <c r="AH207" s="48"/>
    </row>
    <row r="208" spans="1:34" s="50" customFormat="1" x14ac:dyDescent="0.25">
      <c r="A208" s="48"/>
      <c r="B208" s="48"/>
      <c r="C208" s="48"/>
      <c r="D208" s="48"/>
      <c r="E208" s="49"/>
      <c r="I208" s="48"/>
      <c r="J208" s="48"/>
      <c r="K208" s="48"/>
      <c r="L208" s="48"/>
      <c r="M208" s="48"/>
      <c r="N208" s="48"/>
      <c r="O208" s="48"/>
      <c r="P208" s="48"/>
      <c r="Q208" s="48"/>
      <c r="R208" s="48"/>
      <c r="S208" s="48"/>
      <c r="T208" s="48"/>
      <c r="U208" s="48"/>
      <c r="V208" s="48"/>
      <c r="W208" s="48"/>
      <c r="X208" s="48"/>
      <c r="Y208" s="48"/>
      <c r="Z208" s="48"/>
      <c r="AA208" s="48"/>
      <c r="AB208" s="48"/>
      <c r="AC208" s="48"/>
      <c r="AD208" s="48"/>
      <c r="AE208" s="48"/>
      <c r="AF208" s="48"/>
      <c r="AG208" s="48"/>
      <c r="AH208" s="48"/>
    </row>
    <row r="209" spans="1:34" s="50" customFormat="1" x14ac:dyDescent="0.25">
      <c r="A209" s="48"/>
      <c r="B209" s="48"/>
      <c r="C209" s="48"/>
      <c r="D209" s="48"/>
      <c r="E209" s="49"/>
      <c r="I209" s="48"/>
      <c r="J209" s="48"/>
      <c r="K209" s="48"/>
      <c r="L209" s="48"/>
      <c r="M209" s="48"/>
      <c r="N209" s="48"/>
      <c r="O209" s="48"/>
      <c r="P209" s="48"/>
      <c r="Q209" s="48"/>
      <c r="R209" s="48"/>
      <c r="S209" s="48"/>
      <c r="T209" s="48"/>
      <c r="U209" s="48"/>
      <c r="V209" s="48"/>
      <c r="W209" s="48"/>
      <c r="X209" s="48"/>
      <c r="Y209" s="48"/>
      <c r="Z209" s="48"/>
      <c r="AA209" s="48"/>
      <c r="AB209" s="48"/>
      <c r="AC209" s="48"/>
      <c r="AD209" s="48"/>
      <c r="AE209" s="48"/>
      <c r="AF209" s="48"/>
      <c r="AG209" s="48"/>
      <c r="AH209" s="48"/>
    </row>
    <row r="210" spans="1:34" s="50" customFormat="1" x14ac:dyDescent="0.25">
      <c r="A210" s="48"/>
      <c r="B210" s="48"/>
      <c r="C210" s="48"/>
      <c r="D210" s="48"/>
      <c r="E210" s="49"/>
      <c r="I210" s="48"/>
      <c r="J210" s="48"/>
      <c r="K210" s="48"/>
      <c r="L210" s="48"/>
      <c r="M210" s="48"/>
      <c r="N210" s="48"/>
      <c r="O210" s="48"/>
      <c r="P210" s="48"/>
      <c r="Q210" s="48"/>
      <c r="R210" s="48"/>
      <c r="S210" s="48"/>
      <c r="T210" s="48"/>
      <c r="U210" s="48"/>
      <c r="V210" s="48"/>
      <c r="W210" s="48"/>
      <c r="X210" s="48"/>
      <c r="Y210" s="48"/>
      <c r="Z210" s="48"/>
      <c r="AA210" s="48"/>
      <c r="AB210" s="48"/>
      <c r="AC210" s="48"/>
      <c r="AD210" s="48"/>
      <c r="AE210" s="48"/>
      <c r="AF210" s="48"/>
      <c r="AG210" s="48"/>
      <c r="AH210" s="48"/>
    </row>
    <row r="211" spans="1:34" s="50" customFormat="1" x14ac:dyDescent="0.25">
      <c r="A211" s="48"/>
      <c r="B211" s="48"/>
      <c r="C211" s="48"/>
      <c r="D211" s="48"/>
      <c r="E211" s="49"/>
      <c r="I211" s="48"/>
      <c r="J211" s="48"/>
      <c r="K211" s="48"/>
      <c r="L211" s="48"/>
      <c r="M211" s="48"/>
      <c r="N211" s="48"/>
      <c r="O211" s="48"/>
      <c r="P211" s="48"/>
      <c r="Q211" s="48"/>
      <c r="R211" s="48"/>
      <c r="S211" s="48"/>
      <c r="T211" s="48"/>
      <c r="U211" s="48"/>
      <c r="V211" s="48"/>
      <c r="W211" s="48"/>
      <c r="X211" s="48"/>
      <c r="Y211" s="48"/>
      <c r="Z211" s="48"/>
      <c r="AA211" s="48"/>
      <c r="AB211" s="48"/>
      <c r="AC211" s="48"/>
      <c r="AD211" s="48"/>
      <c r="AE211" s="48"/>
      <c r="AF211" s="48"/>
      <c r="AG211" s="48"/>
      <c r="AH211" s="48"/>
    </row>
    <row r="212" spans="1:34" s="50" customFormat="1" x14ac:dyDescent="0.25">
      <c r="A212" s="48"/>
      <c r="B212" s="48"/>
      <c r="C212" s="48"/>
      <c r="D212" s="48"/>
      <c r="E212" s="49"/>
      <c r="I212" s="48"/>
      <c r="J212" s="48"/>
      <c r="K212" s="48"/>
      <c r="L212" s="48"/>
      <c r="M212" s="48"/>
      <c r="N212" s="48"/>
      <c r="O212" s="48"/>
      <c r="P212" s="48"/>
      <c r="Q212" s="48"/>
      <c r="R212" s="48"/>
      <c r="S212" s="48"/>
      <c r="T212" s="48"/>
      <c r="U212" s="48"/>
      <c r="V212" s="48"/>
      <c r="W212" s="48"/>
      <c r="X212" s="48"/>
      <c r="Y212" s="48"/>
      <c r="Z212" s="48"/>
      <c r="AA212" s="48"/>
      <c r="AB212" s="48"/>
      <c r="AC212" s="48"/>
      <c r="AD212" s="48"/>
      <c r="AE212" s="48"/>
      <c r="AF212" s="48"/>
      <c r="AG212" s="48"/>
      <c r="AH212" s="48"/>
    </row>
    <row r="213" spans="1:34" s="50" customFormat="1" x14ac:dyDescent="0.25">
      <c r="A213" s="48"/>
      <c r="B213" s="48"/>
      <c r="C213" s="48"/>
      <c r="D213" s="48"/>
      <c r="E213" s="49"/>
      <c r="I213" s="48"/>
      <c r="J213" s="48"/>
      <c r="K213" s="48"/>
      <c r="L213" s="48"/>
      <c r="M213" s="48"/>
      <c r="N213" s="48"/>
      <c r="O213" s="48"/>
      <c r="P213" s="48"/>
      <c r="Q213" s="48"/>
      <c r="R213" s="48"/>
      <c r="S213" s="48"/>
      <c r="T213" s="48"/>
      <c r="U213" s="48"/>
      <c r="V213" s="48"/>
      <c r="W213" s="48"/>
      <c r="X213" s="48"/>
      <c r="Y213" s="48"/>
      <c r="Z213" s="48"/>
      <c r="AA213" s="48"/>
      <c r="AB213" s="48"/>
      <c r="AC213" s="48"/>
      <c r="AD213" s="48"/>
      <c r="AE213" s="48"/>
      <c r="AF213" s="48"/>
      <c r="AG213" s="48"/>
      <c r="AH213" s="48"/>
    </row>
    <row r="214" spans="1:34" s="50" customFormat="1" x14ac:dyDescent="0.25">
      <c r="A214" s="48"/>
      <c r="B214" s="48"/>
      <c r="C214" s="48"/>
      <c r="D214" s="48"/>
      <c r="E214" s="49"/>
      <c r="I214" s="48"/>
      <c r="J214" s="48"/>
      <c r="K214" s="48"/>
      <c r="L214" s="48"/>
      <c r="M214" s="48"/>
      <c r="N214" s="48"/>
      <c r="O214" s="48"/>
      <c r="P214" s="48"/>
      <c r="Q214" s="48"/>
      <c r="R214" s="48"/>
      <c r="S214" s="48"/>
      <c r="T214" s="48"/>
      <c r="U214" s="48"/>
      <c r="V214" s="48"/>
      <c r="W214" s="48"/>
      <c r="X214" s="48"/>
      <c r="Y214" s="48"/>
      <c r="Z214" s="48"/>
      <c r="AA214" s="48"/>
      <c r="AB214" s="48"/>
      <c r="AC214" s="48"/>
      <c r="AD214" s="48"/>
      <c r="AE214" s="48"/>
      <c r="AF214" s="48"/>
      <c r="AG214" s="48"/>
      <c r="AH214" s="48"/>
    </row>
    <row r="215" spans="1:34" s="50" customFormat="1" x14ac:dyDescent="0.25">
      <c r="A215" s="48"/>
      <c r="B215" s="48"/>
      <c r="C215" s="48"/>
      <c r="D215" s="48"/>
      <c r="E215" s="49"/>
      <c r="I215" s="48"/>
      <c r="J215" s="48"/>
      <c r="K215" s="48"/>
      <c r="L215" s="48"/>
      <c r="M215" s="48"/>
      <c r="N215" s="48"/>
      <c r="O215" s="48"/>
      <c r="P215" s="48"/>
      <c r="Q215" s="48"/>
      <c r="R215" s="48"/>
      <c r="S215" s="48"/>
      <c r="T215" s="48"/>
      <c r="U215" s="48"/>
      <c r="V215" s="48"/>
      <c r="W215" s="48"/>
      <c r="X215" s="48"/>
      <c r="Y215" s="48"/>
      <c r="Z215" s="48"/>
      <c r="AA215" s="48"/>
      <c r="AB215" s="48"/>
      <c r="AC215" s="48"/>
      <c r="AD215" s="48"/>
      <c r="AE215" s="48"/>
      <c r="AF215" s="48"/>
      <c r="AG215" s="48"/>
      <c r="AH215" s="48"/>
    </row>
    <row r="216" spans="1:34" s="50" customFormat="1" x14ac:dyDescent="0.25">
      <c r="A216" s="48"/>
      <c r="B216" s="48"/>
      <c r="C216" s="48"/>
      <c r="D216" s="48"/>
      <c r="E216" s="49"/>
      <c r="I216" s="48"/>
      <c r="J216" s="48"/>
      <c r="K216" s="48"/>
      <c r="L216" s="48"/>
      <c r="M216" s="48"/>
      <c r="N216" s="48"/>
      <c r="O216" s="48"/>
      <c r="P216" s="48"/>
      <c r="Q216" s="48"/>
      <c r="R216" s="48"/>
      <c r="S216" s="48"/>
      <c r="T216" s="48"/>
      <c r="U216" s="48"/>
      <c r="V216" s="48"/>
      <c r="W216" s="48"/>
      <c r="X216" s="48"/>
      <c r="Y216" s="48"/>
      <c r="Z216" s="48"/>
      <c r="AA216" s="48"/>
      <c r="AB216" s="48"/>
      <c r="AC216" s="48"/>
      <c r="AD216" s="48"/>
      <c r="AE216" s="48"/>
      <c r="AF216" s="48"/>
      <c r="AG216" s="48"/>
      <c r="AH216" s="48"/>
    </row>
  </sheetData>
  <autoFilter ref="A3:V14" xr:uid="{00000000-0009-0000-0000-000000000000}"/>
  <mergeCells count="25">
    <mergeCell ref="A10:A11"/>
    <mergeCell ref="B10:B11"/>
    <mergeCell ref="A12:A13"/>
    <mergeCell ref="B12:B13"/>
    <mergeCell ref="A4:A5"/>
    <mergeCell ref="B4:B5"/>
    <mergeCell ref="A6:A7"/>
    <mergeCell ref="B6:B7"/>
    <mergeCell ref="A8:A9"/>
    <mergeCell ref="B8:B9"/>
    <mergeCell ref="F1:H1"/>
    <mergeCell ref="I1:K1"/>
    <mergeCell ref="AB2:AH2"/>
    <mergeCell ref="F2:H2"/>
    <mergeCell ref="I2:K2"/>
    <mergeCell ref="W2:X2"/>
    <mergeCell ref="Y2:AA2"/>
    <mergeCell ref="L1:O1"/>
    <mergeCell ref="L2:O2"/>
    <mergeCell ref="A2:A3"/>
    <mergeCell ref="B2:B3"/>
    <mergeCell ref="C2:C3"/>
    <mergeCell ref="E2:E3"/>
    <mergeCell ref="A1:E1"/>
    <mergeCell ref="D2:D3"/>
  </mergeCells>
  <pageMargins left="0.7" right="0.7" top="0.75" bottom="0.75" header="0.3" footer="0.3"/>
  <pageSetup paperSize="9" scale="47" orientation="landscape" r:id="rId1"/>
  <colBreaks count="2" manualBreakCount="2">
    <brk id="11" max="13" man="1"/>
    <brk id="24" max="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  <pageSetUpPr fitToPage="1"/>
  </sheetPr>
  <dimension ref="A1:V34"/>
  <sheetViews>
    <sheetView showGridLines="0" tabSelected="1" view="pageBreakPreview" topLeftCell="A17" zoomScaleNormal="100" zoomScaleSheetLayoutView="100" workbookViewId="0">
      <selection activeCell="D12" sqref="D12:F12"/>
    </sheetView>
  </sheetViews>
  <sheetFormatPr baseColWidth="10" defaultColWidth="11.453125" defaultRowHeight="15.5" x14ac:dyDescent="0.35"/>
  <cols>
    <col min="1" max="1" width="4" style="1" bestFit="1" customWidth="1"/>
    <col min="2" max="2" width="30.81640625" style="1" customWidth="1"/>
    <col min="3" max="3" width="19.1796875" style="1" customWidth="1"/>
    <col min="4" max="4" width="21.26953125" style="1" customWidth="1"/>
    <col min="5" max="6" width="30.7265625" style="1" customWidth="1"/>
    <col min="7" max="7" width="26.26953125" style="1" customWidth="1"/>
    <col min="8" max="8" width="5.26953125" style="1" customWidth="1"/>
    <col min="9" max="9" width="26.26953125" style="1" customWidth="1"/>
    <col min="10" max="10" width="5.26953125" style="1" customWidth="1"/>
    <col min="11" max="11" width="26.26953125" style="1" customWidth="1"/>
    <col min="12" max="12" width="5.26953125" style="1" customWidth="1"/>
    <col min="13" max="13" width="26.26953125" style="1" customWidth="1"/>
    <col min="14" max="14" width="5.26953125" style="1" customWidth="1"/>
    <col min="15" max="15" width="27.26953125" style="1" customWidth="1"/>
    <col min="16" max="16" width="5.26953125" style="1" customWidth="1"/>
    <col min="17" max="18" width="7.54296875" style="1" customWidth="1"/>
    <col min="19" max="19" width="42.26953125" style="12" customWidth="1"/>
    <col min="20" max="20" width="19.7265625" style="12" bestFit="1" customWidth="1"/>
    <col min="21" max="21" width="14.81640625" style="1" bestFit="1" customWidth="1"/>
    <col min="22" max="22" width="12.26953125" style="1" bestFit="1" customWidth="1"/>
    <col min="23" max="16384" width="11.453125" style="1"/>
  </cols>
  <sheetData>
    <row r="1" spans="1:22" customFormat="1" x14ac:dyDescent="0.35">
      <c r="A1" s="1"/>
      <c r="B1" s="1"/>
      <c r="C1" s="1"/>
      <c r="D1" s="1"/>
      <c r="E1" s="1"/>
      <c r="F1" s="1"/>
      <c r="G1" s="2"/>
      <c r="H1" s="2"/>
      <c r="I1" s="2"/>
      <c r="J1" s="2"/>
      <c r="K1" s="2"/>
      <c r="S1" s="9"/>
      <c r="T1" s="9"/>
    </row>
    <row r="2" spans="1:22" customFormat="1" x14ac:dyDescent="0.35">
      <c r="A2" s="1"/>
      <c r="B2" s="1"/>
      <c r="C2" s="1"/>
      <c r="D2" s="1"/>
      <c r="E2" s="1"/>
      <c r="F2" s="1"/>
      <c r="G2" s="2"/>
      <c r="H2" s="2"/>
      <c r="I2" s="2"/>
      <c r="J2" s="2"/>
      <c r="K2" s="2"/>
      <c r="S2" s="9"/>
      <c r="T2" s="9"/>
    </row>
    <row r="3" spans="1:22" customFormat="1" x14ac:dyDescent="0.35">
      <c r="A3" s="1"/>
      <c r="B3" s="1"/>
      <c r="C3" s="1"/>
      <c r="D3" s="1"/>
      <c r="E3" s="1"/>
      <c r="F3" s="1"/>
      <c r="G3" s="2"/>
      <c r="H3" s="2"/>
      <c r="I3" s="2"/>
      <c r="J3" s="2"/>
      <c r="K3" s="2"/>
      <c r="S3" s="9"/>
      <c r="T3" s="9"/>
    </row>
    <row r="4" spans="1:22" customFormat="1" x14ac:dyDescent="0.35">
      <c r="A4" s="1"/>
      <c r="B4" s="1"/>
      <c r="C4" s="1"/>
      <c r="D4" s="1"/>
      <c r="E4" s="1"/>
      <c r="F4" s="1"/>
      <c r="G4" s="2"/>
      <c r="H4" s="2"/>
      <c r="I4" s="2"/>
      <c r="J4" s="2"/>
      <c r="K4" s="2"/>
      <c r="S4" s="9"/>
      <c r="T4" s="9"/>
    </row>
    <row r="5" spans="1:22" s="18" customFormat="1" ht="33" customHeight="1" x14ac:dyDescent="0.45">
      <c r="A5" s="71" t="s">
        <v>0</v>
      </c>
      <c r="B5" s="71"/>
      <c r="C5" s="71"/>
      <c r="D5" s="71"/>
      <c r="E5" s="71"/>
      <c r="F5" s="71"/>
      <c r="G5" s="3"/>
      <c r="H5" s="3"/>
      <c r="I5" s="3"/>
      <c r="J5" s="3"/>
      <c r="K5" s="3"/>
      <c r="S5" s="19"/>
      <c r="T5" s="19"/>
    </row>
    <row r="6" spans="1:22" s="18" customFormat="1" ht="18.5" x14ac:dyDescent="0.25">
      <c r="A6" s="72" t="s">
        <v>1</v>
      </c>
      <c r="B6" s="73"/>
      <c r="C6" s="73"/>
      <c r="D6" s="73"/>
      <c r="E6" s="73"/>
      <c r="F6" s="73"/>
      <c r="G6" s="3"/>
      <c r="H6" s="3"/>
      <c r="I6" s="3"/>
      <c r="J6" s="3"/>
      <c r="K6" s="3"/>
      <c r="S6" s="19"/>
      <c r="T6" s="19"/>
    </row>
    <row r="7" spans="1:22" s="18" customFormat="1" ht="18.5" x14ac:dyDescent="0.25">
      <c r="A7" s="73" t="s">
        <v>2</v>
      </c>
      <c r="B7" s="73"/>
      <c r="C7" s="73"/>
      <c r="D7" s="73"/>
      <c r="E7" s="73"/>
      <c r="F7" s="73"/>
      <c r="G7" s="3"/>
      <c r="H7" s="3"/>
      <c r="I7" s="3"/>
      <c r="J7" s="3"/>
      <c r="K7" s="3"/>
      <c r="S7" s="19"/>
      <c r="T7" s="19"/>
    </row>
    <row r="8" spans="1:22" customFormat="1" ht="8.25" customHeight="1" x14ac:dyDescent="0.35">
      <c r="A8" s="20"/>
      <c r="B8" s="20"/>
      <c r="C8" s="20"/>
      <c r="D8" s="20"/>
      <c r="E8" s="20"/>
      <c r="F8" s="20"/>
      <c r="G8" s="2"/>
      <c r="H8" s="2"/>
      <c r="I8" s="2"/>
      <c r="J8" s="2"/>
      <c r="K8" s="2"/>
      <c r="S8" s="9"/>
      <c r="T8" s="9"/>
    </row>
    <row r="9" spans="1:22" customFormat="1" ht="9" customHeight="1" x14ac:dyDescent="0.35">
      <c r="A9" s="1"/>
      <c r="B9" s="1"/>
      <c r="C9" s="1"/>
      <c r="D9" s="1"/>
      <c r="E9" s="1"/>
      <c r="F9" s="1"/>
      <c r="G9" s="2"/>
      <c r="H9" s="2"/>
      <c r="I9" s="2"/>
      <c r="J9" s="2"/>
      <c r="K9" s="2"/>
      <c r="S9" s="9"/>
      <c r="T9" s="9"/>
    </row>
    <row r="10" spans="1:22" s="3" customFormat="1" ht="61.5" customHeight="1" x14ac:dyDescent="0.3">
      <c r="A10" s="69" t="s">
        <v>4</v>
      </c>
      <c r="B10" s="69"/>
      <c r="C10" s="69"/>
      <c r="D10" s="74" t="s">
        <v>61</v>
      </c>
      <c r="E10" s="74"/>
      <c r="F10" s="74"/>
      <c r="G10"/>
      <c r="H10"/>
      <c r="I10"/>
      <c r="J10"/>
      <c r="K10"/>
      <c r="L10"/>
      <c r="M10"/>
      <c r="R10"/>
      <c r="S10" s="9"/>
      <c r="T10" s="9"/>
      <c r="V10" s="15"/>
    </row>
    <row r="11" spans="1:22" s="3" customFormat="1" ht="22.5" customHeight="1" x14ac:dyDescent="0.3">
      <c r="A11" s="69" t="s">
        <v>5</v>
      </c>
      <c r="B11" s="69"/>
      <c r="C11" s="69"/>
      <c r="D11" s="75">
        <v>42470069</v>
      </c>
      <c r="E11" s="75"/>
      <c r="F11" s="75"/>
      <c r="G11" s="21"/>
      <c r="H11"/>
      <c r="I11"/>
      <c r="J11"/>
      <c r="K11"/>
      <c r="L11"/>
      <c r="M11"/>
      <c r="R11"/>
      <c r="S11" s="9"/>
      <c r="T11" s="9"/>
      <c r="V11" s="15"/>
    </row>
    <row r="12" spans="1:22" s="3" customFormat="1" ht="19.5" customHeight="1" x14ac:dyDescent="0.3">
      <c r="A12" s="69" t="s">
        <v>6</v>
      </c>
      <c r="B12" s="69"/>
      <c r="C12" s="69"/>
      <c r="D12" s="70" t="s">
        <v>7</v>
      </c>
      <c r="E12" s="70"/>
      <c r="F12" s="70"/>
      <c r="G12"/>
      <c r="H12"/>
      <c r="I12"/>
      <c r="J12"/>
      <c r="K12"/>
      <c r="L12"/>
      <c r="M12"/>
      <c r="R12"/>
      <c r="S12" s="9"/>
      <c r="T12" s="9"/>
      <c r="V12" s="15"/>
    </row>
    <row r="13" spans="1:22" s="2" customFormat="1" ht="15.75" customHeight="1" x14ac:dyDescent="0.35">
      <c r="A13" s="16"/>
      <c r="B13" s="16"/>
      <c r="C13" s="16"/>
      <c r="D13" s="16"/>
      <c r="E13" s="16"/>
      <c r="F13" s="16"/>
      <c r="G13"/>
      <c r="H13"/>
      <c r="I13"/>
      <c r="J13"/>
      <c r="K13"/>
      <c r="L13"/>
      <c r="M13"/>
      <c r="S13" s="10"/>
      <c r="T13" s="11"/>
      <c r="U13" s="14"/>
    </row>
    <row r="14" spans="1:22" s="2" customFormat="1" ht="30" customHeight="1" x14ac:dyDescent="0.3">
      <c r="A14" s="84" t="s">
        <v>41</v>
      </c>
      <c r="B14" s="85"/>
      <c r="C14" s="85"/>
      <c r="D14" s="85"/>
      <c r="E14" s="85"/>
      <c r="F14" s="86"/>
      <c r="G14"/>
      <c r="H14"/>
      <c r="I14" s="23"/>
      <c r="J14"/>
      <c r="K14"/>
      <c r="Q14" s="13"/>
      <c r="R14" s="11"/>
    </row>
    <row r="15" spans="1:22" s="2" customFormat="1" ht="16" thickBot="1" x14ac:dyDescent="0.35">
      <c r="A15" s="79"/>
      <c r="B15" s="80"/>
      <c r="C15" s="80"/>
      <c r="D15" s="80"/>
      <c r="E15" s="81"/>
      <c r="F15" s="82"/>
      <c r="G15" s="21"/>
      <c r="H15" s="6"/>
      <c r="I15" s="6"/>
      <c r="J15" s="6"/>
      <c r="K15" s="6"/>
      <c r="L15" s="6"/>
      <c r="M15" s="7"/>
      <c r="N15" s="7"/>
      <c r="O15" s="7"/>
      <c r="P15" s="7"/>
      <c r="Q15" s="8"/>
      <c r="R15" s="8"/>
      <c r="S15" s="10"/>
      <c r="T15" s="11"/>
    </row>
    <row r="16" spans="1:22" customFormat="1" ht="43" customHeight="1" x14ac:dyDescent="0.35">
      <c r="A16" s="91" t="s">
        <v>63</v>
      </c>
      <c r="B16" s="92"/>
      <c r="C16" s="93"/>
      <c r="D16" s="87" t="s">
        <v>64</v>
      </c>
      <c r="E16" s="88"/>
      <c r="F16" s="66">
        <f>'ANALISIS COTIZACIONES'!AK14</f>
        <v>9792034</v>
      </c>
      <c r="G16" s="21"/>
    </row>
    <row r="17" spans="1:20" customFormat="1" ht="30" customHeight="1" thickBot="1" x14ac:dyDescent="0.4">
      <c r="A17" s="94"/>
      <c r="B17" s="95"/>
      <c r="C17" s="96"/>
      <c r="D17" s="89" t="s">
        <v>62</v>
      </c>
      <c r="E17" s="90"/>
      <c r="F17" s="67">
        <v>30000000</v>
      </c>
      <c r="G17" s="21"/>
    </row>
    <row r="18" spans="1:20" customFormat="1" ht="30" customHeight="1" thickBot="1" x14ac:dyDescent="0.4">
      <c r="A18" s="97" t="s">
        <v>65</v>
      </c>
      <c r="B18" s="98"/>
      <c r="C18" s="98"/>
      <c r="D18" s="98"/>
      <c r="E18" s="99"/>
      <c r="F18" s="68">
        <v>39792034</v>
      </c>
      <c r="G18" s="21"/>
    </row>
    <row r="19" spans="1:20" customFormat="1" ht="5" customHeight="1" thickBot="1" x14ac:dyDescent="0.4">
      <c r="A19" s="16"/>
      <c r="B19" s="16"/>
      <c r="C19" s="16"/>
      <c r="D19" s="76"/>
      <c r="E19" s="77"/>
      <c r="F19" s="78"/>
      <c r="G19" s="23"/>
    </row>
    <row r="20" spans="1:20" s="2" customFormat="1" ht="15" customHeight="1" x14ac:dyDescent="0.35">
      <c r="A20" s="83" t="s">
        <v>8</v>
      </c>
      <c r="B20" s="83"/>
      <c r="C20" s="83"/>
      <c r="D20" s="103">
        <v>46232</v>
      </c>
      <c r="E20" s="103"/>
      <c r="F20" s="103"/>
      <c r="G20" s="4"/>
      <c r="H20" s="4"/>
      <c r="I20" s="4"/>
      <c r="J20" s="4"/>
      <c r="K20" s="4"/>
      <c r="L20" s="5"/>
      <c r="M20" s="5"/>
      <c r="N20" s="5"/>
      <c r="O20" s="5"/>
      <c r="P20" s="5"/>
      <c r="Q20" s="5"/>
      <c r="R20" s="5"/>
      <c r="S20" s="11"/>
      <c r="T20" s="11"/>
    </row>
    <row r="21" spans="1:20" s="2" customFormat="1" x14ac:dyDescent="0.35">
      <c r="A21" s="16"/>
      <c r="B21" s="16"/>
      <c r="C21" s="16"/>
      <c r="D21" s="16"/>
      <c r="E21" s="16"/>
      <c r="F21" s="24"/>
      <c r="G21"/>
      <c r="H21"/>
      <c r="I21"/>
      <c r="J21"/>
      <c r="K21"/>
      <c r="S21" s="11"/>
      <c r="T21" s="11"/>
    </row>
    <row r="22" spans="1:20" s="2" customFormat="1" x14ac:dyDescent="0.3">
      <c r="A22" s="102" t="s">
        <v>9</v>
      </c>
      <c r="B22" s="102"/>
      <c r="C22" s="102"/>
      <c r="D22" s="102"/>
      <c r="E22" s="102"/>
      <c r="F22" s="102"/>
      <c r="G22"/>
      <c r="H22"/>
      <c r="I22"/>
      <c r="J22"/>
      <c r="K22"/>
      <c r="S22" s="11"/>
      <c r="T22" s="11"/>
    </row>
    <row r="23" spans="1:20" s="2" customFormat="1" ht="114.75" customHeight="1" x14ac:dyDescent="0.3">
      <c r="A23" s="106" t="s">
        <v>58</v>
      </c>
      <c r="B23" s="107"/>
      <c r="C23" s="107"/>
      <c r="D23" s="107"/>
      <c r="E23" s="107"/>
      <c r="F23" s="107"/>
      <c r="G23"/>
      <c r="H23"/>
      <c r="I23"/>
      <c r="J23"/>
      <c r="K23"/>
      <c r="S23" s="11"/>
      <c r="T23" s="11"/>
    </row>
    <row r="24" spans="1:20" x14ac:dyDescent="0.35">
      <c r="A24" s="16"/>
      <c r="B24" s="16"/>
      <c r="C24" s="16"/>
      <c r="D24" s="16"/>
      <c r="E24" s="16"/>
      <c r="F24" s="16"/>
      <c r="G24"/>
      <c r="H24"/>
      <c r="I24"/>
      <c r="J24"/>
      <c r="K24"/>
    </row>
    <row r="25" spans="1:20" x14ac:dyDescent="0.35">
      <c r="A25" s="16"/>
      <c r="B25" s="16"/>
      <c r="C25" s="16"/>
      <c r="D25" s="16"/>
      <c r="E25" s="16"/>
      <c r="F25" s="16"/>
      <c r="G25"/>
      <c r="H25"/>
      <c r="I25"/>
      <c r="J25"/>
      <c r="K25"/>
    </row>
    <row r="26" spans="1:20" s="2" customFormat="1" ht="15.75" customHeight="1" x14ac:dyDescent="0.35">
      <c r="A26" s="16"/>
      <c r="B26" s="16"/>
      <c r="C26" s="16"/>
      <c r="D26" s="17"/>
      <c r="E26" s="17"/>
      <c r="F26" s="24"/>
      <c r="S26" s="11"/>
      <c r="T26" s="11"/>
    </row>
    <row r="27" spans="1:20" s="2" customFormat="1" ht="21" customHeight="1" x14ac:dyDescent="0.35">
      <c r="A27" s="104" t="s">
        <v>10</v>
      </c>
      <c r="B27" s="104"/>
      <c r="C27" s="104"/>
      <c r="G27" s="4"/>
      <c r="H27" s="4"/>
      <c r="I27" s="4"/>
      <c r="J27" s="4"/>
      <c r="K27" s="4"/>
      <c r="N27" s="5"/>
      <c r="O27" s="5"/>
      <c r="P27" s="5"/>
      <c r="Q27" s="5"/>
      <c r="R27" s="5"/>
      <c r="S27" s="11"/>
      <c r="T27" s="11"/>
    </row>
    <row r="28" spans="1:20" x14ac:dyDescent="0.35">
      <c r="A28" s="101" t="s">
        <v>11</v>
      </c>
      <c r="B28" s="101"/>
      <c r="C28" s="101"/>
    </row>
    <row r="29" spans="1:20" ht="29.25" customHeight="1" x14ac:dyDescent="0.35">
      <c r="C29" s="105"/>
      <c r="D29" s="105"/>
      <c r="E29" s="105"/>
      <c r="F29" s="105"/>
    </row>
    <row r="30" spans="1:20" x14ac:dyDescent="0.35">
      <c r="A30" s="100" t="s">
        <v>12</v>
      </c>
      <c r="B30" s="100"/>
    </row>
    <row r="31" spans="1:20" x14ac:dyDescent="0.35">
      <c r="A31" s="22"/>
      <c r="B31" s="22"/>
    </row>
    <row r="33" spans="1:6" ht="14.25" customHeight="1" x14ac:dyDescent="0.35">
      <c r="A33" s="104" t="s">
        <v>13</v>
      </c>
      <c r="B33" s="104"/>
      <c r="C33" s="104"/>
      <c r="D33" s="104"/>
      <c r="E33" s="104"/>
      <c r="F33" s="104"/>
    </row>
    <row r="34" spans="1:6" x14ac:dyDescent="0.35">
      <c r="A34" s="101" t="s">
        <v>14</v>
      </c>
      <c r="B34" s="101"/>
      <c r="C34" s="101"/>
      <c r="D34" s="101"/>
      <c r="E34" s="101"/>
      <c r="F34" s="101"/>
    </row>
  </sheetData>
  <mergeCells count="28">
    <mergeCell ref="A30:B30"/>
    <mergeCell ref="A34:C34"/>
    <mergeCell ref="D34:F34"/>
    <mergeCell ref="A22:F22"/>
    <mergeCell ref="D20:F20"/>
    <mergeCell ref="D33:F33"/>
    <mergeCell ref="A33:C33"/>
    <mergeCell ref="C29:F29"/>
    <mergeCell ref="A27:C27"/>
    <mergeCell ref="A28:C28"/>
    <mergeCell ref="A23:F23"/>
    <mergeCell ref="D19:F19"/>
    <mergeCell ref="A15:F15"/>
    <mergeCell ref="A20:C20"/>
    <mergeCell ref="A14:F14"/>
    <mergeCell ref="D16:E16"/>
    <mergeCell ref="D17:E17"/>
    <mergeCell ref="A16:C17"/>
    <mergeCell ref="A18:E18"/>
    <mergeCell ref="A12:C12"/>
    <mergeCell ref="D12:F12"/>
    <mergeCell ref="A5:F5"/>
    <mergeCell ref="A6:F6"/>
    <mergeCell ref="A7:F7"/>
    <mergeCell ref="A10:C10"/>
    <mergeCell ref="A11:C11"/>
    <mergeCell ref="D10:F10"/>
    <mergeCell ref="D11:F11"/>
  </mergeCells>
  <phoneticPr fontId="0" type="noConversion"/>
  <printOptions horizontalCentered="1"/>
  <pageMargins left="0.19685039370078741" right="0.15748031496062992" top="0.15748031496062992" bottom="0.27559055118110237" header="0" footer="0.15748031496062992"/>
  <pageSetup scale="75" orientation="landscape" r:id="rId1"/>
  <headerFooter alignWithMargins="0">
    <oddFooter>&amp;C&amp;G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ANALISIS COTIZACIONES</vt:lpstr>
      <vt:lpstr>Conclusiones</vt:lpstr>
      <vt:lpstr>'ANALISIS COTIZACIONES'!Área_de_impresión</vt:lpstr>
    </vt:vector>
  </TitlesOfParts>
  <Manager/>
  <Company>COMPUTADORES PARA EDUCAR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Maria Alejandra Triana Vargas</dc:creator>
  <cp:keywords/>
  <dc:description/>
  <cp:lastModifiedBy>Rodolfo Enrique Martinez Quintero</cp:lastModifiedBy>
  <cp:revision/>
  <cp:lastPrinted>2026-06-01T16:05:00Z</cp:lastPrinted>
  <dcterms:created xsi:type="dcterms:W3CDTF">2007-11-27T14:54:23Z</dcterms:created>
  <dcterms:modified xsi:type="dcterms:W3CDTF">2026-07-31T16:37:46Z</dcterms:modified>
  <cp:category/>
  <cp:contentStatus/>
</cp:coreProperties>
</file>