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-my.sharepoint.com/personal/snunezal_deaj_ramajudicial_gov_co/Documents/04. 2026/01. Revision procesos/05. Licitacion obra/04. Fase II - Concurso/"/>
    </mc:Choice>
  </mc:AlternateContent>
  <xr:revisionPtr revIDLastSave="107" documentId="8_{9DB7B1E1-F798-4AE0-A4CF-A8B0864F5AF3}" xr6:coauthVersionLast="47" xr6:coauthVersionMax="47" xr10:uidLastSave="{2F7AC486-90FB-4A35-988D-9249175B3877}"/>
  <bookViews>
    <workbookView xWindow="-120" yWindow="-120" windowWidth="29040" windowHeight="15720" xr2:uid="{B3F787D3-7A1B-4268-A199-AD84C09172CF}"/>
  </bookViews>
  <sheets>
    <sheet name="Estudio de mercado" sheetId="2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6" i="2" l="1"/>
  <c r="J17" i="2" s="1"/>
  <c r="H22" i="2"/>
  <c r="G22" i="2"/>
  <c r="F22" i="2"/>
  <c r="H21" i="2"/>
  <c r="G21" i="2"/>
  <c r="F21" i="2"/>
  <c r="H20" i="2"/>
  <c r="G20" i="2"/>
  <c r="F20" i="2"/>
  <c r="H19" i="2"/>
  <c r="G19" i="2"/>
  <c r="F19" i="2"/>
  <c r="H18" i="2"/>
  <c r="G18" i="2"/>
  <c r="F18" i="2"/>
  <c r="H17" i="2"/>
  <c r="G17" i="2"/>
  <c r="F17" i="2"/>
  <c r="M6" i="2"/>
  <c r="M17" i="2" s="1"/>
  <c r="L6" i="2"/>
  <c r="L17" i="2" s="1"/>
  <c r="K6" i="2"/>
  <c r="K17" i="2" s="1"/>
  <c r="P17" i="2" l="1"/>
  <c r="O17" i="2"/>
  <c r="N22" i="2"/>
  <c r="N20" i="2"/>
  <c r="O22" i="2"/>
  <c r="O20" i="2"/>
  <c r="P22" i="2"/>
  <c r="N18" i="2"/>
  <c r="P20" i="2"/>
  <c r="O18" i="2"/>
  <c r="P18" i="2"/>
  <c r="N21" i="2"/>
  <c r="O21" i="2"/>
  <c r="N19" i="2"/>
  <c r="P21" i="2"/>
  <c r="O19" i="2"/>
  <c r="N17" i="2"/>
  <c r="P19" i="2"/>
  <c r="E30" i="2" l="1"/>
  <c r="F30" i="2" s="1"/>
  <c r="E27" i="2"/>
  <c r="F27" i="2" s="1"/>
  <c r="E28" i="2"/>
  <c r="F28" i="2" s="1"/>
  <c r="E29" i="2"/>
  <c r="F29" i="2" s="1"/>
  <c r="E26" i="2"/>
  <c r="F26" i="2" s="1"/>
  <c r="E31" i="2"/>
  <c r="F31" i="2" s="1"/>
  <c r="F33" i="2" l="1"/>
  <c r="G31" i="2" s="1"/>
  <c r="G29" i="2" l="1"/>
  <c r="G27" i="2"/>
  <c r="G30" i="2"/>
  <c r="G28" i="2"/>
  <c r="G26" i="2"/>
</calcChain>
</file>

<file path=xl/sharedStrings.xml><?xml version="1.0" encoding="utf-8"?>
<sst xmlns="http://schemas.openxmlformats.org/spreadsheetml/2006/main" count="71" uniqueCount="40">
  <si>
    <t>SIP-062-2026</t>
  </si>
  <si>
    <t xml:space="preserve">CONTRATO </t>
  </si>
  <si>
    <t>LP-001-2025-CNSC</t>
  </si>
  <si>
    <t>CNSC – LP – 005 DE 2025</t>
  </si>
  <si>
    <t>CNSC – LP – 002 DE 2026</t>
  </si>
  <si>
    <t>ÍTEM</t>
  </si>
  <si>
    <t xml:space="preserve">COMPONENTE </t>
  </si>
  <si>
    <t>CANTIDAD</t>
  </si>
  <si>
    <t>UNIDAD DE MEDIDA</t>
  </si>
  <si>
    <t>DEAJ</t>
  </si>
  <si>
    <t>VALOR UNITARIO Ministerio del Trabajo</t>
  </si>
  <si>
    <t>VALOR UNITARIO Contralorías Territoriales</t>
  </si>
  <si>
    <t>VALOR UNITARIO TERRITORIAL 11</t>
  </si>
  <si>
    <t>DISEÑO, CONSTRUCCIÓN E INDIVIDUALIZACIÓN DE LAS PRUEBAS ESCRITAS</t>
  </si>
  <si>
    <t>ítems y casos</t>
  </si>
  <si>
    <t>LOGISTICA Y APLICACIÓN DE PRUEBAS ESCRITAS</t>
  </si>
  <si>
    <t>aspirantes</t>
  </si>
  <si>
    <r>
      <t>CALIFICACIÓN DE LAS PRUEBAS ESCRITAS
-</t>
    </r>
    <r>
      <rPr>
        <sz val="10"/>
        <color rgb="FF000000"/>
        <rFont val="Arial"/>
        <family val="2"/>
      </rPr>
      <t xml:space="preserve"> Lectura de hojas de respuesta</t>
    </r>
    <r>
      <rPr>
        <b/>
        <sz val="10"/>
        <color rgb="FF000000"/>
        <rFont val="Arial"/>
        <family val="2"/>
      </rPr>
      <t xml:space="preserve">
</t>
    </r>
    <r>
      <rPr>
        <sz val="10"/>
        <color rgb="FF000000"/>
        <rFont val="Arial"/>
        <family val="2"/>
      </rPr>
      <t>- Informe final de las pruebas escritas</t>
    </r>
  </si>
  <si>
    <t xml:space="preserve">4. </t>
  </si>
  <si>
    <t>EXHIBICIÓN DE PRUEBAS A NIVEL NACIONAL</t>
  </si>
  <si>
    <t>Global</t>
  </si>
  <si>
    <t>RESPUESTA TÉCNICA Y JURÍDICA  A RECLAMACIONES, DERECHOS DE PETICIÓN Y RECURSOS</t>
  </si>
  <si>
    <t>Reclamaciones</t>
  </si>
  <si>
    <r>
      <t xml:space="preserve">CUSTODIA Y SEGURIDAD DE LAS PRUEBAS
- </t>
    </r>
    <r>
      <rPr>
        <sz val="10"/>
        <color rgb="FF000000"/>
        <rFont val="Arial"/>
        <family val="2"/>
      </rPr>
      <t>Servicio de custodia especializada en material físico y digital</t>
    </r>
  </si>
  <si>
    <t>Mensual</t>
  </si>
  <si>
    <t xml:space="preserve">CONTRATO DEAJ </t>
  </si>
  <si>
    <t>MIN</t>
  </si>
  <si>
    <t>Mediana</t>
  </si>
  <si>
    <t>MAX</t>
  </si>
  <si>
    <t>CALIFICACIÓN DE LAS PRUEBAS ESCRITAS
- Lectura de hojas de respuesta
- Informe final de las pruebas escritas</t>
  </si>
  <si>
    <t>CUSTODIA Y SEGURIDAD DE LAS PRUEBAS
- Servicio de custodia especializada en material físico y digital</t>
  </si>
  <si>
    <t>Valor Unitario</t>
  </si>
  <si>
    <t>Sub Total</t>
  </si>
  <si>
    <t>Total</t>
  </si>
  <si>
    <t>Universidad Libre - Precio unitario</t>
  </si>
  <si>
    <t>Universidad Nacional - Precio unitario</t>
  </si>
  <si>
    <t>Universidad Medellin - Precio Unitario</t>
  </si>
  <si>
    <t xml:space="preserve">VALOR UNITARIO CORPOMOJANA </t>
  </si>
  <si>
    <t>Objeto del proceso de contratación</t>
  </si>
  <si>
    <t xml:space="preserve">“Prestar los servicios para el desarrollo del diseño y aplicación de las pruebas de conocimiento, competencias, aptitudes, habilidades y/o psicotécnica de la convocatoria 28 para los funcionarios de la Rama Judicial y acompañamiento jurídico para la atención de las reclamaciones y recursos presentados por los aspirantes del proceso”.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</si>
</sst>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"/>
    <numFmt numFmtId="165" formatCode="_-&quot;$&quot;\ * #,##0_-;\-&quot;$&quot;\ * #,##0_-;_-&quot;$&quot;\ * &quot;-&quot;??_-;_-@_-"/>
    <numFmt numFmtId="166" formatCode="_-&quot;$&quot;\ * #,##0_-;\-&quot;$&quot;\ * #,##0_-;_-&quot;$&quot;\ * &quot;-&quot;??_-;_-@"/>
    <numFmt numFmtId="167" formatCode="0.0%"/>
  </numFmts>
  <fonts count="1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9"/>
      <color theme="2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b/>
      <sz val="14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164" fontId="3" fillId="2" borderId="3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165" fontId="5" fillId="3" borderId="4" xfId="2" applyNumberFormat="1" applyFont="1" applyFill="1" applyBorder="1" applyAlignment="1">
      <alignment horizontal="left" vertical="center" wrapText="1"/>
    </xf>
    <xf numFmtId="166" fontId="5" fillId="3" borderId="6" xfId="0" applyNumberFormat="1" applyFont="1" applyFill="1" applyBorder="1" applyAlignment="1">
      <alignment horizontal="left" vertical="center"/>
    </xf>
    <xf numFmtId="166" fontId="5" fillId="3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 wrapText="1"/>
    </xf>
    <xf numFmtId="0" fontId="5" fillId="3" borderId="2" xfId="0" applyFont="1" applyFill="1" applyBorder="1" applyAlignment="1">
      <alignment horizontal="center" vertical="center" wrapText="1"/>
    </xf>
    <xf numFmtId="165" fontId="5" fillId="3" borderId="1" xfId="2" applyNumberFormat="1" applyFont="1" applyFill="1" applyBorder="1" applyAlignment="1">
      <alignment horizontal="left" vertical="center" wrapText="1"/>
    </xf>
    <xf numFmtId="166" fontId="5" fillId="3" borderId="1" xfId="0" applyNumberFormat="1" applyFont="1" applyFill="1" applyBorder="1" applyAlignment="1">
      <alignment horizontal="left" vertical="center" wrapText="1"/>
    </xf>
    <xf numFmtId="166" fontId="5" fillId="3" borderId="1" xfId="0" applyNumberFormat="1" applyFont="1" applyFill="1" applyBorder="1" applyAlignment="1">
      <alignment vertical="center"/>
    </xf>
    <xf numFmtId="0" fontId="5" fillId="0" borderId="1" xfId="3" applyNumberFormat="1" applyFont="1" applyFill="1" applyBorder="1" applyAlignment="1">
      <alignment horizontal="center" vertical="center" wrapText="1"/>
    </xf>
    <xf numFmtId="42" fontId="5" fillId="3" borderId="1" xfId="3" applyFont="1" applyFill="1" applyBorder="1" applyAlignment="1">
      <alignment horizontal="center" vertical="center" wrapText="1"/>
    </xf>
    <xf numFmtId="166" fontId="5" fillId="3" borderId="3" xfId="0" applyNumberFormat="1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3" borderId="1" xfId="3" applyNumberFormat="1" applyFont="1" applyFill="1" applyBorder="1" applyAlignment="1">
      <alignment horizontal="center" vertical="center" wrapText="1"/>
    </xf>
    <xf numFmtId="166" fontId="5" fillId="3" borderId="3" xfId="0" applyNumberFormat="1" applyFont="1" applyFill="1" applyBorder="1" applyAlignment="1">
      <alignment horizontal="left" vertical="center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vertical="center" wrapText="1"/>
    </xf>
    <xf numFmtId="0" fontId="5" fillId="3" borderId="7" xfId="3" applyNumberFormat="1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left" vertical="center" wrapText="1"/>
    </xf>
    <xf numFmtId="166" fontId="9" fillId="0" borderId="1" xfId="0" applyNumberFormat="1" applyFont="1" applyBorder="1" applyAlignment="1">
      <alignment horizontal="left" vertical="center"/>
    </xf>
    <xf numFmtId="0" fontId="2" fillId="2" borderId="11" xfId="0" applyFont="1" applyFill="1" applyBorder="1" applyAlignment="1">
      <alignment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wrapText="1"/>
    </xf>
    <xf numFmtId="44" fontId="6" fillId="0" borderId="0" xfId="0" applyNumberFormat="1" applyFont="1" applyAlignment="1">
      <alignment wrapText="1"/>
    </xf>
    <xf numFmtId="0" fontId="6" fillId="3" borderId="0" xfId="0" applyFont="1" applyFill="1" applyAlignment="1">
      <alignment wrapText="1"/>
    </xf>
    <xf numFmtId="44" fontId="6" fillId="3" borderId="1" xfId="2" applyFont="1" applyFill="1" applyBorder="1" applyAlignment="1">
      <alignment wrapText="1"/>
    </xf>
    <xf numFmtId="165" fontId="6" fillId="3" borderId="1" xfId="2" applyNumberFormat="1" applyFont="1" applyFill="1" applyBorder="1" applyAlignment="1">
      <alignment wrapText="1"/>
    </xf>
    <xf numFmtId="165" fontId="6" fillId="0" borderId="0" xfId="0" applyNumberFormat="1" applyFont="1" applyAlignment="1">
      <alignment wrapText="1"/>
    </xf>
    <xf numFmtId="0" fontId="6" fillId="3" borderId="1" xfId="0" applyFont="1" applyFill="1" applyBorder="1" applyAlignment="1">
      <alignment wrapText="1"/>
    </xf>
    <xf numFmtId="42" fontId="6" fillId="0" borderId="1" xfId="0" applyNumberFormat="1" applyFont="1" applyBorder="1" applyAlignment="1">
      <alignment wrapText="1"/>
    </xf>
    <xf numFmtId="165" fontId="6" fillId="3" borderId="1" xfId="2" applyNumberFormat="1" applyFont="1" applyFill="1" applyBorder="1" applyAlignment="1">
      <alignment vertical="center" wrapText="1"/>
    </xf>
    <xf numFmtId="167" fontId="6" fillId="3" borderId="1" xfId="4" applyNumberFormat="1" applyFont="1" applyFill="1" applyBorder="1" applyAlignment="1">
      <alignment vertical="center" wrapText="1"/>
    </xf>
    <xf numFmtId="165" fontId="6" fillId="0" borderId="0" xfId="2" applyNumberFormat="1" applyFont="1" applyAlignment="1">
      <alignment wrapText="1"/>
    </xf>
    <xf numFmtId="9" fontId="8" fillId="0" borderId="1" xfId="0" applyNumberFormat="1" applyFont="1" applyBorder="1" applyAlignment="1">
      <alignment wrapText="1"/>
    </xf>
    <xf numFmtId="43" fontId="6" fillId="0" borderId="0" xfId="1" applyFont="1" applyAlignment="1">
      <alignment wrapText="1"/>
    </xf>
    <xf numFmtId="165" fontId="10" fillId="4" borderId="1" xfId="2" applyNumberFormat="1" applyFont="1" applyFill="1" applyBorder="1" applyAlignment="1">
      <alignment wrapText="1"/>
    </xf>
    <xf numFmtId="44" fontId="6" fillId="0" borderId="0" xfId="2" applyFont="1" applyAlignment="1">
      <alignment wrapText="1"/>
    </xf>
    <xf numFmtId="0" fontId="6" fillId="0" borderId="1" xfId="0" applyFont="1" applyBorder="1" applyAlignment="1">
      <alignment horizontal="center" wrapText="1"/>
    </xf>
    <xf numFmtId="165" fontId="10" fillId="4" borderId="2" xfId="2" applyNumberFormat="1" applyFont="1" applyFill="1" applyBorder="1" applyAlignment="1">
      <alignment horizontal="center" wrapText="1"/>
    </xf>
    <xf numFmtId="165" fontId="10" fillId="4" borderId="10" xfId="2" applyNumberFormat="1" applyFont="1" applyFill="1" applyBorder="1" applyAlignment="1">
      <alignment horizontal="center" wrapText="1"/>
    </xf>
    <xf numFmtId="165" fontId="10" fillId="4" borderId="3" xfId="2" applyNumberFormat="1" applyFont="1" applyFill="1" applyBorder="1" applyAlignment="1">
      <alignment horizont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66" fontId="5" fillId="0" borderId="3" xfId="0" applyNumberFormat="1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</cellXfs>
  <cellStyles count="5">
    <cellStyle name="Millares" xfId="1" builtinId="3"/>
    <cellStyle name="Moneda" xfId="2" builtinId="4"/>
    <cellStyle name="Moneda [0]" xfId="3" builtinId="7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etbcsj-my.sharepoint.com/personal/ddiazre_deaj_ramajudicial_gov_co/Documents/DEAJ/2025/2025/EQUIPO%20FINANCIERO/2026/EN%20ESTRUCTURACI&#211;N/JOHAN%20CUEVAS/FASE%20II/Presupuesto%20%20FASE%20II%20v2.xlsx" TargetMode="External"/><Relationship Id="rId1" Type="http://schemas.openxmlformats.org/officeDocument/2006/relationships/externalLinkPath" Target="Presupuesto%20%20FASE%20II%20v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VF"/>
      <sheetName val="PRESUPUESTO"/>
      <sheetName val="PRESUPUESTO Inicial"/>
      <sheetName val="Hoja1"/>
      <sheetName val="LP-01-2025"/>
      <sheetName val="LP-05-2025"/>
      <sheetName val="LP02-2026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G5">
            <v>320000</v>
          </cell>
          <cell r="H5">
            <v>350000</v>
          </cell>
        </row>
      </sheetData>
      <sheetData sheetId="5" refreshError="1">
        <row r="4">
          <cell r="D4">
            <v>252413</v>
          </cell>
        </row>
      </sheetData>
      <sheetData sheetId="6" refreshError="1">
        <row r="4">
          <cell r="D4">
            <v>135952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982BC-1C22-4C77-92C8-E98B832D0AD5}">
  <dimension ref="B2:P37"/>
  <sheetViews>
    <sheetView tabSelected="1" topLeftCell="A20" zoomScale="80" zoomScaleNormal="80" workbookViewId="0">
      <selection activeCell="C4" sqref="C4"/>
    </sheetView>
  </sheetViews>
  <sheetFormatPr baseColWidth="10" defaultColWidth="11.42578125" defaultRowHeight="14.25" x14ac:dyDescent="0.2"/>
  <cols>
    <col min="1" max="1" width="11.42578125" style="36"/>
    <col min="2" max="2" width="14.28515625" style="36" bestFit="1" customWidth="1"/>
    <col min="3" max="3" width="42.42578125" style="36" customWidth="1"/>
    <col min="4" max="4" width="11.5703125" style="36" bestFit="1" customWidth="1"/>
    <col min="5" max="5" width="17.5703125" style="36" customWidth="1"/>
    <col min="6" max="6" width="28.7109375" style="36" bestFit="1" customWidth="1"/>
    <col min="7" max="7" width="19.28515625" style="36" customWidth="1"/>
    <col min="8" max="8" width="22.28515625" style="36" bestFit="1" customWidth="1"/>
    <col min="9" max="9" width="22.28515625" style="36" customWidth="1"/>
    <col min="10" max="10" width="23.7109375" style="36" bestFit="1" customWidth="1"/>
    <col min="11" max="11" width="26.7109375" style="36" bestFit="1" customWidth="1"/>
    <col min="12" max="12" width="28.140625" style="36" customWidth="1"/>
    <col min="13" max="13" width="25.85546875" style="36" bestFit="1" customWidth="1"/>
    <col min="14" max="14" width="16.42578125" style="36" bestFit="1" customWidth="1"/>
    <col min="15" max="15" width="16.85546875" style="36" bestFit="1" customWidth="1"/>
    <col min="16" max="16" width="16.7109375" style="36" customWidth="1"/>
    <col min="17" max="16384" width="11.42578125" style="36"/>
  </cols>
  <sheetData>
    <row r="2" spans="2:16" ht="42.75" customHeight="1" x14ac:dyDescent="0.2">
      <c r="B2" s="64" t="s">
        <v>38</v>
      </c>
      <c r="C2" s="64"/>
      <c r="D2" s="52" t="s">
        <v>39</v>
      </c>
      <c r="E2" s="52"/>
      <c r="F2" s="52"/>
      <c r="G2" s="52"/>
      <c r="H2" s="52"/>
      <c r="I2" s="52"/>
      <c r="J2" s="52"/>
      <c r="K2" s="52"/>
      <c r="L2" s="52"/>
      <c r="M2" s="52"/>
      <c r="N2" s="52"/>
    </row>
    <row r="4" spans="2:16" s="23" customFormat="1" ht="34.5" customHeight="1" x14ac:dyDescent="0.2">
      <c r="F4" s="56" t="s">
        <v>0</v>
      </c>
      <c r="G4" s="56"/>
      <c r="H4" s="56"/>
      <c r="I4" s="57" t="s">
        <v>1</v>
      </c>
      <c r="J4" s="58" t="s">
        <v>2</v>
      </c>
      <c r="K4" s="58"/>
      <c r="L4" s="59" t="s">
        <v>3</v>
      </c>
      <c r="M4" s="60" t="s">
        <v>4</v>
      </c>
    </row>
    <row r="5" spans="2:16" ht="45" x14ac:dyDescent="0.2">
      <c r="B5" s="1" t="s">
        <v>5</v>
      </c>
      <c r="C5" s="1" t="s">
        <v>6</v>
      </c>
      <c r="D5" s="1" t="s">
        <v>7</v>
      </c>
      <c r="E5" s="1" t="s">
        <v>8</v>
      </c>
      <c r="F5" s="61" t="s">
        <v>34</v>
      </c>
      <c r="G5" s="61" t="s">
        <v>35</v>
      </c>
      <c r="H5" s="61" t="s">
        <v>36</v>
      </c>
      <c r="I5" s="3" t="s">
        <v>9</v>
      </c>
      <c r="J5" s="3" t="s">
        <v>10</v>
      </c>
      <c r="K5" s="2" t="s">
        <v>11</v>
      </c>
      <c r="L5" s="2" t="s">
        <v>12</v>
      </c>
      <c r="M5" s="2" t="s">
        <v>37</v>
      </c>
    </row>
    <row r="6" spans="2:16" ht="38.25" x14ac:dyDescent="0.2">
      <c r="B6" s="4">
        <v>1</v>
      </c>
      <c r="C6" s="5" t="s">
        <v>13</v>
      </c>
      <c r="D6" s="6">
        <v>2720</v>
      </c>
      <c r="E6" s="7" t="s">
        <v>14</v>
      </c>
      <c r="F6" s="8">
        <v>626000</v>
      </c>
      <c r="G6" s="9">
        <v>1974703</v>
      </c>
      <c r="H6" s="10">
        <v>2040000</v>
      </c>
      <c r="I6" s="22"/>
      <c r="J6" s="62">
        <f>+('[1]LP-01-2025'!G5)*(1+0.051)</f>
        <v>336320</v>
      </c>
      <c r="K6" s="63">
        <f>'[1]LP-01-2025'!H5*(1+0.051)</f>
        <v>367850</v>
      </c>
      <c r="L6" s="63">
        <f>+(('[1]LP-05-2025'!D4)*(1+0.051))*1.608</f>
        <v>426579.98930399999</v>
      </c>
      <c r="M6" s="63">
        <f>+('[1]LP02-2026'!D4)*1.682</f>
        <v>228671.264</v>
      </c>
      <c r="N6" s="38"/>
    </row>
    <row r="7" spans="2:16" ht="25.5" x14ac:dyDescent="0.2">
      <c r="B7" s="4">
        <v>2</v>
      </c>
      <c r="C7" s="11" t="s">
        <v>15</v>
      </c>
      <c r="D7" s="12">
        <v>35358</v>
      </c>
      <c r="E7" s="12" t="s">
        <v>16</v>
      </c>
      <c r="F7" s="13">
        <v>76500</v>
      </c>
      <c r="G7" s="9">
        <v>177225</v>
      </c>
      <c r="H7" s="14">
        <v>127000</v>
      </c>
      <c r="I7" s="14"/>
      <c r="J7" s="22"/>
      <c r="K7" s="10"/>
      <c r="L7" s="40"/>
      <c r="M7" s="41"/>
      <c r="N7" s="38"/>
    </row>
    <row r="8" spans="2:16" ht="38.25" x14ac:dyDescent="0.2">
      <c r="B8" s="4">
        <v>3</v>
      </c>
      <c r="C8" s="11" t="s">
        <v>17</v>
      </c>
      <c r="D8" s="12">
        <v>35358</v>
      </c>
      <c r="E8" s="12" t="s">
        <v>16</v>
      </c>
      <c r="F8" s="13">
        <v>7500</v>
      </c>
      <c r="G8" s="9">
        <v>40508</v>
      </c>
      <c r="H8" s="10">
        <v>10000</v>
      </c>
      <c r="I8" s="10"/>
      <c r="J8" s="39"/>
      <c r="K8" s="15"/>
      <c r="L8" s="40"/>
      <c r="M8" s="41"/>
    </row>
    <row r="9" spans="2:16" ht="25.5" x14ac:dyDescent="0.2">
      <c r="B9" s="4" t="s">
        <v>18</v>
      </c>
      <c r="C9" s="11" t="s">
        <v>19</v>
      </c>
      <c r="D9" s="16">
        <v>1</v>
      </c>
      <c r="E9" s="17" t="s">
        <v>20</v>
      </c>
      <c r="F9" s="13">
        <v>620000000</v>
      </c>
      <c r="G9" s="9">
        <v>716158822</v>
      </c>
      <c r="H9" s="10">
        <v>820000000</v>
      </c>
      <c r="I9" s="10"/>
      <c r="J9" s="18"/>
      <c r="K9" s="15"/>
      <c r="L9" s="40"/>
      <c r="M9" s="41"/>
      <c r="N9" s="42"/>
    </row>
    <row r="10" spans="2:16" ht="38.25" x14ac:dyDescent="0.2">
      <c r="B10" s="4">
        <v>5</v>
      </c>
      <c r="C10" s="19" t="s">
        <v>21</v>
      </c>
      <c r="D10" s="20">
        <v>7000</v>
      </c>
      <c r="E10" s="12" t="s">
        <v>22</v>
      </c>
      <c r="F10" s="13">
        <v>25000</v>
      </c>
      <c r="G10" s="9">
        <v>460388</v>
      </c>
      <c r="H10" s="10">
        <v>230000</v>
      </c>
      <c r="I10" s="10"/>
      <c r="J10" s="18"/>
      <c r="K10" s="15"/>
      <c r="L10" s="40"/>
      <c r="M10" s="41"/>
    </row>
    <row r="11" spans="2:16" ht="38.25" x14ac:dyDescent="0.2">
      <c r="B11" s="4">
        <v>6</v>
      </c>
      <c r="C11" s="11" t="s">
        <v>23</v>
      </c>
      <c r="D11" s="21">
        <v>5</v>
      </c>
      <c r="E11" s="17" t="s">
        <v>24</v>
      </c>
      <c r="F11" s="13">
        <v>515000</v>
      </c>
      <c r="G11" s="9">
        <v>179039706</v>
      </c>
      <c r="H11" s="10">
        <v>40000000</v>
      </c>
      <c r="I11" s="63">
        <v>6635911</v>
      </c>
      <c r="J11" s="22"/>
      <c r="K11" s="10"/>
      <c r="L11" s="43"/>
      <c r="M11" s="41"/>
    </row>
    <row r="13" spans="2:16" x14ac:dyDescent="0.2">
      <c r="N13" s="23"/>
      <c r="O13" s="24"/>
      <c r="P13" s="23"/>
    </row>
    <row r="14" spans="2:16" x14ac:dyDescent="0.2">
      <c r="N14" s="23"/>
      <c r="O14" s="24"/>
      <c r="P14" s="23"/>
    </row>
    <row r="15" spans="2:16" ht="15" x14ac:dyDescent="0.2">
      <c r="N15" s="25"/>
      <c r="O15" s="25"/>
      <c r="P15" s="25"/>
    </row>
    <row r="16" spans="2:16" ht="45" x14ac:dyDescent="0.2">
      <c r="B16" s="60" t="s">
        <v>5</v>
      </c>
      <c r="C16" s="60" t="s">
        <v>6</v>
      </c>
      <c r="D16" s="60" t="s">
        <v>7</v>
      </c>
      <c r="E16" s="60" t="s">
        <v>8</v>
      </c>
      <c r="F16" s="61" t="s">
        <v>34</v>
      </c>
      <c r="G16" s="61" t="s">
        <v>35</v>
      </c>
      <c r="H16" s="61" t="s">
        <v>36</v>
      </c>
      <c r="I16" s="61" t="s">
        <v>25</v>
      </c>
      <c r="J16" s="61" t="s">
        <v>10</v>
      </c>
      <c r="K16" s="61" t="s">
        <v>11</v>
      </c>
      <c r="L16" s="61" t="s">
        <v>12</v>
      </c>
      <c r="M16" s="61" t="s">
        <v>37</v>
      </c>
      <c r="N16" s="57" t="s">
        <v>26</v>
      </c>
      <c r="O16" s="57" t="s">
        <v>27</v>
      </c>
      <c r="P16" s="57" t="s">
        <v>28</v>
      </c>
    </row>
    <row r="17" spans="2:16" ht="42.75" x14ac:dyDescent="0.2">
      <c r="B17" s="37">
        <v>1</v>
      </c>
      <c r="C17" s="37" t="s">
        <v>13</v>
      </c>
      <c r="D17" s="37">
        <v>2720</v>
      </c>
      <c r="E17" s="37" t="s">
        <v>14</v>
      </c>
      <c r="F17" s="34">
        <f>+F6</f>
        <v>626000</v>
      </c>
      <c r="G17" s="34">
        <f>+G6</f>
        <v>1974703</v>
      </c>
      <c r="H17" s="34">
        <f>+H6</f>
        <v>2040000</v>
      </c>
      <c r="I17" s="34"/>
      <c r="J17" s="34">
        <f>+J6</f>
        <v>336320</v>
      </c>
      <c r="K17" s="34">
        <f>+K6</f>
        <v>367850</v>
      </c>
      <c r="L17" s="34">
        <f t="shared" ref="L17:M17" si="0">+L6</f>
        <v>426579.98930399999</v>
      </c>
      <c r="M17" s="34">
        <f t="shared" si="0"/>
        <v>228671.264</v>
      </c>
      <c r="N17" s="34">
        <f>MIN(F17:M17)</f>
        <v>228671.264</v>
      </c>
      <c r="O17" s="34">
        <f>MEDIAN(F17:M17)</f>
        <v>426579.98930399999</v>
      </c>
      <c r="P17" s="34">
        <f>MAX(F17:M17)</f>
        <v>2040000</v>
      </c>
    </row>
    <row r="18" spans="2:16" ht="28.5" x14ac:dyDescent="0.2">
      <c r="B18" s="37">
        <v>2</v>
      </c>
      <c r="C18" s="37" t="s">
        <v>15</v>
      </c>
      <c r="D18" s="37">
        <v>35358</v>
      </c>
      <c r="E18" s="37" t="s">
        <v>16</v>
      </c>
      <c r="F18" s="34">
        <f t="shared" ref="F18:H22" si="1">+F7</f>
        <v>76500</v>
      </c>
      <c r="G18" s="34">
        <f>+G7</f>
        <v>177225</v>
      </c>
      <c r="H18" s="34">
        <f t="shared" si="1"/>
        <v>127000</v>
      </c>
      <c r="I18" s="34"/>
      <c r="J18" s="34"/>
      <c r="K18" s="34"/>
      <c r="L18" s="34"/>
      <c r="M18" s="34"/>
      <c r="N18" s="34">
        <f t="shared" ref="N18:N22" si="2">MIN(F18:M18)</f>
        <v>76500</v>
      </c>
      <c r="O18" s="34">
        <f t="shared" ref="O18:O21" si="3">MEDIAN(F18:M18)</f>
        <v>127000</v>
      </c>
      <c r="P18" s="34">
        <f t="shared" ref="P18:P22" si="4">MAX(F18:M18)</f>
        <v>177225</v>
      </c>
    </row>
    <row r="19" spans="2:16" ht="57" x14ac:dyDescent="0.2">
      <c r="B19" s="37">
        <v>3</v>
      </c>
      <c r="C19" s="37" t="s">
        <v>29</v>
      </c>
      <c r="D19" s="37">
        <v>35358</v>
      </c>
      <c r="E19" s="37" t="s">
        <v>16</v>
      </c>
      <c r="F19" s="34">
        <f t="shared" si="1"/>
        <v>7500</v>
      </c>
      <c r="G19" s="34">
        <f t="shared" si="1"/>
        <v>40508</v>
      </c>
      <c r="H19" s="34">
        <f t="shared" si="1"/>
        <v>10000</v>
      </c>
      <c r="I19" s="34"/>
      <c r="J19" s="34"/>
      <c r="K19" s="34"/>
      <c r="L19" s="34"/>
      <c r="M19" s="34"/>
      <c r="N19" s="34">
        <f t="shared" si="2"/>
        <v>7500</v>
      </c>
      <c r="O19" s="34">
        <f t="shared" si="3"/>
        <v>10000</v>
      </c>
      <c r="P19" s="34">
        <f t="shared" si="4"/>
        <v>40508</v>
      </c>
    </row>
    <row r="20" spans="2:16" ht="28.5" x14ac:dyDescent="0.2">
      <c r="B20" s="37">
        <v>4</v>
      </c>
      <c r="C20" s="37" t="s">
        <v>19</v>
      </c>
      <c r="D20" s="37">
        <v>1</v>
      </c>
      <c r="E20" s="44" t="s">
        <v>20</v>
      </c>
      <c r="F20" s="34">
        <f t="shared" si="1"/>
        <v>620000000</v>
      </c>
      <c r="G20" s="34">
        <f t="shared" si="1"/>
        <v>716158822</v>
      </c>
      <c r="H20" s="34">
        <f t="shared" si="1"/>
        <v>820000000</v>
      </c>
      <c r="I20" s="34"/>
      <c r="J20" s="34"/>
      <c r="K20" s="34"/>
      <c r="L20" s="34"/>
      <c r="M20" s="34"/>
      <c r="N20" s="34">
        <f t="shared" si="2"/>
        <v>620000000</v>
      </c>
      <c r="O20" s="34">
        <f t="shared" si="3"/>
        <v>716158822</v>
      </c>
      <c r="P20" s="34">
        <f t="shared" si="4"/>
        <v>820000000</v>
      </c>
    </row>
    <row r="21" spans="2:16" ht="42.75" x14ac:dyDescent="0.2">
      <c r="B21" s="37">
        <v>5</v>
      </c>
      <c r="C21" s="37" t="s">
        <v>21</v>
      </c>
      <c r="D21" s="37">
        <v>7000</v>
      </c>
      <c r="E21" s="37" t="s">
        <v>22</v>
      </c>
      <c r="F21" s="34">
        <f t="shared" si="1"/>
        <v>25000</v>
      </c>
      <c r="G21" s="34">
        <f t="shared" si="1"/>
        <v>460388</v>
      </c>
      <c r="H21" s="34">
        <f t="shared" si="1"/>
        <v>230000</v>
      </c>
      <c r="I21" s="34"/>
      <c r="J21" s="34"/>
      <c r="K21" s="34"/>
      <c r="L21" s="34"/>
      <c r="M21" s="34"/>
      <c r="N21" s="34">
        <f t="shared" si="2"/>
        <v>25000</v>
      </c>
      <c r="O21" s="34">
        <f t="shared" si="3"/>
        <v>230000</v>
      </c>
      <c r="P21" s="34">
        <f t="shared" si="4"/>
        <v>460388</v>
      </c>
    </row>
    <row r="22" spans="2:16" ht="57" x14ac:dyDescent="0.2">
      <c r="B22" s="37">
        <v>6</v>
      </c>
      <c r="C22" s="37" t="s">
        <v>30</v>
      </c>
      <c r="D22" s="37">
        <v>5</v>
      </c>
      <c r="E22" s="44" t="s">
        <v>24</v>
      </c>
      <c r="F22" s="34">
        <f t="shared" si="1"/>
        <v>515000</v>
      </c>
      <c r="G22" s="34">
        <f t="shared" si="1"/>
        <v>179039706</v>
      </c>
      <c r="H22" s="34">
        <f t="shared" si="1"/>
        <v>40000000</v>
      </c>
      <c r="I22" s="34">
        <v>6635911</v>
      </c>
      <c r="J22" s="34"/>
      <c r="K22" s="34"/>
      <c r="L22" s="34"/>
      <c r="M22" s="34"/>
      <c r="N22" s="34">
        <f t="shared" si="2"/>
        <v>515000</v>
      </c>
      <c r="O22" s="34">
        <f>MEDIAN(F22:M22)</f>
        <v>23317955.5</v>
      </c>
      <c r="P22" s="34">
        <f t="shared" si="4"/>
        <v>179039706</v>
      </c>
    </row>
    <row r="25" spans="2:16" x14ac:dyDescent="0.2">
      <c r="B25" s="26" t="s">
        <v>5</v>
      </c>
      <c r="C25" s="26" t="s">
        <v>6</v>
      </c>
      <c r="D25" s="26" t="s">
        <v>7</v>
      </c>
      <c r="E25" s="27" t="s">
        <v>31</v>
      </c>
      <c r="F25" s="35" t="s">
        <v>32</v>
      </c>
      <c r="G25" s="28"/>
      <c r="O25" s="24"/>
      <c r="P25" s="38"/>
    </row>
    <row r="26" spans="2:16" ht="38.25" x14ac:dyDescent="0.2">
      <c r="B26" s="29">
        <v>1</v>
      </c>
      <c r="C26" s="30" t="s">
        <v>13</v>
      </c>
      <c r="D26" s="29">
        <v>2720</v>
      </c>
      <c r="E26" s="45">
        <f>+ROUND(((O17*4)+N17+P17)/6,0)</f>
        <v>662499</v>
      </c>
      <c r="F26" s="45">
        <f>+ROUND(E26*D26,0)</f>
        <v>1801997280</v>
      </c>
      <c r="G26" s="46">
        <f>+(F26*$G$33)/$F$33</f>
        <v>0.19182673768672806</v>
      </c>
      <c r="O26" s="24"/>
      <c r="P26" s="38"/>
    </row>
    <row r="27" spans="2:16" ht="25.5" x14ac:dyDescent="0.2">
      <c r="B27" s="29">
        <v>2</v>
      </c>
      <c r="C27" s="31" t="s">
        <v>15</v>
      </c>
      <c r="D27" s="29">
        <v>35358</v>
      </c>
      <c r="E27" s="45">
        <f t="shared" ref="E27:E31" si="5">+ROUND(((O18*4)+N18+P18)/6,0)</f>
        <v>126954</v>
      </c>
      <c r="F27" s="45">
        <f>+ROUND(E27*D27,0)</f>
        <v>4488839532</v>
      </c>
      <c r="G27" s="46">
        <f>+(F27*$G$33)/$F$33</f>
        <v>0.47784724926043126</v>
      </c>
      <c r="P27" s="38"/>
    </row>
    <row r="28" spans="2:16" ht="38.25" x14ac:dyDescent="0.2">
      <c r="B28" s="29">
        <v>3</v>
      </c>
      <c r="C28" s="31" t="s">
        <v>29</v>
      </c>
      <c r="D28" s="29">
        <v>35358</v>
      </c>
      <c r="E28" s="45">
        <f t="shared" si="5"/>
        <v>14668</v>
      </c>
      <c r="F28" s="45">
        <f>+ROUND(E28*D28,0)</f>
        <v>518631144</v>
      </c>
      <c r="G28" s="46">
        <f>+(F28*$G$33)/$F$33</f>
        <v>5.5209473133197899E-2</v>
      </c>
      <c r="P28" s="38"/>
    </row>
    <row r="29" spans="2:16" x14ac:dyDescent="0.2">
      <c r="B29" s="29">
        <v>4</v>
      </c>
      <c r="C29" s="31" t="s">
        <v>19</v>
      </c>
      <c r="D29" s="32">
        <v>1</v>
      </c>
      <c r="E29" s="45">
        <f t="shared" si="5"/>
        <v>717439215</v>
      </c>
      <c r="F29" s="45">
        <f>+ROUND(E29*D29,0)</f>
        <v>717439215</v>
      </c>
      <c r="G29" s="46">
        <f>+(F29*$G$33)/$F$33</f>
        <v>7.637304763411025E-2</v>
      </c>
    </row>
    <row r="30" spans="2:16" ht="38.25" x14ac:dyDescent="0.2">
      <c r="B30" s="29">
        <v>5</v>
      </c>
      <c r="C30" s="33" t="s">
        <v>21</v>
      </c>
      <c r="D30" s="29">
        <v>7000</v>
      </c>
      <c r="E30" s="45">
        <f t="shared" si="5"/>
        <v>234231</v>
      </c>
      <c r="F30" s="45">
        <f>+ROUND(E30*D30,0)</f>
        <v>1639617000</v>
      </c>
      <c r="G30" s="46">
        <f>+(F30*$G$33)/$F$33</f>
        <v>0.17454098497068762</v>
      </c>
    </row>
    <row r="31" spans="2:16" ht="38.25" x14ac:dyDescent="0.2">
      <c r="B31" s="29">
        <v>6</v>
      </c>
      <c r="C31" s="31" t="s">
        <v>30</v>
      </c>
      <c r="D31" s="32">
        <v>5</v>
      </c>
      <c r="E31" s="45">
        <f t="shared" si="5"/>
        <v>45471088</v>
      </c>
      <c r="F31" s="45">
        <f>+ROUND(E31*D31,0)</f>
        <v>227355440</v>
      </c>
      <c r="G31" s="46">
        <f>+(F31*$G$33)/$F$33</f>
        <v>2.4202507314844916E-2</v>
      </c>
    </row>
    <row r="32" spans="2:16" x14ac:dyDescent="0.2">
      <c r="E32" s="47"/>
    </row>
    <row r="33" spans="2:9" ht="18" x14ac:dyDescent="0.25">
      <c r="B33" s="53" t="s">
        <v>33</v>
      </c>
      <c r="C33" s="54"/>
      <c r="D33" s="54"/>
      <c r="E33" s="55"/>
      <c r="F33" s="50">
        <f>ROUND(SUM(F26:F31),0)</f>
        <v>9393879611</v>
      </c>
      <c r="G33" s="48">
        <v>1</v>
      </c>
      <c r="I33" s="51"/>
    </row>
    <row r="37" spans="2:9" x14ac:dyDescent="0.2">
      <c r="G37" s="49"/>
    </row>
  </sheetData>
  <mergeCells count="5">
    <mergeCell ref="F4:H4"/>
    <mergeCell ref="J4:K4"/>
    <mergeCell ref="B33:E33"/>
    <mergeCell ref="B2:C2"/>
    <mergeCell ref="D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 Sebastian Cuevas Rodriguez</dc:creator>
  <cp:keywords/>
  <dc:description/>
  <cp:lastModifiedBy>Sara Milena Núñez Aldana</cp:lastModifiedBy>
  <cp:revision/>
  <dcterms:created xsi:type="dcterms:W3CDTF">2026-06-22T15:26:48Z</dcterms:created>
  <dcterms:modified xsi:type="dcterms:W3CDTF">2026-06-25T16:29:02Z</dcterms:modified>
  <cp:category/>
  <cp:contentStatus/>
</cp:coreProperties>
</file>