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MV\ISOCINETICOS\310726-DOC_SECOP_ISOCINETICOS\"/>
    </mc:Choice>
  </mc:AlternateContent>
  <xr:revisionPtr revIDLastSave="0" documentId="8_{B4156037-F4F2-4682-A874-4B78A4F6654E}" xr6:coauthVersionLast="47" xr6:coauthVersionMax="47" xr10:uidLastSave="{00000000-0000-0000-0000-000000000000}"/>
  <bookViews>
    <workbookView xWindow="-120" yWindow="-120" windowWidth="29040" windowHeight="15720" tabRatio="705" xr2:uid="{00000000-000D-0000-FFFF-FFFF00000000}"/>
  </bookViews>
  <sheets>
    <sheet name="FM-029 INICIAL" sheetId="96" r:id="rId1"/>
    <sheet name="FM-029 DEPURADO" sheetId="95" r:id="rId2"/>
    <sheet name="indexado" sheetId="94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1" hidden="1">'FM-029 DEPURADO'!#REF!</definedName>
    <definedName name="_xlnm._FilterDatabase" localSheetId="0" hidden="1">'FM-029 INICIAL'!#REF!</definedName>
    <definedName name="_xlnm.Print_Area" localSheetId="1">'FM-029 DEPURADO'!$A$1:$T$15</definedName>
    <definedName name="_xlnm.Print_Area" localSheetId="0">'FM-029 INICIAL'!$A$1:$T$15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96" l="1"/>
  <c r="P10" i="95"/>
  <c r="N10" i="95"/>
  <c r="M10" i="95"/>
  <c r="I3" i="94"/>
  <c r="H3" i="94"/>
  <c r="G3" i="94"/>
  <c r="F3" i="94"/>
  <c r="K3" i="94"/>
  <c r="L3" i="94" s="1"/>
  <c r="M3" i="94" s="1"/>
  <c r="O3" i="94" l="1"/>
  <c r="N11" i="96"/>
  <c r="M10" i="96"/>
  <c r="O10" i="96" l="1"/>
  <c r="O11" i="96" s="1"/>
  <c r="P10" i="96"/>
  <c r="Q10" i="96" l="1"/>
  <c r="R10" i="96" s="1"/>
  <c r="S10" i="96" s="1"/>
  <c r="P3" i="94"/>
  <c r="O10" i="95" l="1"/>
  <c r="Q10" i="95" l="1"/>
  <c r="R10" i="95" s="1"/>
  <c r="S10" i="95" s="1"/>
  <c r="N11" i="95"/>
  <c r="O11" i="95"/>
  <c r="AN10" i="5"/>
  <c r="AN11" i="5" s="1"/>
  <c r="AN8" i="5"/>
  <c r="AN7" i="5"/>
  <c r="AN6" i="5"/>
  <c r="K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tc={B22D6F6B-3408-44BD-83CC-9D0892F6F643}</author>
  </authors>
  <commentList>
    <comment ref="O1" authorId="0" shapeId="0" xr:uid="{B22D6F6B-3408-44BD-83CC-9D0892F6F64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 dónde proviene este dato? Te sugiero revisar esta página Fuente del IPC: Banco de la República 
https://suameca.banrep.gov.co/estadisticas-economicas-back/reporte-oac.html?path=%2FEstadisticas_Banco_de_la_Republica%2F1_Precios_e_Inflacion%2F2_Indice_de_precios_al_consumidor%2F2_IPC_base_2018%2F1_IPC_2018_por_ciudad
Respuesta:
    El valor corresponde al ipc que aparece en el dane de acuerdo a las indicaciones de norma</t>
      </text>
    </comment>
  </commentList>
</comments>
</file>

<file path=xl/sharedStrings.xml><?xml version="1.0" encoding="utf-8"?>
<sst xmlns="http://schemas.openxmlformats.org/spreadsheetml/2006/main" count="172" uniqueCount="109">
  <si>
    <t>FORMATO CUADRO DE TABULACIÓN Y ANÁLISIS DE DATOS ESTADÍSTICOS - ESTUDIO DE SECTOR</t>
  </si>
  <si>
    <t>CÓDIGO: GCON-FM-029</t>
  </si>
  <si>
    <t>FECHA DE APLICACIÓN: AGOSTO DE 2025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</si>
  <si>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</si>
  <si>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</si>
  <si>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CONTRATACIONES ANTERIORES UAERMV</t>
  </si>
  <si>
    <t>N°</t>
  </si>
  <si>
    <t>ITEM</t>
  </si>
  <si>
    <t xml:space="preserve">DESCRIPCIÓN DEL ITEM </t>
  </si>
  <si>
    <t>UND</t>
  </si>
  <si>
    <t>Cant.</t>
  </si>
  <si>
    <t>VALOR UNITARIO INCLUIDO  IVA</t>
  </si>
  <si>
    <t>VALOR UNITARIO  
INCLUIDO  IPC A PRECIO 2026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</si>
  <si>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</si>
  <si>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</si>
  <si>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</si>
  <si>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</si>
  <si>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</si>
  <si>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</si>
  <si>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</si>
  <si>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t>Total</t>
  </si>
  <si>
    <r>
      <t xml:space="preserve">NOTA: </t>
    </r>
    <r>
      <rPr>
        <sz val="8"/>
        <color theme="1"/>
        <rFont val="Calibri"/>
        <family val="2"/>
        <scheme val="minor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8"/>
        <color theme="1"/>
        <rFont val="Calibri"/>
        <family val="2"/>
        <scheme val="minor"/>
      </rPr>
      <t xml:space="preserve">
</t>
    </r>
  </si>
  <si>
    <t>LOS VALORES DE CONTRATOS DE LA UAERMV Y DE OTRAS ENTIDADES ESTAN INDEXADO A ABRIL DE 2026</t>
  </si>
  <si>
    <r>
      <rPr>
        <b/>
        <sz val="8"/>
        <color rgb="FF000000"/>
        <rFont val="Arial"/>
        <family val="2"/>
      </rPr>
      <t>Proyectó</t>
    </r>
    <r>
      <rPr>
        <sz val="8"/>
        <color rgb="FF000000"/>
        <rFont val="Arial"/>
        <family val="2"/>
      </rPr>
      <t>: - Suly Paola Contreras- Contratista</t>
    </r>
  </si>
  <si>
    <t>AÑO</t>
  </si>
  <si>
    <t>IPC DIC</t>
  </si>
  <si>
    <t>DANE - Índice de Precios al Consumidor (IPC)</t>
  </si>
  <si>
    <t>DESCRIPCIÓN</t>
  </si>
  <si>
    <t>IPC DICIEMBRE  2025</t>
  </si>
  <si>
    <t>Corrido 2026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</si>
  <si>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</si>
  <si>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</si>
  <si>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</si>
  <si>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</si>
  <si>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</si>
  <si>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</si>
  <si>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</si>
  <si>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</si>
  <si>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</si>
  <si>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</si>
  <si>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</si>
  <si>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</si>
  <si>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</si>
  <si>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</si>
  <si>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</si>
  <si>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</si>
  <si>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NIT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</si>
  <si>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</si>
  <si>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</si>
  <si>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</si>
  <si>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</si>
  <si>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</si>
  <si>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</si>
  <si>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</si>
  <si>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Dotacion</t>
  </si>
  <si>
    <t>MIGUEL  ANDRES GUTIERREZ ROMERO  y/o GRAM REPRESENTACIONES</t>
  </si>
  <si>
    <t>OK</t>
  </si>
  <si>
    <t>contratacion de minima cuantia - ORDEN DE COMPRA</t>
  </si>
  <si>
    <t>Suministro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</si>
  <si>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</si>
  <si>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</si>
  <si>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</si>
  <si>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</si>
  <si>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</si>
  <si>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</si>
  <si>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</si>
  <si>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</si>
  <si>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</si>
  <si>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</si>
  <si>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</si>
  <si>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</si>
  <si>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97 BLOQUEADORES</t>
  </si>
  <si>
    <t>900303527-5</t>
  </si>
  <si>
    <t>900313623-7</t>
  </si>
  <si>
    <t>860001498-9</t>
  </si>
  <si>
    <t>65550326-1</t>
  </si>
  <si>
    <t xml:space="preserve"> 830102952-6 </t>
  </si>
  <si>
    <t>BOTIQUINES AUTOMOVILES</t>
  </si>
  <si>
    <t>BOTIQUINES  FIJOS</t>
  </si>
  <si>
    <t>BLOQUEADOR SOLAR</t>
  </si>
  <si>
    <t>C&amp;P LICITACIONES Y CONSULTORIAS SAS.- ROSS NELLY CARDENAS PINZON</t>
  </si>
  <si>
    <t>30 DE NOVIEMBRE DE 2012</t>
  </si>
  <si>
    <t>contratacion de minima cuantia - CONTRATO DE COMPRAVENTA</t>
  </si>
  <si>
    <t>realizar la compra de 550 bloqueadores solares para los servidores públicos de la UNIDAD ADMINISTRATIVA ESPECIAL DE REHABILITACION Y MANTENIMIENTO VIAL</t>
  </si>
  <si>
    <t>8 DIAS</t>
  </si>
  <si>
    <t>LABORATORIO GELLSMA LTDA</t>
  </si>
  <si>
    <t>DROGUERIA CONTINENTAL DE BOGOTA SAS</t>
  </si>
  <si>
    <t>900379030-3</t>
  </si>
  <si>
    <t>900135657-3</t>
  </si>
  <si>
    <t>860.000.294-9</t>
  </si>
  <si>
    <t>BLOQUEADOR SOLAR DE 120 ML</t>
  </si>
  <si>
    <t>CONANMIENTE</t>
  </si>
  <si>
    <t>ENVIRON</t>
  </si>
  <si>
    <t>TORMET AMBIENTE Y DESARROLLO</t>
  </si>
  <si>
    <t>Realizar muestreos isocinéticos para las fuentes de emisión fijas presentes en la sede de producción de la entidad</t>
  </si>
  <si>
    <t>Muestreo isocinético y presentación de informes de Fuentes fijas (con plataforma instalada para toma de muestras).
Se medirán los siguientes componentes:
-	Medición de Emisión de Material Particulado.
-	Medición de Emisión de CO
-	Medición de Emisión de SOx
-	Medición de Emisión de NOx
-	Medición de Oxígeno en Exceso.</t>
  </si>
  <si>
    <t>CPS 461 DE 2025</t>
  </si>
  <si>
    <t xml:space="preserve">CONTRATO 461
 del 17 de Julio de 2025 </t>
  </si>
  <si>
    <t>servicio para 6 chimeneas</t>
  </si>
  <si>
    <t>8095-208 REALIZAR MUESTREOS ISOCINÉTICOS PARA LAS FUENTES DE EMISIÓN FIJAS PRESENTES EN LA SEDE DE PRODUCCIÓN DE LA ENTIDAD.</t>
  </si>
  <si>
    <t>IPC MAYO  2026</t>
  </si>
  <si>
    <t>IPC DICIEMBRE  2023</t>
  </si>
  <si>
    <t>IPC DICIEMBRE  2024</t>
  </si>
  <si>
    <t>IPC mayo 2026</t>
  </si>
  <si>
    <t>Contrato 505de 2024</t>
  </si>
  <si>
    <t>Contrato 517 de 2023</t>
  </si>
  <si>
    <t>CPS 505 DE 2024</t>
  </si>
  <si>
    <t>CPS 517 DE 2023</t>
  </si>
  <si>
    <t>COMNAMBIENTE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</si>
</sst>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&quot;$&quot;\ #,##0.00"/>
    <numFmt numFmtId="169" formatCode="[$-240A]d&quot; de &quot;mmmm&quot; de &quot;yyyy;@"/>
    <numFmt numFmtId="170" formatCode="_([$$-240A]\ * #,##0.00_);_([$$-240A]\ * \(#,##0.00\);_([$$-240A]\ * &quot;-&quot;??_);_(@_)"/>
    <numFmt numFmtId="171" formatCode="_ [$€-2]\ * #,##0.00_ ;_ [$€-2]\ * \-#,##0.00_ ;_ [$€-2]\ * &quot;-&quot;??_ "/>
    <numFmt numFmtId="172" formatCode="_ * #,##0.00_ ;_ * \-#,##0.00_ ;_ * &quot;-&quot;??_ ;_ @_ "/>
    <numFmt numFmtId="173" formatCode="_-* #,##0.00\ _€_-;\-* #,##0.00\ _€_-;_-* &quot;-&quot;??\ _€_-;_-@_-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(&quot;$&quot;* #,##0.00_);_(&quot;$&quot;* \(#,##0.00\);_(&quot;$&quot;* &quot;-&quot;??_);_(@_)"/>
    <numFmt numFmtId="192" formatCode="&quot;$&quot;\ #,##0"/>
    <numFmt numFmtId="193" formatCode="_-&quot;$&quot;* #,##0_-;\-&quot;$&quot;* #,##0_-;_-&quot;$&quot;* &quot;-&quot;??_-;_-@_-"/>
  </numFmts>
  <fonts count="8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9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577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0" fontId="7" fillId="4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5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6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7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9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0" fontId="7" fillId="13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0" fontId="7" fillId="7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4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6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11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1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0" fontId="8" fillId="17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19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0" fillId="6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5" fillId="0" borderId="33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3" fillId="26" borderId="31" applyNumberFormat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0" fontId="8" fillId="21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22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2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0" fontId="8" fillId="17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0" fontId="8" fillId="20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0" fontId="18" fillId="9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1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17" fillId="0" borderId="36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9" fillId="5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18" fillId="9" borderId="30" applyNumberFormat="0" applyAlignment="0" applyProtection="0"/>
    <xf numFmtId="0" fontId="15" fillId="0" borderId="33" applyNumberFormat="0" applyFill="0" applyAlignment="0" applyProtection="0"/>
    <xf numFmtId="16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0" fontId="25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6" fillId="0" borderId="0"/>
    <xf numFmtId="0" fontId="26" fillId="0" borderId="0" applyNumberFormat="0" applyFill="0" applyBorder="0" applyProtection="0">
      <alignment vertical="top"/>
    </xf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2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7" fillId="0" borderId="0"/>
    <xf numFmtId="17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8" fontId="1" fillId="0" borderId="0"/>
    <xf numFmtId="178" fontId="1" fillId="0" borderId="0"/>
    <xf numFmtId="0" fontId="6" fillId="0" borderId="0"/>
    <xf numFmtId="0" fontId="6" fillId="0" borderId="0"/>
    <xf numFmtId="170" fontId="6" fillId="0" borderId="0"/>
    <xf numFmtId="170" fontId="6" fillId="0" borderId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0" fontId="27" fillId="24" borderId="3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0" fontId="27" fillId="24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0" fontId="20" fillId="0" borderId="34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0" fontId="21" fillId="0" borderId="35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0" fontId="17" fillId="0" borderId="36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32" fillId="0" borderId="43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14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2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3" fillId="0" borderId="0">
      <alignment horizontal="center" vertical="center"/>
    </xf>
    <xf numFmtId="0" fontId="6" fillId="0" borderId="0"/>
    <xf numFmtId="0" fontId="43" fillId="0" borderId="59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4" fillId="0" borderId="0"/>
    <xf numFmtId="183" fontId="45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6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1" fillId="0" borderId="0"/>
    <xf numFmtId="0" fontId="47" fillId="0" borderId="0"/>
    <xf numFmtId="0" fontId="4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8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60" applyNumberFormat="0" applyFill="0" applyAlignment="0" applyProtection="0"/>
    <xf numFmtId="0" fontId="51" fillId="0" borderId="61" applyNumberFormat="0" applyFill="0" applyAlignment="0" applyProtection="0"/>
    <xf numFmtId="0" fontId="52" fillId="0" borderId="62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0" applyNumberFormat="0" applyBorder="0" applyAlignment="0" applyProtection="0"/>
    <xf numFmtId="0" fontId="54" fillId="44" borderId="0" applyNumberFormat="0" applyBorder="0" applyAlignment="0" applyProtection="0"/>
    <xf numFmtId="0" fontId="55" fillId="45" borderId="0" applyNumberFormat="0" applyBorder="0" applyAlignment="0" applyProtection="0"/>
    <xf numFmtId="0" fontId="56" fillId="46" borderId="63" applyNumberFormat="0" applyAlignment="0" applyProtection="0"/>
    <xf numFmtId="0" fontId="57" fillId="47" borderId="64" applyNumberFormat="0" applyAlignment="0" applyProtection="0"/>
    <xf numFmtId="0" fontId="58" fillId="47" borderId="63" applyNumberFormat="0" applyAlignment="0" applyProtection="0"/>
    <xf numFmtId="0" fontId="59" fillId="0" borderId="65" applyNumberFormat="0" applyFill="0" applyAlignment="0" applyProtection="0"/>
    <xf numFmtId="0" fontId="35" fillId="48" borderId="66" applyNumberFormat="0" applyAlignment="0" applyProtection="0"/>
    <xf numFmtId="0" fontId="60" fillId="0" borderId="0" applyNumberFormat="0" applyFill="0" applyBorder="0" applyAlignment="0" applyProtection="0"/>
    <xf numFmtId="0" fontId="1" fillId="49" borderId="67" applyNumberFormat="0" applyFont="0" applyAlignment="0" applyProtection="0"/>
    <xf numFmtId="0" fontId="61" fillId="0" borderId="0" applyNumberFormat="0" applyFill="0" applyBorder="0" applyAlignment="0" applyProtection="0"/>
    <xf numFmtId="0" fontId="2" fillId="0" borderId="68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171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5" xfId="0" applyFont="1" applyBorder="1"/>
    <xf numFmtId="0" fontId="4" fillId="0" borderId="14" xfId="0" applyFont="1" applyBorder="1"/>
    <xf numFmtId="0" fontId="4" fillId="0" borderId="16" xfId="0" applyFont="1" applyBorder="1" applyAlignment="1">
      <alignment horizontal="center"/>
    </xf>
    <xf numFmtId="169" fontId="4" fillId="0" borderId="14" xfId="0" applyNumberFormat="1" applyFont="1" applyBorder="1"/>
    <xf numFmtId="167" fontId="4" fillId="0" borderId="15" xfId="3" applyFont="1" applyFill="1" applyBorder="1"/>
    <xf numFmtId="0" fontId="4" fillId="0" borderId="16" xfId="0" applyFont="1" applyBorder="1"/>
    <xf numFmtId="0" fontId="4" fillId="0" borderId="17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 applyAlignment="1">
      <alignment horizontal="center"/>
    </xf>
    <xf numFmtId="169" fontId="4" fillId="0" borderId="24" xfId="0" applyNumberFormat="1" applyFont="1" applyBorder="1"/>
    <xf numFmtId="0" fontId="4" fillId="0" borderId="25" xfId="0" applyFont="1" applyBorder="1"/>
    <xf numFmtId="167" fontId="4" fillId="0" borderId="25" xfId="3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27" xfId="0" applyFont="1" applyBorder="1"/>
    <xf numFmtId="0" fontId="4" fillId="0" borderId="20" xfId="0" applyFont="1" applyBorder="1"/>
    <xf numFmtId="0" fontId="4" fillId="0" borderId="28" xfId="0" applyFont="1" applyBorder="1"/>
    <xf numFmtId="0" fontId="4" fillId="0" borderId="27" xfId="0" applyFont="1" applyBorder="1" applyAlignment="1">
      <alignment horizontal="center"/>
    </xf>
    <xf numFmtId="0" fontId="4" fillId="0" borderId="24" xfId="0" applyFont="1" applyBorder="1"/>
    <xf numFmtId="0" fontId="4" fillId="0" borderId="26" xfId="0" applyFont="1" applyBorder="1" applyAlignment="1">
      <alignment horizontal="center"/>
    </xf>
    <xf numFmtId="167" fontId="4" fillId="0" borderId="25" xfId="3" applyFont="1" applyFill="1" applyBorder="1"/>
    <xf numFmtId="0" fontId="33" fillId="0" borderId="0" xfId="0" applyFont="1"/>
    <xf numFmtId="0" fontId="34" fillId="0" borderId="0" xfId="0" applyFont="1"/>
    <xf numFmtId="0" fontId="4" fillId="0" borderId="29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0" fontId="39" fillId="30" borderId="0" xfId="0" applyFont="1" applyFill="1"/>
    <xf numFmtId="0" fontId="63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2" fillId="30" borderId="0" xfId="0" applyFont="1" applyFill="1" applyAlignment="1">
      <alignment horizontal="left" wrapText="1"/>
    </xf>
    <xf numFmtId="0" fontId="36" fillId="0" borderId="0" xfId="1576" applyAlignment="1">
      <alignment wrapText="1"/>
    </xf>
    <xf numFmtId="0" fontId="38" fillId="74" borderId="57" xfId="0" applyFont="1" applyFill="1" applyBorder="1" applyAlignment="1">
      <alignment horizontal="center" vertical="center" wrapText="1"/>
    </xf>
    <xf numFmtId="0" fontId="68" fillId="74" borderId="54" xfId="0" applyFont="1" applyFill="1" applyBorder="1" applyAlignment="1">
      <alignment horizontal="center" vertical="center" wrapText="1"/>
    </xf>
    <xf numFmtId="0" fontId="68" fillId="74" borderId="53" xfId="0" applyFont="1" applyFill="1" applyBorder="1" applyAlignment="1">
      <alignment horizontal="center" vertical="center" wrapText="1"/>
    </xf>
    <xf numFmtId="0" fontId="69" fillId="30" borderId="0" xfId="0" applyFont="1" applyFill="1"/>
    <xf numFmtId="9" fontId="69" fillId="30" borderId="0" xfId="1404" applyFont="1" applyFill="1"/>
    <xf numFmtId="0" fontId="70" fillId="0" borderId="47" xfId="0" applyFont="1" applyBorder="1" applyAlignment="1">
      <alignment horizontal="center" vertical="center"/>
    </xf>
    <xf numFmtId="180" fontId="70" fillId="0" borderId="1" xfId="0" applyNumberFormat="1" applyFont="1" applyBorder="1" applyAlignment="1">
      <alignment horizontal="center" vertical="center" wrapText="1"/>
    </xf>
    <xf numFmtId="180" fontId="70" fillId="30" borderId="1" xfId="0" applyNumberFormat="1" applyFont="1" applyFill="1" applyBorder="1" applyAlignment="1">
      <alignment horizontal="center" vertical="center" wrapText="1"/>
    </xf>
    <xf numFmtId="167" fontId="70" fillId="30" borderId="1" xfId="3" applyFont="1" applyFill="1" applyBorder="1" applyAlignment="1">
      <alignment vertical="center"/>
    </xf>
    <xf numFmtId="39" fontId="70" fillId="30" borderId="1" xfId="0" applyNumberFormat="1" applyFont="1" applyFill="1" applyBorder="1" applyAlignment="1">
      <alignment vertical="center"/>
    </xf>
    <xf numFmtId="39" fontId="70" fillId="30" borderId="1" xfId="0" applyNumberFormat="1" applyFont="1" applyFill="1" applyBorder="1" applyAlignment="1">
      <alignment horizontal="center" vertical="center"/>
    </xf>
    <xf numFmtId="0" fontId="70" fillId="30" borderId="48" xfId="0" applyFont="1" applyFill="1" applyBorder="1" applyAlignment="1">
      <alignment horizontal="center" vertical="center"/>
    </xf>
    <xf numFmtId="167" fontId="70" fillId="30" borderId="49" xfId="3" applyFont="1" applyFill="1" applyBorder="1" applyAlignment="1">
      <alignment vertical="center"/>
    </xf>
    <xf numFmtId="39" fontId="70" fillId="30" borderId="49" xfId="0" applyNumberFormat="1" applyFont="1" applyFill="1" applyBorder="1" applyAlignment="1">
      <alignment vertical="center"/>
    </xf>
    <xf numFmtId="39" fontId="70" fillId="30" borderId="49" xfId="0" applyNumberFormat="1" applyFont="1" applyFill="1" applyBorder="1" applyAlignment="1">
      <alignment horizontal="center" vertical="center"/>
    </xf>
    <xf numFmtId="0" fontId="70" fillId="30" borderId="50" xfId="0" applyFont="1" applyFill="1" applyBorder="1" applyAlignment="1">
      <alignment horizontal="center" vertical="center"/>
    </xf>
    <xf numFmtId="180" fontId="63" fillId="73" borderId="49" xfId="0" applyNumberFormat="1" applyFont="1" applyFill="1" applyBorder="1" applyAlignment="1">
      <alignment horizontal="center" vertical="center" wrapText="1"/>
    </xf>
    <xf numFmtId="0" fontId="72" fillId="30" borderId="0" xfId="0" applyFont="1" applyFill="1"/>
    <xf numFmtId="166" fontId="0" fillId="30" borderId="0" xfId="1403" applyFont="1" applyFill="1" applyBorder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30" borderId="81" xfId="0" applyFill="1" applyBorder="1" applyAlignment="1">
      <alignment horizontal="center" wrapText="1"/>
    </xf>
    <xf numFmtId="0" fontId="0" fillId="30" borderId="81" xfId="0" applyFill="1" applyBorder="1"/>
    <xf numFmtId="0" fontId="0" fillId="30" borderId="81" xfId="0" applyFill="1" applyBorder="1" applyAlignment="1">
      <alignment horizontal="center" vertical="center"/>
    </xf>
    <xf numFmtId="0" fontId="78" fillId="74" borderId="53" xfId="0" applyFont="1" applyFill="1" applyBorder="1" applyAlignment="1">
      <alignment horizontal="center" vertical="center" wrapText="1"/>
    </xf>
    <xf numFmtId="0" fontId="78" fillId="30" borderId="80" xfId="0" applyFont="1" applyFill="1" applyBorder="1" applyAlignment="1">
      <alignment horizontal="center" vertical="center" wrapText="1"/>
    </xf>
    <xf numFmtId="0" fontId="63" fillId="73" borderId="52" xfId="0" applyFont="1" applyFill="1" applyBorder="1" applyAlignment="1">
      <alignment vertical="center"/>
    </xf>
    <xf numFmtId="0" fontId="74" fillId="0" borderId="0" xfId="0" applyFont="1" applyAlignment="1">
      <alignment horizontal="center" wrapText="1"/>
    </xf>
    <xf numFmtId="0" fontId="79" fillId="30" borderId="58" xfId="0" applyFont="1" applyFill="1" applyBorder="1" applyAlignment="1">
      <alignment horizontal="center" vertical="center" wrapText="1"/>
    </xf>
    <xf numFmtId="0" fontId="79" fillId="30" borderId="82" xfId="0" applyFont="1" applyFill="1" applyBorder="1" applyAlignment="1">
      <alignment horizontal="center" vertical="center" wrapText="1"/>
    </xf>
    <xf numFmtId="0" fontId="79" fillId="30" borderId="57" xfId="0" applyFont="1" applyFill="1" applyBorder="1" applyAlignment="1">
      <alignment horizontal="center" vertical="center" wrapText="1"/>
    </xf>
    <xf numFmtId="180" fontId="70" fillId="0" borderId="84" xfId="0" applyNumberFormat="1" applyFont="1" applyBorder="1" applyAlignment="1">
      <alignment vertical="center"/>
    </xf>
    <xf numFmtId="0" fontId="69" fillId="30" borderId="58" xfId="0" applyFont="1" applyFill="1" applyBorder="1"/>
    <xf numFmtId="0" fontId="78" fillId="77" borderId="57" xfId="0" applyFont="1" applyFill="1" applyBorder="1" applyAlignment="1">
      <alignment horizontal="center" vertical="center" wrapText="1"/>
    </xf>
    <xf numFmtId="180" fontId="70" fillId="77" borderId="57" xfId="0" applyNumberFormat="1" applyFont="1" applyFill="1" applyBorder="1" applyAlignment="1">
      <alignment vertical="center" wrapText="1"/>
    </xf>
    <xf numFmtId="180" fontId="70" fillId="75" borderId="85" xfId="0" applyNumberFormat="1" applyFont="1" applyFill="1" applyBorder="1" applyAlignment="1">
      <alignment vertical="center" wrapText="1"/>
    </xf>
    <xf numFmtId="180" fontId="83" fillId="0" borderId="1" xfId="0" applyNumberFormat="1" applyFont="1" applyBorder="1" applyAlignment="1">
      <alignment vertical="center"/>
    </xf>
    <xf numFmtId="0" fontId="71" fillId="0" borderId="58" xfId="0" applyFont="1" applyBorder="1" applyAlignment="1">
      <alignment horizontal="center" vertical="center" wrapText="1"/>
    </xf>
    <xf numFmtId="0" fontId="75" fillId="76" borderId="53" xfId="0" applyFont="1" applyFill="1" applyBorder="1" applyAlignment="1">
      <alignment horizontal="center" vertical="center" wrapText="1"/>
    </xf>
    <xf numFmtId="0" fontId="82" fillId="0" borderId="57" xfId="0" applyFont="1" applyBorder="1" applyAlignment="1">
      <alignment horizontal="center" vertical="center" wrapText="1"/>
    </xf>
    <xf numFmtId="0" fontId="80" fillId="0" borderId="57" xfId="0" applyFont="1" applyBorder="1" applyAlignment="1">
      <alignment horizontal="center" vertical="center" wrapText="1"/>
    </xf>
    <xf numFmtId="193" fontId="80" fillId="0" borderId="57" xfId="3" applyNumberFormat="1" applyFont="1" applyBorder="1" applyAlignment="1">
      <alignment vertical="center"/>
    </xf>
    <xf numFmtId="167" fontId="80" fillId="0" borderId="57" xfId="3" applyFont="1" applyBorder="1" applyAlignment="1">
      <alignment vertical="center"/>
    </xf>
    <xf numFmtId="0" fontId="83" fillId="0" borderId="47" xfId="0" applyFont="1" applyBorder="1" applyAlignment="1">
      <alignment horizontal="center" vertical="center"/>
    </xf>
    <xf numFmtId="180" fontId="83" fillId="0" borderId="1" xfId="0" applyNumberFormat="1" applyFont="1" applyBorder="1" applyAlignment="1">
      <alignment horizontal="center" vertical="center" wrapText="1"/>
    </xf>
    <xf numFmtId="180" fontId="83" fillId="30" borderId="1" xfId="0" applyNumberFormat="1" applyFont="1" applyFill="1" applyBorder="1" applyAlignment="1">
      <alignment horizontal="center" vertical="center" wrapText="1"/>
    </xf>
    <xf numFmtId="167" fontId="83" fillId="30" borderId="1" xfId="3" applyFont="1" applyFill="1" applyBorder="1" applyAlignment="1">
      <alignment vertical="center"/>
    </xf>
    <xf numFmtId="39" fontId="83" fillId="30" borderId="1" xfId="0" applyNumberFormat="1" applyFont="1" applyFill="1" applyBorder="1" applyAlignment="1">
      <alignment vertical="center"/>
    </xf>
    <xf numFmtId="39" fontId="83" fillId="30" borderId="1" xfId="0" applyNumberFormat="1" applyFont="1" applyFill="1" applyBorder="1" applyAlignment="1">
      <alignment horizontal="center" vertical="center"/>
    </xf>
    <xf numFmtId="0" fontId="83" fillId="30" borderId="48" xfId="0" applyFont="1" applyFill="1" applyBorder="1" applyAlignment="1">
      <alignment horizontal="center" vertical="center"/>
    </xf>
    <xf numFmtId="0" fontId="85" fillId="73" borderId="52" xfId="0" applyFont="1" applyFill="1" applyBorder="1" applyAlignment="1">
      <alignment vertical="center"/>
    </xf>
    <xf numFmtId="180" fontId="85" fillId="30" borderId="49" xfId="0" applyNumberFormat="1" applyFont="1" applyFill="1" applyBorder="1" applyAlignment="1">
      <alignment horizontal="center" vertical="center" wrapText="1"/>
    </xf>
    <xf numFmtId="0" fontId="73" fillId="30" borderId="0" xfId="0" applyFont="1" applyFill="1" applyAlignment="1">
      <alignment horizontal="center" wrapText="1"/>
    </xf>
    <xf numFmtId="0" fontId="0" fillId="30" borderId="0" xfId="0" applyFill="1" applyAlignment="1">
      <alignment horizontal="center" wrapText="1"/>
    </xf>
    <xf numFmtId="180" fontId="70" fillId="78" borderId="57" xfId="0" applyNumberFormat="1" applyFont="1" applyFill="1" applyBorder="1" applyAlignment="1">
      <alignment vertical="center" wrapText="1"/>
    </xf>
    <xf numFmtId="180" fontId="70" fillId="78" borderId="85" xfId="0" applyNumberFormat="1" applyFont="1" applyFill="1" applyBorder="1" applyAlignment="1">
      <alignment vertical="center" wrapText="1"/>
    </xf>
    <xf numFmtId="180" fontId="70" fillId="79" borderId="57" xfId="0" applyNumberFormat="1" applyFont="1" applyFill="1" applyBorder="1" applyAlignment="1">
      <alignment vertical="center" wrapText="1"/>
    </xf>
    <xf numFmtId="180" fontId="70" fillId="79" borderId="85" xfId="0" applyNumberFormat="1" applyFont="1" applyFill="1" applyBorder="1" applyAlignment="1">
      <alignment vertical="center" wrapText="1"/>
    </xf>
    <xf numFmtId="192" fontId="70" fillId="0" borderId="84" xfId="0" applyNumberFormat="1" applyFont="1" applyBorder="1" applyAlignment="1">
      <alignment vertical="center"/>
    </xf>
    <xf numFmtId="168" fontId="70" fillId="0" borderId="84" xfId="0" applyNumberFormat="1" applyFont="1" applyBorder="1" applyAlignment="1">
      <alignment vertical="center"/>
    </xf>
    <xf numFmtId="0" fontId="79" fillId="30" borderId="80" xfId="0" applyFont="1" applyFill="1" applyBorder="1" applyAlignment="1">
      <alignment horizontal="center" vertical="center" wrapText="1"/>
    </xf>
    <xf numFmtId="180" fontId="63" fillId="78" borderId="57" xfId="0" applyNumberFormat="1" applyFont="1" applyFill="1" applyBorder="1" applyAlignment="1">
      <alignment vertical="center" wrapText="1"/>
    </xf>
    <xf numFmtId="180" fontId="63" fillId="79" borderId="57" xfId="0" applyNumberFormat="1" applyFont="1" applyFill="1" applyBorder="1" applyAlignment="1">
      <alignment vertical="center" wrapText="1"/>
    </xf>
    <xf numFmtId="0" fontId="82" fillId="0" borderId="58" xfId="0" applyFont="1" applyBorder="1" applyAlignment="1">
      <alignment horizontal="center" vertical="center" wrapText="1"/>
    </xf>
    <xf numFmtId="180" fontId="83" fillId="0" borderId="57" xfId="0" applyNumberFormat="1" applyFont="1" applyBorder="1" applyAlignment="1">
      <alignment vertical="center"/>
    </xf>
    <xf numFmtId="167" fontId="80" fillId="0" borderId="85" xfId="3" applyFont="1" applyBorder="1" applyAlignment="1">
      <alignment vertical="center"/>
    </xf>
    <xf numFmtId="0" fontId="69" fillId="30" borderId="53" xfId="0" applyFont="1" applyFill="1" applyBorder="1"/>
    <xf numFmtId="0" fontId="38" fillId="74" borderId="53" xfId="0" applyFont="1" applyFill="1" applyBorder="1" applyAlignment="1">
      <alignment horizontal="center" vertical="center" wrapText="1"/>
    </xf>
    <xf numFmtId="0" fontId="79" fillId="30" borderId="85" xfId="0" applyFont="1" applyFill="1" applyBorder="1" applyAlignment="1">
      <alignment horizontal="center" vertical="center" wrapText="1"/>
    </xf>
    <xf numFmtId="0" fontId="78" fillId="30" borderId="58" xfId="0" applyFont="1" applyFill="1" applyBorder="1" applyAlignment="1">
      <alignment horizontal="center" vertical="center" wrapText="1"/>
    </xf>
    <xf numFmtId="0" fontId="79" fillId="30" borderId="87" xfId="0" applyFont="1" applyFill="1" applyBorder="1" applyAlignment="1">
      <alignment horizontal="center" vertical="center" wrapText="1"/>
    </xf>
    <xf numFmtId="0" fontId="79" fillId="30" borderId="83" xfId="0" applyFont="1" applyFill="1" applyBorder="1" applyAlignment="1">
      <alignment horizontal="center" vertical="center" wrapText="1"/>
    </xf>
    <xf numFmtId="0" fontId="79" fillId="30" borderId="86" xfId="0" applyFont="1" applyFill="1" applyBorder="1" applyAlignment="1">
      <alignment horizontal="center" vertical="center" wrapText="1"/>
    </xf>
    <xf numFmtId="0" fontId="80" fillId="0" borderId="58" xfId="0" applyFont="1" applyBorder="1" applyAlignment="1">
      <alignment horizontal="center" vertical="center" wrapText="1"/>
    </xf>
    <xf numFmtId="0" fontId="84" fillId="76" borderId="53" xfId="0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vertical="center" wrapText="1"/>
    </xf>
    <xf numFmtId="0" fontId="38" fillId="74" borderId="2" xfId="0" applyFont="1" applyFill="1" applyBorder="1" applyAlignment="1">
      <alignment horizontal="center" vertical="center" wrapText="1"/>
    </xf>
    <xf numFmtId="0" fontId="38" fillId="74" borderId="3" xfId="0" applyFont="1" applyFill="1" applyBorder="1" applyAlignment="1">
      <alignment horizontal="center" vertical="center" wrapText="1"/>
    </xf>
    <xf numFmtId="0" fontId="38" fillId="74" borderId="54" xfId="0" applyFont="1" applyFill="1" applyBorder="1" applyAlignment="1">
      <alignment horizontal="center" vertical="center" wrapText="1"/>
    </xf>
    <xf numFmtId="0" fontId="73" fillId="30" borderId="0" xfId="0" applyFont="1" applyFill="1" applyAlignment="1">
      <alignment horizontal="center" vertical="center" wrapText="1"/>
    </xf>
    <xf numFmtId="0" fontId="73" fillId="30" borderId="10" xfId="0" applyFont="1" applyFill="1" applyBorder="1" applyAlignment="1">
      <alignment horizontal="center" vertical="center" wrapText="1"/>
    </xf>
    <xf numFmtId="0" fontId="73" fillId="30" borderId="0" xfId="0" applyFont="1" applyFill="1" applyAlignment="1">
      <alignment horizontal="center" wrapText="1"/>
    </xf>
    <xf numFmtId="0" fontId="74" fillId="0" borderId="0" xfId="0" applyFont="1" applyAlignment="1">
      <alignment horizontal="center" wrapText="1"/>
    </xf>
    <xf numFmtId="0" fontId="69" fillId="30" borderId="2" xfId="0" applyFont="1" applyFill="1" applyBorder="1" applyAlignment="1">
      <alignment horizontal="center"/>
    </xf>
    <xf numFmtId="0" fontId="69" fillId="30" borderId="3" xfId="0" applyFont="1" applyFill="1" applyBorder="1" applyAlignment="1">
      <alignment horizontal="center"/>
    </xf>
    <xf numFmtId="0" fontId="69" fillId="30" borderId="54" xfId="0" applyFont="1" applyFill="1" applyBorder="1" applyAlignment="1">
      <alignment horizontal="center"/>
    </xf>
    <xf numFmtId="0" fontId="76" fillId="29" borderId="51" xfId="0" applyFont="1" applyFill="1" applyBorder="1" applyAlignment="1">
      <alignment horizontal="center" vertical="center" wrapText="1"/>
    </xf>
    <xf numFmtId="0" fontId="76" fillId="29" borderId="10" xfId="0" applyFont="1" applyFill="1" applyBorder="1" applyAlignment="1">
      <alignment horizontal="center" vertical="center" wrapText="1"/>
    </xf>
    <xf numFmtId="0" fontId="76" fillId="29" borderId="69" xfId="0" applyFont="1" applyFill="1" applyBorder="1" applyAlignment="1">
      <alignment horizontal="center" vertical="center" wrapText="1"/>
    </xf>
    <xf numFmtId="0" fontId="76" fillId="29" borderId="71" xfId="0" applyFont="1" applyFill="1" applyBorder="1" applyAlignment="1">
      <alignment horizontal="center" vertical="center" wrapText="1"/>
    </xf>
    <xf numFmtId="0" fontId="76" fillId="29" borderId="0" xfId="0" applyFont="1" applyFill="1" applyAlignment="1">
      <alignment horizontal="center" vertical="center" wrapText="1"/>
    </xf>
    <xf numFmtId="0" fontId="76" fillId="29" borderId="70" xfId="0" applyFont="1" applyFill="1" applyBorder="1" applyAlignment="1">
      <alignment horizontal="center" vertical="center" wrapText="1"/>
    </xf>
    <xf numFmtId="0" fontId="77" fillId="2" borderId="51" xfId="0" applyFont="1" applyFill="1" applyBorder="1" applyAlignment="1">
      <alignment horizontal="center" vertical="center" wrapText="1"/>
    </xf>
    <xf numFmtId="0" fontId="77" fillId="2" borderId="10" xfId="0" applyFont="1" applyFill="1" applyBorder="1" applyAlignment="1">
      <alignment horizontal="center" vertical="center" wrapText="1"/>
    </xf>
    <xf numFmtId="0" fontId="77" fillId="2" borderId="69" xfId="0" applyFont="1" applyFill="1" applyBorder="1" applyAlignment="1">
      <alignment horizontal="center" vertical="center" wrapText="1"/>
    </xf>
    <xf numFmtId="0" fontId="77" fillId="2" borderId="71" xfId="0" applyFont="1" applyFill="1" applyBorder="1" applyAlignment="1">
      <alignment horizontal="center" vertical="center" wrapText="1"/>
    </xf>
    <xf numFmtId="0" fontId="77" fillId="2" borderId="0" xfId="0" applyFont="1" applyFill="1" applyAlignment="1">
      <alignment horizontal="center" vertical="center" wrapText="1"/>
    </xf>
    <xf numFmtId="0" fontId="77" fillId="2" borderId="70" xfId="0" applyFont="1" applyFill="1" applyBorder="1" applyAlignment="1">
      <alignment horizontal="center" vertical="center" wrapText="1"/>
    </xf>
    <xf numFmtId="0" fontId="77" fillId="2" borderId="55" xfId="0" applyFont="1" applyFill="1" applyBorder="1" applyAlignment="1">
      <alignment horizontal="center" vertical="center" wrapText="1"/>
    </xf>
    <xf numFmtId="0" fontId="77" fillId="2" borderId="28" xfId="0" applyFont="1" applyFill="1" applyBorder="1" applyAlignment="1">
      <alignment horizontal="center" vertical="center" wrapText="1"/>
    </xf>
    <xf numFmtId="0" fontId="77" fillId="2" borderId="56" xfId="0" applyFont="1" applyFill="1" applyBorder="1" applyAlignment="1">
      <alignment horizontal="center" vertical="center" wrapText="1"/>
    </xf>
    <xf numFmtId="0" fontId="64" fillId="0" borderId="72" xfId="0" applyFont="1" applyBorder="1" applyAlignment="1">
      <alignment horizontal="center" vertical="center" wrapText="1"/>
    </xf>
    <xf numFmtId="0" fontId="64" fillId="0" borderId="73" xfId="0" applyFont="1" applyBorder="1" applyAlignment="1">
      <alignment horizontal="center" vertical="center" wrapText="1"/>
    </xf>
    <xf numFmtId="0" fontId="64" fillId="0" borderId="76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77" xfId="0" applyFont="1" applyBorder="1" applyAlignment="1">
      <alignment horizontal="center" vertical="center" wrapText="1"/>
    </xf>
    <xf numFmtId="0" fontId="64" fillId="0" borderId="78" xfId="0" applyFont="1" applyBorder="1" applyAlignment="1">
      <alignment horizontal="center" vertical="center" wrapText="1"/>
    </xf>
    <xf numFmtId="0" fontId="66" fillId="0" borderId="74" xfId="0" applyFont="1" applyBorder="1" applyAlignment="1">
      <alignment horizontal="center" vertical="center" wrapText="1"/>
    </xf>
    <xf numFmtId="0" fontId="66" fillId="0" borderId="75" xfId="0" applyFont="1" applyBorder="1" applyAlignment="1">
      <alignment horizontal="center" vertical="center" wrapText="1"/>
    </xf>
    <xf numFmtId="0" fontId="66" fillId="0" borderId="79" xfId="0" applyFont="1" applyBorder="1" applyAlignment="1">
      <alignment horizontal="center" vertical="center" wrapText="1"/>
    </xf>
    <xf numFmtId="0" fontId="65" fillId="0" borderId="74" xfId="0" applyFont="1" applyBorder="1" applyAlignment="1">
      <alignment horizontal="left" vertical="center" wrapText="1"/>
    </xf>
    <xf numFmtId="0" fontId="65" fillId="0" borderId="75" xfId="0" applyFont="1" applyBorder="1" applyAlignment="1">
      <alignment horizontal="left" vertical="center" wrapText="1"/>
    </xf>
    <xf numFmtId="0" fontId="65" fillId="0" borderId="79" xfId="0" applyFont="1" applyBorder="1" applyAlignment="1">
      <alignment horizontal="left" vertical="center" wrapText="1"/>
    </xf>
    <xf numFmtId="0" fontId="68" fillId="74" borderId="51" xfId="0" applyFont="1" applyFill="1" applyBorder="1" applyAlignment="1">
      <alignment horizontal="center" vertical="center" wrapText="1"/>
    </xf>
    <xf numFmtId="0" fontId="68" fillId="74" borderId="10" xfId="0" applyFont="1" applyFill="1" applyBorder="1" applyAlignment="1">
      <alignment horizontal="center" vertical="center" wrapText="1"/>
    </xf>
    <xf numFmtId="0" fontId="68" fillId="74" borderId="55" xfId="0" applyFont="1" applyFill="1" applyBorder="1" applyAlignment="1">
      <alignment horizontal="center" vertical="center" wrapText="1"/>
    </xf>
    <xf numFmtId="0" fontId="68" fillId="74" borderId="28" xfId="0" applyFont="1" applyFill="1" applyBorder="1" applyAlignment="1">
      <alignment horizontal="center" vertical="center" wrapText="1"/>
    </xf>
    <xf numFmtId="0" fontId="68" fillId="74" borderId="2" xfId="0" applyFont="1" applyFill="1" applyBorder="1" applyAlignment="1">
      <alignment horizontal="center" vertical="center" wrapText="1"/>
    </xf>
    <xf numFmtId="0" fontId="68" fillId="74" borderId="3" xfId="0" applyFont="1" applyFill="1" applyBorder="1" applyAlignment="1">
      <alignment horizontal="center" vertical="center" wrapText="1"/>
    </xf>
    <xf numFmtId="0" fontId="68" fillId="74" borderId="54" xfId="0" applyFont="1" applyFill="1" applyBorder="1" applyAlignment="1">
      <alignment horizontal="center" vertical="center" wrapText="1"/>
    </xf>
    <xf numFmtId="0" fontId="38" fillId="74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1577">
    <cellStyle name="2" xfId="1410" xr:uid="{00000000-0005-0000-0000-000000000000}"/>
    <cellStyle name="20% - Accent1" xfId="5" xr:uid="{00000000-0005-0000-0000-000001000000}"/>
    <cellStyle name="20% - Accent1 2" xfId="1411" xr:uid="{00000000-0005-0000-0000-000002000000}"/>
    <cellStyle name="20% - Accent1_Estaciones TM-21-SEP-2011" xfId="1412" xr:uid="{00000000-0005-0000-0000-000003000000}"/>
    <cellStyle name="20% - Accent2" xfId="6" xr:uid="{00000000-0005-0000-0000-000004000000}"/>
    <cellStyle name="20% - Accent2 2" xfId="1413" xr:uid="{00000000-0005-0000-0000-000005000000}"/>
    <cellStyle name="20% - Accent2_Estaciones TM-21-SEP-2011" xfId="1414" xr:uid="{00000000-0005-0000-0000-000006000000}"/>
    <cellStyle name="20% - Accent3" xfId="7" xr:uid="{00000000-0005-0000-0000-000007000000}"/>
    <cellStyle name="20% - Accent3 2" xfId="1415" xr:uid="{00000000-0005-0000-0000-000008000000}"/>
    <cellStyle name="20% - Accent3_Estaciones TM-21-SEP-2011" xfId="1416" xr:uid="{00000000-0005-0000-0000-000009000000}"/>
    <cellStyle name="20% - Accent4" xfId="8" xr:uid="{00000000-0005-0000-0000-00000A000000}"/>
    <cellStyle name="20% - Accent4 2" xfId="1417" xr:uid="{00000000-0005-0000-0000-00000B000000}"/>
    <cellStyle name="20% - Accent4_Estaciones TM-21-SEP-2011" xfId="1418" xr:uid="{00000000-0005-0000-0000-00000C000000}"/>
    <cellStyle name="20% - Accent5" xfId="9" xr:uid="{00000000-0005-0000-0000-00000D000000}"/>
    <cellStyle name="20% - Accent5 2" xfId="1419" xr:uid="{00000000-0005-0000-0000-00000E000000}"/>
    <cellStyle name="20% - Accent5_Estaciones TM-21-SEP-2011" xfId="1420" xr:uid="{00000000-0005-0000-0000-00000F000000}"/>
    <cellStyle name="20% - Accent6" xfId="10" xr:uid="{00000000-0005-0000-0000-000010000000}"/>
    <cellStyle name="20% - Accent6 2" xfId="1421" xr:uid="{00000000-0005-0000-0000-000011000000}"/>
    <cellStyle name="20% - Accent6_Estaciones TM-21-SEP-2011" xfId="1422" xr:uid="{00000000-0005-0000-0000-000012000000}"/>
    <cellStyle name="20% - Énfasis1" xfId="1545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8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2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6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60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4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3" xr:uid="{00000000-0005-0000-0000-0000D4000000}"/>
    <cellStyle name="40% - Accent1_Estaciones TM-21-SEP-2011" xfId="1424" xr:uid="{00000000-0005-0000-0000-0000D5000000}"/>
    <cellStyle name="40% - Accent2" xfId="198" xr:uid="{00000000-0005-0000-0000-0000D6000000}"/>
    <cellStyle name="40% - Accent2 2" xfId="1425" xr:uid="{00000000-0005-0000-0000-0000D7000000}"/>
    <cellStyle name="40% - Accent2_Estaciones TM-21-SEP-2011" xfId="1426" xr:uid="{00000000-0005-0000-0000-0000D8000000}"/>
    <cellStyle name="40% - Accent3" xfId="199" xr:uid="{00000000-0005-0000-0000-0000D9000000}"/>
    <cellStyle name="40% - Accent3 2" xfId="1427" xr:uid="{00000000-0005-0000-0000-0000DA000000}"/>
    <cellStyle name="40% - Accent3_Estaciones TM-21-SEP-2011" xfId="1428" xr:uid="{00000000-0005-0000-0000-0000DB000000}"/>
    <cellStyle name="40% - Accent4" xfId="200" xr:uid="{00000000-0005-0000-0000-0000DC000000}"/>
    <cellStyle name="40% - Accent4 2" xfId="1429" xr:uid="{00000000-0005-0000-0000-0000DD000000}"/>
    <cellStyle name="40% - Accent4_Estaciones TM-21-SEP-2011" xfId="1430" xr:uid="{00000000-0005-0000-0000-0000DE000000}"/>
    <cellStyle name="40% - Accent5" xfId="201" xr:uid="{00000000-0005-0000-0000-0000DF000000}"/>
    <cellStyle name="40% - Accent5 2" xfId="1431" xr:uid="{00000000-0005-0000-0000-0000E0000000}"/>
    <cellStyle name="40% - Accent5_Estaciones TM-21-SEP-2011" xfId="1432" xr:uid="{00000000-0005-0000-0000-0000E1000000}"/>
    <cellStyle name="40% - Accent6" xfId="202" xr:uid="{00000000-0005-0000-0000-0000E2000000}"/>
    <cellStyle name="40% - Accent6 2" xfId="1433" xr:uid="{00000000-0005-0000-0000-0000E3000000}"/>
    <cellStyle name="40% - Accent6_Estaciones TM-21-SEP-2011" xfId="1434" xr:uid="{00000000-0005-0000-0000-0000E4000000}"/>
    <cellStyle name="40% - Énfasis1" xfId="1546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9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3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7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1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5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7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50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4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8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2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6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5" xr:uid="{00000000-0005-0000-0000-000071020000}"/>
    <cellStyle name="Bad" xfId="587" xr:uid="{00000000-0005-0000-0000-000072020000}"/>
    <cellStyle name="BORDES TITU. INT." xfId="1437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2" builtinId="26" customBuiltin="1"/>
    <cellStyle name="Calculation" xfId="619" xr:uid="{00000000-0005-0000-0000-000094020000}"/>
    <cellStyle name="Cálculo" xfId="1537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9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8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8" xr:uid="{00000000-0005-0000-0000-0000F6020000}"/>
    <cellStyle name="Comma0 2" xfId="1439" xr:uid="{00000000-0005-0000-0000-0000F7020000}"/>
    <cellStyle name="Currency0" xfId="1440" xr:uid="{00000000-0005-0000-0000-0000F8020000}"/>
    <cellStyle name="Currency0 2" xfId="1441" xr:uid="{00000000-0005-0000-0000-0000F9020000}"/>
    <cellStyle name="Date" xfId="1442" xr:uid="{00000000-0005-0000-0000-0000FA020000}"/>
    <cellStyle name="Date 2" xfId="1443" xr:uid="{00000000-0005-0000-0000-0000FB020000}"/>
    <cellStyle name="Encabezado 1" xfId="1528" builtinId="16" customBuiltin="1"/>
    <cellStyle name="Encabezado 4" xfId="1531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4" xr:uid="{00000000-0005-0000-0000-00001D030000}"/>
    <cellStyle name="Énfasis 2" xfId="1445" xr:uid="{00000000-0005-0000-0000-00001E030000}"/>
    <cellStyle name="Énfasis 3" xfId="1446" xr:uid="{00000000-0005-0000-0000-00001F030000}"/>
    <cellStyle name="Énfasis1" xfId="1544" builtinId="29" customBuiltin="1"/>
    <cellStyle name="Énfasis1 - 20%" xfId="1447" xr:uid="{00000000-0005-0000-0000-000021030000}"/>
    <cellStyle name="Énfasis1 - 40%" xfId="1448" xr:uid="{00000000-0005-0000-0000-000022030000}"/>
    <cellStyle name="Énfasis1 - 60%" xfId="1449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6" builtinId="33" customBuiltin="1"/>
    <cellStyle name="Énfasis2 - 20%" xfId="1450" xr:uid="{00000000-0005-0000-0000-000044030000}"/>
    <cellStyle name="Énfasis2 - 40%" xfId="1451" xr:uid="{00000000-0005-0000-0000-000045030000}"/>
    <cellStyle name="Énfasis2 - 60%" xfId="1452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1" builtinId="37" customBuiltin="1"/>
    <cellStyle name="Énfasis3 - 20%" xfId="1453" xr:uid="{00000000-0005-0000-0000-000067030000}"/>
    <cellStyle name="Énfasis3 - 40%" xfId="1454" xr:uid="{00000000-0005-0000-0000-000068030000}"/>
    <cellStyle name="Énfasis3 - 60%" xfId="1455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5" builtinId="41" customBuiltin="1"/>
    <cellStyle name="Énfasis4 - 20%" xfId="1456" xr:uid="{00000000-0005-0000-0000-00008A030000}"/>
    <cellStyle name="Énfasis4 - 40%" xfId="1457" xr:uid="{00000000-0005-0000-0000-00008B030000}"/>
    <cellStyle name="Énfasis4 - 60%" xfId="1458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9" builtinId="45" customBuiltin="1"/>
    <cellStyle name="Énfasis5 - 20%" xfId="1459" xr:uid="{00000000-0005-0000-0000-0000AD030000}"/>
    <cellStyle name="Énfasis5 - 40%" xfId="1460" xr:uid="{00000000-0005-0000-0000-0000AE030000}"/>
    <cellStyle name="Énfasis5 - 60%" xfId="1461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3" builtinId="49" customBuiltin="1"/>
    <cellStyle name="Énfasis6 - 20%" xfId="1462" xr:uid="{00000000-0005-0000-0000-0000D0030000}"/>
    <cellStyle name="Énfasis6 - 40%" xfId="1463" xr:uid="{00000000-0005-0000-0000-0000D1030000}"/>
    <cellStyle name="Énfasis6 - 60%" xfId="1464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5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5" xr:uid="{00000000-0005-0000-0000-000012040000}"/>
    <cellStyle name="Euro" xfId="962" xr:uid="{00000000-0005-0000-0000-000013040000}"/>
    <cellStyle name="Euro 2" xfId="1467" xr:uid="{00000000-0005-0000-0000-000014040000}"/>
    <cellStyle name="Euro 2 2" xfId="1573" xr:uid="{00000000-0005-0000-0000-000015040000}"/>
    <cellStyle name="Euro 3" xfId="1468" xr:uid="{00000000-0005-0000-0000-000016040000}"/>
    <cellStyle name="Euro 4" xfId="1469" xr:uid="{00000000-0005-0000-0000-000017040000}"/>
    <cellStyle name="Euro 5" xfId="1466" xr:uid="{00000000-0005-0000-0000-000018040000}"/>
    <cellStyle name="Euro 6" xfId="1570" xr:uid="{00000000-0005-0000-0000-000019040000}"/>
    <cellStyle name="Euro_Acabados" xfId="1470" xr:uid="{00000000-0005-0000-0000-00001A040000}"/>
    <cellStyle name="Excel Built-in Normal 1" xfId="1568" xr:uid="{00000000-0005-0000-0000-00001B040000}"/>
    <cellStyle name="Explanatory Text" xfId="963" xr:uid="{00000000-0005-0000-0000-00001C040000}"/>
    <cellStyle name="Fixed" xfId="1471" xr:uid="{00000000-0005-0000-0000-00001D040000}"/>
    <cellStyle name="Fixed 2" xfId="1472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1" xr:uid="{00000000-0005-0000-0000-000025040000}"/>
    <cellStyle name="Hipervínculo 2 3" xfId="1569" xr:uid="{00000000-0005-0000-0000-000026040000}"/>
    <cellStyle name="Hipervínculo 3" xfId="1567" xr:uid="{00000000-0005-0000-0000-000027040000}"/>
    <cellStyle name="Hyperlink" xfId="1576" xr:uid="{00000000-000B-0000-0000-000008000000}"/>
    <cellStyle name="Incorrecto" xfId="1533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3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5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5" xr:uid="{00000000-0005-0000-0000-000051040000}"/>
    <cellStyle name="Millares 2 5 2" xfId="1574" xr:uid="{00000000-0005-0000-0000-000052040000}"/>
    <cellStyle name="Millares 2 6" xfId="1474" xr:uid="{00000000-0005-0000-0000-000053040000}"/>
    <cellStyle name="Millares 2 7" xfId="1572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6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7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8" xr:uid="{00000000-0005-0000-0000-00005F040000}"/>
    <cellStyle name="Millares 6" xfId="1014" xr:uid="{00000000-0005-0000-0000-000060040000}"/>
    <cellStyle name="Millares 7" xfId="1479" xr:uid="{00000000-0005-0000-0000-000061040000}"/>
    <cellStyle name="Millares 8" xfId="1408" xr:uid="{00000000-0005-0000-0000-000062040000}"/>
    <cellStyle name="Millares 9" xfId="1480" xr:uid="{00000000-0005-0000-0000-000063040000}"/>
    <cellStyle name="Moneda" xfId="3" builtinId="4"/>
    <cellStyle name="Moneda [0] 2" xfId="1481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2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5" xr:uid="{00000000-0005-0000-0000-00006C040000}"/>
    <cellStyle name="Moneda 3 2 3" xfId="1484" xr:uid="{00000000-0005-0000-0000-00006D040000}"/>
    <cellStyle name="Moneda 3 3" xfId="1486" xr:uid="{00000000-0005-0000-0000-00006E040000}"/>
    <cellStyle name="Moneda 3 3 2" xfId="1487" xr:uid="{00000000-0005-0000-0000-00006F040000}"/>
    <cellStyle name="Moneda 3 4" xfId="1488" xr:uid="{00000000-0005-0000-0000-000070040000}"/>
    <cellStyle name="Moneda 3 5" xfId="1483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9" xr:uid="{00000000-0005-0000-0000-000074040000}"/>
    <cellStyle name="Moneda 5" xfId="1022" xr:uid="{00000000-0005-0000-0000-000075040000}"/>
    <cellStyle name="Moneda 5 2" xfId="1490" xr:uid="{00000000-0005-0000-0000-000076040000}"/>
    <cellStyle name="Moneda 6" xfId="1491" xr:uid="{00000000-0005-0000-0000-000077040000}"/>
    <cellStyle name="Moneda 7" xfId="1525" xr:uid="{00000000-0005-0000-0000-000078040000}"/>
    <cellStyle name="Moneda 8" xfId="1526" xr:uid="{00000000-0005-0000-0000-000079040000}"/>
    <cellStyle name="Moneda 9" xfId="1575" xr:uid="{00000000-0005-0000-0000-00007A040000}"/>
    <cellStyle name="Monetario0" xfId="1023" xr:uid="{00000000-0005-0000-0000-00007B040000}"/>
    <cellStyle name="Neutral" xfId="1534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7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2" xr:uid="{00000000-0005-0000-0000-0000B5040000}"/>
    <cellStyle name="Normal 2 2 3" xfId="1493" xr:uid="{00000000-0005-0000-0000-0000B6040000}"/>
    <cellStyle name="Normal 2 2 4" xfId="1494" xr:uid="{00000000-0005-0000-0000-0000B7040000}"/>
    <cellStyle name="Normal 2 2_Copia de PRESUPUESTO POR CAPITULOS MARZO-25-11-ULTIMO" xfId="1495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6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7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8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9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1" xr:uid="{00000000-0005-0000-0000-0000DB040000}"/>
    <cellStyle name="Normal 3 3" xfId="1502" xr:uid="{00000000-0005-0000-0000-0000DC040000}"/>
    <cellStyle name="Normal 3 4" xfId="1503" xr:uid="{00000000-0005-0000-0000-0000DD040000}"/>
    <cellStyle name="Normal 3 5" xfId="1500" xr:uid="{00000000-0005-0000-0000-0000DE040000}"/>
    <cellStyle name="Normal 3_Copia de Cuadro APU General Seguridad Electronica Festo 01-12-2008" xfId="1504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7" xr:uid="{00000000-0005-0000-0000-0000E5040000}"/>
    <cellStyle name="Normal 4 2 3" xfId="1506" xr:uid="{00000000-0005-0000-0000-0000E6040000}"/>
    <cellStyle name="Normal 4 2_ESTADISTICA" xfId="1508" xr:uid="{00000000-0005-0000-0000-0000E7040000}"/>
    <cellStyle name="Normal 4 3" xfId="1509" xr:uid="{00000000-0005-0000-0000-0000E8040000}"/>
    <cellStyle name="Normal 4 3 2" xfId="1510" xr:uid="{00000000-0005-0000-0000-0000E9040000}"/>
    <cellStyle name="Normal 4 3_ESTADISTICA" xfId="1511" xr:uid="{00000000-0005-0000-0000-0000EA040000}"/>
    <cellStyle name="Normal 4 4" xfId="1512" xr:uid="{00000000-0005-0000-0000-0000EB040000}"/>
    <cellStyle name="Normal 4 5" xfId="1505" xr:uid="{00000000-0005-0000-0000-0000EC040000}"/>
    <cellStyle name="Normal 4 6" xfId="1524" xr:uid="{00000000-0005-0000-0000-0000ED040000}"/>
    <cellStyle name="Normal 4 7" xfId="1436" xr:uid="{00000000-0005-0000-0000-0000EE040000}"/>
    <cellStyle name="Normal 4_CICLOPUENTE AV-ESMERALDA-OCT-4-2011" xfId="1513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5" xr:uid="{00000000-0005-0000-0000-0000F2040000}"/>
    <cellStyle name="Normal 5 3" xfId="1514" xr:uid="{00000000-0005-0000-0000-0000F3040000}"/>
    <cellStyle name="Normal 6" xfId="1113" xr:uid="{00000000-0005-0000-0000-0000F4040000}"/>
    <cellStyle name="Normal 6 2" xfId="1516" xr:uid="{00000000-0005-0000-0000-0000F5040000}"/>
    <cellStyle name="Normal 7" xfId="1517" xr:uid="{00000000-0005-0000-0000-0000F6040000}"/>
    <cellStyle name="Normal 8" xfId="1114" xr:uid="{00000000-0005-0000-0000-0000F7040000}"/>
    <cellStyle name="Normal 8 2" xfId="1523" xr:uid="{00000000-0005-0000-0000-0000F8040000}"/>
    <cellStyle name="Notas" xfId="1541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4" builtinId="5"/>
    <cellStyle name="Porcentaje 2" xfId="1148" xr:uid="{00000000-0005-0000-0000-00001C050000}"/>
    <cellStyle name="Porcentaje 3" xfId="1522" xr:uid="{00000000-0005-0000-0000-00001D050000}"/>
    <cellStyle name="Porcentual 2" xfId="1149" xr:uid="{00000000-0005-0000-0000-00001E050000}"/>
    <cellStyle name="Porcentual 2 2" xfId="1518" xr:uid="{00000000-0005-0000-0000-00001F050000}"/>
    <cellStyle name="Porcentual 2 3" xfId="1519" xr:uid="{00000000-0005-0000-0000-000020050000}"/>
    <cellStyle name="Porcentual 3" xfId="1150" xr:uid="{00000000-0005-0000-0000-000021050000}"/>
    <cellStyle name="Porcentual 3 2" xfId="1409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6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40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2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7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9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30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20" xr:uid="{00000000-0005-0000-0000-000005060000}"/>
    <cellStyle name="Total" xfId="1543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1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17/10/relationships/person" Target="persons/perso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1</xdr:row>
      <xdr:rowOff>47625</xdr:rowOff>
    </xdr:from>
    <xdr:to>
      <xdr:col>3</xdr:col>
      <xdr:colOff>1467484</xdr:colOff>
      <xdr:row>3</xdr:row>
      <xdr:rowOff>171898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FE79A2F-97E9-40E0-853C-2660B31C3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5674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1</xdr:row>
      <xdr:rowOff>47625</xdr:rowOff>
    </xdr:from>
    <xdr:to>
      <xdr:col>3</xdr:col>
      <xdr:colOff>1463674</xdr:colOff>
      <xdr:row>3</xdr:row>
      <xdr:rowOff>168088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2DE264C7-2961-43E4-AB9A-EA18FBED1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5674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gel Leonardo Jerez Carvajal" id="{5126EE46-4B30-49F7-8884-B4B9AFD83428}" userId="S::angel.jerez@umv.gov.co::2a630114-a497-4089-9e96-8b93bfd49f09" providerId="AD"/>
  <person displayName="Suly Paola Contreras Cruz" id="{CD0C0292-F73D-4D90-962E-C0273F1E82B0}" userId="S::suly.contreras@umv.gov.co::05281c8c-3874-401f-be8d-8edb5681fef3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" dT="2026-05-27T20:46:07.15" personId="{5126EE46-4B30-49F7-8884-B4B9AFD83428}" id="{B22D6F6B-3408-44BD-83CC-9D0892F6F643}">
    <text>De dónde proviene este dato? Te sugiero revisar esta página Fuente del IPC: Banco de la República 
https://suameca.banrep.gov.co/estadisticas-economicas-back/reporte-oac.html?path=%2FEstadisticas_Banco_de_la_Republica%2F1_Precios_e_Inflacion%2F2_Indice_de_precios_al_consumidor%2F2_IPC_base_2018%2F1_IPC_2018_por_ciudad</text>
    <extLst>
      <x:ext xmlns:xltc2="http://schemas.microsoft.com/office/spreadsheetml/2020/threadedcomments2" uri="{F7C98A9C-CBB3-438F-8F68-D28B6AF4A901}">
        <xltc2:checksum>3004095101</xltc2:checksum>
        <xltc2:hyperlink startIndex="99" length="220" url="https://suameca.banrep.gov.co/estadisticas-economicas-back/reporte-oac.html?path=%2FEstadisticas_Banco_de_la_Republica%2F1_Precios_e_Inflacion%2F2_Indice_de_precios_al_consumidor%2F2_IPC_base_2018%2F1_IPC_2018_por_ciudad"/>
      </x:ext>
    </extLst>
  </threadedComment>
  <threadedComment ref="O1" dT="2026-07-02T21:52:00.10" personId="{CD0C0292-F73D-4D90-962E-C0273F1E82B0}" id="{F2C0465E-AA16-4A9D-AA73-5ADFBBD32846}" parentId="{B22D6F6B-3408-44BD-83CC-9D0892F6F643}">
    <text>El valor corresponde al ipc que aparece en el dane de acuerdo a las indicaciones de norma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ne.gov.co/index.php/estadisticas-por-tema/precios-y-costos/indice-de-precios-al-consumidor-ipc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dane.gov.co/index.php/estadisticas-por-tema/precios-y-costos/indice-de-precios-al-consumidor-ipc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www.dane.gov.co/index.php/estadisticas-por-tema/precios-y-costos/indice-de-precios-al-consumidor-ipc/" TargetMode="Externa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50EE0-BE7B-46D6-AB4E-1B8906A03A63}">
  <sheetPr>
    <tabColor theme="9" tint="-0.249977111117893"/>
  </sheetPr>
  <dimension ref="A2:U25"/>
  <sheetViews>
    <sheetView tabSelected="1" view="pageLayout" topLeftCell="A7" zoomScale="60" zoomScaleNormal="80" zoomScaleSheetLayoutView="40" zoomScalePageLayoutView="60" workbookViewId="0">
      <selection activeCell="A16" sqref="A16:T16"/>
    </sheetView>
  </sheetViews>
  <sheetFormatPr baseColWidth="10" defaultColWidth="11.42578125" defaultRowHeight="21"/>
  <cols>
    <col min="1" max="2" width="5.5703125" style="42" customWidth="1"/>
    <col min="3" max="3" width="26.7109375" style="42" customWidth="1"/>
    <col min="4" max="4" width="68.7109375" style="42" customWidth="1"/>
    <col min="5" max="5" width="8.7109375" style="42" customWidth="1"/>
    <col min="6" max="6" width="9.28515625" style="42" customWidth="1"/>
    <col min="7" max="7" width="22.7109375" style="42" customWidth="1"/>
    <col min="8" max="8" width="23.7109375" style="42" customWidth="1"/>
    <col min="9" max="9" width="24" style="42" customWidth="1"/>
    <col min="10" max="10" width="20.28515625" style="42" customWidth="1"/>
    <col min="11" max="11" width="25" style="42" customWidth="1"/>
    <col min="12" max="12" width="24.7109375" style="42" customWidth="1"/>
    <col min="13" max="13" width="12.42578125" style="42" customWidth="1"/>
    <col min="14" max="14" width="23.7109375" style="42" customWidth="1"/>
    <col min="15" max="15" width="24.7109375" style="42" customWidth="1"/>
    <col min="16" max="16" width="20.28515625" style="42" customWidth="1"/>
    <col min="17" max="18" width="14" style="42" customWidth="1"/>
    <col min="19" max="19" width="18.7109375" style="42" customWidth="1"/>
    <col min="20" max="20" width="2.42578125" style="39" customWidth="1"/>
    <col min="21" max="16384" width="11.42578125" style="42"/>
  </cols>
  <sheetData>
    <row r="2" spans="1:21" ht="39.75" customHeight="1">
      <c r="C2" s="148"/>
      <c r="D2" s="149"/>
      <c r="E2" s="154" t="s">
        <v>0</v>
      </c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44"/>
      <c r="U2" s="44"/>
    </row>
    <row r="3" spans="1:21" ht="17.25" customHeight="1">
      <c r="C3" s="150"/>
      <c r="D3" s="151"/>
      <c r="E3" s="157" t="s">
        <v>1</v>
      </c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9"/>
      <c r="T3" s="45"/>
      <c r="U3" s="45"/>
    </row>
    <row r="4" spans="1:21" ht="17.25" customHeight="1">
      <c r="C4" s="152"/>
      <c r="D4" s="153"/>
      <c r="E4" s="157" t="s">
        <v>2</v>
      </c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  <c r="T4" s="45"/>
      <c r="U4" s="45"/>
    </row>
    <row r="5" spans="1:21" ht="15.75" customHeight="1" thickBot="1"/>
    <row r="6" spans="1:21" s="51" customFormat="1" ht="87.75" customHeight="1" thickBot="1">
      <c r="C6" s="133" t="s">
        <v>3</v>
      </c>
      <c r="D6" s="134"/>
      <c r="E6" s="134"/>
      <c r="F6" s="135"/>
      <c r="G6" s="160" t="s">
        <v>4</v>
      </c>
      <c r="H6" s="161"/>
      <c r="I6" s="161"/>
      <c r="J6" s="164" t="s">
        <v>5</v>
      </c>
      <c r="K6" s="165"/>
      <c r="L6" s="166"/>
      <c r="M6" s="139" t="s">
        <v>99</v>
      </c>
      <c r="N6" s="140"/>
      <c r="O6" s="140"/>
      <c r="P6" s="140"/>
      <c r="Q6" s="140"/>
      <c r="R6" s="140"/>
      <c r="S6" s="141"/>
    </row>
    <row r="7" spans="1:21" s="51" customFormat="1" ht="63.75" customHeight="1" thickBot="1">
      <c r="C7" s="136"/>
      <c r="D7" s="137"/>
      <c r="E7" s="137"/>
      <c r="F7" s="138"/>
      <c r="G7" s="162"/>
      <c r="H7" s="163"/>
      <c r="I7" s="163"/>
      <c r="J7" s="71" t="s">
        <v>96</v>
      </c>
      <c r="K7" s="71" t="s">
        <v>106</v>
      </c>
      <c r="L7" s="71" t="s">
        <v>107</v>
      </c>
      <c r="M7" s="142"/>
      <c r="N7" s="143"/>
      <c r="O7" s="143"/>
      <c r="P7" s="143"/>
      <c r="Q7" s="143"/>
      <c r="R7" s="143"/>
      <c r="S7" s="144"/>
    </row>
    <row r="8" spans="1:21" s="51" customFormat="1" ht="76.900000000000006" customHeight="1" thickBot="1">
      <c r="C8" s="136"/>
      <c r="D8" s="137"/>
      <c r="E8" s="137"/>
      <c r="F8" s="138"/>
      <c r="G8" s="75" t="s">
        <v>91</v>
      </c>
      <c r="H8" s="76" t="s">
        <v>92</v>
      </c>
      <c r="I8" s="115" t="s">
        <v>93</v>
      </c>
      <c r="J8" s="116" t="s">
        <v>93</v>
      </c>
      <c r="K8" s="77" t="s">
        <v>108</v>
      </c>
      <c r="L8" s="115" t="s">
        <v>108</v>
      </c>
      <c r="M8" s="145"/>
      <c r="N8" s="146"/>
      <c r="O8" s="146"/>
      <c r="P8" s="146"/>
      <c r="Q8" s="146"/>
      <c r="R8" s="146"/>
      <c r="S8" s="147"/>
    </row>
    <row r="9" spans="1:21" s="51" customFormat="1" ht="54.75" customHeight="1" thickBot="1">
      <c r="B9" s="113" t="s">
        <v>6</v>
      </c>
      <c r="C9" s="114" t="s">
        <v>7</v>
      </c>
      <c r="D9" s="114" t="s">
        <v>8</v>
      </c>
      <c r="E9" s="114" t="s">
        <v>9</v>
      </c>
      <c r="F9" s="114" t="s">
        <v>10</v>
      </c>
      <c r="G9" s="167" t="s">
        <v>11</v>
      </c>
      <c r="H9" s="167"/>
      <c r="I9" s="167"/>
      <c r="J9" s="123" t="s">
        <v>12</v>
      </c>
      <c r="K9" s="124"/>
      <c r="L9" s="125"/>
      <c r="M9" s="49" t="s">
        <v>13</v>
      </c>
      <c r="N9" s="50" t="s">
        <v>14</v>
      </c>
      <c r="O9" s="50" t="s">
        <v>15</v>
      </c>
      <c r="P9" s="50" t="s">
        <v>16</v>
      </c>
      <c r="Q9" s="50" t="s">
        <v>17</v>
      </c>
      <c r="R9" s="50" t="s">
        <v>18</v>
      </c>
      <c r="S9" s="50" t="s">
        <v>19</v>
      </c>
    </row>
    <row r="10" spans="1:21" s="51" customFormat="1" ht="170.65" customHeight="1" thickBot="1">
      <c r="B10" s="84">
        <v>1</v>
      </c>
      <c r="C10" s="85" t="s">
        <v>94</v>
      </c>
      <c r="D10" s="110" t="s">
        <v>95</v>
      </c>
      <c r="E10" s="87" t="s">
        <v>9</v>
      </c>
      <c r="F10" s="87">
        <v>1</v>
      </c>
      <c r="G10" s="88">
        <v>56785488</v>
      </c>
      <c r="H10" s="88">
        <v>42475600</v>
      </c>
      <c r="I10" s="89">
        <v>27846000</v>
      </c>
      <c r="J10" s="111">
        <v>23252650</v>
      </c>
      <c r="K10" s="89">
        <v>26239574</v>
      </c>
      <c r="L10" s="112">
        <v>37635421</v>
      </c>
      <c r="M10" s="53">
        <f>COUNT(G10:L10)</f>
        <v>6</v>
      </c>
      <c r="N10" s="54">
        <f>ROUND(AVERAGE(G10:L10),0)</f>
        <v>35705789</v>
      </c>
      <c r="O10" s="55">
        <f>ROUND(+N10*F10,2)</f>
        <v>35705789</v>
      </c>
      <c r="P10" s="56">
        <f t="shared" ref="P10" si="0">STDEVP(G10:L10)</f>
        <v>11549702.096200095</v>
      </c>
      <c r="Q10" s="57">
        <f>P10/N10*100</f>
        <v>32.346861446473277</v>
      </c>
      <c r="R10" s="58">
        <f>100-Q10</f>
        <v>67.65313855352673</v>
      </c>
      <c r="S10" s="59" t="str">
        <f t="shared" ref="S10" si="1">IF(R10&gt;70,"ALTO","BAJO")</f>
        <v>BAJO</v>
      </c>
      <c r="T10" s="52"/>
    </row>
    <row r="11" spans="1:21" s="51" customFormat="1" ht="18" customHeight="1" thickBot="1">
      <c r="B11" s="130"/>
      <c r="C11" s="131"/>
      <c r="D11" s="131"/>
      <c r="E11" s="131"/>
      <c r="F11" s="131"/>
      <c r="G11" s="131"/>
      <c r="H11" s="131"/>
      <c r="I11" s="131"/>
      <c r="J11" s="131"/>
      <c r="K11" s="131"/>
      <c r="L11" s="132"/>
      <c r="M11" s="73" t="s">
        <v>20</v>
      </c>
      <c r="N11" s="64">
        <f>SUM(N10)</f>
        <v>35705789</v>
      </c>
      <c r="O11" s="64">
        <f>SUM(O10)</f>
        <v>35705789</v>
      </c>
      <c r="P11" s="60"/>
      <c r="Q11" s="61"/>
      <c r="R11" s="62"/>
      <c r="S11" s="63"/>
    </row>
    <row r="12" spans="1:21" s="65" customFormat="1" ht="37.5" customHeight="1">
      <c r="D12" s="126" t="s">
        <v>21</v>
      </c>
      <c r="E12" s="126"/>
      <c r="F12" s="126"/>
      <c r="G12" s="126"/>
      <c r="H12" s="126"/>
      <c r="I12" s="126"/>
      <c r="J12" s="126"/>
      <c r="K12" s="126"/>
      <c r="L12" s="126"/>
      <c r="M12" s="127"/>
      <c r="N12" s="127"/>
      <c r="O12" s="127"/>
      <c r="P12" s="127"/>
      <c r="Q12" s="127"/>
      <c r="R12" s="127"/>
      <c r="S12" s="127"/>
    </row>
    <row r="13" spans="1:21" ht="19.5" customHeight="1">
      <c r="D13" s="128" t="s">
        <v>22</v>
      </c>
      <c r="E13" s="128"/>
      <c r="F13" s="128"/>
      <c r="G13" s="128"/>
      <c r="H13" s="128"/>
      <c r="I13" s="128"/>
      <c r="J13" s="99"/>
      <c r="K13" s="99"/>
      <c r="L13" s="46"/>
      <c r="M13" s="46"/>
      <c r="N13" s="46"/>
      <c r="O13" s="46"/>
      <c r="P13" s="46"/>
      <c r="Q13" s="46"/>
      <c r="R13" s="46"/>
      <c r="S13" s="46"/>
    </row>
    <row r="14" spans="1:21" s="39" customFormat="1" ht="15" customHeight="1">
      <c r="C14" s="42"/>
      <c r="D14" s="129" t="s">
        <v>23</v>
      </c>
      <c r="E14" s="129"/>
      <c r="F14" s="129"/>
      <c r="G14" s="129"/>
      <c r="H14" s="74"/>
      <c r="I14" s="41"/>
      <c r="J14" s="41"/>
      <c r="K14" s="41"/>
      <c r="L14" s="42"/>
      <c r="M14" s="42"/>
      <c r="N14" s="42"/>
      <c r="O14" s="42"/>
      <c r="P14" s="42"/>
      <c r="Q14" s="42"/>
      <c r="R14" s="42"/>
      <c r="S14" s="42"/>
    </row>
    <row r="15" spans="1:21" s="39" customFormat="1">
      <c r="C15" s="42"/>
      <c r="D15" s="40"/>
      <c r="E15" s="42"/>
      <c r="F15" s="42"/>
      <c r="G15" s="41"/>
      <c r="H15" s="41"/>
      <c r="I15" s="41"/>
      <c r="J15" s="41"/>
      <c r="K15" s="41"/>
      <c r="L15" s="42"/>
      <c r="M15" s="42"/>
      <c r="N15" s="42"/>
      <c r="O15" s="42"/>
      <c r="P15" s="42"/>
      <c r="Q15" s="42"/>
      <c r="R15" s="42"/>
      <c r="S15" s="42"/>
    </row>
    <row r="16" spans="1:21" s="39" customFormat="1" ht="4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3:19" s="39" customFormat="1">
      <c r="C17" s="42"/>
      <c r="D17" s="40"/>
      <c r="E17" s="42"/>
      <c r="F17" s="42"/>
      <c r="G17" s="41"/>
      <c r="H17" s="41"/>
      <c r="I17" s="41"/>
      <c r="J17" s="41"/>
      <c r="K17" s="41"/>
      <c r="L17" s="42"/>
      <c r="M17" s="42"/>
      <c r="N17" s="42"/>
      <c r="O17" s="42"/>
      <c r="P17" s="42"/>
      <c r="Q17" s="42"/>
      <c r="R17" s="42"/>
      <c r="S17" s="42"/>
    </row>
    <row r="18" spans="3:19" s="39" customFormat="1">
      <c r="C18" s="42"/>
      <c r="D18" s="40"/>
      <c r="E18" s="42"/>
      <c r="F18" s="42"/>
      <c r="G18" s="41"/>
      <c r="H18" s="41"/>
      <c r="I18" s="41"/>
      <c r="J18" s="41"/>
      <c r="K18" s="41"/>
      <c r="L18" s="42"/>
      <c r="M18" s="42"/>
      <c r="N18" s="42"/>
      <c r="O18" s="42"/>
      <c r="P18" s="42"/>
      <c r="Q18" s="42"/>
      <c r="R18" s="42"/>
      <c r="S18" s="42"/>
    </row>
    <row r="19" spans="3:19">
      <c r="D19" s="43"/>
    </row>
    <row r="20" spans="3:19">
      <c r="D20" s="68" t="s">
        <v>24</v>
      </c>
      <c r="E20" s="68" t="s">
        <v>25</v>
      </c>
      <c r="F20" s="66"/>
      <c r="G20" s="67"/>
      <c r="H20" s="67"/>
    </row>
    <row r="21" spans="3:19">
      <c r="D21" s="68">
        <v>2023</v>
      </c>
      <c r="E21" s="69">
        <v>9.2799999999999994</v>
      </c>
      <c r="G21" s="67"/>
      <c r="H21" s="67"/>
    </row>
    <row r="22" spans="3:19">
      <c r="D22" s="68">
        <v>2024</v>
      </c>
      <c r="E22" s="69">
        <v>5.2</v>
      </c>
      <c r="G22" s="67"/>
      <c r="H22" s="67"/>
    </row>
    <row r="23" spans="3:19">
      <c r="D23" s="68">
        <v>2025</v>
      </c>
      <c r="E23" s="69">
        <v>5.0999999999999996</v>
      </c>
      <c r="G23" s="67"/>
      <c r="H23" s="67"/>
    </row>
    <row r="24" spans="3:19" ht="26.25" customHeight="1">
      <c r="D24" s="70"/>
      <c r="E24" s="69"/>
      <c r="G24" s="67"/>
      <c r="H24" s="67"/>
    </row>
    <row r="25" spans="3:19">
      <c r="D25" s="47" t="s">
        <v>26</v>
      </c>
    </row>
  </sheetData>
  <mergeCells count="16">
    <mergeCell ref="B11:L11"/>
    <mergeCell ref="A16:T16"/>
    <mergeCell ref="C2:D4"/>
    <mergeCell ref="E2:S2"/>
    <mergeCell ref="E3:L3"/>
    <mergeCell ref="M3:S3"/>
    <mergeCell ref="E4:S4"/>
    <mergeCell ref="C6:F8"/>
    <mergeCell ref="G6:I7"/>
    <mergeCell ref="M6:S8"/>
    <mergeCell ref="G9:I9"/>
    <mergeCell ref="D12:S12"/>
    <mergeCell ref="D13:I13"/>
    <mergeCell ref="D14:G14"/>
    <mergeCell ref="J6:L6"/>
    <mergeCell ref="J9:L9"/>
  </mergeCells>
  <phoneticPr fontId="81" type="noConversion"/>
  <conditionalFormatting sqref="S10:S11">
    <cfRule type="cellIs" dxfId="1" priority="1" operator="equal">
      <formula>"BAJO"</formula>
    </cfRule>
  </conditionalFormatting>
  <hyperlinks>
    <hyperlink ref="D25" r:id="rId1" xr:uid="{25ED4684-9ABA-4AAC-8E24-273AEB366639}"/>
  </hyperlink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2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CE171-35C0-42EC-BD87-38C914E097E5}">
  <sheetPr>
    <tabColor theme="9" tint="-0.249977111117893"/>
  </sheetPr>
  <dimension ref="A2:U25"/>
  <sheetViews>
    <sheetView view="pageLayout" topLeftCell="D6" zoomScale="50" zoomScaleNormal="80" zoomScaleSheetLayoutView="40" zoomScalePageLayoutView="50" workbookViewId="0">
      <selection activeCell="D13" sqref="D13:I13"/>
    </sheetView>
  </sheetViews>
  <sheetFormatPr baseColWidth="10" defaultColWidth="11.42578125" defaultRowHeight="21"/>
  <cols>
    <col min="1" max="1" width="2.28515625" style="42" customWidth="1"/>
    <col min="2" max="2" width="4.28515625" style="42" customWidth="1"/>
    <col min="3" max="3" width="19.7109375" style="42" customWidth="1"/>
    <col min="4" max="4" width="43.5703125" style="42" customWidth="1"/>
    <col min="5" max="5" width="15.28515625" style="42" customWidth="1"/>
    <col min="6" max="6" width="9.28515625" style="42" customWidth="1"/>
    <col min="7" max="7" width="29.28515625" style="42" customWidth="1"/>
    <col min="8" max="8" width="25.28515625" style="42" customWidth="1"/>
    <col min="9" max="10" width="26.7109375" style="42" customWidth="1"/>
    <col min="11" max="11" width="30.42578125" style="42" customWidth="1"/>
    <col min="12" max="12" width="34" style="42" customWidth="1"/>
    <col min="13" max="13" width="18.42578125" style="42" customWidth="1"/>
    <col min="14" max="14" width="25" style="42" customWidth="1"/>
    <col min="15" max="15" width="22.28515625" style="42" customWidth="1"/>
    <col min="16" max="16" width="20.28515625" style="42" customWidth="1"/>
    <col min="17" max="17" width="16.7109375" style="42" customWidth="1"/>
    <col min="18" max="18" width="18.28515625" style="42" customWidth="1"/>
    <col min="19" max="19" width="18.7109375" style="42" customWidth="1"/>
    <col min="20" max="20" width="2.42578125" style="39" customWidth="1"/>
    <col min="21" max="16384" width="11.42578125" style="42"/>
  </cols>
  <sheetData>
    <row r="2" spans="1:21" ht="39.75" customHeight="1">
      <c r="C2" s="148"/>
      <c r="D2" s="149"/>
      <c r="E2" s="154" t="s">
        <v>0</v>
      </c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44"/>
      <c r="U2" s="44"/>
    </row>
    <row r="3" spans="1:21" ht="17.25" customHeight="1">
      <c r="C3" s="150"/>
      <c r="D3" s="151"/>
      <c r="E3" s="157" t="s">
        <v>1</v>
      </c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9"/>
      <c r="T3" s="45"/>
      <c r="U3" s="45"/>
    </row>
    <row r="4" spans="1:21" ht="17.25" customHeight="1">
      <c r="C4" s="152"/>
      <c r="D4" s="153"/>
      <c r="E4" s="157" t="s">
        <v>2</v>
      </c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  <c r="T4" s="45"/>
      <c r="U4" s="45"/>
    </row>
    <row r="5" spans="1:21" ht="15.75" customHeight="1" thickBot="1"/>
    <row r="6" spans="1:21" s="51" customFormat="1" ht="87.75" customHeight="1" thickBot="1">
      <c r="C6" s="133" t="s">
        <v>3</v>
      </c>
      <c r="D6" s="134"/>
      <c r="E6" s="134"/>
      <c r="F6" s="135"/>
      <c r="G6" s="160" t="s">
        <v>4</v>
      </c>
      <c r="H6" s="161"/>
      <c r="I6" s="161"/>
      <c r="J6" s="164" t="s">
        <v>5</v>
      </c>
      <c r="K6" s="165"/>
      <c r="L6" s="166"/>
      <c r="M6" s="139" t="s">
        <v>99</v>
      </c>
      <c r="N6" s="140"/>
      <c r="O6" s="140"/>
      <c r="P6" s="140"/>
      <c r="Q6" s="140"/>
      <c r="R6" s="140"/>
      <c r="S6" s="141"/>
    </row>
    <row r="7" spans="1:21" s="51" customFormat="1" ht="87" customHeight="1" thickBot="1">
      <c r="C7" s="136"/>
      <c r="D7" s="137"/>
      <c r="E7" s="137"/>
      <c r="F7" s="138"/>
      <c r="G7" s="162"/>
      <c r="H7" s="163"/>
      <c r="I7" s="163"/>
      <c r="J7" s="71" t="s">
        <v>96</v>
      </c>
      <c r="K7" s="71" t="s">
        <v>106</v>
      </c>
      <c r="L7" s="71" t="s">
        <v>107</v>
      </c>
      <c r="M7" s="142"/>
      <c r="N7" s="143"/>
      <c r="O7" s="143"/>
      <c r="P7" s="143"/>
      <c r="Q7" s="143"/>
      <c r="R7" s="143"/>
      <c r="S7" s="144"/>
    </row>
    <row r="8" spans="1:21" s="51" customFormat="1" ht="81" customHeight="1" thickBot="1">
      <c r="C8" s="136"/>
      <c r="D8" s="137"/>
      <c r="E8" s="137"/>
      <c r="F8" s="138"/>
      <c r="G8" s="117" t="s">
        <v>91</v>
      </c>
      <c r="H8" s="118" t="s">
        <v>92</v>
      </c>
      <c r="I8" s="119" t="s">
        <v>93</v>
      </c>
      <c r="J8" s="72" t="s">
        <v>93</v>
      </c>
      <c r="K8" s="107" t="s">
        <v>108</v>
      </c>
      <c r="L8" s="107" t="s">
        <v>108</v>
      </c>
      <c r="M8" s="145"/>
      <c r="N8" s="146"/>
      <c r="O8" s="146"/>
      <c r="P8" s="146"/>
      <c r="Q8" s="146"/>
      <c r="R8" s="146"/>
      <c r="S8" s="147"/>
    </row>
    <row r="9" spans="1:21" s="51" customFormat="1" ht="54.75" customHeight="1" thickBot="1">
      <c r="B9" s="113"/>
      <c r="C9" s="114" t="s">
        <v>7</v>
      </c>
      <c r="D9" s="114" t="s">
        <v>27</v>
      </c>
      <c r="E9" s="114" t="s">
        <v>9</v>
      </c>
      <c r="F9" s="114" t="s">
        <v>10</v>
      </c>
      <c r="G9" s="123" t="s">
        <v>11</v>
      </c>
      <c r="H9" s="124"/>
      <c r="I9" s="125"/>
      <c r="J9" s="124" t="s">
        <v>12</v>
      </c>
      <c r="K9" s="124"/>
      <c r="L9" s="125"/>
      <c r="M9" s="49" t="s">
        <v>13</v>
      </c>
      <c r="N9" s="50" t="s">
        <v>14</v>
      </c>
      <c r="O9" s="50" t="s">
        <v>15</v>
      </c>
      <c r="P9" s="50" t="s">
        <v>16</v>
      </c>
      <c r="Q9" s="50" t="s">
        <v>17</v>
      </c>
      <c r="R9" s="50" t="s">
        <v>18</v>
      </c>
      <c r="S9" s="50" t="s">
        <v>19</v>
      </c>
    </row>
    <row r="10" spans="1:21" s="51" customFormat="1" ht="219" customHeight="1" thickBot="1">
      <c r="B10" s="120">
        <v>1</v>
      </c>
      <c r="C10" s="121" t="s">
        <v>94</v>
      </c>
      <c r="D10" s="87" t="s">
        <v>95</v>
      </c>
      <c r="E10" s="87" t="s">
        <v>98</v>
      </c>
      <c r="F10" s="87">
        <v>1</v>
      </c>
      <c r="G10" s="88"/>
      <c r="H10" s="88"/>
      <c r="I10" s="89">
        <v>27846000</v>
      </c>
      <c r="J10" s="111"/>
      <c r="K10" s="89">
        <v>26239574</v>
      </c>
      <c r="L10" s="112">
        <v>37635421</v>
      </c>
      <c r="M10" s="90">
        <f>COUNT(G10:L10)</f>
        <v>3</v>
      </c>
      <c r="N10" s="91">
        <f>ROUND(AVERAGE(G10:L10),0)</f>
        <v>30573665</v>
      </c>
      <c r="O10" s="92">
        <f>ROUND(+N10*F10,2)</f>
        <v>30573665</v>
      </c>
      <c r="P10" s="93">
        <f>STDEVP(G10:L10)</f>
        <v>5036298.2090698984</v>
      </c>
      <c r="Q10" s="94">
        <f>P10/N10*100</f>
        <v>16.472667601577694</v>
      </c>
      <c r="R10" s="95">
        <f>100-Q10</f>
        <v>83.527332398422303</v>
      </c>
      <c r="S10" s="96" t="str">
        <f t="shared" ref="S10" si="0">IF(R10&gt;70,"ALTO","BAJO")</f>
        <v>ALTO</v>
      </c>
    </row>
    <row r="11" spans="1:21" s="51" customFormat="1" ht="18" customHeight="1" thickBot="1">
      <c r="B11" s="130"/>
      <c r="C11" s="131"/>
      <c r="D11" s="131"/>
      <c r="E11" s="131"/>
      <c r="F11" s="131"/>
      <c r="G11" s="131"/>
      <c r="H11" s="131"/>
      <c r="I11" s="131"/>
      <c r="J11" s="131"/>
      <c r="K11" s="131"/>
      <c r="L11" s="132"/>
      <c r="M11" s="97" t="s">
        <v>20</v>
      </c>
      <c r="N11" s="98">
        <f>SUM(N10:N10)</f>
        <v>30573665</v>
      </c>
      <c r="O11" s="98">
        <f>SUM(O10:O10)</f>
        <v>30573665</v>
      </c>
      <c r="P11" s="60"/>
      <c r="Q11" s="61"/>
      <c r="R11" s="62"/>
      <c r="S11" s="63"/>
    </row>
    <row r="12" spans="1:21" s="65" customFormat="1" ht="69.599999999999994" customHeight="1">
      <c r="D12" s="126" t="s">
        <v>21</v>
      </c>
      <c r="E12" s="126"/>
      <c r="F12" s="126"/>
      <c r="G12" s="126"/>
      <c r="H12" s="126"/>
      <c r="I12" s="126"/>
      <c r="J12" s="126"/>
      <c r="K12" s="126"/>
      <c r="L12" s="126"/>
      <c r="M12" s="127"/>
      <c r="N12" s="127"/>
      <c r="O12" s="127"/>
      <c r="P12" s="127"/>
      <c r="Q12" s="127"/>
      <c r="R12" s="127"/>
      <c r="S12" s="127"/>
    </row>
    <row r="13" spans="1:21" ht="36.6" customHeight="1">
      <c r="D13" s="128" t="s">
        <v>22</v>
      </c>
      <c r="E13" s="128"/>
      <c r="F13" s="128"/>
      <c r="G13" s="128"/>
      <c r="H13" s="128"/>
      <c r="I13" s="128"/>
      <c r="J13" s="99"/>
      <c r="K13" s="99"/>
      <c r="L13" s="46"/>
      <c r="M13" s="46"/>
      <c r="N13" s="46"/>
      <c r="O13" s="46"/>
      <c r="P13" s="46"/>
      <c r="Q13" s="46"/>
      <c r="R13" s="46"/>
      <c r="S13" s="46"/>
    </row>
    <row r="14" spans="1:21" s="39" customFormat="1" ht="15" customHeight="1">
      <c r="C14" s="42"/>
      <c r="D14" s="129" t="s">
        <v>23</v>
      </c>
      <c r="E14" s="129"/>
      <c r="F14" s="129"/>
      <c r="G14" s="129"/>
      <c r="H14" s="74"/>
      <c r="I14" s="41"/>
      <c r="J14" s="41"/>
      <c r="K14" s="41"/>
      <c r="L14" s="42"/>
      <c r="M14" s="42"/>
      <c r="N14" s="42"/>
      <c r="O14" s="42"/>
      <c r="P14" s="42"/>
      <c r="Q14" s="42"/>
      <c r="R14" s="42"/>
      <c r="S14" s="42"/>
    </row>
    <row r="15" spans="1:21" s="39" customFormat="1">
      <c r="C15" s="42"/>
      <c r="D15" s="40"/>
      <c r="E15" s="42"/>
      <c r="F15" s="42"/>
      <c r="G15" s="41"/>
      <c r="H15" s="41"/>
      <c r="I15" s="41"/>
      <c r="J15" s="41"/>
      <c r="K15" s="41"/>
      <c r="L15" s="42"/>
      <c r="M15" s="42"/>
      <c r="N15" s="42"/>
      <c r="O15" s="42"/>
      <c r="P15" s="42"/>
      <c r="Q15" s="42"/>
      <c r="R15" s="42"/>
      <c r="S15" s="42"/>
    </row>
    <row r="16" spans="1:21" s="39" customFormat="1" ht="4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3:19" s="39" customFormat="1">
      <c r="C17" s="42"/>
      <c r="D17" s="40"/>
      <c r="E17" s="42"/>
      <c r="F17" s="42"/>
      <c r="G17" s="41"/>
      <c r="H17" s="41"/>
      <c r="I17" s="41"/>
      <c r="J17" s="41"/>
      <c r="K17" s="41"/>
      <c r="L17" s="42"/>
      <c r="M17" s="42"/>
      <c r="N17" s="42"/>
      <c r="O17" s="42"/>
      <c r="P17" s="42"/>
      <c r="Q17" s="42"/>
      <c r="R17" s="42"/>
      <c r="S17" s="42"/>
    </row>
    <row r="18" spans="3:19" s="39" customFormat="1">
      <c r="C18" s="42"/>
      <c r="D18" s="40"/>
      <c r="E18" s="42"/>
      <c r="F18" s="42"/>
      <c r="G18" s="41"/>
      <c r="H18" s="41"/>
      <c r="I18" s="41"/>
      <c r="J18" s="41"/>
      <c r="K18" s="41"/>
      <c r="L18" s="42"/>
      <c r="M18" s="42"/>
      <c r="N18" s="42"/>
      <c r="O18" s="42"/>
      <c r="P18" s="42"/>
      <c r="Q18" s="42"/>
      <c r="R18" s="42"/>
      <c r="S18" s="42"/>
    </row>
    <row r="19" spans="3:19">
      <c r="D19" s="43"/>
    </row>
    <row r="20" spans="3:19">
      <c r="D20" s="68" t="s">
        <v>24</v>
      </c>
      <c r="E20" s="68" t="s">
        <v>25</v>
      </c>
      <c r="F20" s="66"/>
      <c r="G20" s="67"/>
      <c r="H20" s="67"/>
    </row>
    <row r="21" spans="3:19">
      <c r="D21" s="68">
        <v>2023</v>
      </c>
      <c r="E21" s="69">
        <v>9.2799999999999994</v>
      </c>
      <c r="G21" s="67"/>
      <c r="H21" s="67"/>
    </row>
    <row r="22" spans="3:19">
      <c r="D22" s="68">
        <v>2024</v>
      </c>
      <c r="E22" s="69">
        <v>5.2</v>
      </c>
      <c r="G22" s="67"/>
      <c r="H22" s="67"/>
    </row>
    <row r="23" spans="3:19">
      <c r="D23" s="68">
        <v>2025</v>
      </c>
      <c r="E23" s="69">
        <v>5.0999999999999996</v>
      </c>
      <c r="G23" s="67"/>
      <c r="H23" s="67"/>
    </row>
    <row r="24" spans="3:19" ht="26.25" customHeight="1">
      <c r="D24" s="70"/>
      <c r="E24" s="69"/>
      <c r="G24" s="67"/>
      <c r="H24" s="67"/>
    </row>
    <row r="25" spans="3:19">
      <c r="D25" s="47" t="s">
        <v>26</v>
      </c>
    </row>
  </sheetData>
  <mergeCells count="16">
    <mergeCell ref="C6:F8"/>
    <mergeCell ref="M6:S8"/>
    <mergeCell ref="C2:D4"/>
    <mergeCell ref="E2:S2"/>
    <mergeCell ref="E3:L3"/>
    <mergeCell ref="M3:S3"/>
    <mergeCell ref="E4:S4"/>
    <mergeCell ref="G6:I7"/>
    <mergeCell ref="J6:L6"/>
    <mergeCell ref="A16:T16"/>
    <mergeCell ref="G9:I9"/>
    <mergeCell ref="D12:S12"/>
    <mergeCell ref="D13:I13"/>
    <mergeCell ref="D14:G14"/>
    <mergeCell ref="J9:L9"/>
    <mergeCell ref="B11:L11"/>
  </mergeCells>
  <phoneticPr fontId="81" type="noConversion"/>
  <conditionalFormatting sqref="S10:S11">
    <cfRule type="cellIs" dxfId="0" priority="1" operator="equal">
      <formula>"BAJO"</formula>
    </cfRule>
  </conditionalFormatting>
  <hyperlinks>
    <hyperlink ref="D25" r:id="rId1" xr:uid="{F16D6C71-57E3-4285-AF00-A0651608D340}"/>
  </hyperlink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2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89FB-DDE2-4635-9DD2-1B79A98F380C}">
  <dimension ref="A1:P18"/>
  <sheetViews>
    <sheetView topLeftCell="H2" workbookViewId="0">
      <selection activeCell="M3" sqref="M3"/>
    </sheetView>
  </sheetViews>
  <sheetFormatPr baseColWidth="10" defaultColWidth="9.28515625" defaultRowHeight="23.25" customHeight="1"/>
  <cols>
    <col min="1" max="1" width="4.7109375" customWidth="1"/>
    <col min="2" max="3" width="12.5703125" customWidth="1"/>
    <col min="4" max="4" width="55.7109375" customWidth="1"/>
    <col min="5" max="8" width="18.140625" customWidth="1"/>
    <col min="9" max="9" width="13.85546875" customWidth="1"/>
    <col min="10" max="10" width="17.28515625" customWidth="1"/>
    <col min="11" max="12" width="14.7109375" customWidth="1"/>
    <col min="13" max="13" width="12.5703125" customWidth="1"/>
    <col min="14" max="14" width="15.7109375" customWidth="1"/>
    <col min="15" max="15" width="21.28515625" customWidth="1"/>
    <col min="16" max="16" width="15" customWidth="1"/>
  </cols>
  <sheetData>
    <row r="1" spans="1:16" ht="23.25" customHeight="1" thickBot="1">
      <c r="F1">
        <v>9.2799999999999994</v>
      </c>
      <c r="G1">
        <v>5.2</v>
      </c>
      <c r="H1">
        <v>5.0999999999999996</v>
      </c>
      <c r="I1">
        <v>3.87</v>
      </c>
      <c r="K1">
        <v>5.2</v>
      </c>
      <c r="L1">
        <v>5.0999999999999996</v>
      </c>
      <c r="M1">
        <v>3.87</v>
      </c>
      <c r="O1">
        <v>5.0999999999999996</v>
      </c>
      <c r="P1">
        <v>3.87</v>
      </c>
    </row>
    <row r="2" spans="1:16" ht="72.599999999999994" customHeight="1" thickBot="1">
      <c r="A2" s="51"/>
      <c r="B2" s="79" t="s">
        <v>6</v>
      </c>
      <c r="C2" s="48" t="s">
        <v>7</v>
      </c>
      <c r="D2" s="48" t="s">
        <v>8</v>
      </c>
      <c r="E2" s="108" t="s">
        <v>105</v>
      </c>
      <c r="F2" s="101" t="s">
        <v>101</v>
      </c>
      <c r="G2" s="101" t="s">
        <v>102</v>
      </c>
      <c r="H2" s="101" t="s">
        <v>28</v>
      </c>
      <c r="I2" s="102" t="s">
        <v>103</v>
      </c>
      <c r="J2" s="109" t="s">
        <v>104</v>
      </c>
      <c r="K2" s="103" t="s">
        <v>102</v>
      </c>
      <c r="L2" s="103" t="s">
        <v>28</v>
      </c>
      <c r="M2" s="104" t="s">
        <v>103</v>
      </c>
      <c r="N2" s="80" t="s">
        <v>97</v>
      </c>
      <c r="O2" s="81" t="s">
        <v>28</v>
      </c>
      <c r="P2" s="82" t="s">
        <v>100</v>
      </c>
    </row>
    <row r="3" spans="1:16" ht="136.9" customHeight="1" thickBot="1">
      <c r="A3" s="51"/>
      <c r="B3" s="84">
        <v>1</v>
      </c>
      <c r="C3" s="85" t="s">
        <v>94</v>
      </c>
      <c r="D3" s="86" t="s">
        <v>95</v>
      </c>
      <c r="E3" s="105">
        <v>29988000</v>
      </c>
      <c r="F3" s="78">
        <f>+E3*(1+0.0928)</f>
        <v>32770886.399999999</v>
      </c>
      <c r="G3" s="78">
        <f>+F3*(1+0.052)</f>
        <v>34474972.492799997</v>
      </c>
      <c r="H3" s="78">
        <f>+G3*(1+0.051)</f>
        <v>36233196.089932792</v>
      </c>
      <c r="I3" s="78">
        <f>+H3*(1+0.0387)</f>
        <v>37635420.778613187</v>
      </c>
      <c r="J3" s="106">
        <v>22848000</v>
      </c>
      <c r="K3" s="78">
        <f>+J3*(1+0.052)</f>
        <v>24036096</v>
      </c>
      <c r="L3" s="78">
        <f>+K3*(1+0.051)</f>
        <v>25261936.895999998</v>
      </c>
      <c r="M3" s="78">
        <f>+L3*(1+0.0387)</f>
        <v>26239573.853875197</v>
      </c>
      <c r="N3" s="83">
        <v>21300000</v>
      </c>
      <c r="O3" s="78">
        <f>+N3*(1+0.051)</f>
        <v>22386300</v>
      </c>
      <c r="P3" s="78">
        <f>+O3*(1+0.0387)</f>
        <v>23252649.809999999</v>
      </c>
    </row>
    <row r="4" spans="1:16" ht="53.65" customHeight="1">
      <c r="A4" s="65"/>
      <c r="B4" s="65"/>
      <c r="C4" s="65"/>
      <c r="D4" s="126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16" ht="23.25" customHeight="1">
      <c r="A5" s="42"/>
      <c r="B5" s="42"/>
      <c r="C5" s="42"/>
      <c r="D5" s="128" t="s">
        <v>22</v>
      </c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46"/>
      <c r="P5" s="46"/>
    </row>
    <row r="6" spans="1:16" ht="23.25" customHeight="1">
      <c r="A6" s="39"/>
      <c r="B6" s="42"/>
      <c r="C6" s="42"/>
      <c r="D6" s="129" t="s">
        <v>23</v>
      </c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41"/>
      <c r="P6" s="42"/>
    </row>
    <row r="7" spans="1:16" ht="23.25" customHeight="1">
      <c r="A7" s="39"/>
      <c r="B7" s="42"/>
      <c r="C7" s="42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  <c r="O7" s="41"/>
      <c r="P7" s="42"/>
    </row>
    <row r="8" spans="1:16" ht="23.25" customHeight="1">
      <c r="A8" s="39"/>
      <c r="B8" s="42"/>
      <c r="C8" s="42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  <c r="P8" s="42"/>
    </row>
    <row r="9" spans="1:16" ht="23.25" customHeight="1">
      <c r="A9" s="39"/>
      <c r="B9" s="42"/>
      <c r="C9" s="42"/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2"/>
    </row>
    <row r="10" spans="1:16" ht="23.25" customHeight="1">
      <c r="A10" s="42"/>
      <c r="B10" s="42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2"/>
      <c r="O10" s="42"/>
      <c r="P10" s="42"/>
    </row>
    <row r="11" spans="1:16" ht="23.25" customHeight="1">
      <c r="A11" s="42"/>
      <c r="B11" s="42"/>
      <c r="C11" s="42"/>
      <c r="D11" s="68" t="s">
        <v>24</v>
      </c>
      <c r="E11" s="100"/>
      <c r="F11" s="100"/>
      <c r="G11" s="100"/>
      <c r="H11" s="100"/>
      <c r="I11" s="100"/>
      <c r="J11" s="100"/>
      <c r="K11" s="100"/>
      <c r="L11" s="100"/>
      <c r="M11" s="100"/>
      <c r="N11" s="67"/>
      <c r="O11" s="42"/>
      <c r="P11" s="42"/>
    </row>
    <row r="12" spans="1:16" ht="23.25" customHeight="1">
      <c r="A12" s="42"/>
      <c r="B12" s="42"/>
      <c r="C12" s="42"/>
      <c r="D12" s="68">
        <v>2023</v>
      </c>
      <c r="E12" s="100"/>
      <c r="F12" s="100"/>
      <c r="G12" s="100"/>
      <c r="H12" s="100"/>
      <c r="I12" s="100"/>
      <c r="J12" s="100"/>
      <c r="K12" s="100"/>
      <c r="L12" s="100"/>
      <c r="M12" s="100"/>
      <c r="N12" s="67"/>
      <c r="O12" s="42"/>
      <c r="P12" s="42"/>
    </row>
    <row r="13" spans="1:16" ht="23.25" customHeight="1">
      <c r="A13" s="42"/>
      <c r="B13" s="42"/>
      <c r="C13" s="42"/>
      <c r="D13" s="68">
        <v>2024</v>
      </c>
      <c r="E13" s="100"/>
      <c r="F13" s="100"/>
      <c r="G13" s="100"/>
      <c r="H13" s="100"/>
      <c r="I13" s="100"/>
      <c r="J13" s="100"/>
      <c r="K13" s="100"/>
      <c r="L13" s="100"/>
      <c r="M13" s="100"/>
      <c r="N13" s="67"/>
      <c r="O13" s="42"/>
      <c r="P13" s="42"/>
    </row>
    <row r="14" spans="1:16" ht="23.25" customHeight="1">
      <c r="A14" s="42"/>
      <c r="B14" s="42"/>
      <c r="C14" s="42"/>
      <c r="D14" s="68">
        <v>2025</v>
      </c>
      <c r="E14" s="100"/>
      <c r="F14" s="100"/>
      <c r="G14" s="100"/>
      <c r="H14" s="100"/>
      <c r="I14" s="100"/>
      <c r="J14" s="100"/>
      <c r="K14" s="100"/>
      <c r="L14" s="100"/>
      <c r="M14" s="100"/>
      <c r="N14" s="67"/>
      <c r="O14" s="42"/>
      <c r="P14" s="42"/>
    </row>
    <row r="15" spans="1:16" ht="23.25" customHeight="1">
      <c r="A15" s="42"/>
      <c r="B15" s="42"/>
      <c r="C15" s="42"/>
      <c r="D15" s="70" t="s">
        <v>29</v>
      </c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42"/>
      <c r="P15" s="42"/>
    </row>
    <row r="16" spans="1:16" ht="23.25" customHeight="1">
      <c r="A16" s="42"/>
      <c r="B16" s="42"/>
      <c r="C16" s="42"/>
      <c r="D16" s="47" t="s">
        <v>26</v>
      </c>
      <c r="E16" s="47"/>
      <c r="F16" s="47"/>
      <c r="G16" s="47"/>
      <c r="H16" s="47"/>
      <c r="I16" s="47"/>
      <c r="J16" s="47"/>
      <c r="K16" s="47"/>
      <c r="L16" s="47"/>
      <c r="M16" s="47"/>
      <c r="N16" s="42"/>
      <c r="O16" s="42"/>
      <c r="P16" s="42"/>
    </row>
    <row r="17" spans="1:16" ht="23.25" customHeight="1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23.2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</sheetData>
  <mergeCells count="3">
    <mergeCell ref="D4:P4"/>
    <mergeCell ref="D5:N5"/>
    <mergeCell ref="D6:N6"/>
  </mergeCells>
  <hyperlinks>
    <hyperlink ref="D16" r:id="rId1" xr:uid="{F569651D-343A-48A7-8F33-B35670397D67}"/>
  </hyperlinks>
  <pageMargins left="0.7" right="0.7" top="0.75" bottom="0.75" header="0.3" footer="0.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ColWidth="11.42578125" defaultRowHeight="15"/>
  <cols>
    <col min="4" max="4" width="52.42578125" bestFit="1" customWidth="1"/>
    <col min="6" max="6" width="18.42578125" customWidth="1"/>
    <col min="11" max="11" width="18" customWidth="1"/>
    <col min="21" max="21" width="16.28515625" customWidth="1"/>
    <col min="38" max="38" width="15.42578125" customWidth="1"/>
  </cols>
  <sheetData>
    <row r="3" spans="1:40" ht="15.75" thickBot="1"/>
    <row r="4" spans="1:40" s="9" customFormat="1" ht="67.5">
      <c r="A4" s="1" t="s">
        <v>30</v>
      </c>
      <c r="B4" s="1" t="s">
        <v>31</v>
      </c>
      <c r="C4" s="1" t="s">
        <v>32</v>
      </c>
      <c r="D4" s="1" t="s">
        <v>33</v>
      </c>
      <c r="E4" s="2" t="s">
        <v>34</v>
      </c>
      <c r="F4" s="3" t="s">
        <v>35</v>
      </c>
      <c r="G4" s="4" t="s">
        <v>36</v>
      </c>
      <c r="H4" s="4" t="s">
        <v>37</v>
      </c>
      <c r="I4" s="4" t="s">
        <v>38</v>
      </c>
      <c r="J4" s="4" t="s">
        <v>39</v>
      </c>
      <c r="K4" s="4" t="s">
        <v>40</v>
      </c>
      <c r="L4" s="4" t="s">
        <v>41</v>
      </c>
      <c r="M4" s="5" t="s">
        <v>42</v>
      </c>
      <c r="N4" s="4" t="s">
        <v>43</v>
      </c>
      <c r="O4" s="168" t="s">
        <v>44</v>
      </c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70"/>
      <c r="AA4" s="6"/>
      <c r="AB4" s="6"/>
      <c r="AC4" s="6"/>
      <c r="AD4" s="6"/>
      <c r="AE4" s="4" t="s">
        <v>45</v>
      </c>
      <c r="AF4" s="4" t="s">
        <v>46</v>
      </c>
      <c r="AG4" s="4" t="s">
        <v>47</v>
      </c>
      <c r="AH4" s="4" t="s">
        <v>48</v>
      </c>
      <c r="AI4" s="4" t="s">
        <v>49</v>
      </c>
      <c r="AJ4" s="4" t="s">
        <v>50</v>
      </c>
      <c r="AK4" s="4" t="s">
        <v>51</v>
      </c>
      <c r="AL4" s="7" t="s">
        <v>52</v>
      </c>
      <c r="AM4" s="8" t="s">
        <v>53</v>
      </c>
    </row>
    <row r="5" spans="1:40" s="9" customFormat="1" ht="11.25">
      <c r="A5" s="11">
        <v>2011</v>
      </c>
      <c r="B5" s="10">
        <v>340</v>
      </c>
      <c r="C5" s="10" t="s">
        <v>54</v>
      </c>
      <c r="D5" s="10" t="s">
        <v>55</v>
      </c>
      <c r="E5" s="12" t="s">
        <v>56</v>
      </c>
      <c r="F5" s="13">
        <v>40827</v>
      </c>
      <c r="G5" s="10" t="s">
        <v>57</v>
      </c>
      <c r="H5" s="10" t="s">
        <v>58</v>
      </c>
      <c r="I5" s="10" t="s">
        <v>59</v>
      </c>
      <c r="J5" s="10"/>
      <c r="K5" s="14">
        <v>7287250</v>
      </c>
      <c r="L5" s="10"/>
      <c r="M5" s="10" t="s">
        <v>60</v>
      </c>
      <c r="N5" s="10"/>
      <c r="O5" s="10" t="s">
        <v>61</v>
      </c>
      <c r="P5" s="10" t="s">
        <v>62</v>
      </c>
      <c r="Q5" s="10" t="s">
        <v>63</v>
      </c>
      <c r="R5" s="10" t="s">
        <v>64</v>
      </c>
      <c r="S5" s="10" t="s">
        <v>65</v>
      </c>
      <c r="T5" s="10" t="s">
        <v>66</v>
      </c>
      <c r="U5" s="10" t="s">
        <v>67</v>
      </c>
      <c r="V5" s="10" t="s">
        <v>68</v>
      </c>
      <c r="W5" s="10"/>
      <c r="X5" s="10"/>
      <c r="Y5" s="10"/>
      <c r="Z5" s="10"/>
      <c r="AA5" s="10"/>
      <c r="AB5" s="10"/>
      <c r="AC5" s="10"/>
      <c r="AD5" s="10"/>
      <c r="AE5" s="10" t="s">
        <v>66</v>
      </c>
      <c r="AF5" s="10" t="s">
        <v>69</v>
      </c>
      <c r="AG5" s="10"/>
      <c r="AH5" s="10"/>
      <c r="AI5" s="10"/>
      <c r="AJ5" s="10" t="s">
        <v>70</v>
      </c>
      <c r="AK5" s="10"/>
      <c r="AL5" s="15"/>
      <c r="AM5" s="16"/>
    </row>
    <row r="6" spans="1:40" s="9" customFormat="1" ht="18">
      <c r="A6" s="30"/>
      <c r="B6" s="22"/>
      <c r="C6" s="22"/>
      <c r="D6" s="22" t="s">
        <v>69</v>
      </c>
      <c r="E6" s="31"/>
      <c r="F6" s="21"/>
      <c r="G6" s="22"/>
      <c r="H6" s="22"/>
      <c r="I6" s="22" t="s">
        <v>71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72</v>
      </c>
      <c r="Q6" s="34" t="s">
        <v>73</v>
      </c>
      <c r="R6" s="34" t="s">
        <v>74</v>
      </c>
      <c r="S6" s="34" t="s">
        <v>75</v>
      </c>
      <c r="T6" s="22" t="s">
        <v>69</v>
      </c>
      <c r="U6" s="34">
        <v>830131794</v>
      </c>
      <c r="V6" s="22" t="s">
        <v>76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77</v>
      </c>
      <c r="AN6" s="9">
        <f>45225*1.16</f>
        <v>52461</v>
      </c>
    </row>
    <row r="7" spans="1:40" s="9" customFormat="1" ht="11.25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78</v>
      </c>
      <c r="AN7" s="9">
        <f>139000*1.16</f>
        <v>161240</v>
      </c>
    </row>
    <row r="8" spans="1:40" s="9" customFormat="1" ht="12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79</v>
      </c>
      <c r="AN8" s="9">
        <f>22414*1.16</f>
        <v>26000.239999999998</v>
      </c>
    </row>
    <row r="9" spans="1:40" s="9" customFormat="1" ht="12" thickBot="1">
      <c r="A9" s="18">
        <v>2012</v>
      </c>
      <c r="B9" s="19">
        <v>234</v>
      </c>
      <c r="C9" s="19" t="s">
        <v>54</v>
      </c>
      <c r="D9" s="22" t="s">
        <v>80</v>
      </c>
      <c r="E9" s="20" t="s">
        <v>56</v>
      </c>
      <c r="F9" s="21" t="s">
        <v>81</v>
      </c>
      <c r="G9" s="10" t="s">
        <v>82</v>
      </c>
      <c r="H9" s="22"/>
      <c r="I9" s="22" t="s">
        <v>83</v>
      </c>
      <c r="J9" s="22"/>
      <c r="K9" s="23">
        <v>8957520</v>
      </c>
      <c r="L9" s="22"/>
      <c r="M9" s="22" t="s">
        <v>84</v>
      </c>
      <c r="N9" s="22"/>
      <c r="O9" s="22" t="s">
        <v>85</v>
      </c>
      <c r="P9" s="35" t="s">
        <v>80</v>
      </c>
      <c r="Q9" s="9" t="s">
        <v>86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80</v>
      </c>
      <c r="AF9" s="17" t="s">
        <v>87</v>
      </c>
      <c r="AG9" s="22"/>
      <c r="AH9" s="22"/>
      <c r="AI9" s="22"/>
      <c r="AJ9" s="10" t="s">
        <v>70</v>
      </c>
      <c r="AK9" s="22"/>
      <c r="AL9" s="24"/>
    </row>
    <row r="10" spans="1:40" s="9" customFormat="1" ht="15.75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88</v>
      </c>
      <c r="P10" s="17" t="s">
        <v>87</v>
      </c>
      <c r="Q10" s="33" t="s">
        <v>89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90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FM-029 INICIAL</vt:lpstr>
      <vt:lpstr>FM-029 DEPURADO</vt:lpstr>
      <vt:lpstr>indexado</vt:lpstr>
      <vt:lpstr>MATRIZ UAERMV OTRAS VIGENCIAS</vt:lpstr>
      <vt:lpstr>'FM-029 DEPURADO'!Área_de_impresión</vt:lpstr>
      <vt:lpstr>'FM-029 INICIAL'!Área_de_impresión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Rafael Andres Poveda Latorre</cp:lastModifiedBy>
  <cp:revision/>
  <dcterms:created xsi:type="dcterms:W3CDTF">2013-12-20T17:02:46Z</dcterms:created>
  <dcterms:modified xsi:type="dcterms:W3CDTF">2026-07-30T20:49:29Z</dcterms:modified>
  <cp:category/>
  <cp:contentStatus/>
</cp:coreProperties>
</file>