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G:\Mi unidad\Procesos 2026\01 - Procesos\25 - Bienestar 2026\Documentos Finales\"/>
    </mc:Choice>
  </mc:AlternateContent>
  <xr:revisionPtr revIDLastSave="0" documentId="13_ncr:1_{4690F3D9-7D85-4427-A209-58BF2DE299B3}" xr6:coauthVersionLast="47" xr6:coauthVersionMax="47" xr10:uidLastSave="{00000000-0000-0000-0000-000000000000}"/>
  <workbookProtection workbookAlgorithmName="SHA-512" workbookHashValue="2rOALqcVKGM8NI3otVn6uBX26lH8l/8vvzNqxHHxywC5hMQ39Pd73divJ88YSwh6wXPlBI+2CVMx24Gxt4PvmQ==" workbookSaltValue="nhaAGCSFn0Vg0iq+Mcv2OA==" workbookSpinCount="100000" lockStructure="1"/>
  <bookViews>
    <workbookView xWindow="-108" yWindow="-108" windowWidth="23256" windowHeight="12456" xr2:uid="{00000000-000D-0000-FFFF-FFFF00000000}"/>
  </bookViews>
  <sheets>
    <sheet name="Precios Techo" sheetId="13" r:id="rId1"/>
    <sheet name="1. Bienestar Actividades" sheetId="3" r:id="rId2"/>
    <sheet name="2. Bienestar Salud" sheetId="1" r:id="rId3"/>
    <sheet name="ResumenMetodos" sheetId="12" r:id="rId4"/>
    <sheet name="1. Cafam" sheetId="4" r:id="rId5"/>
    <sheet name="2. Cafam" sheetId="5" r:id="rId6"/>
    <sheet name="1. Compensar" sheetId="6" r:id="rId7"/>
    <sheet name="2. Compensar" sheetId="7" r:id="rId8"/>
    <sheet name="1. Dreams" sheetId="10" r:id="rId9"/>
    <sheet name="2. Dreams" sheetId="11" r:id="rId10"/>
    <sheet name="EM-MINTRABAJO-2026" sheetId="9" r:id="rId11"/>
    <sheet name="EM-ICANH-2025" sheetId="8"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1__123Graph_Aｸﾞﾗﾌ_7">#REF!</definedName>
    <definedName name="_112233">#REF!</definedName>
    <definedName name="_112277">#REF!</definedName>
    <definedName name="_12__123Graph_BCHART_5">[1]MEX95IB!#REF!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 localSheetId="11">{0,#N/A,FALSE,0;0,#N/A,FALSE,0;0,#N/A,FALSE,0;0,#N/A,FALSE,0;0,#N/A,FALSE,0;0,#N/A,FALSE,0}</definedName>
    <definedName name="_456">{0,#N/A,FALSE,0;0,#N/A,FALSE,0;0,#N/A,FALSE,0;0,#N/A,FALSE,0;0,#N/A,FALSE,0;0,#N/A,FALSE,0}</definedName>
    <definedName name="_Fill">#REF!</definedName>
    <definedName name="_xlnm._FilterDatabase" localSheetId="1" hidden="1">'1. Bienestar Actividades'!$A$5:$AC$23</definedName>
    <definedName name="_xlnm._FilterDatabase" localSheetId="4" hidden="1">'1. Cafam'!$A$18:$AD$35</definedName>
    <definedName name="_xlnm._FilterDatabase" localSheetId="6" hidden="1">'1. Compensar'!$A$18:$AD$35</definedName>
    <definedName name="_xlnm._FilterDatabase" localSheetId="8" hidden="1">'1. Dreams'!$A$18:$AD$35</definedName>
    <definedName name="_xlnm._FilterDatabase" localSheetId="2" hidden="1">'2. Bienestar Salud'!$B$5:$K$38</definedName>
    <definedName name="_xlnm._FilterDatabase" localSheetId="10" hidden="1">'EM-MINTRABAJO-2026'!$A$8:$P$354</definedName>
    <definedName name="_NDC1" localSheetId="11">{"'内訳表'!$B$2:$N$64"}</definedName>
    <definedName name="_NDC1">{"'内訳表'!$B$2:$N$64"}</definedName>
    <definedName name="_Order1">0</definedName>
    <definedName name="_Order2">255</definedName>
    <definedName name="_r3d" localSheetId="11">{#N/A,#N/A,FALSE,"POLONNA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#REF!</definedName>
    <definedName name="ABF">#REF!</definedName>
    <definedName name="AccessDatabase">"C:\My Documents\New MMR\INPUT.mdb"</definedName>
    <definedName name="ACCV">#REF!</definedName>
    <definedName name="ADSF">#REF!</definedName>
    <definedName name="afdgbva" localSheetId="11">{#N/A,#N/A,TRUE,"Report"}</definedName>
    <definedName name="afdgbva">{#N/A,#N/A,TRUE,"Report"}</definedName>
    <definedName name="aga" localSheetId="11">{#N/A,#N/A,TRUE,"Report"}</definedName>
    <definedName name="aga">{#N/A,#N/A,TRUE,"Report"}</definedName>
    <definedName name="AGHFD">#REF!</definedName>
    <definedName name="ALMUERZO">'[3]Resumen Preparaciones'!$C$52:$C$113</definedName>
    <definedName name="almuerzocena">'[3]Resumen Preparaciones'!$C$52:$C$141</definedName>
    <definedName name="año1">[2]CONFIGURACIÓN!$F$9</definedName>
    <definedName name="APLICA" localSheetId="11">#REF!</definedName>
    <definedName name="APLICA">#REF!</definedName>
    <definedName name="APLICA." localSheetId="11">#REF!</definedName>
    <definedName name="APLICA.">#REF!</definedName>
    <definedName name="ATGHH">#REF!</definedName>
    <definedName name="AVBC">#REF!</definedName>
    <definedName name="AXCC">#REF!</definedName>
    <definedName name="AXX">#REF!</definedName>
    <definedName name="Aグラフ">#REF!</definedName>
    <definedName name="badb" localSheetId="11">{"MG-2002-F1",#N/A,FALSE,"PPU-Telemig";"MG-2002-F2",#N/A,FALSE,"PPU-Telemig";"MG-2002-F3",#N/A,FALSE,"PPU-Telemig";"MG-2002-F4",#N/A,FALSE,"PPU-Telemig";"MG-2003-F1",#N/A,FALSE,"PPU-Telemig";"MG-2004-F1",#N/A,FALSE,"PPU-Telemig"}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[4]lista!$A$11:$A$13</definedName>
    <definedName name="bn" localSheetId="11">{"'内訳表'!$B$2:$N$64"}</definedName>
    <definedName name="bn">{"'内訳表'!$B$2:$N$64"}</definedName>
    <definedName name="Ｂグラフ">#REF!</definedName>
    <definedName name="CALENDARIO">[2]CALENDARIO!$B$6:$H$161</definedName>
    <definedName name="Calidad">[5]PERSONAL!$P$58</definedName>
    <definedName name="Campamento">[5]PERSONAL!$P$122</definedName>
    <definedName name="Comercio">[6]OCULTAR!$F$14:$G$17</definedName>
    <definedName name="Ｃグラフ">#REF!</definedName>
    <definedName name="dasd">#REF!</definedName>
    <definedName name="Decision">[4]lista!$A$6:$A$7</definedName>
    <definedName name="dependencia">'[7]Datos Inciales'!$B$5:$B$30</definedName>
    <definedName name="desayuno">'[3]Resumen Preparaciones'!$C$5:$C$50</definedName>
    <definedName name="DESAYUNOS">'[3]Resumen Preparaciones'!$C$5:$C$33</definedName>
    <definedName name="DFG">#REF!</definedName>
    <definedName name="dfgd56" localSheetId="11">{0,#N/A,FALSE,0;0,#N/A,FALSE,0;0,#N/A,FALSE,0;0,#N/A,FALSE,0;0,#N/A,FALSE,0;0,#N/A,FALSE,0}</definedName>
    <definedName name="dfgd56">{0,#N/A,FALSE,0;0,#N/A,FALSE,0;0,#N/A,FALSE,0;0,#N/A,FALSE,0;0,#N/A,FALSE,0;0,#N/A,FALSE,0}</definedName>
    <definedName name="DFGH">#REF!</definedName>
    <definedName name="DFSG">#REF!</definedName>
    <definedName name="dgb" localSheetId="11">{"'内訳表'!$B$2:$N$64"}</definedName>
    <definedName name="dgb">{"'内訳表'!$B$2:$N$64"}</definedName>
    <definedName name="dhb" localSheetId="11">{"'内訳表'!$B$2:$N$64"}</definedName>
    <definedName name="dhb">{"'内訳表'!$B$2:$N$64"}</definedName>
    <definedName name="dszgre" localSheetId="11">{"MG-2002-F1",#N/A,FALSE,"PPU-Telemig";"MG-2002-F2",#N/A,FALSE,"PPU-Telemig";"MG-2002-F3",#N/A,FALSE,"PPU-Telemig";"MG-2002-F4",#N/A,FALSE,"PPU-Telemig";"MG-2003-F1",#N/A,FALSE,"PPU-Telemig";"MG-2004-F1",#N/A,FALSE,"PPU-Telemig"}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11">{"MG-2002-F1",#N/A,FALSE,"PPU-Telemig";"MG-2002-F2",#N/A,FALSE,"PPU-Telemig";"MG-2002-F3",#N/A,FALSE,"PPU-Telemig";"MG-2002-F4",#N/A,FALSE,"PPU-Telemig";"MG-2003-F1",#N/A,FALSE,"PPU-Telemig";"MG-2004-F1",#N/A,FALSE,"PPU-Telemig"}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 localSheetId="11">{"'内訳表'!$B$2:$N$64"}</definedName>
    <definedName name="eagrbve">{"'内訳表'!$B$2:$N$64"}</definedName>
    <definedName name="eargbwrg" localSheetId="11">{"'内訳表'!$B$2:$N$64"}</definedName>
    <definedName name="eargbwrg">{"'内訳表'!$B$2:$N$64"}</definedName>
    <definedName name="EE" localSheetId="11">{"MG-2002-F1",#N/A,FALSE,"PPU-Telemig";"MG-2002-F2",#N/A,FALSE,"PPU-Telemig";"MG-2002-F3",#N/A,FALSE,"PPU-Telemig";"MG-2002-F4",#N/A,FALSE,"PPU-Telemig";"MG-2003-F1",#N/A,FALSE,"PPU-Telemig";"MG-2004-F1",#N/A,FALSE,"PPU-Telemig"}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11">{"MG-2002-F1",#N/A,FALSE,"PPU-Telemig";"MG-2002-F2",#N/A,FALSE,"PPU-Telemig";"MG-2002-F3",#N/A,FALSE,"PPU-Telemig";"MG-2002-F4",#N/A,FALSE,"PPU-Telemig";"MG-2003-F1",#N/A,FALSE,"PPU-Telemig";"MG-2004-F1",#N/A,FALSE,"PPU-Telemig"}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'[2]DATOS ENTRADA'!$E$2</definedName>
    <definedName name="Ｅグラフ">#REF!</definedName>
    <definedName name="fbvdv" localSheetId="11">{"MG-2002-F1",#N/A,FALSE,"PPU-Telemig";"MG-2002-F2",#N/A,FALSE,"PPU-Telemig";"MG-2002-F3",#N/A,FALSE,"PPU-Telemig";"MG-2002-F4",#N/A,FALSE,"PPU-Telemig";"MG-2003-F1",#N/A,FALSE,"PPU-Telemig";"MG-2004-F1",#N/A,FALSE,"PPU-Telemig"}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11">{"MG-2002-F1",#N/A,FALSE,"PPU-Telemig";"MG-2002-F2",#N/A,FALSE,"PPU-Telemig";"MG-2002-F3",#N/A,FALSE,"PPU-Telemig";"MG-2002-F4",#N/A,FALSE,"PPU-Telemig";"MG-2003-F1",#N/A,FALSE,"PPU-Telemig";"MG-2004-F1",#N/A,FALSE,"PPU-Telemig"}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echa_fin_servicio">[2]CONFIGURACIÓN!$C$10</definedName>
    <definedName name="fecha_inicio_servicio">[2]CONFIGURACIÓN!$C$9</definedName>
    <definedName name="ff" localSheetId="11">{#N/A,#N/A,TRUE,"Report"}</definedName>
    <definedName name="ff">{#N/A,#N/A,TRUE,"Report"}</definedName>
    <definedName name="FFF" localSheetId="11">{"MG-2002-F1",#N/A,FALSE,"PPU-Telemig";"MG-2002-F2",#N/A,FALSE,"PPU-Telemig";"MG-2002-F3",#N/A,FALSE,"PPU-Telemig";"MG-2002-F4",#N/A,FALSE,"PPU-Telemig";"MG-2003-F1",#N/A,FALSE,"PPU-Telemig";"MG-2004-F1",#N/A,FALSE,"PPU-Telemig"}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11">{"'内訳表'!$B$2:$N$64"}</definedName>
    <definedName name="fgsznzfd">{"'内訳表'!$B$2:$N$64"}</definedName>
    <definedName name="fgxnbf" localSheetId="11">{"MG-2002-F1",#N/A,FALSE,"PPU-Telemig";"MG-2002-F2",#N/A,FALSE,"PPU-Telemig";"MG-2002-F3",#N/A,FALSE,"PPU-Telemig";"MG-2002-F4",#N/A,FALSE,"PPU-Telemig";"MG-2003-F1",#N/A,FALSE,"PPU-Telemig";"MG-2004-F1",#N/A,FALSE,"PPU-Telemig"}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SDFSD" localSheetId="11">{0,#N/A,FALSE,0;0,#N/A,FALSE,0;0,#N/A,FALSE,0;0,#N/A,FALSE,0;0,#N/A,FALSE,0;0,#N/A,FALSE,0}</definedName>
    <definedName name="FSDFSD">{0,#N/A,FALSE,0;0,#N/A,FALSE,0;0,#N/A,FALSE,0;0,#N/A,FALSE,0;0,#N/A,FALSE,0;0,#N/A,FALSE,0}</definedName>
    <definedName name="fsmnfs" localSheetId="11">{"MG-2002-F1",#N/A,FALSE,"PPU-Telemig";"MG-2002-F2",#N/A,FALSE,"PPU-Telemig";"MG-2002-F3",#N/A,FALSE,"PPU-Telemig";"MG-2002-F4",#N/A,FALSE,"PPU-Telemig";"MG-2003-F1",#N/A,FALSE,"PPU-Telemig";"MG-2004-F1",#N/A,FALSE,"PPU-Telemig"}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#REF!</definedName>
    <definedName name="gbvREDSAb" localSheetId="11">{"MG-2002-F1",#N/A,FALSE,"PPU-Telemig";"MG-2002-F2",#N/A,FALSE,"PPU-Telemig";"MG-2002-F3",#N/A,FALSE,"PPU-Telemig";"MG-2002-F4",#N/A,FALSE,"PPU-Telemig";"MG-2003-F1",#N/A,FALSE,"PPU-Telemig";"MG-2004-F1",#N/A,FALSE,"PPU-Telemig"}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11">{"MG-2002-F1",#N/A,FALSE,"PPU-Telemig";"MG-2002-F2",#N/A,FALSE,"PPU-Telemig";"MG-2002-F3",#N/A,FALSE,"PPU-Telemig";"MG-2002-F4",#N/A,FALSE,"PPU-Telemig";"MG-2003-F1",#N/A,FALSE,"PPU-Telemig";"MG-2004-F1",#N/A,FALSE,"PPU-Telemig"}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GRUPO" localSheetId="11">#REF!</definedName>
    <definedName name="GRUPO">#REF!</definedName>
    <definedName name="hhjn" localSheetId="11">{"MG-2002-F1",#N/A,FALSE,"PPU-Telemig";"MG-2002-F2",#N/A,FALSE,"PPU-Telemig";"MG-2002-F3",#N/A,FALSE,"PPU-Telemig";"MG-2002-F4",#N/A,FALSE,"PPU-Telemig";"MG-2003-F1",#N/A,FALSE,"PPU-Telemig";"MG-2004-F1",#N/A,FALSE,"PPU-Telemig"}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1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1">{#N/A,#N/A,FALSE,"KEGELLE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11">{#N/A,#N/A,FALSE,"KEGELLE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11">{#N/A,#N/A,TRUE,"Report"}</definedName>
    <definedName name="hmstj">{#N/A,#N/A,TRUE,"Report"}</definedName>
    <definedName name="hnfg" localSheetId="11">{"MG-2002-F1",#N/A,FALSE,"PPU-Telemig";"MG-2002-F2",#N/A,FALSE,"PPU-Telemig";"MG-2002-F3",#N/A,FALSE,"PPU-Telemig";"MG-2002-F4",#N/A,FALSE,"PPU-Telemig";"MG-2003-F1",#N/A,FALSE,"PPU-Telemig";"MG-2004-F1",#N/A,FALSE,"PPU-Telemig"}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11">{"'内訳表'!$B$2:$N$64"}</definedName>
    <definedName name="hsf">{"'内訳表'!$B$2:$N$64"}</definedName>
    <definedName name="HTML_CodePage">932</definedName>
    <definedName name="HTML_Control" localSheetId="11">{"'内訳表'!$B$2:$N$64"}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 localSheetId="11">{"'内訳表'!$B$2:$N$64"}</definedName>
    <definedName name="ii">{"'内訳表'!$B$2:$N$64"}</definedName>
    <definedName name="Info_Prazo_do_contrato">[9]Seletor!$C$13</definedName>
    <definedName name="IVASobreUtilidad">[5]IMPUESTOS!$E$16</definedName>
    <definedName name="JGJ" localSheetId="11">{0,#N/A,FALSE,0;0,#N/A,FALSE,0;0,#N/A,FALSE,0;0,#N/A,FALSE,0;0,#N/A,FALSE,0;0,#N/A,FALSE,0}</definedName>
    <definedName name="JGJ">{0,#N/A,FALSE,0;0,#N/A,FALSE,0;0,#N/A,FALSE,0;0,#N/A,FALSE,0;0,#N/A,FALSE,0;0,#N/A,FALSE,0}</definedName>
    <definedName name="l" localSheetId="11">{"MG-2002-F1",#N/A,FALSE,"PPU-Telemig";"MG-2002-F2",#N/A,FALSE,"PPU-Telemig";"MG-2002-F3",#N/A,FALSE,"PPU-Telemig";"MG-2002-F4",#N/A,FALSE,"PPU-Telemig";"MG-2003-F1",#N/A,FALSE,"PPU-Telemig";"MG-2004-F1",#N/A,FALSE,"PPU-Telemig"}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11">{"'内訳表'!$B$2:$N$64"}</definedName>
    <definedName name="mdgh">{"'内訳表'!$B$2:$N$64"}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1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[10]DATOS!$B$2:$B$2</definedName>
    <definedName name="MmExcelLinker_A12B55A7_9F67_4A31_8ABE_1C1F4218B5AF" localSheetId="4">BASE DE [10]DATOS!$B$2:$B$2</definedName>
    <definedName name="MmExcelLinker_A12B55A7_9F67_4A31_8ABE_1C1F4218B5AF" localSheetId="6">BASE DE [10]DATOS!$B$2:$B$2</definedName>
    <definedName name="MmExcelLinker_A12B55A7_9F67_4A31_8ABE_1C1F4218B5AF" localSheetId="8">BASE DE [10]DATOS!$B$2:$B$2</definedName>
    <definedName name="MmExcelLinker_A12B55A7_9F67_4A31_8ABE_1C1F4218B5AF" localSheetId="11">BASE DE [10]DATOS!$B$2:$B$2</definedName>
    <definedName name="MmExcelLinker_A12B55A7_9F67_4A31_8ABE_1C1F4218B5AF">BASE DE [10]DATOS!$B$2:$B$2</definedName>
    <definedName name="mmm" localSheetId="11">{"MG-2002-F1",#N/A,FALSE,"PPU-Telemig";"MG-2002-F2",#N/A,FALSE,"PPU-Telemig";"MG-2002-F3",#N/A,FALSE,"PPU-Telemig";"MG-2002-F4",#N/A,FALSE,"PPU-Telemig";"MG-2003-F1",#N/A,FALSE,"PPU-Telemig";"MG-2004-F1",#N/A,FALSE,"PPU-Telemig"}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11">{"MG-2002-F1",#N/A,FALSE,"PPU-Telemig";"MG-2002-F2",#N/A,FALSE,"PPU-Telemig";"MG-2002-F3",#N/A,FALSE,"PPU-Telemig";"MG-2002-F4",#N/A,FALSE,"PPU-Telemig";"MG-2003-F1",#N/A,FALSE,"PPU-Telemig";"MG-2004-F1",#N/A,FALSE,"PPU-Telemig"}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'[11]Cons Cotizac - Examenes médicos'!$M$12:$R$12</definedName>
    <definedName name="ndc" localSheetId="11">{"'内訳表'!$B$2:$N$64"}</definedName>
    <definedName name="ndc">{"'内訳表'!$B$2:$N$64"}</definedName>
    <definedName name="NO_APLICA" localSheetId="11">#REF!</definedName>
    <definedName name="NO_APLICA">#REF!</definedName>
    <definedName name="NoFacturable">[5]PERSONAL!$P$46</definedName>
    <definedName name="normal">#REF!</definedName>
    <definedName name="normal2">#REF!</definedName>
    <definedName name="normal3">#REF!</definedName>
    <definedName name="normal4">#REF!</definedName>
    <definedName name="normal5">#REF!</definedName>
    <definedName name="normal6">#REF!</definedName>
    <definedName name="nueva">[4]lista!$A$2:$A$3</definedName>
    <definedName name="O">[6]OCULTAR!$F$14:$F$17</definedName>
    <definedName name="Objetivos">[8]Tablas!$E$2:$E$17</definedName>
    <definedName name="Oficina">[5]PERSONAL!$P$69</definedName>
    <definedName name="oo" localSheetId="11">{"'内訳表'!$B$2:$N$64"}</definedName>
    <definedName name="oo">{"'内訳表'!$B$2:$N$64"}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11">{"'内訳表'!$B$2:$N$64"}</definedName>
    <definedName name="reahgbaerg">{"'内訳表'!$B$2:$N$64"}</definedName>
    <definedName name="res" localSheetId="11">{"MG-2002-F1",#N/A,FALSE,"PPU-Telemig";"MG-2002-F2",#N/A,FALSE,"PPU-Telemig";"MG-2002-F3",#N/A,FALSE,"PPU-Telemig";"MG-2002-F4",#N/A,FALSE,"PPU-Telemig";"MG-2003-F1",#N/A,FALSE,"PPU-Telemig";"MG-2004-F1",#N/A,FALSE,"PPU-Telemig"}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#REF!</definedName>
    <definedName name="rggvs" localSheetId="11">{"'内訳表'!$B$2:$N$64"}</definedName>
    <definedName name="rggvs">{"'内訳表'!$B$2:$N$64"}</definedName>
    <definedName name="rnrsy" localSheetId="11">{#N/A,#N/A,TRUE,"Report"}</definedName>
    <definedName name="rnrsy">{#N/A,#N/A,TRUE,"Report"}</definedName>
    <definedName name="rrr" localSheetId="11">{"MG-2002-F1",#N/A,FALSE,"PPU-Telemig";"MG-2002-F2",#N/A,FALSE,"PPU-Telemig";"MG-2002-F3",#N/A,FALSE,"PPU-Telemig";"MG-2002-F4",#N/A,FALSE,"PPU-Telemig";"MG-2003-F1",#N/A,FALSE,"PPU-Telemig";"MG-2004-F1",#N/A,FALSE,"PPU-Telemig"}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Y" localSheetId="11">{"MG-2002-F1",#N/A,FALSE,"PPU-Telemig";"MG-2002-F2",#N/A,FALSE,"PPU-Telemig";"MG-2002-F3",#N/A,FALSE,"PPU-Telemig";"MG-2002-F4",#N/A,FALSE,"PPU-Telemig";"MG-2003-F1",#N/A,FALSE,"PPU-Telemig";"MG-2004-F1",#N/A,FALSE,"PPU-Telemig"}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1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[1]MEX95IB!#REF!</definedName>
    <definedName name="sencount">2</definedName>
    <definedName name="Servicio">[6]OCULTAR!$D$14:$E$17</definedName>
    <definedName name="sfgm" localSheetId="11">{#N/A,#N/A,TRUE,"Report"}</definedName>
    <definedName name="sfgm">{#N/A,#N/A,TRUE,"Report"}</definedName>
    <definedName name="su" localSheetId="11">{"MG-2002-F1",#N/A,FALSE,"PPU-Telemig";"MG-2002-F2",#N/A,FALSE,"PPU-Telemig";"MG-2002-F3",#N/A,FALSE,"PPU-Telemig";"MG-2002-F4",#N/A,FALSE,"PPU-Telemig";"MG-2003-F1",#N/A,FALSE,"PPU-Telemig";"MG-2004-F1",#N/A,FALSE,"PPU-Telemig"}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giura" localSheetId="11">{"'内訳表'!$B$2:$N$64"}</definedName>
    <definedName name="sugiura">{"'内訳表'!$B$2:$N$64"}</definedName>
    <definedName name="Tamaño">[6]OCULTAR!$A$14:$A$17</definedName>
    <definedName name="Tecnico">[5]PERSONAL!$P$34</definedName>
    <definedName name="tipo">[4]lista!$A$11:$A$13</definedName>
    <definedName name="tipodeanalisis">'[3]Analisis microbiologico'!$A$110:$A$182</definedName>
    <definedName name="_xlnm.Print_Titles" localSheetId="1">'1. Bienestar Actividades'!$1:$5</definedName>
    <definedName name="_xlnm.Print_Titles" localSheetId="4">'1. Cafam'!$1:$18</definedName>
    <definedName name="_xlnm.Print_Titles" localSheetId="6">'1. Compensar'!$1:$18</definedName>
    <definedName name="_xlnm.Print_Titles" localSheetId="8">'1. Dreams'!$1:$18</definedName>
    <definedName name="_xlnm.Print_Titles" localSheetId="2">'2. Bienestar Salud'!$4:$5</definedName>
    <definedName name="_xlnm.Print_Titles" localSheetId="5">'2. Cafam'!$1:$18</definedName>
    <definedName name="_xlnm.Print_Titles" localSheetId="7">'2. Compensar'!$1:$18</definedName>
    <definedName name="_xlnm.Print_Titles" localSheetId="9">'2. Dreams'!$1:$18</definedName>
    <definedName name="_xlnm.Print_Titles" localSheetId="0">'Precios Techo'!$1:$2</definedName>
    <definedName name="TotalImpuestosObra">[5]IMPUESTOS!$F$10</definedName>
    <definedName name="Tramite">[5]PERSONAL!$P$88</definedName>
    <definedName name="tta" localSheetId="11">{"MG-2002-F1",#N/A,FALSE,"PPU-Telemig";"MG-2002-F2",#N/A,FALSE,"PPU-Telemig";"MG-2002-F3",#N/A,FALSE,"PPU-Telemig";"MG-2002-F4",#N/A,FALSE,"PPU-Telemig";"MG-2003-F1",#N/A,FALSE,"PPU-Telemig";"MG-2004-F1",#N/A,FALSE,"PPU-Telemig"}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'[2]DATOS ENTRADA'!$E$1</definedName>
    <definedName name="v">#REF!</definedName>
    <definedName name="venc">'[2]Cash Flow (COP)'!$D$10</definedName>
    <definedName name="Viajes">[5]PERSONAL!$P$93</definedName>
    <definedName name="whrt" localSheetId="11">{"'内訳表'!$B$2:$N$64"}</definedName>
    <definedName name="whrt">{"'内訳表'!$B$2:$N$64"}</definedName>
    <definedName name="wrn.100." localSheetId="1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1">{#N/A,#N/A,FALSE,"KEGELLE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11">{#N/A,#N/A,FALSE,"KEGELLE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11">{#N/A,#N/A,FALSE,"KEGELLE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1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1">{#N/A,#N/A,TRUE,"Report"}</definedName>
    <definedName name="wrn.Capacity._.Calculations._.for._.FM3.">{#N/A,#N/A,TRUE,"Report"}</definedName>
    <definedName name="wrn.GGP1." localSheetId="11">{#N/A,#N/A,TRUE,"TOT-GGRAL";#N/A,#N/A,TRUE,"G1000";#N/A,#N/A,TRUE,"G1200";#N/A,#N/A,TRUE,"G1400"}</definedName>
    <definedName name="wrn.GGP1.">{#N/A,#N/A,TRUE,"TOT-GGRAL";#N/A,#N/A,TRUE,"G1000";#N/A,#N/A,TRUE,"G1200";#N/A,#N/A,TRUE,"G1400"}</definedName>
    <definedName name="wrn.GGP2." localSheetId="11">{#N/A,#N/A,TRUE,"TOT-GGRAL";#N/A,#N/A,TRUE,"G1000";#N/A,#N/A,TRUE,"G1200";#N/A,#N/A,TRUE,"G1400"}</definedName>
    <definedName name="wrn.GGP2.">{#N/A,#N/A,TRUE,"TOT-GGRAL";#N/A,#N/A,TRUE,"G1000";#N/A,#N/A,TRUE,"G1200";#N/A,#N/A,TRUE,"G1400"}</definedName>
    <definedName name="wrn.GGP3." localSheetId="11">{#N/A,#N/A,TRUE,"TOT-GGRAL";#N/A,#N/A,TRUE,"G1000";#N/A,#N/A,TRUE,"G1200";#N/A,#N/A,TRUE,"G1400"}</definedName>
    <definedName name="wrn.GGP3.">{#N/A,#N/A,TRUE,"TOT-GGRAL";#N/A,#N/A,TRUE,"G1000";#N/A,#N/A,TRUE,"G1200";#N/A,#N/A,TRUE,"G1400"}</definedName>
    <definedName name="wrn.GGP4." localSheetId="11">{#N/A,#N/A,TRUE,"TOT-GGRAL";#N/A,#N/A,TRUE,"G1000";#N/A,#N/A,TRUE,"G1200";#N/A,#N/A,TRUE,"G1400"}</definedName>
    <definedName name="wrn.GGP4.">{#N/A,#N/A,TRUE,"TOT-GGRAL";#N/A,#N/A,TRUE,"G1000";#N/A,#N/A,TRUE,"G1200";#N/A,#N/A,TRUE,"G1400"}</definedName>
    <definedName name="wrn.GGP5." localSheetId="11">{#N/A,#N/A,TRUE,"TOT-GGRAL"}</definedName>
    <definedName name="wrn.GGP5.">{#N/A,#N/A,TRUE,"TOT-GGRAL"}</definedName>
    <definedName name="wrn.julio24." localSheetId="11">{#N/A,#N/A,FALSE,"310.1";#N/A,#N/A,FALSE,"321.1";#N/A,#N/A,FALSE,"320.3";#N/A,#N/A,FALSE,"330.1"}</definedName>
    <definedName name="wrn.julio24.">{#N/A,#N/A,FALSE,"310.1";#N/A,#N/A,FALSE,"321.1";#N/A,#N/A,FALSE,"320.3";#N/A,#N/A,FALSE,"330.1"}</definedName>
    <definedName name="wrn.LPU._.MG." localSheetId="11">{"MG-2002-F1",#N/A,FALSE,"PPU-Telemig";"MG-2002-F2",#N/A,FALSE,"PPU-Telemig";"MG-2002-F3",#N/A,FALSE,"PPU-Telemig";"MG-2002-F4",#N/A,FALSE,"PPU-Telemig";"MG-2003-F1",#N/A,FALSE,"PPU-Telemig";"MG-2004-F1",#N/A,FALSE,"PPU-Telemig"}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11">{#N/A,#N/A,FALSE,"POLONNA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1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1">{#N/A,#N/A,TRUE,"Report"}</definedName>
    <definedName name="ww">{#N/A,#N/A,TRUE,"Report"}</definedName>
    <definedName name="x">[4]lista!$A$11:$A$13</definedName>
    <definedName name="xxxx" localSheetId="11">{"'内訳表'!$B$2:$N$64"}</definedName>
    <definedName name="xxxx">{"'内訳表'!$B$2:$N$64"}</definedName>
    <definedName name="z">#REF!</definedName>
    <definedName name="Z_ABCCF9B4_4F75_4F3B_AAD2_54E1C063315C_.wvu.Cols">#REF!</definedName>
    <definedName name="Z_ABCCF9B4_4F75_4F3B_AAD2_54E1C063315C_.wvu.PrintArea">#REF!</definedName>
    <definedName name="zzz">[15]Listas!$B$2:$B$34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8" roundtripDataChecksum="IqEA/yQQ28bmixvl3XfsoqcrLMegZEven5R8NOkuIpw="/>
    </ext>
  </extLst>
</workbook>
</file>

<file path=xl/calcChain.xml><?xml version="1.0" encoding="utf-8"?>
<calcChain xmlns="http://schemas.openxmlformats.org/spreadsheetml/2006/main">
  <c r="M62" i="13" l="1"/>
  <c r="M61" i="13"/>
  <c r="M63" i="13" l="1"/>
  <c r="K43" i="5" l="1"/>
  <c r="K44" i="5"/>
  <c r="K45" i="5"/>
  <c r="K46" i="5"/>
  <c r="K47" i="5"/>
  <c r="K48" i="5"/>
  <c r="K49" i="5"/>
  <c r="K50" i="5"/>
  <c r="M23" i="13" l="1"/>
  <c r="L23" i="13"/>
  <c r="O22" i="3" l="1"/>
  <c r="O21" i="3"/>
  <c r="O20" i="3"/>
  <c r="O19" i="3"/>
  <c r="O18" i="3"/>
  <c r="O17" i="3"/>
  <c r="O16" i="3"/>
  <c r="O15" i="3"/>
  <c r="O14" i="3"/>
  <c r="O13" i="3"/>
  <c r="O12" i="3"/>
  <c r="O11" i="3"/>
  <c r="O10" i="3"/>
  <c r="O9" i="3"/>
  <c r="O8" i="3"/>
  <c r="O7" i="3"/>
  <c r="O6" i="3"/>
  <c r="O4" i="3"/>
  <c r="N22" i="3"/>
  <c r="N21" i="3"/>
  <c r="N20" i="3"/>
  <c r="N19" i="3"/>
  <c r="N18" i="3"/>
  <c r="N17" i="3"/>
  <c r="N16" i="3"/>
  <c r="N15" i="3"/>
  <c r="N14" i="3"/>
  <c r="N13" i="3"/>
  <c r="N12" i="3"/>
  <c r="N11" i="3"/>
  <c r="N10" i="3"/>
  <c r="N9" i="3"/>
  <c r="N8" i="3"/>
  <c r="N7" i="3"/>
  <c r="N6" i="3"/>
  <c r="N4" i="3"/>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9" i="1"/>
  <c r="L8" i="1"/>
  <c r="L7" i="1"/>
  <c r="L6" i="1"/>
  <c r="L38" i="1" s="1"/>
  <c r="K50" i="11"/>
  <c r="K49" i="11"/>
  <c r="K48" i="11"/>
  <c r="K47" i="11"/>
  <c r="K46" i="11"/>
  <c r="K45" i="11"/>
  <c r="K44" i="11"/>
  <c r="K43" i="11"/>
  <c r="K42" i="11"/>
  <c r="K41" i="11"/>
  <c r="K40" i="11"/>
  <c r="K39" i="11"/>
  <c r="K38" i="11"/>
  <c r="K37" i="11"/>
  <c r="K36" i="11"/>
  <c r="K35" i="11"/>
  <c r="K34" i="11"/>
  <c r="K33" i="11"/>
  <c r="K32" i="11"/>
  <c r="K31" i="11"/>
  <c r="K30" i="11"/>
  <c r="K29" i="11"/>
  <c r="K28" i="11"/>
  <c r="K27" i="11"/>
  <c r="K26" i="11"/>
  <c r="K25" i="11"/>
  <c r="K24" i="11"/>
  <c r="K23" i="11"/>
  <c r="K22" i="11"/>
  <c r="K21" i="11"/>
  <c r="K20" i="11"/>
  <c r="K19" i="11"/>
  <c r="J9" i="11"/>
  <c r="D9" i="11"/>
  <c r="J8" i="11"/>
  <c r="D8" i="11"/>
  <c r="J7" i="11"/>
  <c r="D7" i="11"/>
  <c r="L4" i="1" s="1"/>
  <c r="D6" i="11"/>
  <c r="N35" i="10"/>
  <c r="N34" i="10"/>
  <c r="N33" i="10"/>
  <c r="N32" i="10"/>
  <c r="N31" i="10"/>
  <c r="N30" i="10"/>
  <c r="N29" i="10"/>
  <c r="N28" i="10"/>
  <c r="N27" i="10"/>
  <c r="N26" i="10"/>
  <c r="N25" i="10"/>
  <c r="N24" i="10"/>
  <c r="N23" i="10"/>
  <c r="N22" i="10"/>
  <c r="N21" i="10"/>
  <c r="N20" i="10"/>
  <c r="N19" i="10"/>
  <c r="K52" i="11" l="1"/>
  <c r="N37" i="10"/>
  <c r="N23" i="3"/>
  <c r="Q4" i="1"/>
  <c r="Q31" i="1"/>
  <c r="Q32" i="1"/>
  <c r="Q33" i="1"/>
  <c r="Q34" i="1"/>
  <c r="Q35" i="1"/>
  <c r="Q36" i="1"/>
  <c r="Q30" i="1"/>
  <c r="Q38" i="1" s="1"/>
  <c r="P29" i="1"/>
  <c r="O29" i="1"/>
  <c r="N29" i="1"/>
  <c r="P28" i="1"/>
  <c r="O28" i="1"/>
  <c r="N28" i="1"/>
  <c r="P27" i="1"/>
  <c r="O27" i="1"/>
  <c r="N27" i="1"/>
  <c r="P26" i="1"/>
  <c r="O26" i="1"/>
  <c r="N26" i="1"/>
  <c r="P25" i="1"/>
  <c r="O25" i="1"/>
  <c r="N25" i="1"/>
  <c r="P24" i="1"/>
  <c r="O24" i="1"/>
  <c r="N24" i="1"/>
  <c r="P23" i="1"/>
  <c r="O23" i="1"/>
  <c r="N23" i="1"/>
  <c r="M29" i="1"/>
  <c r="M28" i="1"/>
  <c r="M27" i="1"/>
  <c r="M26" i="1"/>
  <c r="M25" i="1"/>
  <c r="M24" i="1"/>
  <c r="M23" i="1"/>
  <c r="N22" i="1"/>
  <c r="O22" i="1"/>
  <c r="P22" i="1"/>
  <c r="M22" i="1"/>
  <c r="N21" i="1"/>
  <c r="O21" i="1"/>
  <c r="P21" i="1"/>
  <c r="M21" i="1"/>
  <c r="N20" i="1"/>
  <c r="O20" i="1"/>
  <c r="P20" i="1"/>
  <c r="M20" i="1"/>
  <c r="N19" i="1"/>
  <c r="O19" i="1"/>
  <c r="P19" i="1"/>
  <c r="M19" i="1"/>
  <c r="N18" i="1"/>
  <c r="O18" i="1"/>
  <c r="P18" i="1"/>
  <c r="M18" i="1"/>
  <c r="N17" i="1"/>
  <c r="O17" i="1"/>
  <c r="P17" i="1"/>
  <c r="M17" i="1"/>
  <c r="N16" i="1"/>
  <c r="O16" i="1"/>
  <c r="P16" i="1"/>
  <c r="M16" i="1"/>
  <c r="N15" i="1"/>
  <c r="O15" i="1"/>
  <c r="P15" i="1"/>
  <c r="M15" i="1"/>
  <c r="N14" i="1"/>
  <c r="O14" i="1"/>
  <c r="P14" i="1"/>
  <c r="M14" i="1"/>
  <c r="N4" i="1"/>
  <c r="O4" i="1"/>
  <c r="P4" i="1"/>
  <c r="M4" i="1"/>
  <c r="P13" i="1"/>
  <c r="O13" i="1"/>
  <c r="N13" i="1"/>
  <c r="M13" i="1"/>
  <c r="N12" i="1"/>
  <c r="O12" i="1"/>
  <c r="P12" i="1"/>
  <c r="M12" i="1"/>
  <c r="N11" i="1"/>
  <c r="O11" i="1"/>
  <c r="P11" i="1"/>
  <c r="M11" i="1"/>
  <c r="N10" i="1"/>
  <c r="O10" i="1"/>
  <c r="P10" i="1"/>
  <c r="M10" i="1"/>
  <c r="N9" i="1"/>
  <c r="O9" i="1"/>
  <c r="P9" i="1"/>
  <c r="M9" i="1"/>
  <c r="N8" i="1"/>
  <c r="O8" i="1"/>
  <c r="P8" i="1"/>
  <c r="M8" i="1"/>
  <c r="N7" i="1"/>
  <c r="O7" i="1"/>
  <c r="P7" i="1"/>
  <c r="M7" i="1"/>
  <c r="N6" i="1"/>
  <c r="O6" i="1"/>
  <c r="P6" i="1"/>
  <c r="M6" i="1"/>
  <c r="P38" i="1" l="1"/>
  <c r="N38" i="1"/>
  <c r="O38" i="1"/>
  <c r="M38" i="1"/>
  <c r="S35" i="8" l="1"/>
  <c r="R35" i="8"/>
  <c r="Q35" i="8"/>
  <c r="T35" i="8" s="1"/>
  <c r="P35" i="8"/>
  <c r="S34" i="8"/>
  <c r="R34" i="8"/>
  <c r="Q34" i="8"/>
  <c r="P34" i="8"/>
  <c r="S33" i="8"/>
  <c r="R33" i="8"/>
  <c r="Q33" i="8"/>
  <c r="P33" i="8"/>
  <c r="T33" i="8" s="1"/>
  <c r="S32" i="8"/>
  <c r="R32" i="8"/>
  <c r="T32" i="8" s="1"/>
  <c r="Q32" i="8"/>
  <c r="P32" i="8"/>
  <c r="S31" i="8"/>
  <c r="R31" i="8"/>
  <c r="Q31" i="8"/>
  <c r="P31" i="8"/>
  <c r="T31" i="8" s="1"/>
  <c r="S30" i="8"/>
  <c r="R30" i="8"/>
  <c r="Q30" i="8"/>
  <c r="P30" i="8"/>
  <c r="T30" i="8" s="1"/>
  <c r="S29" i="8"/>
  <c r="R29" i="8"/>
  <c r="T29" i="8" s="1"/>
  <c r="Q29" i="8"/>
  <c r="P29" i="8"/>
  <c r="S28" i="8"/>
  <c r="R28" i="8"/>
  <c r="Q28" i="8"/>
  <c r="P28" i="8"/>
  <c r="T28" i="8" s="1"/>
  <c r="S27" i="8"/>
  <c r="R27" i="8"/>
  <c r="Q27" i="8"/>
  <c r="P27" i="8"/>
  <c r="T27" i="8" s="1"/>
  <c r="S26" i="8"/>
  <c r="R26" i="8"/>
  <c r="Q26" i="8"/>
  <c r="P26" i="8"/>
  <c r="S25" i="8"/>
  <c r="R25" i="8"/>
  <c r="Q25" i="8"/>
  <c r="P25" i="8"/>
  <c r="T25" i="8" s="1"/>
  <c r="S24" i="8"/>
  <c r="R24" i="8"/>
  <c r="Q24" i="8"/>
  <c r="P24" i="8"/>
  <c r="T24" i="8" s="1"/>
  <c r="S23" i="8"/>
  <c r="R23" i="8"/>
  <c r="T23" i="8" s="1"/>
  <c r="Q23" i="8"/>
  <c r="P23" i="8"/>
  <c r="S22" i="8"/>
  <c r="R22" i="8"/>
  <c r="Q22" i="8"/>
  <c r="P22" i="8"/>
  <c r="T22" i="8" s="1"/>
  <c r="S21" i="8"/>
  <c r="R21" i="8"/>
  <c r="Q21" i="8"/>
  <c r="P21" i="8"/>
  <c r="S20" i="8"/>
  <c r="R20" i="8"/>
  <c r="Q20" i="8"/>
  <c r="P20" i="8"/>
  <c r="S19" i="8"/>
  <c r="R19" i="8"/>
  <c r="Q19" i="8"/>
  <c r="P19" i="8"/>
  <c r="T19" i="8" s="1"/>
  <c r="S18" i="8"/>
  <c r="R18" i="8"/>
  <c r="Q18" i="8"/>
  <c r="P18" i="8"/>
  <c r="S17" i="8"/>
  <c r="R17" i="8"/>
  <c r="Q17" i="8"/>
  <c r="P17" i="8"/>
  <c r="S16" i="8"/>
  <c r="R16" i="8"/>
  <c r="Q16" i="8"/>
  <c r="P16" i="8"/>
  <c r="T16" i="8" s="1"/>
  <c r="S15" i="8"/>
  <c r="R15" i="8"/>
  <c r="Q15" i="8"/>
  <c r="P15" i="8"/>
  <c r="S14" i="8"/>
  <c r="R14" i="8"/>
  <c r="Q14" i="8"/>
  <c r="P14" i="8"/>
  <c r="S13" i="8"/>
  <c r="R13" i="8"/>
  <c r="Q13" i="8"/>
  <c r="P13" i="8"/>
  <c r="S12" i="8"/>
  <c r="R12" i="8"/>
  <c r="Q12" i="8"/>
  <c r="P12" i="8"/>
  <c r="S11" i="8"/>
  <c r="R11" i="8"/>
  <c r="Q11" i="8"/>
  <c r="P11" i="8"/>
  <c r="S10" i="8"/>
  <c r="R10" i="8"/>
  <c r="Q10" i="8"/>
  <c r="P10" i="8"/>
  <c r="S9" i="8"/>
  <c r="R9" i="8"/>
  <c r="Q9" i="8"/>
  <c r="P9" i="8"/>
  <c r="T9" i="8" s="1"/>
  <c r="S8" i="8"/>
  <c r="R8" i="8"/>
  <c r="Q8" i="8"/>
  <c r="P8" i="8"/>
  <c r="S7" i="8"/>
  <c r="R7" i="8"/>
  <c r="Q7" i="8"/>
  <c r="P7" i="8"/>
  <c r="T7" i="8" s="1"/>
  <c r="S6" i="8"/>
  <c r="R6" i="8"/>
  <c r="Q6" i="8"/>
  <c r="P6" i="8"/>
  <c r="S5" i="8"/>
  <c r="R5" i="8"/>
  <c r="Q5" i="8"/>
  <c r="P5" i="8"/>
  <c r="S4" i="8"/>
  <c r="R4" i="8"/>
  <c r="Q4" i="8"/>
  <c r="P4" i="8"/>
  <c r="T4" i="8" s="1"/>
  <c r="T13" i="8" l="1"/>
  <c r="T5" i="8"/>
  <c r="T8" i="8"/>
  <c r="T11" i="8"/>
  <c r="T14" i="8"/>
  <c r="T17" i="8"/>
  <c r="T20" i="8"/>
  <c r="T6" i="8"/>
  <c r="T12" i="8"/>
  <c r="T34" i="8"/>
  <c r="T15" i="8"/>
  <c r="T18" i="8"/>
  <c r="T26" i="8"/>
  <c r="T10" i="8"/>
  <c r="T21" i="8"/>
  <c r="K36" i="1"/>
  <c r="K35" i="1"/>
  <c r="K34" i="1"/>
  <c r="K33" i="1"/>
  <c r="K32" i="1"/>
  <c r="K31" i="1"/>
  <c r="K30" i="1"/>
  <c r="K28" i="1"/>
  <c r="K27" i="1"/>
  <c r="K26" i="1"/>
  <c r="K25" i="1"/>
  <c r="K24" i="1"/>
  <c r="K23" i="1"/>
  <c r="K22" i="1"/>
  <c r="K20" i="1"/>
  <c r="K19" i="1"/>
  <c r="K18" i="1"/>
  <c r="K17" i="1"/>
  <c r="K16" i="1"/>
  <c r="K15" i="1"/>
  <c r="K14" i="1"/>
  <c r="K12" i="1"/>
  <c r="K11" i="1"/>
  <c r="K10" i="1"/>
  <c r="K9" i="1"/>
  <c r="K8" i="1"/>
  <c r="K7" i="1"/>
  <c r="K6"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 r="J8" i="1"/>
  <c r="J7" i="1"/>
  <c r="J6" i="1"/>
  <c r="O23" i="3"/>
  <c r="K50" i="7"/>
  <c r="K49" i="7"/>
  <c r="K48" i="7"/>
  <c r="K47" i="7"/>
  <c r="K46" i="7"/>
  <c r="K45" i="7"/>
  <c r="K44" i="7"/>
  <c r="K43" i="7"/>
  <c r="K42" i="7"/>
  <c r="K41" i="7"/>
  <c r="K40" i="7"/>
  <c r="K39" i="7"/>
  <c r="K38" i="7"/>
  <c r="K37" i="7"/>
  <c r="K36" i="7"/>
  <c r="K35" i="7"/>
  <c r="K34" i="7"/>
  <c r="K33" i="7"/>
  <c r="K32" i="7"/>
  <c r="K31" i="7"/>
  <c r="K30" i="7"/>
  <c r="K29" i="7"/>
  <c r="K28" i="7"/>
  <c r="K27" i="7"/>
  <c r="K26" i="7"/>
  <c r="K25" i="7"/>
  <c r="K24" i="7"/>
  <c r="K23" i="7"/>
  <c r="K22" i="7"/>
  <c r="K21" i="7"/>
  <c r="K20" i="7"/>
  <c r="K19" i="7"/>
  <c r="J9" i="7"/>
  <c r="D9" i="7"/>
  <c r="J8" i="7"/>
  <c r="D8" i="7"/>
  <c r="J7" i="7"/>
  <c r="D7" i="7"/>
  <c r="K4" i="1" s="1"/>
  <c r="D6" i="7"/>
  <c r="N35" i="6"/>
  <c r="N34" i="6"/>
  <c r="N33" i="6"/>
  <c r="N32" i="6"/>
  <c r="N31" i="6"/>
  <c r="N30" i="6"/>
  <c r="N29" i="6"/>
  <c r="N28" i="6"/>
  <c r="N27" i="6"/>
  <c r="N26" i="6"/>
  <c r="N25" i="6"/>
  <c r="N24" i="6"/>
  <c r="N23" i="6"/>
  <c r="N22" i="6"/>
  <c r="N21" i="6"/>
  <c r="N20" i="6"/>
  <c r="N19" i="6"/>
  <c r="K52" i="7" l="1"/>
  <c r="N37" i="6"/>
  <c r="V12" i="1"/>
  <c r="U12" i="1"/>
  <c r="E26" i="12" s="1"/>
  <c r="T12" i="1"/>
  <c r="D26" i="12" s="1"/>
  <c r="V13" i="1"/>
  <c r="U13" i="1"/>
  <c r="E27" i="12" s="1"/>
  <c r="T13" i="1"/>
  <c r="D27" i="12" s="1"/>
  <c r="V27" i="1"/>
  <c r="U27" i="1"/>
  <c r="E41" i="12" s="1"/>
  <c r="T27" i="1"/>
  <c r="D41" i="12" s="1"/>
  <c r="T14" i="1"/>
  <c r="D28" i="12" s="1"/>
  <c r="U14" i="1"/>
  <c r="E28" i="12" s="1"/>
  <c r="V14" i="1"/>
  <c r="U16" i="1"/>
  <c r="E30" i="12" s="1"/>
  <c r="V16" i="1"/>
  <c r="T16" i="1"/>
  <c r="D30" i="12" s="1"/>
  <c r="U11" i="1"/>
  <c r="E25" i="12" s="1"/>
  <c r="T11" i="1"/>
  <c r="D25" i="12" s="1"/>
  <c r="V11" i="1"/>
  <c r="V33" i="1"/>
  <c r="T33" i="1"/>
  <c r="D47" i="12" s="1"/>
  <c r="U33" i="1"/>
  <c r="E47" i="12" s="1"/>
  <c r="V6" i="1"/>
  <c r="T6" i="1"/>
  <c r="D20" i="12" s="1"/>
  <c r="U18" i="1"/>
  <c r="E32" i="12" s="1"/>
  <c r="T18" i="1"/>
  <c r="D32" i="12" s="1"/>
  <c r="V18" i="1"/>
  <c r="T22" i="1"/>
  <c r="D36" i="12" s="1"/>
  <c r="U22" i="1"/>
  <c r="E36" i="12" s="1"/>
  <c r="V22" i="1"/>
  <c r="T34" i="1"/>
  <c r="D48" i="12" s="1"/>
  <c r="U34" i="1"/>
  <c r="E48" i="12" s="1"/>
  <c r="V34" i="1"/>
  <c r="V10" i="1"/>
  <c r="U10" i="1"/>
  <c r="E24" i="12" s="1"/>
  <c r="T10" i="1"/>
  <c r="D24" i="12" s="1"/>
  <c r="T30" i="1"/>
  <c r="D44" i="12" s="1"/>
  <c r="U30" i="1"/>
  <c r="E44" i="12" s="1"/>
  <c r="V30" i="1"/>
  <c r="T31" i="1"/>
  <c r="D45" i="12" s="1"/>
  <c r="V31" i="1"/>
  <c r="U31" i="1"/>
  <c r="E45" i="12" s="1"/>
  <c r="V7" i="1"/>
  <c r="U7" i="1"/>
  <c r="E21" i="12" s="1"/>
  <c r="T7" i="1"/>
  <c r="D21" i="12" s="1"/>
  <c r="T19" i="1"/>
  <c r="D33" i="12" s="1"/>
  <c r="U19" i="1"/>
  <c r="E33" i="12" s="1"/>
  <c r="V19" i="1"/>
  <c r="V23" i="1"/>
  <c r="T23" i="1"/>
  <c r="D37" i="12" s="1"/>
  <c r="U23" i="1"/>
  <c r="E37" i="12" s="1"/>
  <c r="T35" i="1"/>
  <c r="D49" i="12" s="1"/>
  <c r="V35" i="1"/>
  <c r="U35" i="1"/>
  <c r="E49" i="12" s="1"/>
  <c r="T26" i="1"/>
  <c r="D40" i="12" s="1"/>
  <c r="V26" i="1"/>
  <c r="U26" i="1"/>
  <c r="E40" i="12" s="1"/>
  <c r="T28" i="1"/>
  <c r="D42" i="12" s="1"/>
  <c r="V28" i="1"/>
  <c r="U28" i="1"/>
  <c r="E42" i="12" s="1"/>
  <c r="U29" i="1"/>
  <c r="E43" i="12" s="1"/>
  <c r="T29" i="1"/>
  <c r="D43" i="12" s="1"/>
  <c r="V29" i="1"/>
  <c r="T32" i="1"/>
  <c r="D46" i="12" s="1"/>
  <c r="U32" i="1"/>
  <c r="E46" i="12" s="1"/>
  <c r="V32" i="1"/>
  <c r="T8" i="1"/>
  <c r="D22" i="12" s="1"/>
  <c r="U8" i="1"/>
  <c r="E22" i="12" s="1"/>
  <c r="V8" i="1"/>
  <c r="T20" i="1"/>
  <c r="D34" i="12" s="1"/>
  <c r="U20" i="1"/>
  <c r="E34" i="12" s="1"/>
  <c r="V20" i="1"/>
  <c r="T24" i="1"/>
  <c r="D38" i="12" s="1"/>
  <c r="V24" i="1"/>
  <c r="U24" i="1"/>
  <c r="E38" i="12" s="1"/>
  <c r="T36" i="1"/>
  <c r="D50" i="12" s="1"/>
  <c r="U36" i="1"/>
  <c r="E50" i="12" s="1"/>
  <c r="V36" i="1"/>
  <c r="K38" i="1"/>
  <c r="T15" i="1"/>
  <c r="D29" i="12" s="1"/>
  <c r="V15" i="1"/>
  <c r="U15" i="1"/>
  <c r="E29" i="12" s="1"/>
  <c r="V17" i="1"/>
  <c r="T17" i="1"/>
  <c r="D31" i="12" s="1"/>
  <c r="U17" i="1"/>
  <c r="E31" i="12" s="1"/>
  <c r="V9" i="1"/>
  <c r="T9" i="1"/>
  <c r="D23" i="12" s="1"/>
  <c r="U9" i="1"/>
  <c r="E23" i="12" s="1"/>
  <c r="U21" i="1"/>
  <c r="E35" i="12" s="1"/>
  <c r="T21" i="1"/>
  <c r="D35" i="12" s="1"/>
  <c r="V21" i="1"/>
  <c r="T25" i="1"/>
  <c r="D39" i="12" s="1"/>
  <c r="U25" i="1"/>
  <c r="E39" i="12" s="1"/>
  <c r="V25" i="1"/>
  <c r="V37" i="1"/>
  <c r="U37" i="1"/>
  <c r="E51" i="12" s="1"/>
  <c r="T37" i="1"/>
  <c r="D51" i="12" s="1"/>
  <c r="R29" i="1"/>
  <c r="S29" i="1"/>
  <c r="C43" i="12" s="1"/>
  <c r="R11" i="1"/>
  <c r="S11" i="1"/>
  <c r="C25" i="12" s="1"/>
  <c r="R12" i="1"/>
  <c r="S12" i="1"/>
  <c r="C26" i="12" s="1"/>
  <c r="R28" i="1"/>
  <c r="S28" i="1"/>
  <c r="C42" i="12" s="1"/>
  <c r="R14" i="1"/>
  <c r="S14" i="1"/>
  <c r="C28" i="12" s="1"/>
  <c r="R31" i="1"/>
  <c r="S31" i="1"/>
  <c r="C45" i="12" s="1"/>
  <c r="R16" i="1"/>
  <c r="S16" i="1"/>
  <c r="C30" i="12" s="1"/>
  <c r="S32" i="1"/>
  <c r="C46" i="12" s="1"/>
  <c r="R32" i="1"/>
  <c r="R17" i="1"/>
  <c r="S17" i="1"/>
  <c r="C31" i="12" s="1"/>
  <c r="R33" i="1"/>
  <c r="S33" i="1"/>
  <c r="C47" i="12" s="1"/>
  <c r="R15" i="1"/>
  <c r="S15" i="1"/>
  <c r="C29" i="12" s="1"/>
  <c r="U6" i="1"/>
  <c r="E20" i="12" s="1"/>
  <c r="R6" i="1"/>
  <c r="S6" i="1"/>
  <c r="C20" i="12" s="1"/>
  <c r="S18" i="1"/>
  <c r="C32" i="12" s="1"/>
  <c r="R18" i="1"/>
  <c r="S22" i="1"/>
  <c r="C36" i="12" s="1"/>
  <c r="R22" i="1"/>
  <c r="S34" i="1"/>
  <c r="C48" i="12" s="1"/>
  <c r="R34" i="1"/>
  <c r="R13" i="1"/>
  <c r="S13" i="1"/>
  <c r="C27" i="12" s="1"/>
  <c r="R30" i="1"/>
  <c r="S30" i="1"/>
  <c r="C44" i="12" s="1"/>
  <c r="S7" i="1"/>
  <c r="C21" i="12" s="1"/>
  <c r="R7" i="1"/>
  <c r="S19" i="1"/>
  <c r="C33" i="12" s="1"/>
  <c r="R19" i="1"/>
  <c r="S23" i="1"/>
  <c r="C37" i="12" s="1"/>
  <c r="R23" i="1"/>
  <c r="S35" i="1"/>
  <c r="C49" i="12" s="1"/>
  <c r="R35" i="1"/>
  <c r="S8" i="1"/>
  <c r="C22" i="12" s="1"/>
  <c r="R8" i="1"/>
  <c r="R20" i="1"/>
  <c r="S20" i="1"/>
  <c r="C34" i="12" s="1"/>
  <c r="S24" i="1"/>
  <c r="C38" i="12" s="1"/>
  <c r="R24" i="1"/>
  <c r="S36" i="1"/>
  <c r="C50" i="12" s="1"/>
  <c r="R36" i="1"/>
  <c r="S9" i="1"/>
  <c r="C23" i="12" s="1"/>
  <c r="R9" i="1"/>
  <c r="S21" i="1"/>
  <c r="C35" i="12" s="1"/>
  <c r="R21" i="1"/>
  <c r="S25" i="1"/>
  <c r="C39" i="12" s="1"/>
  <c r="R25" i="1"/>
  <c r="S37" i="1"/>
  <c r="C51" i="12" s="1"/>
  <c r="R37" i="1"/>
  <c r="R10" i="1"/>
  <c r="S10" i="1"/>
  <c r="C24" i="12" s="1"/>
  <c r="R26" i="1"/>
  <c r="S26" i="1"/>
  <c r="C40" i="12" s="1"/>
  <c r="J38" i="1"/>
  <c r="R27" i="1"/>
  <c r="S27" i="1"/>
  <c r="C41" i="12" s="1"/>
  <c r="M4" i="3"/>
  <c r="M22" i="3"/>
  <c r="M21" i="3"/>
  <c r="M20" i="3"/>
  <c r="M19" i="3"/>
  <c r="M18" i="3"/>
  <c r="M17" i="3"/>
  <c r="M16" i="3"/>
  <c r="M15" i="3"/>
  <c r="M14" i="3"/>
  <c r="M13" i="3"/>
  <c r="M12" i="3"/>
  <c r="M11" i="3"/>
  <c r="M10" i="3"/>
  <c r="M9" i="3"/>
  <c r="M8" i="3"/>
  <c r="M7" i="3"/>
  <c r="M6" i="3"/>
  <c r="K42" i="5"/>
  <c r="K41" i="5"/>
  <c r="K40" i="5"/>
  <c r="K39" i="5"/>
  <c r="K38" i="5"/>
  <c r="K37" i="5"/>
  <c r="K36" i="5"/>
  <c r="K35" i="5"/>
  <c r="K34" i="5"/>
  <c r="K33" i="5"/>
  <c r="K32" i="5"/>
  <c r="K31" i="5"/>
  <c r="K30" i="5"/>
  <c r="K29" i="5"/>
  <c r="K28" i="5"/>
  <c r="K27" i="5"/>
  <c r="K26" i="5"/>
  <c r="K25" i="5"/>
  <c r="K24" i="5"/>
  <c r="K23" i="5"/>
  <c r="K22" i="5"/>
  <c r="K21" i="5"/>
  <c r="K20" i="5"/>
  <c r="K19" i="5"/>
  <c r="J9" i="5"/>
  <c r="D9" i="5"/>
  <c r="J8" i="5"/>
  <c r="D8" i="5"/>
  <c r="J7" i="5"/>
  <c r="D7" i="5"/>
  <c r="J4" i="1" s="1"/>
  <c r="D6" i="5"/>
  <c r="N35" i="4"/>
  <c r="N34" i="4"/>
  <c r="N33" i="4"/>
  <c r="N32" i="4"/>
  <c r="N31" i="4"/>
  <c r="N30" i="4"/>
  <c r="N29" i="4"/>
  <c r="N28" i="4"/>
  <c r="N27" i="4"/>
  <c r="N26" i="4"/>
  <c r="N25" i="4"/>
  <c r="N24" i="4"/>
  <c r="N23" i="4"/>
  <c r="N22" i="4"/>
  <c r="N21" i="4"/>
  <c r="N20" i="4"/>
  <c r="N19" i="4"/>
  <c r="K52" i="5" l="1"/>
  <c r="F46" i="12"/>
  <c r="L50" i="13"/>
  <c r="M50" i="13" s="1"/>
  <c r="F33" i="12"/>
  <c r="L37" i="13"/>
  <c r="M37" i="13" s="1"/>
  <c r="F44" i="12"/>
  <c r="L48" i="13"/>
  <c r="M48" i="13" s="1"/>
  <c r="L52" i="13"/>
  <c r="M52" i="13" s="1"/>
  <c r="F48" i="12"/>
  <c r="F40" i="12"/>
  <c r="L44" i="13"/>
  <c r="M44" i="13" s="1"/>
  <c r="L45" i="13"/>
  <c r="M45" i="13" s="1"/>
  <c r="F41" i="12"/>
  <c r="F31" i="12"/>
  <c r="L35" i="13"/>
  <c r="M35" i="13" s="1"/>
  <c r="L42" i="13"/>
  <c r="M42" i="13" s="1"/>
  <c r="F38" i="12"/>
  <c r="F39" i="12"/>
  <c r="L43" i="13"/>
  <c r="M43" i="13" s="1"/>
  <c r="L40" i="13"/>
  <c r="M40" i="13" s="1"/>
  <c r="F36" i="12"/>
  <c r="F30" i="12"/>
  <c r="L34" i="13"/>
  <c r="M34" i="13" s="1"/>
  <c r="L33" i="13"/>
  <c r="M33" i="13" s="1"/>
  <c r="F29" i="12"/>
  <c r="L38" i="13"/>
  <c r="M38" i="13" s="1"/>
  <c r="F34" i="12"/>
  <c r="L25" i="13"/>
  <c r="M25" i="13" s="1"/>
  <c r="F21" i="12"/>
  <c r="L29" i="13"/>
  <c r="M29" i="13" s="1"/>
  <c r="F25" i="12"/>
  <c r="F28" i="12"/>
  <c r="L32" i="13"/>
  <c r="M32" i="13" s="1"/>
  <c r="L36" i="13"/>
  <c r="M36" i="13" s="1"/>
  <c r="F32" i="12"/>
  <c r="L26" i="13"/>
  <c r="M26" i="13" s="1"/>
  <c r="F22" i="12"/>
  <c r="L53" i="13"/>
  <c r="M53" i="13" s="1"/>
  <c r="F49" i="12"/>
  <c r="F26" i="12"/>
  <c r="L30" i="13"/>
  <c r="M30" i="13" s="1"/>
  <c r="F24" i="12"/>
  <c r="L28" i="13"/>
  <c r="M28" i="13" s="1"/>
  <c r="L54" i="13"/>
  <c r="M54" i="13" s="1"/>
  <c r="F50" i="12"/>
  <c r="F42" i="12"/>
  <c r="L46" i="13"/>
  <c r="M46" i="13" s="1"/>
  <c r="L49" i="13"/>
  <c r="M49" i="13" s="1"/>
  <c r="F45" i="12"/>
  <c r="L24" i="13"/>
  <c r="M24" i="13" s="1"/>
  <c r="F20" i="12"/>
  <c r="F47" i="12"/>
  <c r="L51" i="13"/>
  <c r="M51" i="13" s="1"/>
  <c r="L27" i="13"/>
  <c r="M27" i="13" s="1"/>
  <c r="F23" i="12"/>
  <c r="L41" i="13"/>
  <c r="M41" i="13" s="1"/>
  <c r="F37" i="12"/>
  <c r="N37" i="4"/>
  <c r="L55" i="13"/>
  <c r="M55" i="13" s="1"/>
  <c r="F51" i="12"/>
  <c r="F43" i="12"/>
  <c r="L47" i="13"/>
  <c r="M47" i="13" s="1"/>
  <c r="L39" i="13"/>
  <c r="M39" i="13" s="1"/>
  <c r="F35" i="12"/>
  <c r="L31" i="13"/>
  <c r="M31" i="13" s="1"/>
  <c r="F27" i="12"/>
  <c r="R20" i="3"/>
  <c r="P13" i="3"/>
  <c r="T13" i="3"/>
  <c r="R13" i="3"/>
  <c r="D10" i="12" s="1"/>
  <c r="S13" i="3"/>
  <c r="E10" i="12" s="1"/>
  <c r="Q13" i="3"/>
  <c r="C10" i="12" s="1"/>
  <c r="Q20" i="3"/>
  <c r="C17" i="12" s="1"/>
  <c r="P20" i="3"/>
  <c r="T20" i="3"/>
  <c r="S20" i="3"/>
  <c r="E17" i="12" s="1"/>
  <c r="R16" i="3"/>
  <c r="D13" i="12" s="1"/>
  <c r="T16" i="3"/>
  <c r="S16" i="3"/>
  <c r="E13" i="12" s="1"/>
  <c r="Q16" i="3"/>
  <c r="C13" i="12" s="1"/>
  <c r="P16" i="3"/>
  <c r="T17" i="3"/>
  <c r="S17" i="3"/>
  <c r="E14" i="12" s="1"/>
  <c r="R17" i="3"/>
  <c r="D14" i="12" s="1"/>
  <c r="Q17" i="3"/>
  <c r="C14" i="12" s="1"/>
  <c r="P17" i="3"/>
  <c r="T22" i="3"/>
  <c r="S22" i="3"/>
  <c r="E19" i="12" s="1"/>
  <c r="R22" i="3"/>
  <c r="D19" i="12" s="1"/>
  <c r="Q22" i="3"/>
  <c r="C19" i="12" s="1"/>
  <c r="P22" i="3"/>
  <c r="R15" i="3"/>
  <c r="D12" i="12" s="1"/>
  <c r="Q15" i="3"/>
  <c r="C12" i="12" s="1"/>
  <c r="P15" i="3"/>
  <c r="S15" i="3"/>
  <c r="E12" i="12" s="1"/>
  <c r="T15" i="3"/>
  <c r="Q8" i="3"/>
  <c r="C5" i="12" s="1"/>
  <c r="R8" i="3"/>
  <c r="D5" i="12" s="1"/>
  <c r="P8" i="3"/>
  <c r="S8" i="3"/>
  <c r="E5" i="12" s="1"/>
  <c r="T8" i="3"/>
  <c r="P14" i="3"/>
  <c r="T14" i="3"/>
  <c r="Q14" i="3"/>
  <c r="C11" i="12" s="1"/>
  <c r="S14" i="3"/>
  <c r="E11" i="12" s="1"/>
  <c r="R14" i="3"/>
  <c r="D11" i="12" s="1"/>
  <c r="T6" i="3"/>
  <c r="S6" i="3"/>
  <c r="E3" i="12" s="1"/>
  <c r="E52" i="12" s="1"/>
  <c r="P6" i="3"/>
  <c r="R6" i="3"/>
  <c r="D3" i="12" s="1"/>
  <c r="Q6" i="3"/>
  <c r="C3" i="12" s="1"/>
  <c r="M23" i="3"/>
  <c r="R9" i="3"/>
  <c r="D6" i="12" s="1"/>
  <c r="Q9" i="3"/>
  <c r="C6" i="12" s="1"/>
  <c r="T9" i="3"/>
  <c r="S9" i="3"/>
  <c r="E6" i="12" s="1"/>
  <c r="P9" i="3"/>
  <c r="T7" i="3"/>
  <c r="S7" i="3"/>
  <c r="E4" i="12" s="1"/>
  <c r="R7" i="3"/>
  <c r="D4" i="12" s="1"/>
  <c r="P7" i="3"/>
  <c r="Q7" i="3"/>
  <c r="C4" i="12" s="1"/>
  <c r="S10" i="3"/>
  <c r="E7" i="12" s="1"/>
  <c r="R10" i="3"/>
  <c r="D7" i="12" s="1"/>
  <c r="Q10" i="3"/>
  <c r="C7" i="12" s="1"/>
  <c r="P10" i="3"/>
  <c r="T10" i="3"/>
  <c r="T11" i="3"/>
  <c r="S11" i="3"/>
  <c r="E8" i="12" s="1"/>
  <c r="R11" i="3"/>
  <c r="D8" i="12" s="1"/>
  <c r="Q11" i="3"/>
  <c r="C8" i="12" s="1"/>
  <c r="P11" i="3"/>
  <c r="R21" i="3"/>
  <c r="D18" i="12" s="1"/>
  <c r="Q21" i="3"/>
  <c r="C18" i="12" s="1"/>
  <c r="P21" i="3"/>
  <c r="T21" i="3"/>
  <c r="S21" i="3"/>
  <c r="E18" i="12" s="1"/>
  <c r="T18" i="3"/>
  <c r="P18" i="3"/>
  <c r="S18" i="3"/>
  <c r="E15" i="12" s="1"/>
  <c r="Q18" i="3"/>
  <c r="C15" i="12" s="1"/>
  <c r="R18" i="3"/>
  <c r="D15" i="12" s="1"/>
  <c r="T12" i="3"/>
  <c r="S12" i="3"/>
  <c r="E9" i="12" s="1"/>
  <c r="R12" i="3"/>
  <c r="D9" i="12" s="1"/>
  <c r="Q12" i="3"/>
  <c r="C9" i="12" s="1"/>
  <c r="P12" i="3"/>
  <c r="T19" i="3"/>
  <c r="S19" i="3"/>
  <c r="E16" i="12" s="1"/>
  <c r="R19" i="3"/>
  <c r="D16" i="12" s="1"/>
  <c r="Q19" i="3"/>
  <c r="C16" i="12" s="1"/>
  <c r="P19" i="3"/>
  <c r="T38" i="1"/>
  <c r="F45" i="1" s="1"/>
  <c r="V38" i="1"/>
  <c r="F47" i="1" s="1"/>
  <c r="U38" i="1"/>
  <c r="F46" i="1" s="1"/>
  <c r="S38" i="1"/>
  <c r="F44" i="1" s="1"/>
  <c r="R38" i="1"/>
  <c r="C52" i="12" l="1"/>
  <c r="M56" i="13"/>
  <c r="L8" i="13"/>
  <c r="M8" i="13" s="1"/>
  <c r="F8" i="12"/>
  <c r="L13" i="13"/>
  <c r="M13" i="13" s="1"/>
  <c r="F13" i="12"/>
  <c r="F7" i="12"/>
  <c r="L7" i="13"/>
  <c r="M7" i="13" s="1"/>
  <c r="L6" i="13"/>
  <c r="M6" i="13" s="1"/>
  <c r="F6" i="12"/>
  <c r="L11" i="13"/>
  <c r="M11" i="13" s="1"/>
  <c r="F11" i="12"/>
  <c r="L9" i="13"/>
  <c r="M9" i="13" s="1"/>
  <c r="F9" i="12"/>
  <c r="F18" i="12"/>
  <c r="L18" i="13"/>
  <c r="M18" i="13" s="1"/>
  <c r="L15" i="13"/>
  <c r="M15" i="13" s="1"/>
  <c r="F15" i="12"/>
  <c r="F5" i="12"/>
  <c r="L5" i="13"/>
  <c r="M5" i="13" s="1"/>
  <c r="L14" i="13"/>
  <c r="M14" i="13" s="1"/>
  <c r="F14" i="12"/>
  <c r="L17" i="13"/>
  <c r="M17" i="13" s="1"/>
  <c r="F17" i="12"/>
  <c r="F16" i="12"/>
  <c r="L16" i="13"/>
  <c r="M16" i="13" s="1"/>
  <c r="L12" i="13"/>
  <c r="M12" i="13" s="1"/>
  <c r="F12" i="12"/>
  <c r="F3" i="12"/>
  <c r="L3" i="13"/>
  <c r="M3" i="13" s="1"/>
  <c r="L10" i="13"/>
  <c r="M10" i="13" s="1"/>
  <c r="F10" i="12"/>
  <c r="L4" i="13"/>
  <c r="M4" i="13" s="1"/>
  <c r="F4" i="12"/>
  <c r="F19" i="12"/>
  <c r="L19" i="13"/>
  <c r="M19" i="13" s="1"/>
  <c r="Z20" i="3"/>
  <c r="D17" i="12"/>
  <c r="D52" i="12" s="1"/>
  <c r="V20" i="3"/>
  <c r="Z19" i="3"/>
  <c r="V19" i="3"/>
  <c r="X8" i="3"/>
  <c r="AB8" i="3"/>
  <c r="X17" i="3"/>
  <c r="AB17" i="3"/>
  <c r="X20" i="3"/>
  <c r="AB20" i="3"/>
  <c r="V17" i="3"/>
  <c r="Z17" i="3"/>
  <c r="Y12" i="3"/>
  <c r="U12" i="3"/>
  <c r="Y10" i="3"/>
  <c r="U10" i="3"/>
  <c r="Y6" i="3"/>
  <c r="U6" i="3"/>
  <c r="U20" i="3"/>
  <c r="Y20" i="3"/>
  <c r="W17" i="3"/>
  <c r="AA17" i="3"/>
  <c r="AB21" i="3"/>
  <c r="X21" i="3"/>
  <c r="Z21" i="3"/>
  <c r="V21" i="3"/>
  <c r="V10" i="3"/>
  <c r="Z10" i="3"/>
  <c r="Z6" i="3"/>
  <c r="V6" i="3"/>
  <c r="V8" i="3"/>
  <c r="Z8" i="3"/>
  <c r="U13" i="3"/>
  <c r="Y13" i="3"/>
  <c r="AB18" i="3"/>
  <c r="X18" i="3"/>
  <c r="X14" i="3"/>
  <c r="AB14" i="3"/>
  <c r="AB19" i="3"/>
  <c r="X19" i="3"/>
  <c r="X11" i="3"/>
  <c r="AB11" i="3"/>
  <c r="Z12" i="3"/>
  <c r="V12" i="3"/>
  <c r="W10" i="3"/>
  <c r="AA10" i="3"/>
  <c r="AA9" i="3"/>
  <c r="W9" i="3"/>
  <c r="U8" i="3"/>
  <c r="Y8" i="3"/>
  <c r="U22" i="3"/>
  <c r="Y22" i="3"/>
  <c r="W13" i="3"/>
  <c r="AA13" i="3"/>
  <c r="W8" i="3"/>
  <c r="AA8" i="3"/>
  <c r="Y21" i="3"/>
  <c r="U21" i="3"/>
  <c r="AA12" i="3"/>
  <c r="W12" i="3"/>
  <c r="Y7" i="3"/>
  <c r="U7" i="3"/>
  <c r="AB9" i="3"/>
  <c r="X9" i="3"/>
  <c r="AA6" i="3"/>
  <c r="W6" i="3"/>
  <c r="AB15" i="3"/>
  <c r="X15" i="3"/>
  <c r="V22" i="3"/>
  <c r="Z22" i="3"/>
  <c r="Z13" i="3"/>
  <c r="V13" i="3"/>
  <c r="U11" i="3"/>
  <c r="Y11" i="3"/>
  <c r="V11" i="3"/>
  <c r="Z11" i="3"/>
  <c r="W20" i="3"/>
  <c r="AA20" i="3"/>
  <c r="AB12" i="3"/>
  <c r="X12" i="3"/>
  <c r="Z18" i="3"/>
  <c r="V18" i="3"/>
  <c r="Y9" i="3"/>
  <c r="U9" i="3"/>
  <c r="AB6" i="3"/>
  <c r="X6" i="3"/>
  <c r="AA15" i="3"/>
  <c r="W15" i="3"/>
  <c r="W22" i="3"/>
  <c r="AA22" i="3"/>
  <c r="AB13" i="3"/>
  <c r="X13" i="3"/>
  <c r="V16" i="3"/>
  <c r="Z16" i="3"/>
  <c r="Y18" i="3"/>
  <c r="U18" i="3"/>
  <c r="Z7" i="3"/>
  <c r="V7" i="3"/>
  <c r="Z9" i="3"/>
  <c r="V9" i="3"/>
  <c r="V14" i="3"/>
  <c r="Z14" i="3"/>
  <c r="X22" i="3"/>
  <c r="AB22" i="3"/>
  <c r="Y16" i="3"/>
  <c r="U16" i="3"/>
  <c r="AA19" i="3"/>
  <c r="W19" i="3"/>
  <c r="X10" i="3"/>
  <c r="AB10" i="3"/>
  <c r="W7" i="3"/>
  <c r="AA7" i="3"/>
  <c r="W14" i="3"/>
  <c r="AA14" i="3"/>
  <c r="Y15" i="3"/>
  <c r="U15" i="3"/>
  <c r="W16" i="3"/>
  <c r="AA16" i="3"/>
  <c r="AA21" i="3"/>
  <c r="W21" i="3"/>
  <c r="W11" i="3"/>
  <c r="AA11" i="3"/>
  <c r="AA18" i="3"/>
  <c r="W18" i="3"/>
  <c r="Y19" i="3"/>
  <c r="U19" i="3"/>
  <c r="X7" i="3"/>
  <c r="AB7" i="3"/>
  <c r="U14" i="3"/>
  <c r="Y14" i="3"/>
  <c r="Z15" i="3"/>
  <c r="V15" i="3"/>
  <c r="U17" i="3"/>
  <c r="Y17" i="3"/>
  <c r="X16" i="3"/>
  <c r="AB16" i="3"/>
  <c r="R23" i="3"/>
  <c r="F28" i="3" s="1"/>
  <c r="S23" i="3"/>
  <c r="F29" i="3" s="1"/>
  <c r="T23" i="3"/>
  <c r="F30" i="3" s="1"/>
  <c r="Q23" i="3"/>
  <c r="F27" i="3" s="1"/>
  <c r="F52" i="12" l="1"/>
  <c r="N51" i="13"/>
  <c r="N36" i="13"/>
  <c r="N32" i="13"/>
  <c r="N25" i="13"/>
  <c r="N39" i="13"/>
  <c r="N42" i="13"/>
  <c r="N50" i="13"/>
  <c r="N41" i="13"/>
  <c r="N35" i="13"/>
  <c r="N48" i="13"/>
  <c r="N24" i="13"/>
  <c r="N30" i="13"/>
  <c r="N40" i="13"/>
  <c r="N28" i="13"/>
  <c r="N37" i="13"/>
  <c r="N47" i="13"/>
  <c r="N29" i="13"/>
  <c r="N44" i="13"/>
  <c r="N53" i="13"/>
  <c r="N33" i="13"/>
  <c r="N52" i="13"/>
  <c r="N46" i="13"/>
  <c r="N38" i="13"/>
  <c r="N27" i="13"/>
  <c r="N49" i="13"/>
  <c r="N43" i="13"/>
  <c r="N26" i="13"/>
  <c r="N34" i="13"/>
  <c r="N55" i="13"/>
  <c r="N45" i="13"/>
  <c r="N54" i="13"/>
  <c r="N31" i="13"/>
  <c r="M20" i="13"/>
  <c r="M58" i="13" s="1"/>
  <c r="AA23" i="3"/>
  <c r="Z23" i="3"/>
  <c r="Y23" i="3"/>
  <c r="AB23" i="3"/>
  <c r="C60" i="13" l="1"/>
  <c r="C62" i="13" s="1"/>
  <c r="N56" i="13"/>
  <c r="N10" i="13"/>
  <c r="N16" i="13"/>
  <c r="N5" i="13"/>
  <c r="N17" i="13"/>
  <c r="N7" i="13"/>
  <c r="N19" i="13"/>
  <c r="N6" i="13"/>
  <c r="N8" i="13"/>
  <c r="N14" i="13"/>
  <c r="N12" i="13"/>
  <c r="N4" i="13"/>
  <c r="N18" i="13"/>
  <c r="N11" i="13"/>
  <c r="N13" i="13"/>
  <c r="N15" i="13"/>
  <c r="N3" i="13"/>
  <c r="N9" i="13"/>
  <c r="D61"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tc={8E3C9857-7367-45EB-99AF-0E0D51E8071D}</author>
    <author>tc={483BD1CB-1AE1-44A4-9A65-7A702601D54A}</author>
    <author>tc={9128DD76-E640-4600-8973-E5D5BDAEA94C}</author>
  </authors>
  <commentList>
    <comment ref="M30" authorId="0" shapeId="0" xr:uid="{8E3C9857-7367-45EB-99AF-0E0D51E8071D}">
      <text>
        <t>[Comentario encadenado]
Su versión de Excel le permite leer este comentario encadenado; sin embargo, las ediciones que se apliquen se quitarán si el archivo se abre en una versión más reciente de Excel. Más información: https://go.microsoft.com/fwlink/?linkid=870924
Comentario:
    No incluye alimentos, ni bebidas, ni salones o ningún tema logístico. Valores netamente del proceso formativo. Valor calculado por fecha de 2 horas</t>
      </text>
    </comment>
    <comment ref="M32" authorId="1" shapeId="0" xr:uid="{483BD1CB-1AE1-44A4-9A65-7A702601D54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No incluye alimentos, ni bebidas, ni salones o ningún tema logístico. Valores netamente del proceso formativo. Valor calculado por persona por todo el desarrollo de la actividad. </t>
      </text>
    </comment>
    <comment ref="M33" authorId="2" shapeId="0" xr:uid="{9128DD76-E640-4600-8973-E5D5BDAEA94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No incluye alimentos, ni bebidas, ni salones o ningún tema logístico. Valores netamente del proceso formativo. Valor calculado por 8 horas del total de la actividad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Nelson Javier Arguellez Palacios</author>
  </authors>
  <commentList>
    <comment ref="J4" authorId="0" shapeId="0" xr:uid="{F0436F46-F8D3-4041-864E-E3D0BAD3B636}">
      <text>
        <r>
          <rPr>
            <b/>
            <sz val="9"/>
            <color indexed="81"/>
            <rFont val="Tahoma"/>
            <family val="2"/>
          </rPr>
          <t>MinTrabajo Bogota</t>
        </r>
      </text>
    </comment>
    <comment ref="J5" authorId="0" shapeId="0" xr:uid="{37E37D6A-571C-4563-91C8-CE8AC9A05A68}">
      <text>
        <r>
          <rPr>
            <b/>
            <sz val="9"/>
            <color indexed="81"/>
            <rFont val="Tahoma"/>
            <family val="2"/>
          </rPr>
          <t>MinTrabajo Choco</t>
        </r>
      </text>
    </comment>
    <comment ref="J6" authorId="0" shapeId="0" xr:uid="{50B9AF4B-D5A1-4E3B-A4CF-30B8DF119EAE}">
      <text>
        <r>
          <rPr>
            <b/>
            <sz val="9"/>
            <color indexed="81"/>
            <rFont val="Tahoma"/>
            <family val="2"/>
          </rPr>
          <t>MinTrabajo Cauca</t>
        </r>
      </text>
    </comment>
    <comment ref="J7" authorId="0" shapeId="0" xr:uid="{A2979FA4-9A83-47A3-85C1-924461AF7CDC}">
      <text>
        <r>
          <rPr>
            <b/>
            <sz val="9"/>
            <color indexed="81"/>
            <rFont val="Tahoma"/>
            <family val="2"/>
          </rPr>
          <t>MinTrabajo Huila</t>
        </r>
      </text>
    </comment>
    <comment ref="J8" authorId="0" shapeId="0" xr:uid="{58751C0A-AF1B-47E1-9F10-8844D1D0C7D1}">
      <text>
        <r>
          <rPr>
            <b/>
            <sz val="9"/>
            <color indexed="81"/>
            <rFont val="Tahoma"/>
            <family val="2"/>
          </rPr>
          <t>MinTrabajo Huila</t>
        </r>
      </text>
    </comment>
    <comment ref="J9" authorId="0" shapeId="0" xr:uid="{EE8E92CA-DDAF-4846-916A-0F1DA8518D48}">
      <text>
        <r>
          <rPr>
            <b/>
            <sz val="9"/>
            <color indexed="81"/>
            <rFont val="Tahoma"/>
            <family val="2"/>
          </rPr>
          <t>MinTrabajo Magdalena</t>
        </r>
      </text>
    </comment>
    <comment ref="J10" authorId="0" shapeId="0" xr:uid="{6C0985F5-76FF-4566-B34B-7D14C9A0D485}">
      <text>
        <r>
          <rPr>
            <b/>
            <sz val="9"/>
            <color indexed="81"/>
            <rFont val="Tahoma"/>
            <family val="2"/>
          </rPr>
          <t>Guaviare</t>
        </r>
      </text>
    </comment>
    <comment ref="J11" authorId="0" shapeId="0" xr:uid="{E0793560-1B5C-4B0F-8ECA-045DF7EF53E1}">
      <text>
        <r>
          <rPr>
            <b/>
            <sz val="9"/>
            <color indexed="81"/>
            <rFont val="Tahoma"/>
            <family val="2"/>
          </rPr>
          <t>MinTrabajo Telemedicina</t>
        </r>
      </text>
    </comment>
    <comment ref="J12" authorId="0" shapeId="0" xr:uid="{1D112F00-08FD-439F-A03B-ACD63F7E6099}">
      <text>
        <r>
          <rPr>
            <b/>
            <sz val="9"/>
            <color indexed="81"/>
            <rFont val="Tahoma"/>
            <family val="2"/>
          </rPr>
          <t>MinTrabajo Bogota</t>
        </r>
      </text>
    </comment>
    <comment ref="J13" authorId="0" shapeId="0" xr:uid="{B46EC867-C97D-43AE-B05A-10E37290A052}">
      <text>
        <r>
          <rPr>
            <b/>
            <sz val="9"/>
            <color indexed="81"/>
            <rFont val="Tahoma"/>
            <family val="2"/>
          </rPr>
          <t>MinTrabajo Choco</t>
        </r>
      </text>
    </comment>
    <comment ref="J14" authorId="0" shapeId="0" xr:uid="{912D9D89-5FC1-437B-8286-8A981A0F342B}">
      <text>
        <r>
          <rPr>
            <b/>
            <sz val="9"/>
            <color indexed="81"/>
            <rFont val="Tahoma"/>
            <family val="2"/>
          </rPr>
          <t>MinTrabajo Cauca</t>
        </r>
      </text>
    </comment>
    <comment ref="J15" authorId="0" shapeId="0" xr:uid="{FDDF9B81-4DEE-41F5-BE30-E4FCEAB45979}">
      <text>
        <r>
          <rPr>
            <b/>
            <sz val="9"/>
            <color indexed="81"/>
            <rFont val="Tahoma"/>
            <family val="2"/>
          </rPr>
          <t>MinTrabajo Huila</t>
        </r>
      </text>
    </comment>
    <comment ref="J16" authorId="0" shapeId="0" xr:uid="{AFE67581-A7B6-4699-BE3A-C3EFD9B4929F}">
      <text>
        <r>
          <rPr>
            <b/>
            <sz val="9"/>
            <color indexed="81"/>
            <rFont val="Tahoma"/>
            <family val="2"/>
          </rPr>
          <t>MinTrabajo Huila</t>
        </r>
      </text>
    </comment>
    <comment ref="J17" authorId="0" shapeId="0" xr:uid="{DC6874C0-73B1-4226-B2BE-52A57A28C70A}">
      <text>
        <r>
          <rPr>
            <b/>
            <sz val="9"/>
            <color indexed="81"/>
            <rFont val="Tahoma"/>
            <family val="2"/>
          </rPr>
          <t>MinTrabajo Magdalena</t>
        </r>
      </text>
    </comment>
    <comment ref="J18" authorId="0" shapeId="0" xr:uid="{F86683D0-F0FA-4595-A5C8-BD37FF25F1D8}">
      <text>
        <r>
          <rPr>
            <b/>
            <sz val="9"/>
            <color indexed="81"/>
            <rFont val="Tahoma"/>
            <family val="2"/>
          </rPr>
          <t>Guaviare</t>
        </r>
      </text>
    </comment>
    <comment ref="J19" authorId="0" shapeId="0" xr:uid="{B3806B6E-3F70-438E-BA04-06DC41E317B8}">
      <text>
        <r>
          <rPr>
            <b/>
            <sz val="9"/>
            <color indexed="81"/>
            <rFont val="Tahoma"/>
            <family val="2"/>
          </rPr>
          <t>MinTrabajo Telemedicina</t>
        </r>
      </text>
    </comment>
    <comment ref="J20" authorId="0" shapeId="0" xr:uid="{74C2C873-5113-445F-A739-FA8A5B7A2809}">
      <text>
        <r>
          <rPr>
            <b/>
            <sz val="9"/>
            <color indexed="81"/>
            <rFont val="Tahoma"/>
            <family val="2"/>
          </rPr>
          <t>MinTrabajo Bogota</t>
        </r>
      </text>
    </comment>
    <comment ref="J21" authorId="0" shapeId="0" xr:uid="{B6B34387-AEEE-4E4D-8345-7806F3EA864C}">
      <text>
        <r>
          <rPr>
            <b/>
            <sz val="9"/>
            <color indexed="81"/>
            <rFont val="Tahoma"/>
            <family val="2"/>
          </rPr>
          <t>MinTrabajo Choco</t>
        </r>
      </text>
    </comment>
    <comment ref="J22" authorId="0" shapeId="0" xr:uid="{A58E74CD-BBE1-4061-ADA8-7092728BFE7F}">
      <text>
        <r>
          <rPr>
            <b/>
            <sz val="9"/>
            <color indexed="81"/>
            <rFont val="Tahoma"/>
            <family val="2"/>
          </rPr>
          <t>MinTrabajo Cauca</t>
        </r>
      </text>
    </comment>
    <comment ref="J23" authorId="0" shapeId="0" xr:uid="{4A4929EF-5024-4AB2-B3C1-3A9DA519FCDC}">
      <text>
        <r>
          <rPr>
            <b/>
            <sz val="9"/>
            <color indexed="81"/>
            <rFont val="Tahoma"/>
            <family val="2"/>
          </rPr>
          <t>MinTrabajo Huila</t>
        </r>
      </text>
    </comment>
    <comment ref="J24" authorId="0" shapeId="0" xr:uid="{C0ED3011-84DD-46E2-9C55-3811AC161173}">
      <text>
        <r>
          <rPr>
            <b/>
            <sz val="9"/>
            <color indexed="81"/>
            <rFont val="Tahoma"/>
            <family val="2"/>
          </rPr>
          <t>MinTrabajo Huila</t>
        </r>
      </text>
    </comment>
    <comment ref="J25" authorId="0" shapeId="0" xr:uid="{0648B4CC-3A62-49DC-957B-F893CF1FE51D}">
      <text>
        <r>
          <rPr>
            <b/>
            <sz val="9"/>
            <color indexed="81"/>
            <rFont val="Tahoma"/>
            <family val="2"/>
          </rPr>
          <t>MinTrabajo Magdalena</t>
        </r>
      </text>
    </comment>
    <comment ref="J26" authorId="0" shapeId="0" xr:uid="{BF5DB19A-4159-4E64-8914-01BC2DC2A31D}">
      <text>
        <r>
          <rPr>
            <b/>
            <sz val="9"/>
            <color indexed="81"/>
            <rFont val="Tahoma"/>
            <family val="2"/>
          </rPr>
          <t>Guaviare</t>
        </r>
      </text>
    </comment>
    <comment ref="J27" authorId="0" shapeId="0" xr:uid="{0E54B578-BB2C-47AA-AB41-6C887F6AE059}">
      <text>
        <r>
          <rPr>
            <b/>
            <sz val="9"/>
            <color indexed="81"/>
            <rFont val="Tahoma"/>
            <family val="2"/>
          </rPr>
          <t>MinTrabajo Telemedicina</t>
        </r>
      </text>
    </comment>
  </commentList>
</comments>
</file>

<file path=xl/sharedStrings.xml><?xml version="1.0" encoding="utf-8"?>
<sst xmlns="http://schemas.openxmlformats.org/spreadsheetml/2006/main" count="3217" uniqueCount="340">
  <si>
    <t>República de Colombia</t>
  </si>
  <si>
    <t>Instituto Colombiano de Antropología e Historia</t>
  </si>
  <si>
    <t>Formato de cotización</t>
  </si>
  <si>
    <t>Objeto</t>
  </si>
  <si>
    <t>Nombre o Razón Social</t>
  </si>
  <si>
    <t>NIT</t>
  </si>
  <si>
    <t>Persona de contacto</t>
  </si>
  <si>
    <t>Teléfono celular</t>
  </si>
  <si>
    <t>Correo electrónico</t>
  </si>
  <si>
    <t>Teléfono fijo</t>
  </si>
  <si>
    <t>Instrucciones para el diligenciamiento de la cotización</t>
  </si>
  <si>
    <r>
      <rPr>
        <sz val="9"/>
        <color theme="1"/>
        <rFont val="Arial Narrow"/>
        <family val="2"/>
      </rPr>
      <t xml:space="preserve">• Por favor diligenciar solo las celdas subrayadas en </t>
    </r>
    <r>
      <rPr>
        <b/>
        <sz val="9"/>
        <color theme="1"/>
        <rFont val="Arial Narrow"/>
        <family val="2"/>
      </rPr>
      <t>AZUL.</t>
    </r>
    <r>
      <rPr>
        <sz val="9"/>
        <color theme="1"/>
        <rFont val="Arial Narrow"/>
        <family val="2"/>
      </rPr>
      <t xml:space="preserve">
• Revisar todos los requerimientos que se exponen en la ficha técnica  y formular su cotización en concordancia con este, de tal forma que cumplan con la necesidad del Instituto. 
• Los precios unitarios deberán ser expresado en </t>
    </r>
    <r>
      <rPr>
        <b/>
        <u/>
        <sz val="9"/>
        <color theme="1"/>
        <rFont val="Arial Narrow"/>
        <family val="2"/>
      </rPr>
      <t>PESOS COLOMBIANOS y en</t>
    </r>
    <r>
      <rPr>
        <u/>
        <sz val="9"/>
        <color theme="1"/>
        <rFont val="Arial Narrow"/>
        <family val="2"/>
      </rPr>
      <t xml:space="preserve"> </t>
    </r>
    <r>
      <rPr>
        <b/>
        <u/>
        <sz val="9"/>
        <color theme="1"/>
        <rFont val="Arial Narrow"/>
        <family val="2"/>
      </rPr>
      <t>números enteros</t>
    </r>
    <r>
      <rPr>
        <sz val="9"/>
        <color theme="1"/>
        <rFont val="Arial Narrow"/>
        <family val="2"/>
      </rPr>
      <t>.
• Los precios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cotizados deben contemplar todos los rubros requeridos para la adecuada prestación del servicio y el cumplimiento de las obligaciones tributarias y contractuales como los son trazabilidad del servicio, equipo mínimo de trabajo, impuestos entre otros.</t>
    </r>
  </si>
  <si>
    <r>
      <rPr>
        <b/>
        <sz val="9"/>
        <color theme="1"/>
        <rFont val="Arial Narrow"/>
        <family val="2"/>
      </rPr>
      <t>Notas:</t>
    </r>
    <r>
      <rPr>
        <sz val="9"/>
        <color theme="1"/>
        <rFont val="Arial Narrow"/>
        <family val="2"/>
      </rPr>
      <t xml:space="preserve">
</t>
    </r>
    <r>
      <rPr>
        <b/>
        <sz val="9"/>
        <color rgb="FFFF0000"/>
        <rFont val="Arial Narrow"/>
        <family val="2"/>
      </rPr>
      <t>(1)</t>
    </r>
    <r>
      <rPr>
        <b/>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t>
    </r>
    <r>
      <rPr>
        <sz val="9"/>
        <color theme="1"/>
        <rFont val="Arial Narrow"/>
        <family val="2"/>
      </rPr>
      <t xml:space="preserve">
</t>
    </r>
    <r>
      <rPr>
        <b/>
        <sz val="9"/>
        <color rgb="FFFF0000"/>
        <rFont val="Arial Narrow"/>
        <family val="2"/>
      </rPr>
      <t xml:space="preserve">(2) </t>
    </r>
    <r>
      <rPr>
        <sz val="9"/>
        <color theme="1"/>
        <rFont val="Arial Narrow"/>
        <family val="2"/>
      </rPr>
      <t xml:space="preserve">Tener en cuenta en el momento de cotizar, que el plazo de ejecución es estimado y podrá ser inferior.
</t>
    </r>
    <r>
      <rPr>
        <b/>
        <sz val="9"/>
        <color rgb="FFFF0000"/>
        <rFont val="Arial Narrow"/>
        <family val="2"/>
      </rPr>
      <t>(3)</t>
    </r>
    <r>
      <rPr>
        <sz val="9"/>
        <color theme="1"/>
        <rFont val="Arial Narrow"/>
        <family val="2"/>
      </rPr>
      <t xml:space="preserve"> Para efectos de la cotización, es importante tener en cuenta los requerimientos técnicos establecidos en la Ficha Técnica del presente proceso.
</t>
    </r>
    <r>
      <rPr>
        <b/>
        <sz val="9"/>
        <color rgb="FFFF0000"/>
        <rFont val="Arial Narrow"/>
        <family val="2"/>
      </rPr>
      <t xml:space="preserve">(4) </t>
    </r>
    <r>
      <rPr>
        <sz val="9"/>
        <color theme="1"/>
        <rFont val="Arial Narrow"/>
        <family val="2"/>
      </rPr>
      <t xml:space="preserve">Las cantidades señaladas son estimadas, por lo tanto, estas pueden tener o no variación.
</t>
    </r>
    <r>
      <rPr>
        <b/>
        <sz val="9"/>
        <color rgb="FFFF0000"/>
        <rFont val="Arial Narrow"/>
        <family val="2"/>
      </rPr>
      <t>(5)</t>
    </r>
    <r>
      <rPr>
        <sz val="9"/>
        <color theme="1"/>
        <rFont val="Arial Narrow"/>
        <family val="2"/>
      </rPr>
      <t xml:space="preserve"> Los lugares de ejecución se describen en el documento de Condiciones Técnicas Esenciales que corresponden a los siguientes:</t>
    </r>
  </si>
  <si>
    <t>SERVICIOS REQUERIDOS</t>
  </si>
  <si>
    <t>Item</t>
  </si>
  <si>
    <t>Tipo De Examen</t>
  </si>
  <si>
    <t xml:space="preserve">Especificación Técnica </t>
  </si>
  <si>
    <t>Unidad De Medida</t>
  </si>
  <si>
    <t>Cantidad</t>
  </si>
  <si>
    <t>Total (Incluye Impuestos)</t>
  </si>
  <si>
    <t>Valoración médica ocupacional previa al inicio de labores, con historia clínica y concepto de aptitud, con énfasis en (Audiometría, optometría y ergonomía)</t>
  </si>
  <si>
    <t>Bogotá</t>
  </si>
  <si>
    <t>Unidad</t>
  </si>
  <si>
    <t>Vereda de Santuario, corregimiento de Tanela, municipio de Unguía-Chocó - Parque arqueológico de Santa María la Antigua Darién</t>
  </si>
  <si>
    <t>Vereda El Escaño bajo (El Escaño Parque)-Resguardo San Andrés de Pisimbalá - Parque arqueológico Tierradentro.</t>
  </si>
  <si>
    <t>Vereda Ídolos y Vereda la Delicias Municipio de Isnos – Huila - Parque arqueológico Alto de ídolos</t>
  </si>
  <si>
    <t>Municipio de San Agustín – Huila - Parque arqueológico de San Agustín</t>
  </si>
  <si>
    <t>Sierra Nevada de Santa Marta - Parque arqueológico Teyuna – Ciudad perdida:</t>
  </si>
  <si>
    <t>Examen periódico - Programado</t>
  </si>
  <si>
    <t>Evaluación periódica según matriz de riesgos, incluye pruebas específicas según la exposición laboral. (Audiometría, optometría y ergonomía)</t>
  </si>
  <si>
    <t xml:space="preserve">Unidad </t>
  </si>
  <si>
    <t>Valoración médica al finalizar el vínculo laboral, para verificar estado de salud y exposición acumulada. con énfasis en (Audiometría, optometría y ergonomía)</t>
  </si>
  <si>
    <t>Examen Médico de ingreso o periodico con énfasis en alturas  </t>
  </si>
  <si>
    <t>TOTAL (Incluye Impuestos)</t>
  </si>
  <si>
    <t>La presente cotización:</t>
  </si>
  <si>
    <t>•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90 días a partir de la fecha de diligenciamiento.</t>
  </si>
  <si>
    <r>
      <rPr>
        <b/>
        <sz val="10"/>
        <color theme="1"/>
        <rFont val="Arial Narrow"/>
        <family val="2"/>
      </rPr>
      <t xml:space="preserve">Inscripción en el Registro Único de Proponentes: </t>
    </r>
    <r>
      <rPr>
        <sz val="10"/>
        <color theme="1"/>
        <rFont val="Arial Narrow"/>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Narrow"/>
        <family val="2"/>
      </rPr>
      <t>inscritas en el RUP</t>
    </r>
    <r>
      <rPr>
        <sz val="10"/>
        <color theme="1"/>
        <rFont val="Arial Narrow"/>
        <family val="2"/>
      </rPr>
      <t>, salvo las excepciones previstas de forma taxativa en la ley (Artículo 2.2.1.1.1.5.1 del Decreto 1082 de 2015). Se aclara que esta inscripción no se requiere para remitir cotización durante el estudio de sector.</t>
    </r>
  </si>
  <si>
    <t>FIRMA REPRESENTANTE LEGAL</t>
  </si>
  <si>
    <t>Examen de Ingreso  </t>
  </si>
  <si>
    <t>Cundinamarca</t>
  </si>
  <si>
    <t>Bogotá D.C.</t>
  </si>
  <si>
    <t xml:space="preserve">Se requiere el servicio cerca a la sede principal del ICANH, ubicada en la Calle 12 # 2-38, Bogotá-Colombia </t>
  </si>
  <si>
    <t>UNIDAD</t>
  </si>
  <si>
    <t>Chocó</t>
  </si>
  <si>
    <t>Municipio o ciudad cercano a la sede o parque del ICANH</t>
  </si>
  <si>
    <t>Cauca</t>
  </si>
  <si>
    <t>Vereda El Escaño bajo (El Escaño Parque)-Resguardo San Andrés de Pisimbalá - Parque arqueológico Tierradentro Municipio Inza - Cauca.</t>
  </si>
  <si>
    <t>Huila</t>
  </si>
  <si>
    <t>Magdalena</t>
  </si>
  <si>
    <t>Ciudad de Santa Marta</t>
  </si>
  <si>
    <t>Guaviare</t>
  </si>
  <si>
    <t>San José del Guaviare</t>
  </si>
  <si>
    <t xml:space="preserve">Telemedicina - Telesalud </t>
  </si>
  <si>
    <t>Examen de Egreso</t>
  </si>
  <si>
    <t>Evaluación médica con énfasis cardiovascular, neurológico, osteomuscular, visual y de equilibrio, con pruebas adicionales requeridas por la normativa vigente. </t>
  </si>
  <si>
    <t>Departamento</t>
  </si>
  <si>
    <t>Lugar De Prestación Del Servicio</t>
  </si>
  <si>
    <t>Valor Unitario (Incluye Impuestos)</t>
  </si>
  <si>
    <t>Sede O Parque Del ICANH</t>
  </si>
  <si>
    <t xml:space="preserve">La Entidad requiere la prestación del servicio para la realización de exámenes médicos ocupacionales, para lo cual el contratista deberá garantizar la atención presencial en ciudades y municipios cercanos a las sedes del ICANH y a los parques arqueológicos. El ICANH asumirá el desplazamiento de sus funcionarios a estos lugares.
Adicionalmente, podrá ofrecer la atención en la modalidad de atención mediante telemedicina y telesalud, siempre que cuente con la autorización previa del ICANH y cumpla con lo establecido en las Resoluciones 3100 de 2019 y 2654 de 2019 del Ministerio de Salud y Protección Social, o en las normas que las modifiquen, adicionen o sustituyan. 
NOTA 1: Cada una de las evaluaciones médicas ocupacionales enlistadas anteriormente se solicitará de acuerdo con las necesidades de la Entidad, conforme a la planta de personal de funcionarios o trabajadores oficiales en sus sedes y parques arqueológicos. Para su programación, se utilizarán medios electrónicos a través de los cuales se informará oportunamente al contratista.
NOTA 2: El ICANH podrá requerir al contratista la realización de valoraciones complementarias de los examenes medicos ocupacionales que no se esten incluidas dentro de la oferta económica, previa presentación de la respectiva cotización y autorización del supervisor del contrato, para establecer el valor de la valoración se solicitara 3 cotizaciones con el fin de establecer el precio promedio.
</t>
  </si>
  <si>
    <t>Nacional</t>
  </si>
  <si>
    <t>Prestar servicios para la ejecución del Plan de Bienestar del Instituto Colombiano de Antropología e Historia, mediante la realización de actividades dirigidas a los servidores públicos de la Sede Central de Bogotá y de los parques arqueológicos a nivel nacional.</t>
  </si>
  <si>
    <t xml:space="preserve">Actividad </t>
  </si>
  <si>
    <t>Descripción</t>
  </si>
  <si>
    <t>Requerimientos Técnicos Y Logísticos Generales</t>
  </si>
  <si>
    <t xml:space="preserve">Requerimiento Especifico </t>
  </si>
  <si>
    <t xml:space="preserve">Intensidad Horaria Minima Por Sesion </t>
  </si>
  <si>
    <t>Cantidad Estimada De Sesiones</t>
  </si>
  <si>
    <t>Participantes</t>
  </si>
  <si>
    <t>Ubicación</t>
  </si>
  <si>
    <t>Canitdad De La Unidad De Medida</t>
  </si>
  <si>
    <t>DÍA DE LA FAMILIA - BOGOTA</t>
  </si>
  <si>
    <t xml:space="preserve">Conmemoración del día de la familia se hará entrega de Bono para que los  funcionarios junto al nucleo familiar disfruten de una pelicula de su elección en formato 2D o 3D
adicionalmente 1 combo sencillo </t>
  </si>
  <si>
    <t>Los bonos tendrán vigencia de un (1) año contados a partir de la fecha de entrega. Esta actividad está dirigida a los servidores públicos del ICANH.</t>
  </si>
  <si>
    <t>N/A</t>
  </si>
  <si>
    <t>BOGOTÁ</t>
  </si>
  <si>
    <t>Bono</t>
  </si>
  <si>
    <t xml:space="preserve">DÍA DE LA FAMILIA CENTROS REGIONALES </t>
  </si>
  <si>
    <t>Desarrollar actividad de integración denominada Día de la Familia, dirigida a los colaboradores de los centros regionales del Instituto Colombiano de Antropología e Historia, orientada al fortalecimiento de los vínculos familiares, el bienestar laboral, la integración y los espacios recreativos para los funcionarios y sus familias.
Para los centros regionales Pacífico y Caribe, la actividad incluirá la entrega de bonos de cine como incentivo recreativo y de bienestar.</t>
  </si>
  <si>
    <t>Planeación, coordinación y ejecución de la actividad conforme a los lineamientos definidos por el ICANH.
Garantizar cobertura y atención para los participantes de los centros regionales definidos.
Suministro de bonos de cine para los funcionarios de los centros regionales Pacífico y Caribe.
Coordinación logística para la entrega física o digital de los bonos.
Los bonos deberán contar con información clara sobre condiciones de uso, vigencia, cobertura y restricciones aplicables.
Garantizar atención y soporte frente a novedades relacionadas con redención o activación de los bonos.
Coordinación previa con el supervisor designado por el ICANH para validación de cantidades, beneficiarios y cronograma de entrega.
Registro o soporte de entrega de los bonos suministrados.
Cumplimiento de los tiempos establecidos para ejecución de la actividad y entrega de incentivos.</t>
  </si>
  <si>
    <t>Los bonos de cine deberán ser válidos para salas de cine reconocidas y con cobertura en las regiones Pacífico y Caribe.
Los bonos deberán permitir el acceso a funciones de cine en horarios y fechas disponibles conforme a la programación de los establecimientos.
La vigencia de los bonos deberá ser suficiente para garantizar su adecuada utilización por parte de los beneficiarios.
Posibilidad de manejo físico o digital de los bonos de cine.
Los bonos podrán incluir ingreso individual o familiar, conforme a las condiciones definidas por el ICANH.
Presentación previa de opciones de establecimientos, cobertura y condiciones de redención para aprobación del ICANH.
Entrega de informe o soporte de ejecución de la actividad cuando sea requerido por el ICANH.
Garantizar que los bonos sean nuevos, válidos y plenamente funcionales al momento de su entrega.</t>
  </si>
  <si>
    <t>PACIFICO Y CARIBE</t>
  </si>
  <si>
    <t>DÍA DE LA FAMILIA - PARQUES HUILA Y TEYUNA</t>
  </si>
  <si>
    <t xml:space="preserve">DÍA DE LA FAMILIA - PARQUE TIERADENTRO </t>
  </si>
  <si>
    <t>Desarrollar la conmemoración del Día de la Familia para los funcionarios del ICANH mediante la entrega y ejecución de pasadías recreativos dirigidos a los funcionarios y su núcleo familiar, orientados a fortalecer los vínculos familiares, promover espacios de integración, bienestar y esparcimiento, así como incentivar la recreación y el aprovechamiento del tiempo libre en entornos rurales o campestres.
La actividad deberá contemplar acceso a instalaciones recreativas, zonas verdes y piscina, así como servicio de alimentación para los asistentes, garantizando condiciones adecuadas de comodidad, seguridad y atención durante la jornada.</t>
  </si>
  <si>
    <t>Los pasadias tendrán vigencia de un (1) año contados a partir de la fecha de entrega. Esta actividad está dirigida a los servidores públicos del ICANH pertenecientes al parque de Tierradentro.</t>
  </si>
  <si>
    <t>El pasadía deberá incluir acceso a piscina y demás zonas recreativas disponibles en el lugar.
El servicio de alimentación deberá contemplar mínimo almuerzo y refrigerio, conforme a lo definido por el ICANH.
Los espacios seleccionados deberán contar con condiciones adecuadas para actividades familiares y recreativas.
Disponibilidad de opciones recreativas o actividades complementarias para niños y adultos, cuando aplique.
Los establecimientos deberán contar con servicios sanitarios, zonas de descanso y áreas comunes en adecuadas condiciones.
Presentación previa de propuestas de lugares o parques recreativos para aprobación del ICANH.
Garantizar cobertura y capacidad suficiente para atención de los grupos familiares participantes.
Los pasadías deberán incluir información clara sobre horarios, servicios incluidos y condiciones de ingreso.
Entrega de informe o soporte de ejecución de la actividad cuando sea requerido por el ICANH.
Los pasadías podrán ser redimibles de lunes a domingo.</t>
  </si>
  <si>
    <t>Pasadía</t>
  </si>
  <si>
    <t xml:space="preserve">DÍA DE LA FAMILIA - PARQUE SANTA MARÍA </t>
  </si>
  <si>
    <t xml:space="preserve">Desarrollar una actividad por medio de la cual se logre la integración de los trabajadores oficiales del ICANH, que desarrollan actividades en el parque Santa María de la Antigua del Darién, junto a los miembros de sus familias. </t>
  </si>
  <si>
    <t xml:space="preserve">Se requiere desarrollar una actividad de asado para 7 trabajadores oficiales y su familias, en el cual se promueva  la integración, la comunicación y el liderazgo. </t>
  </si>
  <si>
    <t>Lugar: La actividad se debe desarrollar en un lugar cercano al parque se Santa María de la Antigua del Darien, en el horario y día establecido por el ICANH.
Parrillada por persona: Chata de res (130 g), pierna pernil, deshuesada (250g), chorizo (50 g), Morcilla (60g), plátano al horno, papa salada, chimichurri y guacamole, acompañado de jugo o gaseosa de 300ml
Tener en cuenta todos los elementos desechables para servir y demás utensilios necesarios para el evento.
Adicionalmente se debe garantizar que haya sonido, en la medida de lo posible una persona encargada de la música.</t>
  </si>
  <si>
    <t>4 H</t>
  </si>
  <si>
    <t>Vereda de Santuario, corregimiento de Tanela</t>
  </si>
  <si>
    <t>Actividad</t>
  </si>
  <si>
    <t xml:space="preserve">RECONOCIMIENTO CUMPLEAÑOS - BOGOTA </t>
  </si>
  <si>
    <t>Entrega de bono de alimentación en dos tipos de restaurante reconcido</t>
  </si>
  <si>
    <t xml:space="preserve">Se requierere  reconcocer por cumpleaños a los servidores de planta del ICANH, a través de un bono de alimentación
Alimentación: Incluye: plato fuerte y bebida.
Los bonos podrán ser redimibles de lunes a domingo.
 </t>
  </si>
  <si>
    <t>La actividad de cine en familia se debe desarrollar en cinemas de cubrimiento a nivel Nacional.</t>
  </si>
  <si>
    <t xml:space="preserve">RECONOCIMIENTO CUMPLEAÑOS - PARQUES TIERRADENTRO,  SAN AGUSTÍN, IDOLOS, TEYUNA </t>
  </si>
  <si>
    <t>Reconocimiento por cumpleaños</t>
  </si>
  <si>
    <t>Los pasadias tendrán vigencia de un (1) año contados a partir de la fecha de entrega. Esta actividad está dirigida a los servidores públicos del ICANH pertenecientes a los parques: Tierradentro, San Agustín, Idolos y Teyuna.</t>
  </si>
  <si>
    <t>HUILA, CAUCA, SANTA MARTA</t>
  </si>
  <si>
    <t xml:space="preserve">RECONOCIMIENTO CUMPLEAÑOS - PARQUE SANTA MARIA DEL DARIEN </t>
  </si>
  <si>
    <t xml:space="preserve">Entrega de bono para almuerzo en un restaurante local cerca del parque Santa Maria del Darien </t>
  </si>
  <si>
    <t>SANTA MARIA DEL DARIEN</t>
  </si>
  <si>
    <t xml:space="preserve">RECONOCIMIENTO CUMPLEAÑOS - CENTROS REGIONALES </t>
  </si>
  <si>
    <t>Desarrollar actividad de reconocimiento de cumpleaños para los funcionarios de los centros regionales del ICANH, orientada a fortalecer el bienestar laboral, la motivación, la integración y el sentido de pertenencia institucional, mediante la entrega de bonos de alimentación como incentivo y reconocimiento en fechas especiales para los colaboradores homenajeados.</t>
  </si>
  <si>
    <t>Planeación y coordinación de la actividad conforme a las fechas y lineamientos establecidos por el ICANH.
Suministro de bonos de alimentación para los funcionarios definidos por el ICANH.
Garantizar que los bonos sean redimibles en establecimientos autorizados y en condiciones adecuadas de calidad y servicio.
Coordinación logística para la entrega física o digital de los bonos.
Los bonos deberán contener información clara sobre condiciones de uso, vigencia y cobertura.
Garantizar atención y soporte frente a novedades relacionadas con redención o activación de los bonos.
Coordinación previa con el supervisor designado por el ICANH para validación de cantidades y beneficiarios.
Registro o soporte de entrega de los bonos suministrados.
Cumplimiento de los tiempos establecidos para la entrega de los incentivos.</t>
  </si>
  <si>
    <t xml:space="preserve">PACIFICO Y CARIBE </t>
  </si>
  <si>
    <t xml:space="preserve"> TRABAJO EN EQUIPO E INTEGRACIÓN MEDIANTE TORNEO DE BOLOS.</t>
  </si>
  <si>
    <t xml:space="preserve">Actividad de bienestar tipo integración  que estimule el trabajo en equipo mediante un torneo de bolos y tiene como objetivo principal fomentar la colaboración, formulación de estrategias y la comunicación efectiva entre los participantes. 
</t>
  </si>
  <si>
    <t xml:space="preserve">Dos (2) jornadas para la primer ronda y una jornada para la final. Para la primera ronda, se distribuira el grupo total de participantes en dos jornadas acordadas entre el proveedor y el suoervisor del  ICANH. </t>
  </si>
  <si>
    <t>Torneo</t>
  </si>
  <si>
    <t>CONSTRUCCIÓN DE HÁBITOS SALUDABLES MEDIANTE SESIONES DE YOGA</t>
  </si>
  <si>
    <t>Ofrecer clases de yoga, con el fin de promover el bienestar físico y mental, reducir el estrés y mejorar la salud integral de los beneficiarios.</t>
  </si>
  <si>
    <t xml:space="preserve">Dos sesiones de yoga para 30 personas, cada sesión. </t>
  </si>
  <si>
    <t xml:space="preserve">Llvar a cabo dos sesiones de yoga para 30 personas en instalaciones de del ICANH (Auditorio Paul Rivet). El proveedor deberá suministrar en calidad de prestamo las Mats a cada uno de los participantes. Cada sesión deberá ser de 60 minutos adpatadas para todo tipo de niveles (principiante, intermedio y avanzado). Asi mismo, se deberá contar con sistema de sonido y acompañamiento de  instructor (a), quien deberá contar con título de instructor de yoga y certificar mínimo 3 años comprobables impartiendo clases a grupos. Se deberá cumplir con todas las normas de higuiene y de seguridad para cada uno de los participantes. Antes de cda inicio de jornada, el instructor deberá realizar una breve entrevista inicial a los alumnos sobre lesiones o condiciones médicas. </t>
  </si>
  <si>
    <t>2H</t>
  </si>
  <si>
    <t xml:space="preserve">CAPACITACIÓN EN NUTRICION </t>
  </si>
  <si>
    <t>Desarrollar una jornada de capacitación en nutrición orientada a promover hábitos de alimentación saludable, bienestar integral y prevención de riesgos asociados a una alimentación inadecuada, dirigida a los colaboradores del Instituto Colombiano de Antropología e Historia. La actividad deberá incluir componentes pedagógicos y participativos que faciliten la apropiación de conocimientos y buenas prácticas alimentarias aplicables en el entorno laboral y personal.</t>
  </si>
  <si>
    <t xml:space="preserve">Profesional idóneo en nutrición y dietética con experiencia certificada en capacitaciones empresariales o institucionales.
Planeación y desarrollo de la jornada conforme a los lineamientos de bienestar institucional.
Disponibilidad de ayudas audiovisuales para el desarrollo de la capacitación (video beam, computador, sonido y micrófono, en caso de requerirse).
Entrega de material de apoyo físico o digital para los participantes.
Metodología participativa y dinámica que incentive la interacción de los asistentes.
Coordinación logística previa con el supervisor designado por el ICANH.
Garantizar el cumplimiento de normas de seguridad y salud en el trabajo durante la ejecución de la actividad.
Registro de asistencia y evidencia fotográfica de la jornada.
3 SESIONES PRESENCIALES 
40 PERSONAS </t>
  </si>
  <si>
    <t>Desarrollo de contenidos relacionados con alimentación balanceada, hábitos saludables, hidratación, lectura de etiquetado nutricional y prevención de enfermedades asociadas con una inadecuada alimentación.
Realización de actividades prácticas o dinámicas pedagógicas que faciliten el aprendizaje y la participación de los asistentes.
Espacio destinado para preguntas e interacción con los participantes.
Duración mínima sugerida de dos (2) horas.
Presentación de agenda o plan de trabajo previo a la ejecución de la actividad.
Entrega de recomendaciones nutricionales aplicables al entorno laboral.
La actividad deberá incluir un refrigerio saludable para los asistentes, garantizando adecuadas condiciones de higiene, manipulación y conservación de los alimentos.
Espacio de asesoria personalizada.</t>
  </si>
  <si>
    <t>2 H</t>
  </si>
  <si>
    <t>BOGOTA</t>
  </si>
  <si>
    <t>SESIONES DEPORTIVAS (AEROBICOS, ZUMBA)</t>
  </si>
  <si>
    <t>Prestación de servicios para el desarrollo de sesiones deportivas de aeróbicos y zumba dirigidas a los colaboradores del ICANH, orientadas a fomentar hábitos de vida saludable, actividad física, integración, bienestar físico y mental, así como el fortalecimiento del clima laboral mediante espacios recreativos y participativos.</t>
  </si>
  <si>
    <t>Contar con instructores certificados o con experiencia comprobada en actividades físicas dirigidas, aeróbicos y zumba.
Planeación, coordinación y ejecución integral de las sesiones deportivas conforme a la programación definida por el ICANH.
Disponibilidad de equipos de sonido, micrófonos y recursos técnicos necesarios para el adecuado desarrollo de las actividades.
Garantizar espacios adecuados, seguros, ventilados y con capacidad suficiente para la participación de los asistentes.
Cumplimiento de las normas de seguridad y salud en el trabajo durante el desarrollo de las jornadas.
Coordinación logística previa con el supervisor designado por el ICANH.
Registro de asistencia y evidencias fotográficas o audiovisuales de las actividades realizadas.
Puntualidad en el inicio y finalización de cada sesión programada.
Disponibilidad de hidratación para los participantes durante el desarrollo de las actividades.
Contar con apoyo logístico para organización y acompañamiento de los asistentes.
En caso de modalidad virtual, garantizar plataforma tecnológica estable y acompañamiento técnico durante las sesiones.</t>
  </si>
  <si>
    <t>Desarrollo de rutinas dinámicas, recreativas y participativas adaptadas a diferentes niveles de condición física.
Inclusión de ejercicios de calentamiento, actividad principal y estiramiento o recuperación al finalizar cada sesión.
Duración mínima sugerida de una (1) hora por sesión.
Uso de música adecuada y motivacional para el desarrollo de las actividades deportivas.
Posibilidad de realizar sesiones periódicas conforme a la programación establecida por el ICANH.
Garantizar que las actividades sean inclusivas y promuevan la participación de los funcionarios.
Presentación previa de cronograma o metodología de trabajo para aprobación del ICANH, cuando sea requerido.
En caso de requerirse, incluir elementos básicos de apoyo para actividad física como colchonetas, bandas elásticas u otros accesorios deportivos.
Promoción de hábitos saludables y estrategias de bienestar físico y mental durante las jornadas.</t>
  </si>
  <si>
    <t>1H</t>
  </si>
  <si>
    <t>1 AL MES (julio a diciembre)</t>
  </si>
  <si>
    <t>BOGOTÁ Y PARQUES</t>
  </si>
  <si>
    <t xml:space="preserve">60 participantes </t>
  </si>
  <si>
    <t>CELEBRACION DE AMOR Y AMISTAD  "ICANH EN CONEXIÓN"</t>
  </si>
  <si>
    <t>Actividad institucional orientada a fortalecer la integración, el bienestar y los espacios de convivencia entre los servidores del ICANH, mediante el desarrollo de una jornada temática de Amor y Amistad que combine actividades recreativas, culturales y de bienestar.
La celebración estará enfocada en generar espacios de participación e interacción entre los funcionarios a través de actividades como bingo de la amistad, muro de mensajes positivos, trivia institucional y espacios de integración acompañados de ambientación temática, música y refrigerio.
La jornada busca promover el compañerismo, el reconocimiento entre equipos de trabajo y el fortalecimiento de las relaciones interpersonales dentro de la entidad.</t>
  </si>
  <si>
    <t>Planeación, organización y ejecución integral de la actividad.
Presentación previa de agenda, metodología y cronograma de trabajo.
Disponibilidad de personal logístico para acompañamiento y desarrollo de la jornada.
Adecuación y ambientación del espacio con temática de Amor y Amistad.
Disponibilidad de sonido básico y música ambiental.
Suministro de materiales e insumos requeridos para el desarrollo de las actividades.
Garantizar espacios adecuados para la participación e integración de los asistentes.
Implementación de actividades lúdicas y participativas acordes con el entorno institucional.
Cumplimiento de condiciones de organización, seguridad e higiene durante la ejecución de la actividad.
Coordinación previa con la entidad para la definición de horarios, espacios y necesidades logísticas.</t>
  </si>
  <si>
    <t>Desarrollo de actividades de integración como bingo de la amistad, trivia institucional y dinámicas grupales.
Instalación de un espacio denominado “Mensajes que inspiran”, donde los asistentes puedan compartir mensajes positivos y de reconocimiento entre compañeros.
Inclusión de ambientación temática y decoración acorde con la celebración de Amor y Amistad.
Desarrollo de espacios de interacción y participación voluntaria de los funcionarios.
Disponibilidad de facilitador o animador para el desarrollo de las actividades.
Entrega de premios simbólicos para las dinámicas propuestas.
La actividad deberá incluir refrigerio para los asistentes, garantizando adecuadas condiciones de higiene, manipulación y conservación de alimentos.
Duración sugerida de la actividad: mínimo dos (5) horas.
Entrega previa de agenda y plan de trabajo para aprobación por parte de la entidad.</t>
  </si>
  <si>
    <t>5H</t>
  </si>
  <si>
    <t>8H</t>
  </si>
  <si>
    <t>CIERRE DE GESTIÓN.</t>
  </si>
  <si>
    <t>Cierre de año de gestión: Actividad a las afueras de la ciudad en espacio recreativo con característica de uso exclusivo en esa jornada en donde se concentren diferentes tipos de actividades para que realicen, asegurando alimentación (almuerzo y un refrigerio).</t>
  </si>
  <si>
    <t xml:space="preserve">Alimentación: Almuerzo completo tipo ejecutivo o buffet, con opción vegetariana. Refrigerio tipo mañana o tarde, servido en sitio o entregado al ingreso. Punto de hidratación continuo (botellones con vasos o estaciones con botellas individuales). </t>
  </si>
  <si>
    <t>Recurso técnico: Espacio recreativo en arriendo exclusivo, con zonas verdes, salones multiuso y espacios cubiertos en caso de lluvia. Póliza de seguros y/o asistencia médica temporal durante el desarrollo de la jornada. Baños suficientes, señalizados y con mantenimiento durante la jornada. Coordinación de transporte de materiales y montaje con anticipación al día del evento. Listado de asistencia y mecanismos de control de ingreso (registro digital o manual).
Materiales para el taller: Sonido profesional: consola, parlantes, micrófonos inalámbricos (mínimo 2). 
Tarima o espacio acondicionado para intervenciones: para presentaciones o actividades culturales. Equipamiento recreativo: kits deportivos (balones, conos, cuerdas, inflables si aplica), mesas de ping pong, tableros, entre otros según actividades. Sillas, mesas y carpas: especialmente para zona de alimentación, descanso y actividades estáticas. Señalética y puntos informativos móviles: que permitan orientar a los funcionarios sobre horarios, estaciones o rutas internas. Registro fotográfico y/o audiovisual (opcional): equipo básico de cámara y operador. Botiquín completo y señal de emergencias visibles. 
Recurso humano: Coordinador/a general de la actividad: encargado/a de la ejecución integral y cronograma. Equipo logístico de apoyo (mínimo 4 personas): para montaje, señalización, orientación en sitio y control de tiempos. Maestro/a de ceremonias o animador/a: para dinamizar las actividades, realizar sorteos o intervenciones. Facilitadores/as o recreadores/as: para liderar actividades lúdicas, deportivas o integradoras por estaciones. Profesionales de primeros auxilios o enfermero/a de turno (si no está incluido en el lugar contratado). Personal de apoyo para entrega de alimentación e hidratación (puede ser del operador del lugar).
Transporte: Se requiere que el contratista disponga del transporte ida y vuelta para los asistentes del evento.</t>
  </si>
  <si>
    <t xml:space="preserve">CIERRE DE GESTIÓN PARQUES Y CENTROS REGIONALES </t>
  </si>
  <si>
    <t>Cierre de año de gestión: Actividad diseñada según las condiciones de cada parque en un espacio recreativo con característica de uso exclusivo en esa jornada en donde se concentren diferentes tipos de actividades para que realicen, asegurando alimentación (almuerzo y un refrigerio).</t>
  </si>
  <si>
    <t xml:space="preserve">"Recurso técnico: Espacio recreativo en arriendo exclusivo, con zonas verdes, salones multiuso y espacios cubiertos en caso de lluvia. Póliza de seguros y/o asistencia médica temporal durante el desarrollo de la jornada. Baños suficientes, señalizados y con mantenimiento durante la jornada. Coordinación de transporte de materiales y montaje con anticipación al día del evento. Listado de asistencia y mecanismos de control de ingreso (registro digital o manual).
Materiales para el taller: Sonido profesional: consola, parlantes, micrófonos inalámbricos (mínimo 2). 
Tarima o espacio acondicionado para intervenciones: para presentaciones o actividades culturales. Equipamiento recreativo: kits deportivos (balones, conos, cuerdas, inflables si aplica), mesas de ping pong, tableros, entre otros según actividades. Sillas, mesas y carpas: especialmente para zona de alimentación, descanso y actividades estáticas. Señalética y puntos informativos móviles: que permitan orientar a los funcionarios sobre horarios, estaciones o rutas internas. Registro fotográfico y/o audiovisual (opcional): equipo básico de cámara y operador. Botiquín completo y señal de emergencias visibles. 
Recurso humano: Coordinador/a general de la actividad: encargado/a de la ejecución integral y cronograma. Equipo logístico de apoyo (mínimo 4 personas): para montaje, señalización, orientación en sitio y control de tiempos. Maestro/a de ceremonias o animador/a: para dinamizar las actividades, realizar sorteos o intervenciones. Facilitadores/as o recreadores/as: para liderar actividades lúdicas, deportivas o integradoras por estaciones. Profesionales de primeros auxilios o enfermero/a de turno (si no está incluido en el lugar contratado). Personal de apoyo para entrega de alimentación e hidratación (puede ser del operador del lugar).
Transporte: Se requiere que el contratista disponga del transporte ida y vuelta para los asistentes del evento."
Para el parque  Santa Maria del Darien sería conveniente que el evento se desarrollará en el parque, por ello es necesario que el operador logistico haga un scaner minucioso de la zona y con ello prestar el servicio de manera adecuada, importante que el evento se realice con el suficiente tiempo para prevenir toda situación adversa que pueda retrasar o importunar en las actividades. </t>
  </si>
  <si>
    <t xml:space="preserve">SANTA MARIA DEL DARIEN
SANTA MARTA
HUILA
CAUCA
TUMACO </t>
  </si>
  <si>
    <t>APOYO A CELEBRACIONES NAVIDEÑAS AUTÓNOMAS DE FUNCIONARIOS ICANH.</t>
  </si>
  <si>
    <t>La actividad se desarrollará durante tres (3) días consecutivos en jornada de medio día, incluyendo atención presencial y transmisión virtual para funcionarios ubicados fuera de Bogotá.</t>
  </si>
  <si>
    <t>Se entregarán 130 regalos para distribución en los niños y niñas hijos de funcionarios y menores de 16 años. Condiciones para la entrega de regalos a niños entre 0 y 15 años en la celebración navideña
•        El contratista presentara listado de juguetes para niños en el rango de edades de los 0 y 16 años.
•        Los juguetes deben ser de primera calidad y de marcas reconocidas en el mercado que garanticen la calidad del producto.
•        La cantidad estimada de juguetes es de 130, de los cuales se estima que en promedio tengan un valor unitario de $90.000, de acuerdo con los históricos de la entidad.
•        El Contratista presentará tres (3) proveedores dentro de los cuales estará el proveedor sugerido por el ICANH
•        La Entidad elegirá el proveedor que más se ajuste al cumplimiento de las necesidades técnicas.
•        El contratista presentará certificación de cambio por garantía en los términos establecidos en la Ley 1480 de 2011 Estatuto del Consumidor
Los regalos serán entregados en la sede Bogotá. Se entregará después de definidos los proveedores, un listado desde Talento Humano de los datos de los niños teniendo en cuenta género y edad y con base en ello el operador entregará los regalos empacados en papel regalo y con tarjeta que indica el nombre, edad y ubicación para que el ICANH realice la distribución adecuada.</t>
  </si>
  <si>
    <t>NACIONAL</t>
  </si>
  <si>
    <t>Actividad (incluye obsequios)</t>
  </si>
  <si>
    <t xml:space="preserve">El contratista deberá gestionar y proveer boletas para cine en formato 2D o 3D para cada uno de los funcionarios acompañado por un bono de alimentación individual  qen las salas de cine que ofresca el operador  (Bogotá) para los servidores públicos del Instituto Colombiano de Antropología e Historia (ICANH) con sede en la ciudad de Bogotá, extensivo a su núcleo familiar.
Los bonos suministrados deberán garantizar el acceso a los funcionarios y sus familias a las salas de cine designadas en cualquier horario y para la pelicula que el funcionario y su familia escojan.
Cada bono entregado debe incluir un refrigerio por participante, el cual deberá componerse obligatoriamente de los siguientes elementos:
 Plato principal: Una crispeta de 100 gramos 
Bebida: Una (1) unidad de gaseosa (o bebida equivalente de 532 ML).
Los bonos podrán ser redimibles de lunes a domingo.
</t>
  </si>
  <si>
    <t xml:space="preserve">El contratista deberá gestionar y proveer boletas para cine en formato 2D o 3D para cada uno de los funcionarios acompañado por un bono de alimentación individual  qen las salas de cine que ofresca el operador  (San Agustín, Idolos, Santa Marta)  para los servidores públicos del Instituto Colombiano de Antropología e Historia (ICANH) con sede en la ciudad de Bogotá, extensivo a su núcleo familiar.
Los bonos suministrados deberán garantizar el acceso a los funcionarios y sus familias a las salas de cine designadas en cualquier horario y para la pelicula que el funcionario y su familia escojan.
Cada bono entregado debe incluir un refrigerio por participante, el cual deberá componerse obligatoriamente de los siguientes elementos:
 Plato principal: Una crispeta de 100 gramos 
Bebida: Una (1) unidad de gaseosa (o bebida equivalente de 532 ML).
Los bonos podrán ser redimibles de lunes a domingo.
</t>
  </si>
  <si>
    <t>Se requierere concocer por cumpleaños a los servidores de planta del ICANH, a través de un bono de alimentación
Lugar: sugerencia Creppes y Wafles y el corral  
Alimentación: Incluye: plato fuerte y bebida.
Los bonos podrán ser redimibles de lunes a domingo y tener vigencia mínima de 1 año.</t>
  </si>
  <si>
    <t>Pasadía en un entorno rural o campestre. El servicio contratado debe garantizar el uso exclusivo o preferencial de áreas recreativas, específicamente zona de piscinas y espacios de esparcimiento, además de un esquema integral de alimentación que incluya estaciones de café, refrigerios y almuerzo, no incluye transporte, por ello es importante que esté en un lugar accequible y que facilite la llegada de los funcionarios y sus famialiares. 
Los pasadías podrán ser redimibles de lunes a domingo.</t>
  </si>
  <si>
    <t xml:space="preserve">Los bonos de alimentación deberán ser individuales y corresponder al número de funcionarios definidos por el ICANH.
Los establecimientos autorizados para redención deberán ofrecer condiciones adecuadas de calidad, atención e higiene.
Los bonos deberán contar con una vigencia de 1 año para su utilización por parte de los beneficiarios.
Posibilidad de manejo físico o digital de los bonos de alimentación.
Presentación previa de opciones de establecimientos o cobertura para aprobación del ICANH.
Garantizar cobertura en las ciudades o municipios donde se encuentren ubicados los centros regionales.
Entrega de informe o soporte de ejecución de la actividad cuando sea requerido por el ICANH.
Garantizar que los bonos permitan acceso a opciones variadas de alimentación.
</t>
  </si>
  <si>
    <t>Se realizará un torneo de bolos para 170 funcionarios   conformado equipos de cuatro (4) personas, quienes tendrán dos líneas por cada jugador.
Se jugará una primera ronda en las fechas y horarios establecidos previamente entre el proveedor y el ICANH.
Se llevará a cabo la final con los mejores cinco (5) equipos de la primera ronda en las fechas y horarios establecidos previamente entre el proveedor  y ICANH  
Se premian a los 3 mejores equipos, mejor línea masculina y mejor línea femenina.
Los grupos serán conformados de manera aleatoria por parte del contratista. La actividad deberá contar con por lo menos siete (7) recreadores que acompañen el torneo y el personal que lleve a cabo las actividades Alquiler de pistas, alquiler de zapatos, anotadores, veeduría, apoyo medico, anotadores, congreso técnico, boletines informativos, organización y coordinación, premiación en trofeos y medallas para los tres primeros puestos. Se debe contar con actividad de clausura y reconocimientos del torneo.
Lugar: La actividad se debe desarrollar en la bolera que el operador disponga y que cumpla con las disposiciones técnicas en la ciudad de Bogotá, en los horarios y día establecido con la Entidad.
Refrigerio: Una Hamburguesa con queso de 160grs de carne de res Papa a la francesa y Gaseosa o Jugo natural en agua.
Opción para jornada final: Un perro junior papa francesa Gaseosa o Jugo natural en agua.
Vegetariano:  Canelloni de Ricotta y Espinaca-Gaseosa
Vegetariano para jornada final: Linguini Primavera + Gaseosa 
Nota 1: El supervisor del contrato informará con 2 días de anticipación el número de asistentes a la actividad a efecto de que el contratista en este ítem solamente efectúe el cobro a partir del número de participantes informado.
Duración: Cuatro (4) horas cada jornada
Transporte: traslado ICANH - Bolera
Premiación: El proveedor debera suministrar cinco (5) opciones de premiación para los tres primeros puestos, de los cuales el supervisor escogera tres (3). Así mismo, el proveedor sumistrará cinco (5) opciones de premiación para la mejor linea femenina y mejor línea masculina, de los cualesel supervisor escogera tres (3).
 Tener en cuenta que se debe distribuir presupuesto para 4 jornadas: dos jornadas iniciales, ronda final y premiación.</t>
  </si>
  <si>
    <t>Reconocimiento a servidores de planta</t>
  </si>
  <si>
    <t>La Entidad requiere la prestación de servicios para el desarrollo de las actividades contempladas en el Plan Institucional de Bienestar e Incentivos del ICANH, las cuales podrán ejecutarse en Bogotá, centros regionales y parques arqueológicos, de acuerdo con las necesidades institucionales y la programación definida por la Entidad.
El contratista deberá garantizar la disponibilidad de los recursos humanos, técnicos, logísticos, operativos y demás elementos necesarios para la adecuada ejecución de cada actividad, conforme a las especificaciones técnicas establecidas en el presente documento y en las Condiciones Técnicas Esenciales del proceso.
NOTA 1: Las cantidades, participantes, sesiones, bonos, pasadías, entradas, actividades, talleres y demás unidades relacionadas en la presente solicitud corresponden a estimaciones realizadas con base en la información disponible al momento de estructurar el proceso. Durante la ejecución contractual estas podrán aumentar o disminuir de acuerdo con las necesidades institucionales, la participación efectiva de los servidores públicos, novedades administrativas, ingresos o retiros de personal, traslados, comisiones, vacaciones, incapacidades u otras situaciones que afecten la asistencia o participación en las actividades programadas.
NOTA 2: La programación definitiva de las actividades, así como la confirmación del número de participantes, fechas, horarios y lugares de ejecución, será informada oportunamente por el supervisor del contrato, de acuerdo con las necesidades de la Entidad y la planeación institucional.
NOTA 3: El ICANH podrá realizar ajustes en la distribución de cantidades entre actividades, sedes, parques arqueológicos o centros regionales, siempre que no se modifique el valor total del contrato ni la naturaleza de las obligaciones contractuales.</t>
  </si>
  <si>
    <t xml:space="preserve">120 participantes </t>
  </si>
  <si>
    <t xml:space="preserve">150 participantes </t>
  </si>
  <si>
    <t xml:space="preserve">130 participantes </t>
  </si>
  <si>
    <t>De acurdo a la ficha de condiciones tecnicas</t>
  </si>
  <si>
    <t>Evento</t>
  </si>
  <si>
    <r>
      <rPr>
        <b/>
        <i/>
        <sz val="18"/>
        <color theme="1"/>
        <rFont val="Aptos Narrow"/>
        <family val="2"/>
      </rPr>
      <t xml:space="preserve">NOTA: </t>
    </r>
    <r>
      <rPr>
        <i/>
        <sz val="18"/>
        <color theme="1"/>
        <rFont val="Aptos Narrow"/>
        <family val="2"/>
      </rPr>
      <t>El valor que debe registrarse en el cuestionario de SECOP II, numeral 1, corresponde al valor total (incluidos impuestos) contenido en la celda N44 de la presente hoja.</t>
    </r>
  </si>
  <si>
    <r>
      <rPr>
        <b/>
        <i/>
        <sz val="14"/>
        <color theme="1"/>
        <rFont val="Aptos Narrow"/>
        <family val="2"/>
      </rPr>
      <t xml:space="preserve">NOTA: </t>
    </r>
    <r>
      <rPr>
        <i/>
        <sz val="14"/>
        <color theme="1"/>
        <rFont val="Aptos Narrow"/>
        <family val="2"/>
      </rPr>
      <t>El valor que debe registrarse en el cuestionario de SECOP II, numeral 1, corresponde al valor total (incluidos impuestos) contenido en la celda K76 de la presente hoja.</t>
    </r>
  </si>
  <si>
    <t>Muestra 1</t>
  </si>
  <si>
    <t>CAJA DE COMPENSACIÓN FAMILIAR CAFAM</t>
  </si>
  <si>
    <t>860.013.570-3</t>
  </si>
  <si>
    <t>Laura Ivonne Bossa Beltran</t>
  </si>
  <si>
    <t>lbossa@cafam.com.co</t>
  </si>
  <si>
    <t>Muestra 2</t>
  </si>
  <si>
    <t>Muestra 3</t>
  </si>
  <si>
    <t>CAJA DE COMPENSACIÓN FAMILIAR COMPENSAR</t>
  </si>
  <si>
    <t>860066942-7</t>
  </si>
  <si>
    <t>Asesor Comercial DAYANA LIZED GONZALEZ ALVAREZ</t>
  </si>
  <si>
    <t>(319) 760 6470</t>
  </si>
  <si>
    <t>dlgonzaleza@compensar.com</t>
  </si>
  <si>
    <t xml:space="preserve">(601)4280666 </t>
  </si>
  <si>
    <t>No incluye alimentos, ni bebidas, ni salones o ningún tema logístico. Valores netamente del proceso formativo. Valor calculado por fecha de 2 horas</t>
  </si>
  <si>
    <t xml:space="preserve">No incluye alimentos, ni bebidas, ni salones o ningún tema logístico. Valores netamente del proceso formativo. Valor calculado por persona por todo el desarrollo de la actividad. </t>
  </si>
  <si>
    <t>Observaciones</t>
  </si>
  <si>
    <t xml:space="preserve">No incluye alimentos, ni bebidas, ni salones o ningún tema logístico. Valores netamente del proceso formativo. Valor calculado por 8 horas del total de la actividad </t>
  </si>
  <si>
    <t>SP-ICANH-041-2025</t>
  </si>
  <si>
    <t>MinTrabajo - IPMC-MT-002-2025</t>
  </si>
  <si>
    <t>INPEC-MC19-2025</t>
  </si>
  <si>
    <t>Coeficiente de Variación</t>
  </si>
  <si>
    <t>Promedio</t>
  </si>
  <si>
    <t>Mediana</t>
  </si>
  <si>
    <t>Media Geometrica</t>
  </si>
  <si>
    <t>Precio Techo</t>
  </si>
  <si>
    <t>GRUPO MEDICO CH IPS</t>
  </si>
  <si>
    <t>Consorcio Salud - Compensar Salud</t>
  </si>
  <si>
    <t>EMPRESA SALUD Y SEGURIDAD OCUPACIONAL SAS</t>
  </si>
  <si>
    <t>GLOBAL MEDICAL HSE SAS IPS</t>
  </si>
  <si>
    <t>Evalua Salud</t>
  </si>
  <si>
    <t xml:space="preserve">Valor histórico actualizado con IPC (5,2%)
</t>
  </si>
  <si>
    <t>MC19-2025</t>
  </si>
  <si>
    <t>Muestra 4</t>
  </si>
  <si>
    <t>Muestra 5</t>
  </si>
  <si>
    <t>Muestra 6</t>
  </si>
  <si>
    <t>Muestra 7</t>
  </si>
  <si>
    <r>
      <t>Examen de ingreso</t>
    </r>
    <r>
      <rPr>
        <sz val="12"/>
        <color theme="1"/>
        <rFont val="Aptos Narrow"/>
        <family val="2"/>
      </rPr>
      <t> </t>
    </r>
  </si>
  <si>
    <t/>
  </si>
  <si>
    <t>Examen de egreso</t>
  </si>
  <si>
    <r>
      <rPr>
        <sz val="10"/>
        <color theme="1"/>
        <rFont val="Arial"/>
        <family val="2"/>
      </rPr>
      <t>Evaluación médica con énfasis cardiovascular, neurológico, osteomuscular, visual y de equilibrio, con pruebas adicionales requeridas por la normativa vigente.</t>
    </r>
    <r>
      <rPr>
        <sz val="10"/>
        <color theme="1"/>
        <rFont val="Aptos Narrow"/>
        <family val="2"/>
      </rPr>
      <t> </t>
    </r>
  </si>
  <si>
    <t>MATRIZ DE CALCULO - ESTUDIO DE MERCADO</t>
  </si>
  <si>
    <t>PROMEDIO ADAPTATIVO
Con el fin de mitigar el sesgo que pueden generar valores atípicos significativamente superiores o muy por debajo al promedio, se utiliza una metodología adaptativa basada en la desviación estándar. Si la desviación estándar supera el 15% con respecto al promedio, se utiliza la mediana como medida representativa. En caso contrario, se utiliza el promedio aritmético.</t>
  </si>
  <si>
    <t>01 - Evalua Salud</t>
  </si>
  <si>
    <t>02 - CENDIATRA SAS</t>
  </si>
  <si>
    <t>03 - Carvajal Laboratorios IPS</t>
  </si>
  <si>
    <t>04 - VIVE PLUS S.A</t>
  </si>
  <si>
    <t>PRECIO TECHO</t>
  </si>
  <si>
    <t>No.</t>
  </si>
  <si>
    <t>Tipo de Examen</t>
  </si>
  <si>
    <t>Nivel</t>
  </si>
  <si>
    <t>Modalidad</t>
  </si>
  <si>
    <t>Unidad de Medida</t>
  </si>
  <si>
    <t>Valor Unitario (incluido IVA)</t>
  </si>
  <si>
    <t>Desviación Estandar / Promedio</t>
  </si>
  <si>
    <t>Examen Periodico</t>
  </si>
  <si>
    <t>Amazonas</t>
  </si>
  <si>
    <t>Presencial</t>
  </si>
  <si>
    <t>Un</t>
  </si>
  <si>
    <t>Antioquia</t>
  </si>
  <si>
    <t>Arauca</t>
  </si>
  <si>
    <t>Atlantico</t>
  </si>
  <si>
    <t>Barrancabermeja</t>
  </si>
  <si>
    <t>Bogota D.C.</t>
  </si>
  <si>
    <t>Bolivar</t>
  </si>
  <si>
    <t>Boyaca</t>
  </si>
  <si>
    <t>Buenaventura</t>
  </si>
  <si>
    <t>Caldas</t>
  </si>
  <si>
    <t>Caqueta</t>
  </si>
  <si>
    <t>Casanare</t>
  </si>
  <si>
    <t>Cesar</t>
  </si>
  <si>
    <t>Cordoba</t>
  </si>
  <si>
    <t>Guainia</t>
  </si>
  <si>
    <t>Guajira</t>
  </si>
  <si>
    <t>Meta</t>
  </si>
  <si>
    <t>Nariño</t>
  </si>
  <si>
    <t>Norte De Santander</t>
  </si>
  <si>
    <t>Putumayo</t>
  </si>
  <si>
    <t>Quindio</t>
  </si>
  <si>
    <t>Risaralda</t>
  </si>
  <si>
    <t>San Andres Y Providencia</t>
  </si>
  <si>
    <t>Santander</t>
  </si>
  <si>
    <t>Sucre</t>
  </si>
  <si>
    <t>Tolima</t>
  </si>
  <si>
    <t>Uraba - Apartado</t>
  </si>
  <si>
    <t>Valle Del Cauca</t>
  </si>
  <si>
    <t>Vaupes</t>
  </si>
  <si>
    <t>Vichada</t>
  </si>
  <si>
    <t>Examen De Ingreso</t>
  </si>
  <si>
    <t>Examen De Egreso</t>
  </si>
  <si>
    <t>Examen De Control</t>
  </si>
  <si>
    <t>Examen Post-Incapacidad</t>
  </si>
  <si>
    <t>Examen De Optometria</t>
  </si>
  <si>
    <t>Examen De Audiometria</t>
  </si>
  <si>
    <t>Examen De Perfil Lipidico</t>
  </si>
  <si>
    <t>Examen De Glicemia</t>
  </si>
  <si>
    <t>Examen Psicometrico Conductores</t>
  </si>
  <si>
    <t>Prueba Psicotécnica De Conducción</t>
  </si>
  <si>
    <t>Énfasis Biomecanico</t>
  </si>
  <si>
    <t>Presencial - Analisis Puesto de Trabajo</t>
  </si>
  <si>
    <t>Énfasis Psicosocial</t>
  </si>
  <si>
    <t>Énfasis Medico General</t>
  </si>
  <si>
    <t>Presencial - Inspeccion Puesto de Trabajo</t>
  </si>
  <si>
    <t>Nacional (Sin Bogotá)</t>
  </si>
  <si>
    <t>Examen Periodico Con Énfasis Cardiovascular Y Con Énfasis Osteomuscular</t>
  </si>
  <si>
    <t>Telemedicina</t>
  </si>
  <si>
    <t>Seguimientos Por Telemedicina A Casos Especiales  Con Énfasis Cardiovascular, Osteomuscular Y Psicosocial.</t>
  </si>
  <si>
    <t>TOTALES</t>
  </si>
  <si>
    <t>VALIDACION</t>
  </si>
  <si>
    <t>Nota: Los valores calculados han sido aproximados al centenar más cercano, con el fin de facilitar su manejo operativo, control contable y presentación estandarizada de la información.</t>
  </si>
  <si>
    <t>se puede manejar bolsa en los lugares que no se tenga cobertura.</t>
  </si>
  <si>
    <t>%</t>
  </si>
  <si>
    <t>Media Armonica</t>
  </si>
  <si>
    <t>ESTUDIO DE MERCADO REALIZADO POR EL MINISTERIO DE TRABAJO EN LA VIGENCIA 2026 PARA EL PROCESO DE SELECCIÓN SAMC-MT-001-2026</t>
  </si>
  <si>
    <t>https://community.secop.gov.co/Public/Tendering/ContractNoticePhases/View?PPI=CO1.PPI.47675792&amp;isFromPublicArea=True&amp;isModal=False</t>
  </si>
  <si>
    <t>Muestra 8</t>
  </si>
  <si>
    <t xml:space="preserve">DREAMS EVENT PLANNING SERVES SAS </t>
  </si>
  <si>
    <t xml:space="preserve">900453166-2 </t>
  </si>
  <si>
    <t xml:space="preserve">NANCY VELASQUEZ - LEONARDO GALLO </t>
  </si>
  <si>
    <t>3232810345 - 320 3458761</t>
  </si>
  <si>
    <t xml:space="preserve">comercial3@dreams.com.co   - eventos@dreams.com.co </t>
  </si>
  <si>
    <t>METODOS DE TENDENCIA CENTRAL</t>
  </si>
  <si>
    <t>Cobertura económica acumulada (%)</t>
  </si>
  <si>
    <t>Frecuencia acumulada de ofertas</t>
  </si>
  <si>
    <t>METODO</t>
  </si>
  <si>
    <t>Costo Global Unitarios</t>
  </si>
  <si>
    <t>Examen de Ingreso   - Bogota D.C.</t>
  </si>
  <si>
    <t>Examen de Ingreso   - Chocó</t>
  </si>
  <si>
    <t>Examen de Ingreso   - Cauca</t>
  </si>
  <si>
    <t>Examen de Ingreso   - Huila</t>
  </si>
  <si>
    <t>Examen de Ingreso   - Magdalena</t>
  </si>
  <si>
    <t>Examen de Ingreso   - Guaviare</t>
  </si>
  <si>
    <t>Examen de Ingreso   - Nacional</t>
  </si>
  <si>
    <t>Examen periódico - Programado - Bogota D.C.</t>
  </si>
  <si>
    <t>Examen periódico - Programado - Chocó</t>
  </si>
  <si>
    <t>Examen periódico - Programado - Cauca</t>
  </si>
  <si>
    <t>Examen periódico - Programado - Huila</t>
  </si>
  <si>
    <t>Examen periódico - Programado - Magdalena</t>
  </si>
  <si>
    <t>Examen periódico - Programado - Guaviare</t>
  </si>
  <si>
    <t>Examen periódico - Programado - Nacional</t>
  </si>
  <si>
    <t>Examen de Egreso - Bogota D.C.</t>
  </si>
  <si>
    <t>Examen de Egreso - Chocó</t>
  </si>
  <si>
    <t>Examen de Egreso - Cauca</t>
  </si>
  <si>
    <t>Examen de Egreso - Huila</t>
  </si>
  <si>
    <t>Examen de Egreso - Magdalena</t>
  </si>
  <si>
    <t>Examen de Egreso - Guaviare</t>
  </si>
  <si>
    <t>Examen de Egreso - Nacional</t>
  </si>
  <si>
    <t>Examen Médico de ingreso o periodico con énfasis en alturas   - Bogota D.C.</t>
  </si>
  <si>
    <t>Examen Médico de ingreso o periodico con énfasis en alturas   - Chocó</t>
  </si>
  <si>
    <t>Examen Médico de ingreso o periodico con énfasis en alturas   - Cauca</t>
  </si>
  <si>
    <t>Examen Médico de ingreso o periodico con énfasis en alturas   - Huila</t>
  </si>
  <si>
    <t>Examen Médico de ingreso o periodico con énfasis en alturas   - Magdalena</t>
  </si>
  <si>
    <t>Examen Médico de ingreso o periodico con énfasis en alturas   - Guaviare</t>
  </si>
  <si>
    <t>Examen Médico de ingreso o periodico con énfasis en alturas   - Nacional</t>
  </si>
  <si>
    <t>Actividad / Tipo de Examen</t>
  </si>
  <si>
    <t>TOTAL</t>
  </si>
  <si>
    <t>Valor Unitario Incliuye Impuestos</t>
  </si>
  <si>
    <t>Total</t>
  </si>
  <si>
    <t>PROYECCIÓN</t>
  </si>
  <si>
    <t>Proyeccón con Media Armonica</t>
  </si>
  <si>
    <t>Participación frente a costos unitarios</t>
  </si>
  <si>
    <t>Se realizará un torneo de bolos para 145 funcionarios   conformado equipos de cuatro (4) personas, quienes tendrán dos líneas por cada jugador.
Se jugará una primera ronda en las fechas y horarios establecidos previamente entre el proveedor y el ICANH.
Se llevará a cabo la final con los mejores cinco (5) equipos de la primera ronda en las fechas y horarios establecidos previamente entre el proveedor  y ICANH  
Se premian a los 3 mejores equipos, mejor línea masculina y mejor línea femenina.
Los grupos serán conformados de manera aleatoria por parte del contratista. La actividad deberá contar con por lo menos siete (7) recreadores que acompañen el torneo y el personal que lleve a cabo las actividades Alquiler de pistas, alquiler de zapatos, anotadores, veeduría, apoyo medico, anotadores, congreso técnico, boletines informativos, organización y coordinación, premiación en trofeos y medallas para los tres primeros puestos. Se debe contar con actividad de clausura y reconocimientos del torneo.
Lugar: La actividad se debe desarrollar en la bolera que el operador disponga y que cumpla con las disposiciones técnicas en la ciudad de Bogotá, en los horarios y día establecido con la Entidad.
Refrigerio: Una Hamburguesa con queso de 160grs de carne de res Papa a la francesa y Gaseosa o Jugo natural en agua.
Opción para jornada final: Un perro junior papa francesa Gaseosa o Jugo natural en agua.
Vegetariano:  Canelloni de Ricotta y Espinaca-Gaseosa
Vegetariano para jornada final: Linguini Primavera + Gaseosa 
Nota 1: El supervisor del contrato informará con 2 días de anticipación el número de asistentes a la actividad a efecto de que el contratista en este ítem solamente efectúe el cobro a partir del número de participantes informado.
Duración: Cuatro (4) horas cada jornada
Transporte: traslado ICANH - Bolera
Premiación: El proveedor debera suministrar cinco (5) opciones de premiación para los tres primeros puestos, de los cuales el supervisor escogera tres (3). Así mismo, el proveedor sumistrará cinco (5) opciones de premiación para la mejor linea femenina y mejor línea masculina, de los cualesel supervisor escogera tres (3).
 Tener en cuenta que se debe distribuir presupuesto para 4 jornadas: dos jornadas iniciales, ronda final y premiación.</t>
  </si>
  <si>
    <t>PROYECCIÓN ACTIVIDADES</t>
  </si>
  <si>
    <t>PROYECCIÓN SALUD</t>
  </si>
  <si>
    <t>TOTAL PRESUPUESTO</t>
  </si>
  <si>
    <t>TOTAL TOPE OFERTA</t>
  </si>
  <si>
    <t>TOTALPRESUPUESTO</t>
  </si>
  <si>
    <t>TOTAL ACTIVIDADES</t>
  </si>
  <si>
    <t>TOTAL SALUD</t>
  </si>
  <si>
    <t>Participación Dentro Grupo</t>
  </si>
  <si>
    <t>Cierre de año de gestión: Actividad a las afueras de la ciudad en espacio recreativo con característica de uso exclusivo en esa jornada en donde se concentren diferentes tipos de actividades para que realicen, asegurando alimentación (almuerzo).</t>
  </si>
  <si>
    <t xml:space="preserve">Alimentación: Almuerzo completo tipo ejecutivo o buffet, con opción vegetariana. servido en sitio o entregado al ingreso. Punto de hidratación continuo (botellones con vasos o estaciones con botellas individuales). </t>
  </si>
  <si>
    <t>PRESUPUESTO OFICIAL</t>
  </si>
  <si>
    <r>
      <rPr>
        <b/>
        <sz val="14"/>
        <color theme="1"/>
        <rFont val="Aptos Narrow"/>
        <family val="2"/>
        <scheme val="minor"/>
      </rPr>
      <t>Nota:</t>
    </r>
    <r>
      <rPr>
        <sz val="14"/>
        <color theme="1"/>
        <rFont val="Aptos Narrow"/>
        <family val="2"/>
        <scheme val="minor"/>
      </rPr>
      <t xml:space="preserve"> El Total Tope Oferta corresponde al valor de referencia obtenido a partir de la sumatoria de los valores techo definidos para las actividades de bienestar y de los valores unitarios establecidos para los exámenes médicos ocupacionales, estos últimos considerados de manera individual debido a que, en la etapa de planeación, no es posible determinar anticipadamente el tipo, la cantidad, la oportunidad ni la ubicación geográfica en que serán requeridos durante la ejecución contractual. Por su parte, el Presupuesto Oficial corresponde a la apropiación presupuestal definida por la Entidad para la ejecución del contrato, considerando las necesidades proyectadas para cada componente y su desarrollo bajo la modalidad de monto agotable o bolsa de recursos. En consecuencia, ambos valores obedecen a finalidades diferentes y no son directamente comparables.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</si>
</sst>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 #,##0.00;[Red]\-&quot;$&quot;\ #,##0.00"/>
    <numFmt numFmtId="44" formatCode="_-&quot;$&quot;\ * #,##0.00_-;\-&quot;$&quot;\ * #,##0.00_-;_-&quot;$&quot;\ * &quot;-&quot;??_-;_-@_-"/>
    <numFmt numFmtId="164" formatCode="&quot;$&quot;\ #,##0.00"/>
    <numFmt numFmtId="165" formatCode="&quot;Muestra &quot;#"/>
    <numFmt numFmtId="166" formatCode="&quot;MT-SI-004-2025 + IPC DANE &quot;#,##0.00"/>
    <numFmt numFmtId="167" formatCode="&quot;IPC DANE 2026 &quot;#.##"/>
  </numFmts>
  <fonts count="60" x14ac:knownFonts="1">
    <font>
      <sz val="11"/>
      <color theme="1"/>
      <name val="Aptos Narrow"/>
      <scheme val="minor"/>
    </font>
    <font>
      <sz val="11"/>
      <color theme="1"/>
      <name val="Aptos Narrow"/>
      <family val="2"/>
      <scheme val="minor"/>
    </font>
    <font>
      <sz val="11"/>
      <color theme="1"/>
      <name val="Arial Narrow"/>
      <family val="2"/>
    </font>
    <font>
      <b/>
      <sz val="12"/>
      <color theme="1"/>
      <name val="Arial Narrow"/>
      <family val="2"/>
    </font>
    <font>
      <sz val="11"/>
      <name val="Aptos Narrow"/>
      <family val="2"/>
    </font>
    <font>
      <b/>
      <sz val="11"/>
      <color theme="1"/>
      <name val="Arial Narrow"/>
      <family val="2"/>
    </font>
    <font>
      <b/>
      <sz val="11"/>
      <color theme="0"/>
      <name val="Arial Narrow"/>
      <family val="2"/>
    </font>
    <font>
      <sz val="9"/>
      <color theme="1"/>
      <name val="Arial Narrow"/>
      <family val="2"/>
    </font>
    <font>
      <b/>
      <sz val="11"/>
      <color theme="0"/>
      <name val="Aptos Narrow"/>
      <family val="2"/>
    </font>
    <font>
      <sz val="11"/>
      <color theme="1"/>
      <name val="Aptos Narrow"/>
      <family val="2"/>
    </font>
    <font>
      <b/>
      <sz val="9"/>
      <color rgb="FF000000"/>
      <name val="Arial"/>
      <family val="2"/>
    </font>
    <font>
      <b/>
      <sz val="9"/>
      <color theme="1"/>
      <name val="Arial"/>
      <family val="2"/>
    </font>
    <font>
      <i/>
      <sz val="14"/>
      <color theme="1"/>
      <name val="Aptos Narrow"/>
      <family val="2"/>
    </font>
    <font>
      <sz val="14"/>
      <color theme="1"/>
      <name val="Aptos Narrow"/>
      <family val="2"/>
    </font>
    <font>
      <b/>
      <sz val="10"/>
      <color theme="0"/>
      <name val="Arial Narrow"/>
      <family val="2"/>
    </font>
    <font>
      <sz val="10"/>
      <color theme="1"/>
      <name val="Arial Narrow"/>
      <family val="2"/>
    </font>
    <font>
      <sz val="8"/>
      <color theme="1"/>
      <name val="Arial"/>
      <family val="2"/>
    </font>
    <font>
      <b/>
      <sz val="8"/>
      <color theme="1"/>
      <name val="Arial"/>
      <family val="2"/>
    </font>
    <font>
      <sz val="9"/>
      <color theme="1"/>
      <name val="Arial"/>
      <family val="2"/>
    </font>
    <font>
      <b/>
      <sz val="9"/>
      <color theme="1"/>
      <name val="Arial Narrow"/>
      <family val="2"/>
    </font>
    <font>
      <b/>
      <u/>
      <sz val="9"/>
      <color theme="1"/>
      <name val="Arial Narrow"/>
      <family val="2"/>
    </font>
    <font>
      <u/>
      <sz val="9"/>
      <color theme="1"/>
      <name val="Arial Narrow"/>
      <family val="2"/>
    </font>
    <font>
      <b/>
      <sz val="9"/>
      <color rgb="FFFF0000"/>
      <name val="Arial Narrow"/>
      <family val="2"/>
    </font>
    <font>
      <b/>
      <i/>
      <sz val="14"/>
      <color theme="1"/>
      <name val="Aptos Narrow"/>
      <family val="2"/>
    </font>
    <font>
      <b/>
      <sz val="10"/>
      <color theme="1"/>
      <name val="Arial Narrow"/>
      <family val="2"/>
    </font>
    <font>
      <b/>
      <sz val="10"/>
      <color rgb="FFFF0000"/>
      <name val="Arial Narrow"/>
      <family val="2"/>
    </font>
    <font>
      <sz val="8"/>
      <color theme="1"/>
      <name val="Calibri"/>
      <family val="2"/>
    </font>
    <font>
      <sz val="7"/>
      <color theme="1"/>
      <name val="Arial"/>
      <family val="2"/>
    </font>
    <font>
      <sz val="9"/>
      <color theme="1"/>
      <name val="Aptos Narrow"/>
      <family val="2"/>
    </font>
    <font>
      <sz val="18"/>
      <color theme="1"/>
      <name val="Aptos Narrow"/>
      <family val="2"/>
      <scheme val="minor"/>
    </font>
    <font>
      <i/>
      <sz val="18"/>
      <color theme="1"/>
      <name val="Aptos Narrow"/>
      <family val="2"/>
    </font>
    <font>
      <b/>
      <i/>
      <sz val="18"/>
      <color theme="1"/>
      <name val="Aptos Narrow"/>
      <family val="2"/>
    </font>
    <font>
      <sz val="18"/>
      <color theme="1"/>
      <name val="Aptos Narrow"/>
      <family val="2"/>
    </font>
    <font>
      <sz val="11"/>
      <color theme="1"/>
      <name val="Aptos Narrow"/>
      <family val="2"/>
      <scheme val="minor"/>
    </font>
    <font>
      <b/>
      <sz val="11"/>
      <color theme="1"/>
      <name val="Aptos Narrow"/>
      <family val="2"/>
      <scheme val="minor"/>
    </font>
    <font>
      <u/>
      <sz val="11"/>
      <color theme="10"/>
      <name val="Aptos Narrow"/>
      <family val="2"/>
      <scheme val="minor"/>
    </font>
    <font>
      <sz val="8"/>
      <name val="Aptos Narrow"/>
      <family val="2"/>
      <scheme val="minor"/>
    </font>
    <font>
      <b/>
      <sz val="11"/>
      <name val="Aptos Narrow"/>
      <family val="2"/>
    </font>
    <font>
      <b/>
      <sz val="14"/>
      <color theme="1"/>
      <name val="Aptos Narrow"/>
      <family val="2"/>
    </font>
    <font>
      <sz val="14"/>
      <color theme="1"/>
      <name val="Aptos Narrow"/>
      <family val="2"/>
      <scheme val="minor"/>
    </font>
    <font>
      <b/>
      <sz val="9"/>
      <color theme="0"/>
      <name val="Arial"/>
      <family val="2"/>
    </font>
    <font>
      <b/>
      <sz val="8"/>
      <name val="Aptos Narrow"/>
      <family val="2"/>
    </font>
    <font>
      <sz val="10"/>
      <color theme="1"/>
      <name val="Arial"/>
      <family val="2"/>
    </font>
    <font>
      <sz val="12"/>
      <color theme="1"/>
      <name val="Arial"/>
      <family val="2"/>
    </font>
    <font>
      <sz val="12"/>
      <color theme="1"/>
      <name val="Aptos Narrow"/>
      <family val="2"/>
    </font>
    <font>
      <sz val="9"/>
      <color rgb="FF000000"/>
      <name val="Arial"/>
      <family val="2"/>
    </font>
    <font>
      <sz val="11"/>
      <color theme="1"/>
      <name val="Arial"/>
      <family val="2"/>
    </font>
    <font>
      <sz val="10"/>
      <color theme="1"/>
      <name val="Aptos Narrow"/>
      <family val="2"/>
    </font>
    <font>
      <b/>
      <sz val="9"/>
      <color indexed="81"/>
      <name val="Tahoma"/>
      <family val="2"/>
    </font>
    <font>
      <b/>
      <sz val="18"/>
      <color theme="1"/>
      <name val="Aptos Narrow"/>
      <family val="2"/>
      <scheme val="minor"/>
    </font>
    <font>
      <sz val="9"/>
      <color theme="1"/>
      <name val="Aptos Narrow"/>
      <family val="2"/>
      <scheme val="minor"/>
    </font>
    <font>
      <b/>
      <sz val="8"/>
      <color theme="1"/>
      <name val="Arial Narrow"/>
      <family val="2"/>
    </font>
    <font>
      <sz val="8"/>
      <color theme="1"/>
      <name val="Arial Narrow"/>
      <family val="2"/>
    </font>
    <font>
      <sz val="10"/>
      <color theme="1"/>
      <name val="Aptos Narrow"/>
      <family val="2"/>
      <scheme val="minor"/>
    </font>
    <font>
      <sz val="8"/>
      <name val="Aptos Narrow"/>
      <family val="2"/>
      <scheme val="minor"/>
    </font>
    <font>
      <b/>
      <sz val="14"/>
      <color theme="1"/>
      <name val="Aptos Narrow"/>
      <family val="2"/>
      <scheme val="minor"/>
    </font>
    <font>
      <sz val="11"/>
      <color theme="0"/>
      <name val="Aptos Narrow"/>
      <family val="2"/>
      <scheme val="minor"/>
    </font>
    <font>
      <b/>
      <sz val="12"/>
      <color theme="1"/>
      <name val="Aptos Narrow"/>
      <family val="2"/>
      <scheme val="minor"/>
    </font>
    <font>
      <sz val="11"/>
      <color theme="1"/>
      <name val="Aptos Narrow"/>
      <family val="2"/>
      <scheme val="minor"/>
    </font>
    <font>
      <b/>
      <sz val="11"/>
      <color theme="0"/>
      <name val="Aptos Narrow"/>
      <family val="2"/>
      <scheme val="minor"/>
    </font>
  </fonts>
  <fills count="29">
    <fill>
      <patternFill patternType="none"/>
    </fill>
    <fill>
      <patternFill patternType="gray125"/>
    </fill>
    <fill>
      <patternFill patternType="solid">
        <fgColor rgb="FFA6C9EB"/>
        <bgColor rgb="FFA6C9EB"/>
      </patternFill>
    </fill>
    <fill>
      <patternFill patternType="solid">
        <fgColor rgb="FF0E2841"/>
        <bgColor rgb="FF0E2841"/>
      </patternFill>
    </fill>
    <fill>
      <patternFill patternType="solid">
        <fgColor rgb="FFFFFFA3"/>
        <bgColor rgb="FFFFFFA3"/>
      </patternFill>
    </fill>
    <fill>
      <patternFill patternType="solid">
        <fgColor rgb="FFD8D8D8"/>
        <bgColor rgb="FFD8D8D8"/>
      </patternFill>
    </fill>
    <fill>
      <patternFill patternType="solid">
        <fgColor rgb="FFFFFF00"/>
        <bgColor rgb="FFFFFF00"/>
      </patternFill>
    </fill>
    <fill>
      <patternFill patternType="solid">
        <fgColor rgb="FFD0D0D0"/>
        <bgColor rgb="FFD0D0D0"/>
      </patternFill>
    </fill>
    <fill>
      <patternFill patternType="solid">
        <fgColor theme="4" tint="0.79998168889431442"/>
        <bgColor indexed="64"/>
      </patternFill>
    </fill>
    <fill>
      <patternFill patternType="solid">
        <fgColor rgb="FFFFFF00"/>
        <bgColor rgb="FFD0D0D0"/>
      </patternFill>
    </fill>
    <fill>
      <patternFill patternType="solid">
        <fgColor theme="2" tint="-4.9989318521683403E-2"/>
        <bgColor indexed="64"/>
      </patternFill>
    </fill>
    <fill>
      <patternFill patternType="solid">
        <fgColor theme="2" tint="-4.9989318521683403E-2"/>
        <bgColor rgb="FF0E2841"/>
      </patternFill>
    </fill>
    <fill>
      <patternFill patternType="solid">
        <fgColor theme="3" tint="0.499984740745262"/>
        <bgColor rgb="FFD8D8D8"/>
      </patternFill>
    </fill>
    <fill>
      <patternFill patternType="solid">
        <fgColor theme="4"/>
        <bgColor rgb="FFD8D8D8"/>
      </patternFill>
    </fill>
    <fill>
      <patternFill patternType="solid">
        <fgColor theme="2" tint="-0.14999847407452621"/>
        <bgColor rgb="FFD8D8D8"/>
      </patternFill>
    </fill>
    <fill>
      <patternFill patternType="solid">
        <fgColor theme="0" tint="-0.14999847407452621"/>
        <bgColor indexed="64"/>
      </patternFill>
    </fill>
    <fill>
      <patternFill patternType="solid">
        <fgColor rgb="FFFFFF00"/>
        <bgColor indexed="64"/>
      </patternFill>
    </fill>
    <fill>
      <patternFill patternType="solid">
        <fgColor theme="4"/>
        <bgColor indexed="64"/>
      </patternFill>
    </fill>
    <fill>
      <patternFill patternType="solid">
        <fgColor theme="7"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59999389629810485"/>
        <bgColor rgb="FFA6C9EB"/>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tint="-0.14999847407452621"/>
        <bgColor indexed="64"/>
      </patternFill>
    </fill>
    <fill>
      <patternFill patternType="solid">
        <fgColor theme="5" tint="-0.249977111117893"/>
        <bgColor rgb="FF0E2841"/>
      </patternFill>
    </fill>
    <fill>
      <patternFill patternType="solid">
        <fgColor theme="4" tint="0.79998168889431442"/>
        <bgColor rgb="FFA6C9EB"/>
      </patternFill>
    </fill>
    <fill>
      <patternFill patternType="solid">
        <fgColor theme="4" tint="0.59999389629810485"/>
        <bgColor indexed="64"/>
      </patternFill>
    </fill>
    <fill>
      <patternFill patternType="solid">
        <fgColor theme="7" tint="0.79998168889431442"/>
        <bgColor indexed="64"/>
      </patternFill>
    </fill>
  </fills>
  <borders count="78">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medium">
        <color rgb="FF000000"/>
      </left>
      <right style="medium">
        <color rgb="FF000000"/>
      </right>
      <top style="medium">
        <color rgb="FF000000"/>
      </top>
      <bottom style="medium">
        <color rgb="FF000000"/>
      </bottom>
      <diagonal/>
    </border>
    <border>
      <left/>
      <right/>
      <top/>
      <bottom/>
      <diagonal/>
    </border>
    <border>
      <left/>
      <right/>
      <top/>
      <bottom style="medium">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thin">
        <color indexed="64"/>
      </right>
      <top style="medium">
        <color rgb="FF000000"/>
      </top>
      <bottom style="medium">
        <color indexed="64"/>
      </bottom>
      <diagonal/>
    </border>
    <border>
      <left style="thin">
        <color indexed="64"/>
      </left>
      <right/>
      <top style="medium">
        <color indexed="64"/>
      </top>
      <bottom/>
      <diagonal/>
    </border>
    <border>
      <left style="medium">
        <color rgb="FF000000"/>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s>
  <cellStyleXfs count="7">
    <xf numFmtId="0" fontId="0" fillId="0" borderId="0"/>
    <xf numFmtId="9" fontId="33" fillId="0" borderId="0" applyFont="0" applyFill="0" applyBorder="0" applyAlignment="0" applyProtection="0"/>
    <xf numFmtId="0" fontId="33" fillId="0" borderId="35"/>
    <xf numFmtId="0" fontId="35" fillId="0" borderId="0" applyNumberFormat="0" applyFill="0" applyBorder="0" applyAlignment="0" applyProtection="0"/>
    <xf numFmtId="0" fontId="1" fillId="0" borderId="35"/>
    <xf numFmtId="9" fontId="1" fillId="0" borderId="35" applyFont="0" applyFill="0" applyBorder="0" applyAlignment="0" applyProtection="0"/>
    <xf numFmtId="44" fontId="58" fillId="0" borderId="0" applyFont="0" applyFill="0" applyBorder="0" applyAlignment="0" applyProtection="0"/>
  </cellStyleXfs>
  <cellXfs count="485">
    <xf numFmtId="0" fontId="0" fillId="0" borderId="0" xfId="0"/>
    <xf numFmtId="0" fontId="16" fillId="0" borderId="38" xfId="0" applyFont="1" applyBorder="1" applyAlignment="1">
      <alignment horizontal="center" vertical="center" wrapText="1"/>
    </xf>
    <xf numFmtId="0" fontId="16" fillId="0" borderId="38" xfId="0" applyFont="1" applyBorder="1" applyAlignment="1">
      <alignment horizontal="left" vertical="center" wrapText="1"/>
    </xf>
    <xf numFmtId="0" fontId="16" fillId="0" borderId="38" xfId="0" applyFont="1" applyBorder="1" applyAlignment="1">
      <alignment vertical="center" wrapText="1"/>
    </xf>
    <xf numFmtId="0" fontId="10" fillId="5" borderId="50" xfId="0" applyFont="1" applyFill="1" applyBorder="1" applyAlignment="1">
      <alignment horizontal="center" vertical="center" wrapText="1"/>
    </xf>
    <xf numFmtId="0" fontId="11" fillId="5" borderId="51" xfId="0" applyFont="1" applyFill="1" applyBorder="1" applyAlignment="1">
      <alignment horizontal="center" vertical="center" wrapText="1"/>
    </xf>
    <xf numFmtId="0" fontId="26" fillId="0" borderId="38" xfId="0" applyFont="1" applyBorder="1" applyAlignment="1">
      <alignment horizontal="left" vertical="center" wrapText="1"/>
    </xf>
    <xf numFmtId="0" fontId="17" fillId="5" borderId="51" xfId="0" applyFont="1" applyFill="1" applyBorder="1" applyAlignment="1">
      <alignment horizontal="center" vertical="center" wrapText="1"/>
    </xf>
    <xf numFmtId="0" fontId="9" fillId="0" borderId="38" xfId="0" applyFont="1" applyBorder="1" applyAlignment="1">
      <alignment horizontal="center" vertical="center" wrapText="1"/>
    </xf>
    <xf numFmtId="0" fontId="26" fillId="0" borderId="38" xfId="0" applyFont="1" applyBorder="1" applyAlignment="1">
      <alignment horizontal="center" vertical="center" wrapText="1"/>
    </xf>
    <xf numFmtId="0" fontId="27" fillId="0" borderId="38" xfId="0" applyFont="1" applyBorder="1" applyAlignment="1">
      <alignment horizontal="center" vertical="center" wrapText="1"/>
    </xf>
    <xf numFmtId="0" fontId="27" fillId="0" borderId="38" xfId="0" applyFont="1" applyBorder="1" applyAlignment="1">
      <alignment horizontal="left" vertical="center" wrapText="1"/>
    </xf>
    <xf numFmtId="0" fontId="27" fillId="0" borderId="38" xfId="0" applyFont="1" applyBorder="1" applyAlignment="1">
      <alignment vertical="center" wrapText="1"/>
    </xf>
    <xf numFmtId="0" fontId="33" fillId="0" borderId="35" xfId="2"/>
    <xf numFmtId="0" fontId="2" fillId="0" borderId="1" xfId="2" applyFont="1" applyBorder="1"/>
    <xf numFmtId="0" fontId="2" fillId="0" borderId="2" xfId="2" applyFont="1" applyBorder="1"/>
    <xf numFmtId="0" fontId="2" fillId="0" borderId="5" xfId="2" applyFont="1" applyBorder="1"/>
    <xf numFmtId="0" fontId="2" fillId="0" borderId="35" xfId="2" applyFont="1"/>
    <xf numFmtId="0" fontId="2" fillId="0" borderId="7" xfId="2" applyFont="1" applyBorder="1"/>
    <xf numFmtId="0" fontId="2" fillId="0" borderId="36" xfId="2" applyFont="1" applyBorder="1"/>
    <xf numFmtId="0" fontId="4" fillId="0" borderId="35" xfId="2" applyFont="1"/>
    <xf numFmtId="0" fontId="9" fillId="0" borderId="35" xfId="2" applyFont="1" applyAlignment="1">
      <alignment horizontal="center"/>
    </xf>
    <xf numFmtId="0" fontId="10" fillId="5" borderId="50" xfId="2" applyFont="1" applyFill="1" applyBorder="1" applyAlignment="1">
      <alignment horizontal="center" vertical="center" wrapText="1"/>
    </xf>
    <xf numFmtId="0" fontId="11" fillId="5" borderId="51" xfId="2" applyFont="1" applyFill="1" applyBorder="1" applyAlignment="1">
      <alignment horizontal="center" vertical="center" wrapText="1"/>
    </xf>
    <xf numFmtId="0" fontId="17" fillId="5" borderId="51" xfId="2" applyFont="1" applyFill="1" applyBorder="1" applyAlignment="1">
      <alignment horizontal="center" vertical="center" wrapText="1"/>
    </xf>
    <xf numFmtId="0" fontId="11" fillId="5" borderId="51" xfId="2" applyFont="1" applyFill="1" applyBorder="1" applyAlignment="1">
      <alignment horizontal="center" vertical="center"/>
    </xf>
    <xf numFmtId="0" fontId="11" fillId="5" borderId="52" xfId="2" applyFont="1" applyFill="1" applyBorder="1" applyAlignment="1">
      <alignment horizontal="center" vertical="center" wrapText="1"/>
    </xf>
    <xf numFmtId="0" fontId="16" fillId="0" borderId="38" xfId="2" applyFont="1" applyBorder="1" applyAlignment="1">
      <alignment vertical="center" wrapText="1"/>
    </xf>
    <xf numFmtId="0" fontId="27" fillId="0" borderId="38" xfId="2" applyFont="1" applyBorder="1" applyAlignment="1">
      <alignment vertical="center" wrapText="1"/>
    </xf>
    <xf numFmtId="0" fontId="27" fillId="0" borderId="38" xfId="2" applyFont="1" applyBorder="1" applyAlignment="1">
      <alignment horizontal="center" vertical="center" wrapText="1"/>
    </xf>
    <xf numFmtId="0" fontId="27" fillId="0" borderId="38" xfId="2" applyFont="1" applyBorder="1" applyAlignment="1">
      <alignment horizontal="left" vertical="center" wrapText="1"/>
    </xf>
    <xf numFmtId="0" fontId="16" fillId="0" borderId="38" xfId="2" applyFont="1" applyBorder="1" applyAlignment="1">
      <alignment horizontal="left" vertical="center" wrapText="1"/>
    </xf>
    <xf numFmtId="0" fontId="16" fillId="0" borderId="38" xfId="2" applyFont="1" applyBorder="1" applyAlignment="1">
      <alignment horizontal="center" vertical="center" wrapText="1"/>
    </xf>
    <xf numFmtId="164" fontId="9" fillId="2" borderId="38" xfId="2" applyNumberFormat="1" applyFont="1" applyFill="1" applyBorder="1" applyAlignment="1" applyProtection="1">
      <alignment vertical="center" wrapText="1"/>
      <protection locked="0"/>
    </xf>
    <xf numFmtId="164" fontId="9" fillId="0" borderId="38" xfId="2" applyNumberFormat="1" applyFont="1" applyBorder="1" applyAlignment="1">
      <alignment vertical="center" wrapText="1"/>
    </xf>
    <xf numFmtId="0" fontId="26" fillId="0" borderId="38" xfId="2" applyFont="1" applyBorder="1" applyAlignment="1">
      <alignment horizontal="left" vertical="center" wrapText="1"/>
    </xf>
    <xf numFmtId="0" fontId="26" fillId="0" borderId="38" xfId="2" applyFont="1" applyBorder="1" applyAlignment="1">
      <alignment horizontal="center" vertical="center" wrapText="1"/>
    </xf>
    <xf numFmtId="0" fontId="29" fillId="0" borderId="35" xfId="2" applyFont="1"/>
    <xf numFmtId="164" fontId="32" fillId="9" borderId="29" xfId="2" applyNumberFormat="1" applyFont="1" applyFill="1" applyBorder="1" applyAlignment="1">
      <alignment vertical="center"/>
    </xf>
    <xf numFmtId="0" fontId="2" fillId="0" borderId="35" xfId="2" applyFont="1" applyAlignment="1">
      <alignment vertical="center"/>
    </xf>
    <xf numFmtId="0" fontId="5" fillId="0" borderId="19" xfId="2" applyFont="1" applyBorder="1"/>
    <xf numFmtId="0" fontId="5" fillId="0" borderId="25" xfId="2" applyFont="1" applyBorder="1"/>
    <xf numFmtId="0" fontId="10" fillId="5" borderId="39" xfId="2" applyFont="1" applyFill="1" applyBorder="1" applyAlignment="1">
      <alignment horizontal="center" vertical="center" wrapText="1"/>
    </xf>
    <xf numFmtId="0" fontId="11" fillId="5" borderId="40" xfId="2" applyFont="1" applyFill="1" applyBorder="1" applyAlignment="1">
      <alignment horizontal="center" vertical="center" wrapText="1"/>
    </xf>
    <xf numFmtId="0" fontId="11" fillId="5" borderId="40" xfId="2" applyFont="1" applyFill="1" applyBorder="1" applyAlignment="1">
      <alignment horizontal="center" vertical="center"/>
    </xf>
    <xf numFmtId="0" fontId="11" fillId="5" borderId="41" xfId="2" applyFont="1" applyFill="1" applyBorder="1" applyAlignment="1">
      <alignment horizontal="center" vertical="center" wrapText="1"/>
    </xf>
    <xf numFmtId="0" fontId="9" fillId="0" borderId="42" xfId="2" applyFont="1" applyBorder="1" applyAlignment="1">
      <alignment horizontal="center" vertical="center"/>
    </xf>
    <xf numFmtId="0" fontId="16" fillId="0" borderId="43" xfId="2" applyFont="1" applyBorder="1" applyAlignment="1">
      <alignment horizontal="center" vertical="center"/>
    </xf>
    <xf numFmtId="0" fontId="16" fillId="0" borderId="43" xfId="2" applyFont="1" applyBorder="1" applyAlignment="1">
      <alignment horizontal="left" vertical="center" wrapText="1"/>
    </xf>
    <xf numFmtId="164" fontId="9" fillId="2" borderId="43" xfId="2" applyNumberFormat="1" applyFont="1" applyFill="1" applyBorder="1" applyAlignment="1" applyProtection="1">
      <alignment vertical="center"/>
      <protection locked="0"/>
    </xf>
    <xf numFmtId="164" fontId="9" fillId="0" borderId="44" xfId="2" applyNumberFormat="1" applyFont="1" applyBorder="1" applyAlignment="1">
      <alignment vertical="center"/>
    </xf>
    <xf numFmtId="0" fontId="9" fillId="0" borderId="45" xfId="2" applyFont="1" applyBorder="1" applyAlignment="1">
      <alignment horizontal="center" vertical="center"/>
    </xf>
    <xf numFmtId="0" fontId="16" fillId="0" borderId="38" xfId="2" applyFont="1" applyBorder="1" applyAlignment="1">
      <alignment horizontal="center" vertical="center"/>
    </xf>
    <xf numFmtId="164" fontId="9" fillId="2" borderId="38" xfId="2" applyNumberFormat="1" applyFont="1" applyFill="1" applyBorder="1" applyAlignment="1" applyProtection="1">
      <alignment vertical="center"/>
      <protection locked="0"/>
    </xf>
    <xf numFmtId="164" fontId="9" fillId="0" borderId="46" xfId="2" applyNumberFormat="1" applyFont="1" applyBorder="1" applyAlignment="1">
      <alignment vertical="center"/>
    </xf>
    <xf numFmtId="0" fontId="9" fillId="0" borderId="47" xfId="2" applyFont="1" applyBorder="1" applyAlignment="1">
      <alignment horizontal="center" vertical="center"/>
    </xf>
    <xf numFmtId="0" fontId="16" fillId="0" borderId="48" xfId="2" applyFont="1" applyBorder="1" applyAlignment="1">
      <alignment horizontal="center" vertical="center"/>
    </xf>
    <xf numFmtId="0" fontId="16" fillId="0" borderId="48" xfId="2" applyFont="1" applyBorder="1" applyAlignment="1">
      <alignment horizontal="left" vertical="center" wrapText="1"/>
    </xf>
    <xf numFmtId="164" fontId="9" fillId="2" borderId="48" xfId="2" applyNumberFormat="1" applyFont="1" applyFill="1" applyBorder="1" applyAlignment="1" applyProtection="1">
      <alignment vertical="center"/>
      <protection locked="0"/>
    </xf>
    <xf numFmtId="164" fontId="9" fillId="0" borderId="49" xfId="2" applyNumberFormat="1" applyFont="1" applyBorder="1" applyAlignment="1">
      <alignment vertical="center"/>
    </xf>
    <xf numFmtId="0" fontId="26" fillId="0" borderId="48" xfId="2" applyFont="1" applyBorder="1" applyAlignment="1">
      <alignment horizontal="left" vertical="center" wrapText="1"/>
    </xf>
    <xf numFmtId="0" fontId="26" fillId="0" borderId="48" xfId="2" applyFont="1" applyBorder="1" applyAlignment="1">
      <alignment horizontal="center" vertical="center"/>
    </xf>
    <xf numFmtId="0" fontId="26" fillId="0" borderId="38" xfId="2" applyFont="1" applyBorder="1" applyAlignment="1">
      <alignment horizontal="center" vertical="center"/>
    </xf>
    <xf numFmtId="164" fontId="13" fillId="7" borderId="34" xfId="2" applyNumberFormat="1" applyFont="1" applyFill="1" applyBorder="1" applyAlignment="1">
      <alignment vertical="center"/>
    </xf>
    <xf numFmtId="0" fontId="1" fillId="0" borderId="35" xfId="4"/>
    <xf numFmtId="0" fontId="2" fillId="0" borderId="1" xfId="4" applyFont="1" applyBorder="1"/>
    <xf numFmtId="0" fontId="2" fillId="0" borderId="2" xfId="4" applyFont="1" applyBorder="1"/>
    <xf numFmtId="0" fontId="2" fillId="0" borderId="5" xfId="4" applyFont="1" applyBorder="1"/>
    <xf numFmtId="0" fontId="2" fillId="0" borderId="35" xfId="4" applyFont="1"/>
    <xf numFmtId="0" fontId="2" fillId="0" borderId="7" xfId="4" applyFont="1" applyBorder="1"/>
    <xf numFmtId="0" fontId="2" fillId="0" borderId="36" xfId="4" applyFont="1" applyBorder="1"/>
    <xf numFmtId="0" fontId="4" fillId="0" borderId="35" xfId="4" applyFont="1"/>
    <xf numFmtId="0" fontId="9" fillId="0" borderId="35" xfId="4" applyFont="1" applyAlignment="1">
      <alignment horizontal="center"/>
    </xf>
    <xf numFmtId="0" fontId="10" fillId="5" borderId="50" xfId="4" applyFont="1" applyFill="1" applyBorder="1" applyAlignment="1">
      <alignment horizontal="center" vertical="center" wrapText="1"/>
    </xf>
    <xf numFmtId="0" fontId="11" fillId="5" borderId="51" xfId="4" applyFont="1" applyFill="1" applyBorder="1" applyAlignment="1">
      <alignment horizontal="center" vertical="center" wrapText="1"/>
    </xf>
    <xf numFmtId="0" fontId="17" fillId="5" borderId="51" xfId="4" applyFont="1" applyFill="1" applyBorder="1" applyAlignment="1">
      <alignment horizontal="center" vertical="center" wrapText="1"/>
    </xf>
    <xf numFmtId="0" fontId="11" fillId="5" borderId="51" xfId="4" applyFont="1" applyFill="1" applyBorder="1" applyAlignment="1">
      <alignment horizontal="center" vertical="center"/>
    </xf>
    <xf numFmtId="0" fontId="11" fillId="5" borderId="52" xfId="4" applyFont="1" applyFill="1" applyBorder="1" applyAlignment="1">
      <alignment horizontal="center" vertical="center" wrapText="1"/>
    </xf>
    <xf numFmtId="0" fontId="9" fillId="0" borderId="38" xfId="4" applyFont="1" applyBorder="1" applyAlignment="1">
      <alignment horizontal="center" vertical="center" wrapText="1"/>
    </xf>
    <xf numFmtId="0" fontId="16" fillId="0" borderId="38" xfId="4" applyFont="1" applyBorder="1" applyAlignment="1">
      <alignment vertical="center" wrapText="1"/>
    </xf>
    <xf numFmtId="0" fontId="27" fillId="0" borderId="38" xfId="4" applyFont="1" applyBorder="1" applyAlignment="1">
      <alignment vertical="center" wrapText="1"/>
    </xf>
    <xf numFmtId="0" fontId="27" fillId="0" borderId="38" xfId="4" applyFont="1" applyBorder="1" applyAlignment="1">
      <alignment horizontal="center" vertical="center" wrapText="1"/>
    </xf>
    <xf numFmtId="0" fontId="27" fillId="0" borderId="38" xfId="4" applyFont="1" applyBorder="1" applyAlignment="1">
      <alignment horizontal="left" vertical="center" wrapText="1"/>
    </xf>
    <xf numFmtId="0" fontId="16" fillId="0" borderId="38" xfId="4" applyFont="1" applyBorder="1" applyAlignment="1">
      <alignment horizontal="left" vertical="center" wrapText="1"/>
    </xf>
    <xf numFmtId="0" fontId="16" fillId="0" borderId="38" xfId="4" applyFont="1" applyBorder="1" applyAlignment="1">
      <alignment horizontal="center" vertical="center" wrapText="1"/>
    </xf>
    <xf numFmtId="164" fontId="9" fillId="2" borderId="38" xfId="4" applyNumberFormat="1" applyFont="1" applyFill="1" applyBorder="1" applyAlignment="1" applyProtection="1">
      <alignment vertical="center" wrapText="1"/>
      <protection locked="0"/>
    </xf>
    <xf numFmtId="164" fontId="9" fillId="0" borderId="38" xfId="4" applyNumberFormat="1" applyFont="1" applyBorder="1" applyAlignment="1">
      <alignment vertical="center" wrapText="1"/>
    </xf>
    <xf numFmtId="0" fontId="26" fillId="0" borderId="38" xfId="4" applyFont="1" applyBorder="1" applyAlignment="1">
      <alignment horizontal="left" vertical="center" wrapText="1"/>
    </xf>
    <xf numFmtId="0" fontId="26" fillId="0" borderId="38" xfId="4" applyFont="1" applyBorder="1" applyAlignment="1">
      <alignment horizontal="center" vertical="center" wrapText="1"/>
    </xf>
    <xf numFmtId="0" fontId="29" fillId="0" borderId="35" xfId="4" applyFont="1"/>
    <xf numFmtId="164" fontId="32" fillId="9" borderId="29" xfId="4" applyNumberFormat="1" applyFont="1" applyFill="1" applyBorder="1" applyAlignment="1">
      <alignment vertical="center"/>
    </xf>
    <xf numFmtId="0" fontId="2" fillId="0" borderId="35" xfId="4" applyFont="1" applyAlignment="1">
      <alignment vertical="center"/>
    </xf>
    <xf numFmtId="0" fontId="5" fillId="0" borderId="19" xfId="4" applyFont="1" applyBorder="1"/>
    <xf numFmtId="0" fontId="5" fillId="0" borderId="25" xfId="4" applyFont="1" applyBorder="1"/>
    <xf numFmtId="0" fontId="10" fillId="5" borderId="39" xfId="4" applyFont="1" applyFill="1" applyBorder="1" applyAlignment="1">
      <alignment horizontal="center" vertical="center" wrapText="1"/>
    </xf>
    <xf numFmtId="0" fontId="11" fillId="5" borderId="40" xfId="4" applyFont="1" applyFill="1" applyBorder="1" applyAlignment="1">
      <alignment horizontal="center" vertical="center" wrapText="1"/>
    </xf>
    <xf numFmtId="0" fontId="11" fillId="5" borderId="40" xfId="4" applyFont="1" applyFill="1" applyBorder="1" applyAlignment="1">
      <alignment horizontal="center" vertical="center"/>
    </xf>
    <xf numFmtId="0" fontId="11" fillId="5" borderId="41" xfId="4" applyFont="1" applyFill="1" applyBorder="1" applyAlignment="1">
      <alignment horizontal="center" vertical="center" wrapText="1"/>
    </xf>
    <xf numFmtId="0" fontId="9" fillId="0" borderId="42" xfId="4" applyFont="1" applyBorder="1" applyAlignment="1">
      <alignment horizontal="center" vertical="center"/>
    </xf>
    <xf numFmtId="0" fontId="16" fillId="0" borderId="43" xfId="4" applyFont="1" applyBorder="1" applyAlignment="1">
      <alignment horizontal="center" vertical="center"/>
    </xf>
    <xf numFmtId="0" fontId="16" fillId="0" borderId="43" xfId="4" applyFont="1" applyBorder="1" applyAlignment="1">
      <alignment horizontal="left" vertical="center" wrapText="1"/>
    </xf>
    <xf numFmtId="164" fontId="9" fillId="2" borderId="43" xfId="4" applyNumberFormat="1" applyFont="1" applyFill="1" applyBorder="1" applyAlignment="1" applyProtection="1">
      <alignment vertical="center"/>
      <protection locked="0"/>
    </xf>
    <xf numFmtId="164" fontId="9" fillId="0" borderId="44" xfId="4" applyNumberFormat="1" applyFont="1" applyBorder="1" applyAlignment="1">
      <alignment vertical="center"/>
    </xf>
    <xf numFmtId="0" fontId="9" fillId="0" borderId="45" xfId="4" applyFont="1" applyBorder="1" applyAlignment="1">
      <alignment horizontal="center" vertical="center"/>
    </xf>
    <xf numFmtId="0" fontId="16" fillId="0" borderId="38" xfId="4" applyFont="1" applyBorder="1" applyAlignment="1">
      <alignment horizontal="center" vertical="center"/>
    </xf>
    <xf numFmtId="164" fontId="9" fillId="2" borderId="38" xfId="4" applyNumberFormat="1" applyFont="1" applyFill="1" applyBorder="1" applyAlignment="1" applyProtection="1">
      <alignment vertical="center"/>
      <protection locked="0"/>
    </xf>
    <xf numFmtId="164" fontId="9" fillId="0" borderId="46" xfId="4" applyNumberFormat="1" applyFont="1" applyBorder="1" applyAlignment="1">
      <alignment vertical="center"/>
    </xf>
    <xf numFmtId="0" fontId="9" fillId="0" borderId="47" xfId="4" applyFont="1" applyBorder="1" applyAlignment="1">
      <alignment horizontal="center" vertical="center"/>
    </xf>
    <xf numFmtId="0" fontId="16" fillId="0" borderId="48" xfId="4" applyFont="1" applyBorder="1" applyAlignment="1">
      <alignment horizontal="center" vertical="center"/>
    </xf>
    <xf numFmtId="0" fontId="16" fillId="0" borderId="48" xfId="4" applyFont="1" applyBorder="1" applyAlignment="1">
      <alignment horizontal="left" vertical="center" wrapText="1"/>
    </xf>
    <xf numFmtId="164" fontId="9" fillId="2" borderId="48" xfId="4" applyNumberFormat="1" applyFont="1" applyFill="1" applyBorder="1" applyAlignment="1" applyProtection="1">
      <alignment vertical="center"/>
      <protection locked="0"/>
    </xf>
    <xf numFmtId="164" fontId="9" fillId="0" borderId="49" xfId="4" applyNumberFormat="1" applyFont="1" applyBorder="1" applyAlignment="1">
      <alignment vertical="center"/>
    </xf>
    <xf numFmtId="0" fontId="26" fillId="0" borderId="48" xfId="4" applyFont="1" applyBorder="1" applyAlignment="1">
      <alignment horizontal="left" vertical="center" wrapText="1"/>
    </xf>
    <xf numFmtId="0" fontId="26" fillId="0" borderId="48" xfId="4" applyFont="1" applyBorder="1" applyAlignment="1">
      <alignment horizontal="center" vertical="center"/>
    </xf>
    <xf numFmtId="0" fontId="26" fillId="0" borderId="38" xfId="4" applyFont="1" applyBorder="1" applyAlignment="1">
      <alignment horizontal="center" vertical="center"/>
    </xf>
    <xf numFmtId="164" fontId="13" fillId="7" borderId="34" xfId="4" applyNumberFormat="1" applyFont="1" applyFill="1" applyBorder="1" applyAlignment="1">
      <alignment vertical="center"/>
    </xf>
    <xf numFmtId="164" fontId="0" fillId="0" borderId="0" xfId="0" applyNumberFormat="1"/>
    <xf numFmtId="0" fontId="39" fillId="0" borderId="38" xfId="4" applyFont="1" applyBorder="1" applyAlignment="1">
      <alignment vertical="center" wrapText="1"/>
    </xf>
    <xf numFmtId="0" fontId="37" fillId="10" borderId="42" xfId="4" applyFont="1" applyFill="1" applyBorder="1" applyAlignment="1">
      <alignment horizontal="center" vertical="center" wrapText="1"/>
    </xf>
    <xf numFmtId="0" fontId="34" fillId="10" borderId="57" xfId="4" applyFont="1" applyFill="1" applyBorder="1" applyAlignment="1">
      <alignment horizontal="center" vertical="center" wrapText="1"/>
    </xf>
    <xf numFmtId="0" fontId="41" fillId="10" borderId="45" xfId="4" applyFont="1" applyFill="1" applyBorder="1" applyAlignment="1">
      <alignment horizontal="center" vertical="center" wrapText="1"/>
    </xf>
    <xf numFmtId="0" fontId="41" fillId="10" borderId="38" xfId="4" applyFont="1" applyFill="1" applyBorder="1" applyAlignment="1">
      <alignment horizontal="center" vertical="center" wrapText="1"/>
    </xf>
    <xf numFmtId="0" fontId="41" fillId="10" borderId="46" xfId="4" applyFont="1" applyFill="1" applyBorder="1" applyAlignment="1">
      <alignment horizontal="center" vertical="center" wrapText="1"/>
    </xf>
    <xf numFmtId="0" fontId="41" fillId="10" borderId="58" xfId="4" applyFont="1" applyFill="1" applyBorder="1" applyAlignment="1">
      <alignment horizontal="center" vertical="center" wrapText="1"/>
    </xf>
    <xf numFmtId="0" fontId="10" fillId="14" borderId="47" xfId="4" applyFont="1" applyFill="1" applyBorder="1" applyAlignment="1">
      <alignment horizontal="center" vertical="center" wrapText="1"/>
    </xf>
    <xf numFmtId="0" fontId="11" fillId="14" borderId="48" xfId="4" applyFont="1" applyFill="1" applyBorder="1" applyAlignment="1">
      <alignment horizontal="center" vertical="center" wrapText="1"/>
    </xf>
    <xf numFmtId="0" fontId="10" fillId="14" borderId="48" xfId="4" applyFont="1" applyFill="1" applyBorder="1" applyAlignment="1">
      <alignment horizontal="center" vertical="center" wrapText="1"/>
    </xf>
    <xf numFmtId="0" fontId="10" fillId="14" borderId="49" xfId="4" applyFont="1" applyFill="1" applyBorder="1" applyAlignment="1">
      <alignment horizontal="center" vertical="center" wrapText="1"/>
    </xf>
    <xf numFmtId="164" fontId="10" fillId="5" borderId="47" xfId="4" applyNumberFormat="1" applyFont="1" applyFill="1" applyBorder="1" applyAlignment="1">
      <alignment horizontal="center" vertical="center" wrapText="1"/>
    </xf>
    <xf numFmtId="164" fontId="10" fillId="5" borderId="48" xfId="4" applyNumberFormat="1" applyFont="1" applyFill="1" applyBorder="1" applyAlignment="1">
      <alignment horizontal="center" vertical="center" wrapText="1"/>
    </xf>
    <xf numFmtId="164" fontId="10" fillId="5" borderId="49" xfId="4" applyNumberFormat="1" applyFont="1" applyFill="1" applyBorder="1" applyAlignment="1">
      <alignment horizontal="center" vertical="center" wrapText="1"/>
    </xf>
    <xf numFmtId="164" fontId="10" fillId="5" borderId="59" xfId="4" applyNumberFormat="1" applyFont="1" applyFill="1" applyBorder="1" applyAlignment="1">
      <alignment horizontal="center" vertical="center" wrapText="1"/>
    </xf>
    <xf numFmtId="0" fontId="1" fillId="0" borderId="35" xfId="4" applyAlignment="1">
      <alignment horizontal="center"/>
    </xf>
    <xf numFmtId="0" fontId="42" fillId="0" borderId="60" xfId="4" applyFont="1" applyBorder="1" applyAlignment="1">
      <alignment horizontal="center" vertical="center" wrapText="1"/>
    </xf>
    <xf numFmtId="0" fontId="45" fillId="0" borderId="61" xfId="4" applyFont="1" applyBorder="1" applyAlignment="1">
      <alignment vertical="top" wrapText="1"/>
    </xf>
    <xf numFmtId="0" fontId="4" fillId="0" borderId="61" xfId="4" applyFont="1" applyBorder="1" applyAlignment="1">
      <alignment vertical="top"/>
    </xf>
    <xf numFmtId="0" fontId="42" fillId="0" borderId="62" xfId="4" applyFont="1" applyBorder="1" applyAlignment="1">
      <alignment horizontal="center" vertical="center" wrapText="1"/>
    </xf>
    <xf numFmtId="164" fontId="18" fillId="0" borderId="60" xfId="4" applyNumberFormat="1" applyFont="1" applyBorder="1" applyAlignment="1">
      <alignment horizontal="right" vertical="center" wrapText="1"/>
    </xf>
    <xf numFmtId="164" fontId="18" fillId="0" borderId="61" xfId="4" applyNumberFormat="1" applyFont="1" applyBorder="1" applyAlignment="1">
      <alignment horizontal="right" vertical="center" wrapText="1"/>
    </xf>
    <xf numFmtId="164" fontId="18" fillId="0" borderId="62" xfId="4" applyNumberFormat="1" applyFont="1" applyBorder="1" applyAlignment="1">
      <alignment horizontal="right" vertical="center" wrapText="1"/>
    </xf>
    <xf numFmtId="164" fontId="18" fillId="0" borderId="63" xfId="4" applyNumberFormat="1" applyFont="1" applyBorder="1" applyAlignment="1">
      <alignment horizontal="right" vertical="center" wrapText="1"/>
    </xf>
    <xf numFmtId="9" fontId="0" fillId="0" borderId="45" xfId="5" applyFont="1" applyBorder="1" applyAlignment="1">
      <alignment horizontal="center"/>
    </xf>
    <xf numFmtId="8" fontId="1" fillId="10" borderId="38" xfId="4" applyNumberFormat="1" applyFill="1" applyBorder="1"/>
    <xf numFmtId="8" fontId="1" fillId="8" borderId="46" xfId="4" applyNumberFormat="1" applyFill="1" applyBorder="1"/>
    <xf numFmtId="0" fontId="4" fillId="0" borderId="45" xfId="4" applyFont="1" applyBorder="1" applyAlignment="1">
      <alignment horizontal="center"/>
    </xf>
    <xf numFmtId="0" fontId="45" fillId="0" borderId="38" xfId="4" applyFont="1" applyBorder="1" applyAlignment="1">
      <alignment vertical="top" wrapText="1"/>
    </xf>
    <xf numFmtId="0" fontId="4" fillId="0" borderId="38" xfId="4" applyFont="1" applyBorder="1" applyAlignment="1">
      <alignment vertical="top"/>
    </xf>
    <xf numFmtId="0" fontId="42" fillId="0" borderId="46" xfId="4" applyFont="1" applyBorder="1" applyAlignment="1">
      <alignment horizontal="center" vertical="center" wrapText="1"/>
    </xf>
    <xf numFmtId="164" fontId="18" fillId="0" borderId="45" xfId="4" applyNumberFormat="1" applyFont="1" applyBorder="1" applyAlignment="1">
      <alignment horizontal="right" vertical="center" wrapText="1"/>
    </xf>
    <xf numFmtId="164" fontId="18" fillId="0" borderId="38" xfId="4" applyNumberFormat="1" applyFont="1" applyBorder="1" applyAlignment="1">
      <alignment horizontal="right" vertical="center" wrapText="1"/>
    </xf>
    <xf numFmtId="164" fontId="18" fillId="0" borderId="46" xfId="4" applyNumberFormat="1" applyFont="1" applyBorder="1" applyAlignment="1">
      <alignment horizontal="right" vertical="center" wrapText="1"/>
    </xf>
    <xf numFmtId="164" fontId="18" fillId="0" borderId="64" xfId="4" applyNumberFormat="1" applyFont="1" applyBorder="1" applyAlignment="1">
      <alignment horizontal="right" vertical="center" wrapText="1"/>
    </xf>
    <xf numFmtId="0" fontId="42" fillId="0" borderId="45" xfId="4" applyFont="1" applyBorder="1" applyAlignment="1">
      <alignment horizontal="center" vertical="center" wrapText="1"/>
    </xf>
    <xf numFmtId="0" fontId="46" fillId="0" borderId="46" xfId="4" applyFont="1" applyBorder="1" applyAlignment="1">
      <alignment horizontal="center" vertical="center" wrapText="1"/>
    </xf>
    <xf numFmtId="0" fontId="9" fillId="0" borderId="46" xfId="4" applyFont="1" applyBorder="1" applyAlignment="1">
      <alignment horizontal="center" vertical="center" wrapText="1"/>
    </xf>
    <xf numFmtId="0" fontId="47" fillId="0" borderId="46" xfId="4" applyFont="1" applyBorder="1" applyAlignment="1">
      <alignment horizontal="center" vertical="center" wrapText="1"/>
    </xf>
    <xf numFmtId="165" fontId="24" fillId="15" borderId="38" xfId="0" applyNumberFormat="1" applyFont="1" applyFill="1" applyBorder="1" applyAlignment="1">
      <alignment horizontal="center" vertical="center" wrapText="1"/>
    </xf>
    <xf numFmtId="164" fontId="24" fillId="15" borderId="38" xfId="0" applyNumberFormat="1" applyFont="1" applyFill="1" applyBorder="1" applyAlignment="1">
      <alignment horizontal="center" vertical="center" wrapText="1"/>
    </xf>
    <xf numFmtId="166" fontId="51" fillId="15" borderId="38" xfId="0" applyNumberFormat="1" applyFont="1" applyFill="1" applyBorder="1" applyAlignment="1">
      <alignment horizontal="center" vertical="center" wrapText="1"/>
    </xf>
    <xf numFmtId="164" fontId="24" fillId="15" borderId="66" xfId="0" applyNumberFormat="1" applyFont="1" applyFill="1" applyBorder="1" applyAlignment="1">
      <alignment horizontal="center" vertical="center" wrapText="1"/>
    </xf>
    <xf numFmtId="164" fontId="14" fillId="17" borderId="67" xfId="0" applyNumberFormat="1" applyFont="1" applyFill="1" applyBorder="1" applyAlignment="1">
      <alignment horizontal="center" vertical="center" wrapText="1"/>
    </xf>
    <xf numFmtId="0" fontId="24" fillId="15" borderId="38" xfId="0" applyFont="1" applyFill="1" applyBorder="1" applyAlignment="1">
      <alignment horizontal="center" vertical="center" wrapText="1"/>
    </xf>
    <xf numFmtId="164" fontId="14" fillId="17" borderId="68" xfId="0" applyNumberFormat="1" applyFont="1" applyFill="1" applyBorder="1" applyAlignment="1">
      <alignment horizontal="center" vertical="center" wrapText="1"/>
    </xf>
    <xf numFmtId="0" fontId="15" fillId="0" borderId="38" xfId="0" applyFont="1" applyBorder="1" applyAlignment="1">
      <alignment vertical="center" wrapText="1"/>
    </xf>
    <xf numFmtId="0" fontId="15" fillId="0" borderId="38" xfId="0" applyFont="1" applyBorder="1" applyAlignment="1">
      <alignment wrapText="1"/>
    </xf>
    <xf numFmtId="164" fontId="15" fillId="8" borderId="38" xfId="0" applyNumberFormat="1" applyFont="1" applyFill="1" applyBorder="1" applyAlignment="1">
      <alignment horizontal="right" wrapText="1"/>
    </xf>
    <xf numFmtId="164" fontId="15" fillId="18" borderId="38" xfId="0" applyNumberFormat="1" applyFont="1" applyFill="1" applyBorder="1" applyAlignment="1">
      <alignment horizontal="right" wrapText="1"/>
    </xf>
    <xf numFmtId="164" fontId="34" fillId="19" borderId="38" xfId="0" applyNumberFormat="1" applyFont="1" applyFill="1" applyBorder="1"/>
    <xf numFmtId="10" fontId="0" fillId="0" borderId="66" xfId="5" applyNumberFormat="1" applyFont="1" applyBorder="1"/>
    <xf numFmtId="164" fontId="34" fillId="19" borderId="68" xfId="0" applyNumberFormat="1" applyFont="1" applyFill="1" applyBorder="1"/>
    <xf numFmtId="0" fontId="15" fillId="20" borderId="38" xfId="0" applyFont="1" applyFill="1" applyBorder="1" applyAlignment="1">
      <alignment vertical="center" wrapText="1"/>
    </xf>
    <xf numFmtId="0" fontId="15" fillId="20" borderId="38" xfId="0" applyFont="1" applyFill="1" applyBorder="1" applyAlignment="1">
      <alignment wrapText="1"/>
    </xf>
    <xf numFmtId="0" fontId="52" fillId="0" borderId="38" xfId="0" applyFont="1" applyBorder="1" applyAlignment="1">
      <alignment vertical="center" wrapText="1"/>
    </xf>
    <xf numFmtId="0" fontId="52" fillId="20" borderId="38" xfId="0" applyFont="1" applyFill="1" applyBorder="1" applyAlignment="1">
      <alignment vertical="center" wrapText="1"/>
    </xf>
    <xf numFmtId="164" fontId="34" fillId="19" borderId="69" xfId="0" applyNumberFormat="1" applyFont="1" applyFill="1" applyBorder="1"/>
    <xf numFmtId="10" fontId="34" fillId="19" borderId="66" xfId="5" applyNumberFormat="1" applyFont="1" applyFill="1" applyBorder="1"/>
    <xf numFmtId="164" fontId="34" fillId="19" borderId="70" xfId="0" applyNumberFormat="1" applyFont="1" applyFill="1" applyBorder="1"/>
    <xf numFmtId="164" fontId="24" fillId="19" borderId="38" xfId="0" applyNumberFormat="1" applyFont="1" applyFill="1" applyBorder="1" applyAlignment="1">
      <alignment horizontal="center" wrapText="1"/>
    </xf>
    <xf numFmtId="0" fontId="37" fillId="10" borderId="38" xfId="0" applyFont="1" applyFill="1" applyBorder="1" applyAlignment="1">
      <alignment horizontal="center" vertical="center" wrapText="1"/>
    </xf>
    <xf numFmtId="0" fontId="11" fillId="5" borderId="38" xfId="0" applyFont="1" applyFill="1" applyBorder="1" applyAlignment="1">
      <alignment horizontal="center" vertical="center" wrapText="1"/>
    </xf>
    <xf numFmtId="164" fontId="0" fillId="0" borderId="38" xfId="0" applyNumberFormat="1" applyBorder="1"/>
    <xf numFmtId="0" fontId="9" fillId="0" borderId="38" xfId="0" applyFont="1" applyBorder="1" applyAlignment="1">
      <alignment horizontal="center" vertical="center"/>
    </xf>
    <xf numFmtId="0" fontId="0" fillId="0" borderId="0" xfId="0" applyAlignment="1">
      <alignment wrapText="1"/>
    </xf>
    <xf numFmtId="0" fontId="11" fillId="5" borderId="74" xfId="0" applyFont="1" applyFill="1" applyBorder="1" applyAlignment="1">
      <alignment horizontal="center" vertical="center" wrapText="1"/>
    </xf>
    <xf numFmtId="0" fontId="10" fillId="5" borderId="38" xfId="0" applyFont="1" applyFill="1" applyBorder="1" applyAlignment="1">
      <alignment horizontal="center" vertical="center" wrapText="1"/>
    </xf>
    <xf numFmtId="0" fontId="16" fillId="0" borderId="66" xfId="0" applyFont="1" applyBorder="1" applyAlignment="1">
      <alignment horizontal="center" vertical="center" wrapText="1"/>
    </xf>
    <xf numFmtId="0" fontId="26" fillId="0" borderId="66" xfId="0" applyFont="1" applyBorder="1" applyAlignment="1">
      <alignment horizontal="center" vertical="center" wrapText="1"/>
    </xf>
    <xf numFmtId="0" fontId="0" fillId="0" borderId="35" xfId="0" applyBorder="1" applyAlignment="1">
      <alignment wrapText="1"/>
    </xf>
    <xf numFmtId="0" fontId="57" fillId="10" borderId="38" xfId="0" applyFont="1" applyFill="1" applyBorder="1" applyAlignment="1">
      <alignment horizontal="center" wrapText="1"/>
    </xf>
    <xf numFmtId="164" fontId="57" fillId="10" borderId="38" xfId="0" applyNumberFormat="1" applyFont="1" applyFill="1" applyBorder="1" applyAlignment="1">
      <alignment horizontal="center" wrapText="1"/>
    </xf>
    <xf numFmtId="9" fontId="57" fillId="10" borderId="38" xfId="1" applyFont="1" applyFill="1" applyBorder="1" applyAlignment="1">
      <alignment horizontal="center" wrapText="1"/>
    </xf>
    <xf numFmtId="164" fontId="0" fillId="0" borderId="38" xfId="0" applyNumberFormat="1" applyBorder="1" applyAlignment="1">
      <alignment vertical="center" wrapText="1"/>
    </xf>
    <xf numFmtId="10" fontId="0" fillId="0" borderId="38" xfId="1" applyNumberFormat="1" applyFont="1" applyBorder="1" applyAlignment="1">
      <alignment vertical="center" wrapText="1"/>
    </xf>
    <xf numFmtId="164" fontId="0" fillId="0" borderId="0" xfId="0" applyNumberFormat="1" applyAlignment="1">
      <alignment wrapText="1"/>
    </xf>
    <xf numFmtId="10" fontId="0" fillId="0" borderId="38" xfId="1" applyNumberFormat="1" applyFont="1" applyFill="1" applyBorder="1" applyAlignment="1">
      <alignment vertical="center" wrapText="1"/>
    </xf>
    <xf numFmtId="0" fontId="33" fillId="0" borderId="35" xfId="2" applyAlignment="1">
      <alignment horizontal="center" vertical="center"/>
    </xf>
    <xf numFmtId="164" fontId="53" fillId="0" borderId="38" xfId="0" applyNumberFormat="1" applyFont="1" applyBorder="1" applyAlignment="1">
      <alignment vertical="center" wrapText="1"/>
    </xf>
    <xf numFmtId="44" fontId="0" fillId="0" borderId="38" xfId="6" applyFont="1" applyBorder="1" applyAlignment="1">
      <alignment vertical="center" wrapText="1"/>
    </xf>
    <xf numFmtId="164" fontId="34" fillId="0" borderId="38" xfId="0" applyNumberFormat="1" applyFont="1" applyBorder="1" applyAlignment="1">
      <alignment wrapText="1"/>
    </xf>
    <xf numFmtId="10" fontId="0" fillId="0" borderId="0" xfId="1" applyNumberFormat="1" applyFont="1" applyAlignment="1">
      <alignment horizontal="left" wrapText="1"/>
    </xf>
    <xf numFmtId="3" fontId="0" fillId="0" borderId="0" xfId="0" applyNumberFormat="1" applyAlignment="1">
      <alignment wrapText="1"/>
    </xf>
    <xf numFmtId="10" fontId="0" fillId="0" borderId="0" xfId="1" applyNumberFormat="1" applyFont="1" applyAlignment="1">
      <alignment wrapText="1"/>
    </xf>
    <xf numFmtId="164" fontId="0" fillId="0" borderId="38" xfId="0" applyNumberFormat="1" applyBorder="1" applyAlignment="1">
      <alignment horizontal="right" vertical="center" wrapText="1"/>
    </xf>
    <xf numFmtId="164" fontId="0" fillId="0" borderId="38" xfId="0" applyNumberFormat="1" applyBorder="1" applyAlignment="1">
      <alignment horizontal="right" wrapText="1"/>
    </xf>
    <xf numFmtId="0" fontId="34" fillId="28" borderId="38" xfId="0" applyFont="1" applyFill="1" applyBorder="1" applyAlignment="1">
      <alignment horizontal="center" vertical="center" wrapText="1"/>
    </xf>
    <xf numFmtId="0" fontId="34" fillId="0" borderId="0" xfId="0" applyFont="1" applyAlignment="1">
      <alignment wrapText="1"/>
    </xf>
    <xf numFmtId="0" fontId="34" fillId="27" borderId="38" xfId="0" applyFont="1" applyFill="1" applyBorder="1" applyAlignment="1">
      <alignment wrapText="1"/>
    </xf>
    <xf numFmtId="0" fontId="34" fillId="15" borderId="38" xfId="0" applyFont="1" applyFill="1" applyBorder="1" applyAlignment="1">
      <alignment wrapText="1"/>
    </xf>
    <xf numFmtId="0" fontId="59" fillId="17" borderId="38" xfId="0" applyFont="1" applyFill="1" applyBorder="1" applyAlignment="1">
      <alignment horizontal="center" vertical="center" wrapText="1"/>
    </xf>
    <xf numFmtId="164" fontId="56" fillId="17" borderId="38" xfId="0" applyNumberFormat="1" applyFont="1" applyFill="1" applyBorder="1" applyAlignment="1">
      <alignment horizontal="right" vertical="center" wrapText="1"/>
    </xf>
    <xf numFmtId="0" fontId="8" fillId="25" borderId="63" xfId="0" applyFont="1" applyFill="1" applyBorder="1" applyAlignment="1">
      <alignment horizontal="center" vertical="center" wrapText="1"/>
    </xf>
    <xf numFmtId="0" fontId="8" fillId="3" borderId="75" xfId="0" applyFont="1" applyFill="1" applyBorder="1" applyAlignment="1">
      <alignment horizontal="center" vertical="center" wrapText="1"/>
    </xf>
    <xf numFmtId="0" fontId="8" fillId="3" borderId="76" xfId="0" applyFont="1" applyFill="1" applyBorder="1" applyAlignment="1">
      <alignment horizontal="center" vertical="center" wrapText="1"/>
    </xf>
    <xf numFmtId="0" fontId="16" fillId="0" borderId="38" xfId="0" applyFont="1" applyBorder="1" applyAlignment="1">
      <alignment horizontal="center" vertical="center" wrapText="1"/>
    </xf>
    <xf numFmtId="0" fontId="11" fillId="5" borderId="38" xfId="0" applyFont="1" applyFill="1" applyBorder="1" applyAlignment="1">
      <alignment horizontal="center" vertical="center" wrapText="1"/>
    </xf>
    <xf numFmtId="0" fontId="10" fillId="5" borderId="38" xfId="0" applyFont="1" applyFill="1" applyBorder="1" applyAlignment="1">
      <alignment horizontal="center" vertical="center" wrapText="1"/>
    </xf>
    <xf numFmtId="0" fontId="15" fillId="0" borderId="15" xfId="2" applyFont="1" applyBorder="1" applyAlignment="1">
      <alignment horizontal="left" vertical="center" wrapText="1"/>
    </xf>
    <xf numFmtId="0" fontId="4" fillId="0" borderId="18" xfId="2" applyFont="1" applyBorder="1"/>
    <xf numFmtId="0" fontId="4" fillId="0" borderId="20" xfId="2" applyFont="1" applyBorder="1"/>
    <xf numFmtId="0" fontId="15" fillId="0" borderId="21" xfId="2" applyFont="1" applyBorder="1" applyAlignment="1">
      <alignment horizontal="left" vertical="center" wrapText="1"/>
    </xf>
    <xf numFmtId="0" fontId="4" fillId="0" borderId="24" xfId="2" applyFont="1" applyBorder="1"/>
    <xf numFmtId="0" fontId="4" fillId="0" borderId="26" xfId="2" applyFont="1" applyBorder="1"/>
    <xf numFmtId="164" fontId="9" fillId="2" borderId="35" xfId="2" applyNumberFormat="1" applyFont="1" applyFill="1" applyAlignment="1" applyProtection="1">
      <alignment horizontal="center" vertical="center"/>
      <protection locked="0"/>
    </xf>
    <xf numFmtId="0" fontId="4" fillId="0" borderId="35" xfId="2" applyFont="1" applyProtection="1">
      <protection locked="0"/>
    </xf>
    <xf numFmtId="0" fontId="33" fillId="0" borderId="35" xfId="2" applyProtection="1">
      <protection locked="0"/>
    </xf>
    <xf numFmtId="0" fontId="4" fillId="0" borderId="36" xfId="2" applyFont="1" applyBorder="1" applyProtection="1">
      <protection locked="0"/>
    </xf>
    <xf numFmtId="0" fontId="5" fillId="0" borderId="35" xfId="2" applyFont="1" applyAlignment="1">
      <alignment horizontal="center"/>
    </xf>
    <xf numFmtId="0" fontId="33" fillId="0" borderId="35" xfId="2"/>
    <xf numFmtId="0" fontId="7" fillId="0" borderId="30" xfId="2" applyFont="1" applyBorder="1" applyAlignment="1">
      <alignment horizontal="left" vertical="top" wrapText="1"/>
    </xf>
    <xf numFmtId="0" fontId="4" fillId="0" borderId="31" xfId="2" applyFont="1" applyBorder="1"/>
    <xf numFmtId="0" fontId="4" fillId="0" borderId="32" xfId="2" applyFont="1" applyBorder="1"/>
    <xf numFmtId="0" fontId="28" fillId="4" borderId="33" xfId="2" applyFont="1" applyFill="1" applyBorder="1" applyAlignment="1">
      <alignment horizontal="left" vertical="center" wrapText="1"/>
    </xf>
    <xf numFmtId="0" fontId="4" fillId="0" borderId="35" xfId="2" applyFont="1"/>
    <xf numFmtId="0" fontId="4" fillId="0" borderId="37" xfId="2" applyFont="1" applyBorder="1"/>
    <xf numFmtId="0" fontId="8" fillId="3" borderId="1" xfId="2" applyFont="1" applyFill="1" applyBorder="1" applyAlignment="1">
      <alignment horizontal="center"/>
    </xf>
    <xf numFmtId="0" fontId="4" fillId="0" borderId="2" xfId="2" applyFont="1" applyBorder="1"/>
    <xf numFmtId="0" fontId="4" fillId="0" borderId="4" xfId="2" applyFont="1" applyBorder="1"/>
    <xf numFmtId="0" fontId="30" fillId="6" borderId="27" xfId="2" applyFont="1" applyFill="1" applyBorder="1" applyAlignment="1">
      <alignment horizontal="left" vertical="top" wrapText="1"/>
    </xf>
    <xf numFmtId="0" fontId="30" fillId="6" borderId="28" xfId="2" applyFont="1" applyFill="1" applyBorder="1" applyAlignment="1">
      <alignment horizontal="left" vertical="top" wrapText="1"/>
    </xf>
    <xf numFmtId="0" fontId="32" fillId="7" borderId="53" xfId="2" applyFont="1" applyFill="1" applyBorder="1" applyAlignment="1">
      <alignment horizontal="center" vertical="center"/>
    </xf>
    <xf numFmtId="0" fontId="32" fillId="7" borderId="54" xfId="2" applyFont="1" applyFill="1" applyBorder="1" applyAlignment="1">
      <alignment horizontal="center" vertical="center"/>
    </xf>
    <xf numFmtId="0" fontId="32" fillId="7" borderId="55" xfId="2" applyFont="1" applyFill="1" applyBorder="1" applyAlignment="1">
      <alignment horizontal="center" vertical="center"/>
    </xf>
    <xf numFmtId="0" fontId="14" fillId="3" borderId="10" xfId="2" applyFont="1" applyFill="1" applyBorder="1" applyAlignment="1">
      <alignment horizontal="left" vertical="center"/>
    </xf>
    <xf numFmtId="0" fontId="4" fillId="0" borderId="13" xfId="2" applyFont="1" applyBorder="1"/>
    <xf numFmtId="0" fontId="4" fillId="0" borderId="14" xfId="2" applyFont="1" applyBorder="1"/>
    <xf numFmtId="0" fontId="7" fillId="0" borderId="17" xfId="2" applyFont="1" applyBorder="1" applyAlignment="1">
      <alignment horizontal="left" vertical="center" wrapText="1"/>
    </xf>
    <xf numFmtId="0" fontId="4" fillId="0" borderId="16" xfId="2" applyFont="1" applyBorder="1"/>
    <xf numFmtId="0" fontId="5" fillId="0" borderId="45" xfId="2" applyFont="1" applyBorder="1" applyAlignment="1">
      <alignment horizontal="left" vertical="center"/>
    </xf>
    <xf numFmtId="0" fontId="4" fillId="0" borderId="38" xfId="2" applyFont="1" applyBorder="1" applyAlignment="1">
      <alignment vertical="center"/>
    </xf>
    <xf numFmtId="0" fontId="5" fillId="2" borderId="38" xfId="2" applyFont="1" applyFill="1" applyBorder="1" applyAlignment="1" applyProtection="1">
      <alignment horizontal="center"/>
      <protection locked="0"/>
    </xf>
    <xf numFmtId="0" fontId="5" fillId="0" borderId="38" xfId="2" applyFont="1" applyBorder="1" applyAlignment="1">
      <alignment horizontal="left" vertical="center"/>
    </xf>
    <xf numFmtId="0" fontId="5" fillId="2" borderId="38" xfId="2" applyFont="1" applyFill="1" applyBorder="1" applyAlignment="1" applyProtection="1">
      <alignment horizontal="center" vertical="center"/>
      <protection locked="0"/>
    </xf>
    <xf numFmtId="0" fontId="5" fillId="2" borderId="46" xfId="2" applyFont="1" applyFill="1" applyBorder="1" applyAlignment="1" applyProtection="1">
      <alignment horizontal="center" vertical="center"/>
      <protection locked="0"/>
    </xf>
    <xf numFmtId="0" fontId="5" fillId="2" borderId="38" xfId="2" applyFont="1" applyFill="1" applyBorder="1" applyAlignment="1" applyProtection="1">
      <alignment horizontal="center" vertical="center" wrapText="1"/>
      <protection locked="0"/>
    </xf>
    <xf numFmtId="0" fontId="5" fillId="0" borderId="47" xfId="2" applyFont="1" applyBorder="1" applyAlignment="1">
      <alignment horizontal="left" vertical="center"/>
    </xf>
    <xf numFmtId="0" fontId="4" fillId="0" borderId="48" xfId="2" applyFont="1" applyBorder="1" applyAlignment="1">
      <alignment vertical="center"/>
    </xf>
    <xf numFmtId="0" fontId="5" fillId="2" borderId="48" xfId="2" applyFont="1" applyFill="1" applyBorder="1" applyAlignment="1" applyProtection="1">
      <alignment horizontal="center"/>
      <protection locked="0"/>
    </xf>
    <xf numFmtId="0" fontId="5" fillId="0" borderId="48" xfId="2" applyFont="1" applyBorder="1" applyAlignment="1">
      <alignment horizontal="left" vertical="center"/>
    </xf>
    <xf numFmtId="0" fontId="5" fillId="2" borderId="48" xfId="2" applyFont="1" applyFill="1" applyBorder="1" applyAlignment="1" applyProtection="1">
      <alignment horizontal="center" vertical="center"/>
      <protection locked="0"/>
    </xf>
    <xf numFmtId="0" fontId="5" fillId="2" borderId="49" xfId="2" applyFont="1" applyFill="1" applyBorder="1" applyAlignment="1" applyProtection="1">
      <alignment horizontal="center" vertical="center"/>
      <protection locked="0"/>
    </xf>
    <xf numFmtId="0" fontId="6" fillId="3" borderId="27" xfId="2" applyFont="1" applyFill="1" applyBorder="1" applyAlignment="1">
      <alignment horizontal="left" vertical="center"/>
    </xf>
    <xf numFmtId="0" fontId="4" fillId="0" borderId="28" xfId="2" applyFont="1" applyBorder="1"/>
    <xf numFmtId="0" fontId="4" fillId="0" borderId="29" xfId="2" applyFont="1" applyBorder="1"/>
    <xf numFmtId="0" fontId="3" fillId="0" borderId="3" xfId="2" applyFont="1" applyBorder="1" applyAlignment="1">
      <alignment horizontal="center"/>
    </xf>
    <xf numFmtId="0" fontId="3" fillId="0" borderId="2" xfId="2" applyFont="1" applyBorder="1" applyAlignment="1">
      <alignment horizontal="center"/>
    </xf>
    <xf numFmtId="0" fontId="3" fillId="0" borderId="33" xfId="2" applyFont="1" applyBorder="1" applyAlignment="1">
      <alignment horizontal="center"/>
    </xf>
    <xf numFmtId="0" fontId="3" fillId="0" borderId="35" xfId="2" applyFont="1" applyAlignment="1">
      <alignment horizontal="center"/>
    </xf>
    <xf numFmtId="0" fontId="4" fillId="0" borderId="6" xfId="2" applyFont="1" applyBorder="1"/>
    <xf numFmtId="0" fontId="3" fillId="0" borderId="8" xfId="2" applyFont="1" applyBorder="1" applyAlignment="1">
      <alignment horizontal="center"/>
    </xf>
    <xf numFmtId="0" fontId="3" fillId="0" borderId="36" xfId="2" applyFont="1" applyBorder="1" applyAlignment="1">
      <alignment horizontal="center"/>
    </xf>
    <xf numFmtId="0" fontId="4" fillId="0" borderId="36" xfId="2" applyFont="1" applyBorder="1"/>
    <xf numFmtId="0" fontId="4" fillId="0" borderId="9" xfId="2" applyFont="1" applyBorder="1"/>
    <xf numFmtId="0" fontId="5" fillId="0" borderId="2" xfId="2" applyFont="1" applyBorder="1" applyAlignment="1">
      <alignment horizontal="center"/>
    </xf>
    <xf numFmtId="0" fontId="5" fillId="0" borderId="42" xfId="2" applyFont="1" applyBorder="1" applyAlignment="1">
      <alignment horizontal="left" vertical="center"/>
    </xf>
    <xf numFmtId="0" fontId="4" fillId="0" borderId="43" xfId="2" applyFont="1" applyBorder="1"/>
    <xf numFmtId="0" fontId="2" fillId="0" borderId="43" xfId="2" applyFont="1" applyBorder="1" applyAlignment="1">
      <alignment horizontal="left" vertical="center" wrapText="1"/>
    </xf>
    <xf numFmtId="0" fontId="4" fillId="0" borderId="44" xfId="2" applyFont="1" applyBorder="1"/>
    <xf numFmtId="0" fontId="12" fillId="6" borderId="27" xfId="2" applyFont="1" applyFill="1" applyBorder="1" applyAlignment="1">
      <alignment horizontal="left" vertical="top" wrapText="1"/>
    </xf>
    <xf numFmtId="0" fontId="4" fillId="0" borderId="28" xfId="2" applyFont="1" applyBorder="1" applyAlignment="1">
      <alignment wrapText="1"/>
    </xf>
    <xf numFmtId="0" fontId="13" fillId="7" borderId="27" xfId="2" applyFont="1" applyFill="1" applyBorder="1" applyAlignment="1">
      <alignment horizontal="center" vertical="center"/>
    </xf>
    <xf numFmtId="0" fontId="16" fillId="0" borderId="51" xfId="2" applyFont="1" applyBorder="1" applyAlignment="1">
      <alignment horizontal="center" vertical="center" wrapText="1"/>
    </xf>
    <xf numFmtId="0" fontId="16" fillId="0" borderId="56" xfId="2" applyFont="1" applyBorder="1" applyAlignment="1">
      <alignment horizontal="center" vertical="center" wrapText="1"/>
    </xf>
    <xf numFmtId="0" fontId="16" fillId="0" borderId="77" xfId="2" applyFont="1" applyBorder="1" applyAlignment="1">
      <alignment horizontal="center" vertical="center" wrapText="1"/>
    </xf>
    <xf numFmtId="0" fontId="16" fillId="0" borderId="43" xfId="2" applyFont="1" applyBorder="1" applyAlignment="1">
      <alignment horizontal="center" vertical="center" wrapText="1"/>
    </xf>
    <xf numFmtId="0" fontId="16" fillId="0" borderId="38" xfId="2" applyFont="1" applyBorder="1" applyAlignment="1">
      <alignment horizontal="center" vertical="center" wrapText="1"/>
    </xf>
    <xf numFmtId="0" fontId="16" fillId="0" borderId="48" xfId="2" applyFont="1" applyBorder="1" applyAlignment="1">
      <alignment horizontal="center" vertical="center" wrapText="1"/>
    </xf>
    <xf numFmtId="0" fontId="5" fillId="0" borderId="21" xfId="2" applyFont="1" applyBorder="1" applyAlignment="1">
      <alignment horizontal="left"/>
    </xf>
    <xf numFmtId="0" fontId="4" fillId="0" borderId="22" xfId="2" applyFont="1" applyBorder="1"/>
    <xf numFmtId="0" fontId="2" fillId="2" borderId="23" xfId="2" applyFont="1" applyFill="1" applyBorder="1" applyAlignment="1" applyProtection="1">
      <alignment horizontal="center"/>
      <protection locked="0"/>
    </xf>
    <xf numFmtId="0" fontId="2" fillId="2" borderId="24" xfId="2" applyFont="1" applyFill="1" applyBorder="1" applyAlignment="1" applyProtection="1">
      <alignment horizontal="center"/>
      <protection locked="0"/>
    </xf>
    <xf numFmtId="0" fontId="4" fillId="0" borderId="24" xfId="2" applyFont="1" applyBorder="1" applyProtection="1">
      <protection locked="0"/>
    </xf>
    <xf numFmtId="0" fontId="4" fillId="0" borderId="26" xfId="2" applyFont="1" applyBorder="1" applyProtection="1">
      <protection locked="0"/>
    </xf>
    <xf numFmtId="0" fontId="5" fillId="0" borderId="15" xfId="2" applyFont="1" applyBorder="1" applyAlignment="1">
      <alignment horizontal="left"/>
    </xf>
    <xf numFmtId="0" fontId="2" fillId="2" borderId="17" xfId="2" applyFont="1" applyFill="1" applyBorder="1" applyAlignment="1" applyProtection="1">
      <alignment horizontal="center"/>
      <protection locked="0"/>
    </xf>
    <xf numFmtId="0" fontId="2" fillId="2" borderId="18" xfId="2" applyFont="1" applyFill="1" applyBorder="1" applyAlignment="1" applyProtection="1">
      <alignment horizontal="center"/>
      <protection locked="0"/>
    </xf>
    <xf numFmtId="0" fontId="4" fillId="0" borderId="18" xfId="2" applyFont="1" applyBorder="1" applyProtection="1">
      <protection locked="0"/>
    </xf>
    <xf numFmtId="0" fontId="4" fillId="0" borderId="20" xfId="2" applyFont="1" applyBorder="1" applyProtection="1">
      <protection locked="0"/>
    </xf>
    <xf numFmtId="0" fontId="5" fillId="0" borderId="28" xfId="2" applyFont="1" applyBorder="1" applyAlignment="1">
      <alignment horizontal="center"/>
    </xf>
    <xf numFmtId="0" fontId="5" fillId="0" borderId="10" xfId="2" applyFont="1" applyBorder="1" applyAlignment="1">
      <alignment horizontal="left" vertical="center"/>
    </xf>
    <xf numFmtId="0" fontId="4" fillId="0" borderId="11" xfId="2" applyFont="1" applyBorder="1"/>
    <xf numFmtId="0" fontId="2" fillId="0" borderId="12" xfId="2" applyFont="1" applyBorder="1" applyAlignment="1">
      <alignment horizontal="left" vertical="center" wrapText="1"/>
    </xf>
    <xf numFmtId="0" fontId="2" fillId="0" borderId="13" xfId="2" applyFont="1" applyBorder="1" applyAlignment="1">
      <alignment horizontal="left" vertical="center" wrapText="1"/>
    </xf>
    <xf numFmtId="0" fontId="15" fillId="0" borderId="15" xfId="4" applyFont="1" applyBorder="1" applyAlignment="1">
      <alignment horizontal="left" vertical="center" wrapText="1"/>
    </xf>
    <xf numFmtId="0" fontId="4" fillId="0" borderId="18" xfId="4" applyFont="1" applyBorder="1"/>
    <xf numFmtId="0" fontId="4" fillId="0" borderId="20" xfId="4" applyFont="1" applyBorder="1"/>
    <xf numFmtId="0" fontId="15" fillId="0" borderId="21" xfId="4" applyFont="1" applyBorder="1" applyAlignment="1">
      <alignment horizontal="left" vertical="center" wrapText="1"/>
    </xf>
    <xf numFmtId="0" fontId="4" fillId="0" borderId="24" xfId="4" applyFont="1" applyBorder="1"/>
    <xf numFmtId="0" fontId="4" fillId="0" borderId="26" xfId="4" applyFont="1" applyBorder="1"/>
    <xf numFmtId="164" fontId="9" fillId="2" borderId="35" xfId="4" applyNumberFormat="1" applyFont="1" applyFill="1" applyAlignment="1" applyProtection="1">
      <alignment horizontal="center" vertical="center"/>
      <protection locked="0"/>
    </xf>
    <xf numFmtId="0" fontId="4" fillId="0" borderId="35" xfId="4" applyFont="1" applyProtection="1">
      <protection locked="0"/>
    </xf>
    <xf numFmtId="0" fontId="1" fillId="0" borderId="35" xfId="4" applyProtection="1">
      <protection locked="0"/>
    </xf>
    <xf numFmtId="0" fontId="4" fillId="0" borderId="36" xfId="4" applyFont="1" applyBorder="1" applyProtection="1">
      <protection locked="0"/>
    </xf>
    <xf numFmtId="0" fontId="5" fillId="0" borderId="35" xfId="4" applyFont="1" applyAlignment="1">
      <alignment horizontal="center"/>
    </xf>
    <xf numFmtId="0" fontId="1" fillId="0" borderId="35" xfId="4"/>
    <xf numFmtId="0" fontId="7" fillId="0" borderId="30" xfId="4" applyFont="1" applyBorder="1" applyAlignment="1">
      <alignment horizontal="left" vertical="top" wrapText="1"/>
    </xf>
    <xf numFmtId="0" fontId="4" fillId="0" borderId="31" xfId="4" applyFont="1" applyBorder="1"/>
    <xf numFmtId="0" fontId="4" fillId="0" borderId="32" xfId="4" applyFont="1" applyBorder="1"/>
    <xf numFmtId="0" fontId="28" fillId="4" borderId="33" xfId="4" applyFont="1" applyFill="1" applyBorder="1" applyAlignment="1">
      <alignment horizontal="left" vertical="center" wrapText="1"/>
    </xf>
    <xf numFmtId="0" fontId="4" fillId="0" borderId="35" xfId="4" applyFont="1"/>
    <xf numFmtId="0" fontId="4" fillId="0" borderId="37" xfId="4" applyFont="1" applyBorder="1"/>
    <xf numFmtId="0" fontId="8" fillId="3" borderId="1" xfId="4" applyFont="1" applyFill="1" applyBorder="1" applyAlignment="1">
      <alignment horizontal="center"/>
    </xf>
    <xf numFmtId="0" fontId="4" fillId="0" borderId="2" xfId="4" applyFont="1" applyBorder="1"/>
    <xf numFmtId="0" fontId="4" fillId="0" borderId="4" xfId="4" applyFont="1" applyBorder="1"/>
    <xf numFmtId="0" fontId="30" fillId="6" borderId="27" xfId="4" applyFont="1" applyFill="1" applyBorder="1" applyAlignment="1">
      <alignment horizontal="left" vertical="top" wrapText="1"/>
    </xf>
    <xf numFmtId="0" fontId="30" fillId="6" borderId="28" xfId="4" applyFont="1" applyFill="1" applyBorder="1" applyAlignment="1">
      <alignment horizontal="left" vertical="top" wrapText="1"/>
    </xf>
    <xf numFmtId="0" fontId="32" fillId="7" borderId="53" xfId="4" applyFont="1" applyFill="1" applyBorder="1" applyAlignment="1">
      <alignment horizontal="center" vertical="center"/>
    </xf>
    <xf numFmtId="0" fontId="32" fillId="7" borderId="54" xfId="4" applyFont="1" applyFill="1" applyBorder="1" applyAlignment="1">
      <alignment horizontal="center" vertical="center"/>
    </xf>
    <xf numFmtId="0" fontId="32" fillId="7" borderId="55" xfId="4" applyFont="1" applyFill="1" applyBorder="1" applyAlignment="1">
      <alignment horizontal="center" vertical="center"/>
    </xf>
    <xf numFmtId="0" fontId="14" fillId="3" borderId="10" xfId="4" applyFont="1" applyFill="1" applyBorder="1" applyAlignment="1">
      <alignment horizontal="left" vertical="center"/>
    </xf>
    <xf numFmtId="0" fontId="4" fillId="0" borderId="13" xfId="4" applyFont="1" applyBorder="1"/>
    <xf numFmtId="0" fontId="4" fillId="0" borderId="14" xfId="4" applyFont="1" applyBorder="1"/>
    <xf numFmtId="0" fontId="7" fillId="0" borderId="17" xfId="4" applyFont="1" applyBorder="1" applyAlignment="1">
      <alignment horizontal="left" vertical="center" wrapText="1"/>
    </xf>
    <xf numFmtId="0" fontId="4" fillId="0" borderId="16" xfId="4" applyFont="1" applyBorder="1"/>
    <xf numFmtId="0" fontId="5" fillId="0" borderId="45" xfId="4" applyFont="1" applyBorder="1" applyAlignment="1">
      <alignment horizontal="left" vertical="center"/>
    </xf>
    <xf numFmtId="0" fontId="4" fillId="0" borderId="38" xfId="4" applyFont="1" applyBorder="1" applyAlignment="1">
      <alignment vertical="center"/>
    </xf>
    <xf numFmtId="0" fontId="5" fillId="2" borderId="38" xfId="4" applyFont="1" applyFill="1" applyBorder="1" applyAlignment="1" applyProtection="1">
      <alignment horizontal="center"/>
      <protection locked="0"/>
    </xf>
    <xf numFmtId="0" fontId="5" fillId="0" borderId="38" xfId="4" applyFont="1" applyBorder="1" applyAlignment="1">
      <alignment horizontal="left" vertical="center"/>
    </xf>
    <xf numFmtId="0" fontId="5" fillId="2" borderId="38" xfId="4" applyFont="1" applyFill="1" applyBorder="1" applyAlignment="1" applyProtection="1">
      <alignment horizontal="center" vertical="center"/>
      <protection locked="0"/>
    </xf>
    <xf numFmtId="0" fontId="5" fillId="2" borderId="46" xfId="4" applyFont="1" applyFill="1" applyBorder="1" applyAlignment="1" applyProtection="1">
      <alignment horizontal="center" vertical="center"/>
      <protection locked="0"/>
    </xf>
    <xf numFmtId="0" fontId="5" fillId="0" borderId="47" xfId="4" applyFont="1" applyBorder="1" applyAlignment="1">
      <alignment horizontal="left" vertical="center"/>
    </xf>
    <xf numFmtId="0" fontId="4" fillId="0" borderId="48" xfId="4" applyFont="1" applyBorder="1" applyAlignment="1">
      <alignment vertical="center"/>
    </xf>
    <xf numFmtId="0" fontId="5" fillId="2" borderId="48" xfId="4" applyFont="1" applyFill="1" applyBorder="1" applyAlignment="1" applyProtection="1">
      <alignment horizontal="center"/>
      <protection locked="0"/>
    </xf>
    <xf numFmtId="0" fontId="5" fillId="0" borderId="48" xfId="4" applyFont="1" applyBorder="1" applyAlignment="1">
      <alignment horizontal="left" vertical="center"/>
    </xf>
    <xf numFmtId="0" fontId="5" fillId="2" borderId="48" xfId="4" applyFont="1" applyFill="1" applyBorder="1" applyAlignment="1" applyProtection="1">
      <alignment horizontal="center" vertical="center"/>
      <protection locked="0"/>
    </xf>
    <xf numFmtId="0" fontId="5" fillId="2" borderId="49" xfId="4" applyFont="1" applyFill="1" applyBorder="1" applyAlignment="1" applyProtection="1">
      <alignment horizontal="center" vertical="center"/>
      <protection locked="0"/>
    </xf>
    <xf numFmtId="0" fontId="6" fillId="3" borderId="27" xfId="4" applyFont="1" applyFill="1" applyBorder="1" applyAlignment="1">
      <alignment horizontal="left" vertical="center"/>
    </xf>
    <xf numFmtId="0" fontId="4" fillId="0" borderId="28" xfId="4" applyFont="1" applyBorder="1"/>
    <xf numFmtId="0" fontId="4" fillId="0" borderId="29" xfId="4" applyFont="1" applyBorder="1"/>
    <xf numFmtId="0" fontId="3" fillId="0" borderId="3" xfId="4" applyFont="1" applyBorder="1" applyAlignment="1">
      <alignment horizontal="center"/>
    </xf>
    <xf numFmtId="0" fontId="3" fillId="0" borderId="2" xfId="4" applyFont="1" applyBorder="1" applyAlignment="1">
      <alignment horizontal="center"/>
    </xf>
    <xf numFmtId="0" fontId="3" fillId="0" borderId="33" xfId="4" applyFont="1" applyBorder="1" applyAlignment="1">
      <alignment horizontal="center"/>
    </xf>
    <xf numFmtId="0" fontId="3" fillId="0" borderId="35" xfId="4" applyFont="1" applyAlignment="1">
      <alignment horizontal="center"/>
    </xf>
    <xf numFmtId="0" fontId="4" fillId="0" borderId="6" xfId="4" applyFont="1" applyBorder="1"/>
    <xf numFmtId="0" fontId="3" fillId="0" borderId="8" xfId="4" applyFont="1" applyBorder="1" applyAlignment="1">
      <alignment horizontal="center"/>
    </xf>
    <xf numFmtId="0" fontId="3" fillId="0" borderId="36" xfId="4" applyFont="1" applyBorder="1" applyAlignment="1">
      <alignment horizontal="center"/>
    </xf>
    <xf numFmtId="0" fontId="4" fillId="0" borderId="36" xfId="4" applyFont="1" applyBorder="1"/>
    <xf numFmtId="0" fontId="4" fillId="0" borderId="9" xfId="4" applyFont="1" applyBorder="1"/>
    <xf numFmtId="0" fontId="5" fillId="0" borderId="2" xfId="4" applyFont="1" applyBorder="1" applyAlignment="1">
      <alignment horizontal="center"/>
    </xf>
    <xf numFmtId="0" fontId="5" fillId="0" borderId="42" xfId="4" applyFont="1" applyBorder="1" applyAlignment="1">
      <alignment horizontal="left" vertical="center"/>
    </xf>
    <xf numFmtId="0" fontId="4" fillId="0" borderId="43" xfId="4" applyFont="1" applyBorder="1"/>
    <xf numFmtId="0" fontId="2" fillId="0" borderId="43" xfId="4" applyFont="1" applyBorder="1" applyAlignment="1">
      <alignment horizontal="left" vertical="center" wrapText="1"/>
    </xf>
    <xf numFmtId="0" fontId="4" fillId="0" borderId="44" xfId="4" applyFont="1" applyBorder="1"/>
    <xf numFmtId="0" fontId="12" fillId="6" borderId="27" xfId="4" applyFont="1" applyFill="1" applyBorder="1" applyAlignment="1">
      <alignment horizontal="left" vertical="top" wrapText="1"/>
    </xf>
    <xf numFmtId="0" fontId="4" fillId="0" borderId="28" xfId="4" applyFont="1" applyBorder="1" applyAlignment="1">
      <alignment wrapText="1"/>
    </xf>
    <xf numFmtId="0" fontId="13" fillId="7" borderId="27" xfId="4" applyFont="1" applyFill="1" applyBorder="1" applyAlignment="1">
      <alignment horizontal="center" vertical="center"/>
    </xf>
    <xf numFmtId="0" fontId="16" fillId="0" borderId="43" xfId="4" applyFont="1" applyBorder="1" applyAlignment="1">
      <alignment horizontal="center" vertical="center" wrapText="1"/>
    </xf>
    <xf numFmtId="0" fontId="16" fillId="0" borderId="38" xfId="4" applyFont="1" applyBorder="1" applyAlignment="1">
      <alignment horizontal="center" vertical="center" wrapText="1"/>
    </xf>
    <xf numFmtId="0" fontId="16" fillId="0" borderId="48" xfId="4" applyFont="1" applyBorder="1" applyAlignment="1">
      <alignment horizontal="center" vertical="center" wrapText="1"/>
    </xf>
    <xf numFmtId="0" fontId="5" fillId="0" borderId="21" xfId="4" applyFont="1" applyBorder="1" applyAlignment="1">
      <alignment horizontal="left"/>
    </xf>
    <xf numFmtId="0" fontId="4" fillId="0" borderId="22" xfId="4" applyFont="1" applyBorder="1"/>
    <xf numFmtId="0" fontId="2" fillId="2" borderId="23" xfId="4" applyFont="1" applyFill="1" applyBorder="1" applyAlignment="1" applyProtection="1">
      <alignment horizontal="center"/>
      <protection locked="0"/>
    </xf>
    <xf numFmtId="0" fontId="2" fillId="2" borderId="24" xfId="4" applyFont="1" applyFill="1" applyBorder="1" applyAlignment="1" applyProtection="1">
      <alignment horizontal="center"/>
      <protection locked="0"/>
    </xf>
    <xf numFmtId="0" fontId="4" fillId="0" borderId="24" xfId="4" applyFont="1" applyBorder="1" applyProtection="1">
      <protection locked="0"/>
    </xf>
    <xf numFmtId="0" fontId="4" fillId="0" borderId="26" xfId="4" applyFont="1" applyBorder="1" applyProtection="1">
      <protection locked="0"/>
    </xf>
    <xf numFmtId="0" fontId="5" fillId="0" borderId="15" xfId="4" applyFont="1" applyBorder="1" applyAlignment="1">
      <alignment horizontal="left"/>
    </xf>
    <xf numFmtId="0" fontId="2" fillId="2" borderId="17" xfId="4" applyFont="1" applyFill="1" applyBorder="1" applyAlignment="1" applyProtection="1">
      <alignment horizontal="center"/>
      <protection locked="0"/>
    </xf>
    <xf numFmtId="0" fontId="2" fillId="2" borderId="18" xfId="4" applyFont="1" applyFill="1" applyBorder="1" applyAlignment="1" applyProtection="1">
      <alignment horizontal="center"/>
      <protection locked="0"/>
    </xf>
    <xf numFmtId="0" fontId="4" fillId="0" borderId="18" xfId="4" applyFont="1" applyBorder="1" applyProtection="1">
      <protection locked="0"/>
    </xf>
    <xf numFmtId="0" fontId="4" fillId="0" borderId="20" xfId="4" applyFont="1" applyBorder="1" applyProtection="1">
      <protection locked="0"/>
    </xf>
    <xf numFmtId="0" fontId="5" fillId="0" borderId="28" xfId="4" applyFont="1" applyBorder="1" applyAlignment="1">
      <alignment horizontal="center"/>
    </xf>
    <xf numFmtId="0" fontId="5" fillId="0" borderId="10" xfId="4" applyFont="1" applyBorder="1" applyAlignment="1">
      <alignment horizontal="left" vertical="center"/>
    </xf>
    <xf numFmtId="0" fontId="4" fillId="0" borderId="11" xfId="4" applyFont="1" applyBorder="1"/>
    <xf numFmtId="0" fontId="2" fillId="0" borderId="12" xfId="4" applyFont="1" applyBorder="1" applyAlignment="1">
      <alignment horizontal="left" vertical="center" wrapText="1"/>
    </xf>
    <xf numFmtId="0" fontId="2" fillId="0" borderId="13" xfId="4" applyFont="1" applyBorder="1" applyAlignment="1">
      <alignment horizontal="left" vertical="center" wrapText="1"/>
    </xf>
    <xf numFmtId="0" fontId="34" fillId="19" borderId="38" xfId="0" applyFont="1" applyFill="1" applyBorder="1" applyAlignment="1">
      <alignment horizontal="center"/>
    </xf>
    <xf numFmtId="0" fontId="53" fillId="0" borderId="38" xfId="0" applyFont="1" applyBorder="1" applyAlignment="1">
      <alignment horizontal="center" wrapText="1"/>
    </xf>
    <xf numFmtId="0" fontId="53" fillId="0" borderId="61" xfId="0" applyFont="1" applyBorder="1" applyAlignment="1">
      <alignment horizontal="center" wrapText="1"/>
    </xf>
    <xf numFmtId="0" fontId="55" fillId="0" borderId="0" xfId="0" applyFont="1" applyAlignment="1">
      <alignment horizontal="center"/>
    </xf>
    <xf numFmtId="0" fontId="35" fillId="0" borderId="0" xfId="3" applyAlignment="1">
      <alignment horizontal="center"/>
    </xf>
    <xf numFmtId="0" fontId="49" fillId="0" borderId="38" xfId="0" applyFont="1" applyBorder="1" applyAlignment="1">
      <alignment horizontal="center" vertical="center"/>
    </xf>
    <xf numFmtId="0" fontId="50" fillId="16" borderId="38" xfId="0" applyFont="1" applyFill="1" applyBorder="1" applyAlignment="1">
      <alignment horizontal="center" wrapText="1"/>
    </xf>
    <xf numFmtId="0" fontId="50" fillId="16" borderId="65" xfId="0" applyFont="1" applyFill="1" applyBorder="1" applyAlignment="1">
      <alignment horizontal="center" wrapText="1"/>
    </xf>
    <xf numFmtId="0" fontId="43" fillId="0" borderId="38" xfId="4" applyFont="1" applyBorder="1" applyAlignment="1">
      <alignment horizontal="center" vertical="center" wrapText="1"/>
    </xf>
    <xf numFmtId="0" fontId="4" fillId="0" borderId="38" xfId="4" applyFont="1" applyBorder="1"/>
    <xf numFmtId="0" fontId="42" fillId="0" borderId="38" xfId="4" applyFont="1" applyBorder="1" applyAlignment="1">
      <alignment horizontal="center" vertical="center" wrapText="1"/>
    </xf>
    <xf numFmtId="0" fontId="40" fillId="13" borderId="44" xfId="4" applyFont="1" applyFill="1" applyBorder="1" applyAlignment="1">
      <alignment horizontal="center" vertical="center" wrapText="1"/>
    </xf>
    <xf numFmtId="0" fontId="40" fillId="13" borderId="46" xfId="4" applyFont="1" applyFill="1" applyBorder="1" applyAlignment="1">
      <alignment horizontal="center" vertical="center" wrapText="1"/>
    </xf>
    <xf numFmtId="0" fontId="43" fillId="0" borderId="61" xfId="4" applyFont="1" applyBorder="1" applyAlignment="1">
      <alignment horizontal="center" vertical="center" wrapText="1"/>
    </xf>
    <xf numFmtId="0" fontId="42" fillId="0" borderId="61" xfId="4" applyFont="1" applyBorder="1" applyAlignment="1">
      <alignment horizontal="center" vertical="center" wrapText="1"/>
    </xf>
    <xf numFmtId="0" fontId="38" fillId="11" borderId="42" xfId="4" applyFont="1" applyFill="1" applyBorder="1" applyAlignment="1">
      <alignment horizontal="center" vertical="center"/>
    </xf>
    <xf numFmtId="0" fontId="38" fillId="11" borderId="43" xfId="4" applyFont="1" applyFill="1" applyBorder="1" applyAlignment="1">
      <alignment horizontal="center" vertical="center"/>
    </xf>
    <xf numFmtId="0" fontId="38" fillId="11" borderId="44" xfId="4" applyFont="1" applyFill="1" applyBorder="1" applyAlignment="1">
      <alignment horizontal="center" vertical="center"/>
    </xf>
    <xf numFmtId="0" fontId="38" fillId="11" borderId="45" xfId="4" applyFont="1" applyFill="1" applyBorder="1" applyAlignment="1">
      <alignment horizontal="center" vertical="center"/>
    </xf>
    <xf numFmtId="0" fontId="38" fillId="11" borderId="38" xfId="4" applyFont="1" applyFill="1" applyBorder="1" applyAlignment="1">
      <alignment horizontal="center" vertical="center"/>
    </xf>
    <xf numFmtId="0" fontId="38" fillId="11" borderId="46" xfId="4" applyFont="1" applyFill="1" applyBorder="1" applyAlignment="1">
      <alignment horizontal="center" vertical="center"/>
    </xf>
    <xf numFmtId="0" fontId="34" fillId="10" borderId="43" xfId="4" applyFont="1" applyFill="1" applyBorder="1" applyAlignment="1">
      <alignment horizontal="center" vertical="center" wrapText="1"/>
    </xf>
    <xf numFmtId="0" fontId="34" fillId="10" borderId="44" xfId="4" applyFont="1" applyFill="1" applyBorder="1" applyAlignment="1">
      <alignment horizontal="center" vertical="center" wrapText="1"/>
    </xf>
    <xf numFmtId="164" fontId="40" fillId="12" borderId="42" xfId="4" applyNumberFormat="1" applyFont="1" applyFill="1" applyBorder="1" applyAlignment="1">
      <alignment horizontal="center" vertical="center" wrapText="1"/>
    </xf>
    <xf numFmtId="164" fontId="40" fillId="12" borderId="45" xfId="4" applyNumberFormat="1" applyFont="1" applyFill="1" applyBorder="1" applyAlignment="1">
      <alignment horizontal="center" vertical="center" wrapText="1"/>
    </xf>
    <xf numFmtId="0" fontId="40" fillId="12" borderId="43" xfId="4" applyFont="1" applyFill="1" applyBorder="1" applyAlignment="1">
      <alignment horizontal="center" vertical="center" wrapText="1"/>
    </xf>
    <xf numFmtId="0" fontId="40" fillId="12" borderId="38" xfId="4" applyFont="1" applyFill="1" applyBorder="1" applyAlignment="1">
      <alignment horizontal="center" vertical="center" wrapText="1"/>
    </xf>
    <xf numFmtId="0" fontId="34" fillId="24" borderId="38" xfId="0" applyFont="1" applyFill="1" applyBorder="1" applyAlignment="1">
      <alignment horizontal="center" wrapText="1"/>
    </xf>
    <xf numFmtId="0" fontId="39" fillId="0" borderId="35" xfId="0" applyFont="1" applyBorder="1" applyAlignment="1">
      <alignment horizontal="center" vertical="center" wrapText="1"/>
    </xf>
    <xf numFmtId="0" fontId="0" fillId="0" borderId="0" xfId="0" applyProtection="1"/>
    <xf numFmtId="0" fontId="34" fillId="10" borderId="38" xfId="0" applyFont="1" applyFill="1" applyBorder="1" applyAlignment="1" applyProtection="1">
      <alignment horizontal="center"/>
    </xf>
    <xf numFmtId="0" fontId="55" fillId="10" borderId="38" xfId="0" applyFont="1" applyFill="1" applyBorder="1" applyAlignment="1" applyProtection="1">
      <alignment horizontal="center"/>
    </xf>
    <xf numFmtId="0" fontId="8" fillId="3" borderId="71" xfId="0" applyFont="1" applyFill="1" applyBorder="1" applyAlignment="1" applyProtection="1">
      <alignment horizontal="center" vertical="center"/>
    </xf>
    <xf numFmtId="0" fontId="8" fillId="3" borderId="72" xfId="0" applyFont="1" applyFill="1" applyBorder="1" applyAlignment="1" applyProtection="1">
      <alignment horizontal="center" vertical="center"/>
    </xf>
    <xf numFmtId="0" fontId="8" fillId="3" borderId="73" xfId="0" applyFont="1" applyFill="1" applyBorder="1" applyAlignment="1" applyProtection="1">
      <alignment horizontal="center" vertical="center"/>
    </xf>
    <xf numFmtId="0" fontId="37" fillId="10" borderId="38" xfId="0" applyFont="1" applyFill="1" applyBorder="1" applyAlignment="1" applyProtection="1">
      <alignment horizontal="center" wrapText="1"/>
    </xf>
    <xf numFmtId="0" fontId="37" fillId="10" borderId="38" xfId="0" applyFont="1" applyFill="1" applyBorder="1" applyAlignment="1" applyProtection="1">
      <alignment horizontal="center" vertical="center" wrapText="1"/>
    </xf>
    <xf numFmtId="0" fontId="56" fillId="17" borderId="38" xfId="0" applyFont="1" applyFill="1" applyBorder="1" applyAlignment="1" applyProtection="1">
      <alignment horizontal="center" vertical="center"/>
    </xf>
    <xf numFmtId="0" fontId="9" fillId="0" borderId="0" xfId="0" applyFont="1" applyAlignment="1" applyProtection="1">
      <alignment horizontal="center"/>
    </xf>
    <xf numFmtId="0" fontId="10" fillId="5" borderId="50" xfId="0" applyFont="1" applyFill="1" applyBorder="1" applyAlignment="1" applyProtection="1">
      <alignment horizontal="center" vertical="center" wrapText="1"/>
    </xf>
    <xf numFmtId="0" fontId="11" fillId="5" borderId="51" xfId="0" applyFont="1" applyFill="1" applyBorder="1" applyAlignment="1" applyProtection="1">
      <alignment horizontal="center" vertical="center" wrapText="1"/>
    </xf>
    <xf numFmtId="0" fontId="17" fillId="5" borderId="51" xfId="0" applyFont="1" applyFill="1" applyBorder="1" applyAlignment="1" applyProtection="1">
      <alignment horizontal="center" vertical="center" wrapText="1"/>
    </xf>
    <xf numFmtId="0" fontId="11" fillId="5" borderId="51" xfId="0" applyFont="1" applyFill="1" applyBorder="1" applyAlignment="1" applyProtection="1">
      <alignment horizontal="center" vertical="center"/>
    </xf>
    <xf numFmtId="0" fontId="11" fillId="5" borderId="56" xfId="0" applyFont="1" applyFill="1" applyBorder="1" applyAlignment="1" applyProtection="1">
      <alignment horizontal="center" vertical="center" wrapText="1"/>
    </xf>
    <xf numFmtId="0" fontId="11" fillId="5" borderId="38" xfId="0" applyFont="1" applyFill="1" applyBorder="1" applyAlignment="1" applyProtection="1">
      <alignment horizontal="center" vertical="center" wrapText="1"/>
    </xf>
    <xf numFmtId="0" fontId="8" fillId="17" borderId="38" xfId="0" applyFont="1" applyFill="1" applyBorder="1" applyAlignment="1" applyProtection="1">
      <alignment horizontal="center" vertical="center" wrapText="1"/>
    </xf>
    <xf numFmtId="0" fontId="9" fillId="0" borderId="38" xfId="0" applyFont="1" applyBorder="1" applyAlignment="1" applyProtection="1">
      <alignment horizontal="center" vertical="center" wrapText="1"/>
    </xf>
    <xf numFmtId="0" fontId="16" fillId="0" borderId="38" xfId="0" applyFont="1" applyBorder="1" applyAlignment="1" applyProtection="1">
      <alignment vertical="center" wrapText="1"/>
    </xf>
    <xf numFmtId="0" fontId="27" fillId="0" borderId="38" xfId="0" applyFont="1" applyBorder="1" applyAlignment="1" applyProtection="1">
      <alignment vertical="center" wrapText="1"/>
    </xf>
    <xf numFmtId="0" fontId="27" fillId="0" borderId="38" xfId="0" applyFont="1" applyBorder="1" applyAlignment="1" applyProtection="1">
      <alignment horizontal="center" vertical="center" wrapText="1"/>
    </xf>
    <xf numFmtId="0" fontId="27" fillId="0" borderId="38" xfId="0" applyFont="1" applyBorder="1" applyAlignment="1" applyProtection="1">
      <alignment horizontal="left" vertical="center" wrapText="1"/>
    </xf>
    <xf numFmtId="0" fontId="16" fillId="0" borderId="38" xfId="0" applyFont="1" applyBorder="1" applyAlignment="1" applyProtection="1">
      <alignment horizontal="left" vertical="center" wrapText="1"/>
    </xf>
    <xf numFmtId="0" fontId="16" fillId="0" borderId="38" xfId="0" applyFont="1" applyBorder="1" applyAlignment="1" applyProtection="1">
      <alignment horizontal="center" vertical="center" wrapText="1"/>
    </xf>
    <xf numFmtId="164" fontId="9" fillId="2" borderId="38" xfId="0" applyNumberFormat="1" applyFont="1" applyFill="1" applyBorder="1" applyAlignment="1" applyProtection="1">
      <alignment vertical="center" wrapText="1"/>
    </xf>
    <xf numFmtId="9" fontId="0" fillId="22" borderId="38" xfId="1" applyFont="1" applyFill="1" applyBorder="1" applyAlignment="1" applyProtection="1">
      <alignment horizontal="center"/>
    </xf>
    <xf numFmtId="164" fontId="0" fillId="0" borderId="38" xfId="0" applyNumberFormat="1" applyBorder="1" applyProtection="1"/>
    <xf numFmtId="0" fontId="0" fillId="0" borderId="38" xfId="0" applyBorder="1" applyAlignment="1" applyProtection="1">
      <alignment horizontal="center" vertical="center"/>
    </xf>
    <xf numFmtId="9" fontId="0" fillId="0" borderId="38" xfId="1" applyFont="1" applyBorder="1" applyAlignment="1" applyProtection="1">
      <alignment horizontal="center" vertical="center"/>
    </xf>
    <xf numFmtId="9" fontId="0" fillId="0" borderId="0" xfId="1" applyFont="1" applyProtection="1"/>
    <xf numFmtId="1" fontId="0" fillId="0" borderId="0" xfId="1" applyNumberFormat="1" applyFont="1" applyProtection="1"/>
    <xf numFmtId="0" fontId="26" fillId="0" borderId="38" xfId="0" applyFont="1" applyBorder="1" applyAlignment="1" applyProtection="1">
      <alignment horizontal="left" vertical="center" wrapText="1"/>
    </xf>
    <xf numFmtId="0" fontId="26" fillId="0" borderId="38" xfId="0" applyFont="1" applyBorder="1" applyAlignment="1" applyProtection="1">
      <alignment horizontal="center" vertical="center" wrapText="1"/>
    </xf>
    <xf numFmtId="164" fontId="38" fillId="2" borderId="38" xfId="0" applyNumberFormat="1" applyFont="1" applyFill="1" applyBorder="1" applyAlignment="1" applyProtection="1">
      <alignment vertical="center" wrapText="1"/>
    </xf>
    <xf numFmtId="0" fontId="34" fillId="0" borderId="66" xfId="0" applyFont="1" applyBorder="1" applyAlignment="1" applyProtection="1">
      <alignment horizontal="center" vertical="center"/>
    </xf>
    <xf numFmtId="0" fontId="34" fillId="0" borderId="64" xfId="0" applyFont="1" applyBorder="1" applyAlignment="1" applyProtection="1">
      <alignment horizontal="center" vertical="center"/>
    </xf>
    <xf numFmtId="9" fontId="57" fillId="0" borderId="38" xfId="1" applyFont="1" applyBorder="1" applyAlignment="1" applyProtection="1">
      <alignment horizontal="center" vertical="center"/>
    </xf>
    <xf numFmtId="10" fontId="0" fillId="0" borderId="0" xfId="0" applyNumberFormat="1" applyProtection="1"/>
    <xf numFmtId="164" fontId="0" fillId="0" borderId="0" xfId="0" applyNumberFormat="1" applyProtection="1"/>
    <xf numFmtId="0" fontId="34" fillId="24" borderId="38" xfId="0" applyFont="1" applyFill="1" applyBorder="1" applyAlignment="1" applyProtection="1">
      <alignment horizontal="center"/>
    </xf>
    <xf numFmtId="0" fontId="0" fillId="0" borderId="38" xfId="0" applyBorder="1" applyProtection="1"/>
    <xf numFmtId="167" fontId="0" fillId="23" borderId="38" xfId="0" applyNumberFormat="1" applyFill="1" applyBorder="1" applyAlignment="1" applyProtection="1">
      <alignment horizontal="center" vertical="center"/>
    </xf>
    <xf numFmtId="0" fontId="10" fillId="5" borderId="39" xfId="0" applyFont="1" applyFill="1" applyBorder="1" applyAlignment="1" applyProtection="1">
      <alignment horizontal="center" vertical="center" wrapText="1"/>
    </xf>
    <xf numFmtId="0" fontId="11" fillId="5" borderId="40" xfId="0" applyFont="1" applyFill="1" applyBorder="1" applyAlignment="1" applyProtection="1">
      <alignment horizontal="center" vertical="center" wrapText="1"/>
    </xf>
    <xf numFmtId="0" fontId="11" fillId="5" borderId="40" xfId="0" applyFont="1" applyFill="1" applyBorder="1" applyAlignment="1" applyProtection="1">
      <alignment horizontal="center" vertical="center"/>
    </xf>
    <xf numFmtId="0" fontId="9" fillId="0" borderId="42" xfId="0" applyFont="1" applyBorder="1" applyAlignment="1" applyProtection="1">
      <alignment horizontal="center" vertical="center"/>
    </xf>
    <xf numFmtId="0" fontId="16" fillId="0" borderId="43" xfId="0" applyFont="1" applyBorder="1" applyAlignment="1" applyProtection="1">
      <alignment horizontal="center" vertical="center" wrapText="1"/>
    </xf>
    <xf numFmtId="0" fontId="16" fillId="0" borderId="43" xfId="0" applyFont="1" applyBorder="1" applyAlignment="1" applyProtection="1">
      <alignment horizontal="center" vertical="center"/>
    </xf>
    <xf numFmtId="0" fontId="16" fillId="0" borderId="43" xfId="0" applyFont="1" applyBorder="1" applyAlignment="1" applyProtection="1">
      <alignment horizontal="left" vertical="center" wrapText="1"/>
    </xf>
    <xf numFmtId="164" fontId="9" fillId="26" borderId="43" xfId="0" applyNumberFormat="1" applyFont="1" applyFill="1" applyBorder="1" applyAlignment="1" applyProtection="1">
      <alignment horizontal="right" vertical="center"/>
    </xf>
    <xf numFmtId="164" fontId="9" fillId="26" borderId="43" xfId="0" applyNumberFormat="1" applyFont="1" applyFill="1" applyBorder="1" applyAlignment="1" applyProtection="1">
      <alignment vertical="center"/>
    </xf>
    <xf numFmtId="164" fontId="9" fillId="21" borderId="38" xfId="0" applyNumberFormat="1" applyFont="1" applyFill="1" applyBorder="1" applyAlignment="1" applyProtection="1">
      <alignment vertical="center"/>
    </xf>
    <xf numFmtId="164" fontId="9" fillId="21" borderId="38" xfId="0" applyNumberFormat="1" applyFont="1" applyFill="1" applyBorder="1" applyAlignment="1" applyProtection="1">
      <alignment horizontal="center" vertical="center"/>
    </xf>
    <xf numFmtId="0" fontId="9" fillId="0" borderId="45" xfId="0" applyFont="1" applyBorder="1" applyAlignment="1" applyProtection="1">
      <alignment horizontal="center" vertical="center"/>
    </xf>
    <xf numFmtId="0" fontId="16" fillId="0" borderId="38" xfId="0" applyFont="1" applyBorder="1" applyAlignment="1" applyProtection="1">
      <alignment horizontal="center" vertical="center" wrapText="1"/>
    </xf>
    <xf numFmtId="0" fontId="16" fillId="0" borderId="38" xfId="0" applyFont="1" applyBorder="1" applyAlignment="1" applyProtection="1">
      <alignment horizontal="center" vertical="center"/>
    </xf>
    <xf numFmtId="164" fontId="9" fillId="26" borderId="38" xfId="0" applyNumberFormat="1" applyFont="1" applyFill="1" applyBorder="1" applyAlignment="1" applyProtection="1">
      <alignment horizontal="right" vertical="center"/>
    </xf>
    <xf numFmtId="164" fontId="9" fillId="26" borderId="38" xfId="0" applyNumberFormat="1" applyFont="1" applyFill="1" applyBorder="1" applyAlignment="1" applyProtection="1">
      <alignment vertical="center"/>
    </xf>
    <xf numFmtId="0" fontId="9" fillId="0" borderId="47" xfId="0" applyFont="1" applyBorder="1" applyAlignment="1" applyProtection="1">
      <alignment horizontal="center" vertical="center"/>
    </xf>
    <xf numFmtId="0" fontId="16" fillId="0" borderId="48" xfId="0" applyFont="1" applyBorder="1" applyAlignment="1" applyProtection="1">
      <alignment horizontal="center" vertical="center" wrapText="1"/>
    </xf>
    <xf numFmtId="0" fontId="16" fillId="0" borderId="48" xfId="0" applyFont="1" applyBorder="1" applyAlignment="1" applyProtection="1">
      <alignment horizontal="center" vertical="center"/>
    </xf>
    <xf numFmtId="0" fontId="16" fillId="0" borderId="48" xfId="0" applyFont="1" applyBorder="1" applyAlignment="1" applyProtection="1">
      <alignment horizontal="left" vertical="center" wrapText="1"/>
    </xf>
    <xf numFmtId="164" fontId="9" fillId="26" borderId="48" xfId="0" applyNumberFormat="1" applyFont="1" applyFill="1" applyBorder="1" applyAlignment="1" applyProtection="1">
      <alignment horizontal="right" vertical="center"/>
    </xf>
    <xf numFmtId="164" fontId="9" fillId="26" borderId="48" xfId="0" applyNumberFormat="1" applyFont="1" applyFill="1" applyBorder="1" applyAlignment="1" applyProtection="1">
      <alignment horizontal="center" vertical="center"/>
    </xf>
    <xf numFmtId="164" fontId="9" fillId="26" borderId="48" xfId="0" applyNumberFormat="1" applyFont="1" applyFill="1" applyBorder="1" applyAlignment="1" applyProtection="1">
      <alignment vertical="center"/>
    </xf>
    <xf numFmtId="0" fontId="26" fillId="0" borderId="48" xfId="0" applyFont="1" applyBorder="1" applyAlignment="1" applyProtection="1">
      <alignment horizontal="left" vertical="center" wrapText="1"/>
    </xf>
    <xf numFmtId="0" fontId="26" fillId="0" borderId="48" xfId="0" applyFont="1" applyBorder="1" applyAlignment="1" applyProtection="1">
      <alignment horizontal="center" vertical="center"/>
    </xf>
    <xf numFmtId="0" fontId="26" fillId="0" borderId="38" xfId="0" applyFont="1" applyBorder="1" applyAlignment="1" applyProtection="1">
      <alignment horizontal="center" vertical="center"/>
    </xf>
    <xf numFmtId="0" fontId="0" fillId="0" borderId="35" xfId="0" applyBorder="1" applyProtection="1"/>
    <xf numFmtId="164" fontId="34" fillId="10" borderId="38" xfId="0" applyNumberFormat="1" applyFont="1" applyFill="1" applyBorder="1" applyProtection="1"/>
    <xf numFmtId="9" fontId="34" fillId="10" borderId="38" xfId="1" applyFont="1" applyFill="1" applyBorder="1" applyAlignment="1" applyProtection="1">
      <alignment horizontal="center"/>
    </xf>
    <xf numFmtId="10" fontId="0" fillId="0" borderId="0" xfId="1" applyNumberFormat="1" applyFont="1" applyProtection="1"/>
  </cellXfs>
  <cellStyles count="7">
    <cellStyle name="Hipervínculo" xfId="3" builtinId="8"/>
    <cellStyle name="Moneda" xfId="6" builtinId="4"/>
    <cellStyle name="Normal" xfId="0" builtinId="0"/>
    <cellStyle name="Normal 2" xfId="2" xr:uid="{930E83AE-79F4-4220-8B1C-8713FA6D2681}"/>
    <cellStyle name="Normal 3" xfId="4" xr:uid="{7BF5188C-D227-4220-99B8-34C0EF6CB983}"/>
    <cellStyle name="Porcentaje" xfId="1" builtinId="5"/>
    <cellStyle name="Porcentaje 2" xfId="5" xr:uid="{8964146E-B0D7-4442-B3C9-8B69090D1944}"/>
  </cellStyles>
  <dxfs count="2">
    <dxf>
      <fill>
        <patternFill>
          <bgColor rgb="FF00B0F0"/>
        </patternFill>
      </fill>
    </dxf>
    <dxf>
      <fill>
        <patternFill patternType="solid">
          <fgColor rgb="FF00B0F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customschemas.google.com/relationships/workbookmetadata" Target="metadata"/><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styles" Target="style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231321</xdr:colOff>
      <xdr:row>0</xdr:row>
      <xdr:rowOff>76200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6EE56A20-C8A2-436E-A734-FE167E72561E}"/>
            </a:ext>
          </a:extLst>
        </xdr:cNvPr>
        <xdr:cNvPicPr preferRelativeResize="0"/>
      </xdr:nvPicPr>
      <xdr:blipFill>
        <a:blip xmlns:r="http://schemas.openxmlformats.org/officeDocument/2006/relationships" r:embed="rId1" cstate="print"/>
        <a:stretch>
          <a:fillRect/>
        </a:stretch>
      </xdr:blipFill>
      <xdr:spPr>
        <a:xfrm>
          <a:off x="231321" y="76200"/>
          <a:ext cx="1457325" cy="4381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163831</xdr:colOff>
      <xdr:row>0</xdr:row>
      <xdr:rowOff>0</xdr:rowOff>
    </xdr:from>
    <xdr:ext cx="1200150" cy="297180"/>
    <xdr:pic>
      <xdr:nvPicPr>
        <xdr:cNvPr id="2" name="image1.png" descr="Imagen que contiene 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63831" y="0"/>
          <a:ext cx="1200150" cy="29718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31DB12EA-F7BF-448D-8DB3-1CBFA3C6B6C8}"/>
            </a:ext>
          </a:extLst>
        </xdr:cNvPr>
        <xdr:cNvPicPr preferRelativeResize="0"/>
      </xdr:nvPicPr>
      <xdr:blipFill>
        <a:blip xmlns:r="http://schemas.openxmlformats.org/officeDocument/2006/relationships" r:embed="rId1" cstate="print"/>
        <a:stretch>
          <a:fillRect/>
        </a:stretch>
      </xdr:blipFill>
      <xdr:spPr>
        <a:xfrm>
          <a:off x="384810" y="247650"/>
          <a:ext cx="1457325" cy="4381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D7CE8F85-39F6-45D7-BC85-3A474CFC0B83}"/>
            </a:ext>
          </a:extLst>
        </xdr:cNvPr>
        <xdr:cNvPicPr preferRelativeResize="0"/>
      </xdr:nvPicPr>
      <xdr:blipFill>
        <a:blip xmlns:r="http://schemas.openxmlformats.org/officeDocument/2006/relationships" r:embed="rId1" cstate="print"/>
        <a:stretch>
          <a:fillRect/>
        </a:stretch>
      </xdr:blipFill>
      <xdr:spPr>
        <a:xfrm>
          <a:off x="384810" y="232410"/>
          <a:ext cx="1457325" cy="4381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E5BD9480-18BE-4EA8-AC82-318F2310BF2B}"/>
            </a:ext>
          </a:extLst>
        </xdr:cNvPr>
        <xdr:cNvPicPr preferRelativeResize="0"/>
      </xdr:nvPicPr>
      <xdr:blipFill>
        <a:blip xmlns:r="http://schemas.openxmlformats.org/officeDocument/2006/relationships" r:embed="rId1" cstate="print"/>
        <a:stretch>
          <a:fillRect/>
        </a:stretch>
      </xdr:blipFill>
      <xdr:spPr>
        <a:xfrm>
          <a:off x="384810" y="247650"/>
          <a:ext cx="1457325" cy="4381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B070652A-BFDA-44BB-ADEA-7D2C2EF1F9BD}"/>
            </a:ext>
          </a:extLst>
        </xdr:cNvPr>
        <xdr:cNvPicPr preferRelativeResize="0"/>
      </xdr:nvPicPr>
      <xdr:blipFill>
        <a:blip xmlns:r="http://schemas.openxmlformats.org/officeDocument/2006/relationships" r:embed="rId1" cstate="print"/>
        <a:stretch>
          <a:fillRect/>
        </a:stretch>
      </xdr:blipFill>
      <xdr:spPr>
        <a:xfrm>
          <a:off x="384810" y="232410"/>
          <a:ext cx="1457325" cy="4381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8ABF2FB8-CF9B-4B7B-8478-0235F791DD42}"/>
            </a:ext>
          </a:extLst>
        </xdr:cNvPr>
        <xdr:cNvPicPr preferRelativeResize="0"/>
      </xdr:nvPicPr>
      <xdr:blipFill>
        <a:blip xmlns:r="http://schemas.openxmlformats.org/officeDocument/2006/relationships" r:embed="rId1" cstate="print"/>
        <a:stretch>
          <a:fillRect/>
        </a:stretch>
      </xdr:blipFill>
      <xdr:spPr>
        <a:xfrm>
          <a:off x="384810" y="247650"/>
          <a:ext cx="1457325" cy="438150"/>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133350</xdr:colOff>
      <xdr:row>1</xdr:row>
      <xdr:rowOff>57150</xdr:rowOff>
    </xdr:from>
    <xdr:ext cx="1457325" cy="438150"/>
    <xdr:pic>
      <xdr:nvPicPr>
        <xdr:cNvPr id="2" name="image1.png" descr="Imagen que contiene Logotipo&#10;&#10;Descripción generada automáticamente">
          <a:extLst>
            <a:ext uri="{FF2B5EF4-FFF2-40B4-BE49-F238E27FC236}">
              <a16:creationId xmlns:a16="http://schemas.microsoft.com/office/drawing/2014/main" id="{6FB3C290-3C0B-4304-B70F-96B2C035A296}"/>
            </a:ext>
          </a:extLst>
        </xdr:cNvPr>
        <xdr:cNvPicPr preferRelativeResize="0"/>
      </xdr:nvPicPr>
      <xdr:blipFill>
        <a:blip xmlns:r="http://schemas.openxmlformats.org/officeDocument/2006/relationships" r:embed="rId1" cstate="print"/>
        <a:stretch>
          <a:fillRect/>
        </a:stretch>
      </xdr:blipFill>
      <xdr:spPr>
        <a:xfrm>
          <a:off x="384810" y="232410"/>
          <a:ext cx="1457325" cy="43815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person displayName="GEORGY LEONEL MOYA LAVERDE" id="{F53C7CF9-2179-48CA-8840-41CBE719C9C7}" userId="S::GLMOYAL@compensar.com::df2e55e4-ed2b-4d77-8440-4653dbdf35b8"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30" dT="2026-06-16T19:25:27.28" personId="{F53C7CF9-2179-48CA-8840-41CBE719C9C7}" id="{8E3C9857-7367-45EB-99AF-0E0D51E8071D}">
    <text>No incluye alimentos, ni bebidas, ni salones o ningún tema logístico. Valores netamente del proceso formativo. Valor calculado por fecha de 2 horas</text>
  </threadedComment>
  <threadedComment ref="M32" dT="2026-06-16T19:39:35.24" personId="{F53C7CF9-2179-48CA-8840-41CBE719C9C7}" id="{483BD1CB-1AE1-44A4-9A65-7A702601D54A}">
    <text xml:space="preserve">No incluye alimentos, ni bebidas, ni salones o ningún tema logístico. Valores netamente del proceso formativo. Valor calculado por persona por todo el desarrollo de la actividad. </text>
  </threadedComment>
  <threadedComment ref="M33" dT="2026-06-16T19:45:39.43" personId="{F53C7CF9-2179-48CA-8840-41CBE719C9C7}" id="{9128DD76-E640-4600-8973-E5D5BDAEA94C}">
    <text xml:space="preserve">No incluye alimentos, ni bebidas, ni salones o ningún tema logístico. Valores netamente del proceso formativo. Valor calculado por 8 horas del total de la actividad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hyperlink" Target="https://community.secop.gov.co/Public/Tendering/ContractNoticePhases/View?PPI=CO1.PPI.47675792&amp;isFromPublicArea=True&amp;isModal=False" TargetMode="External"/></Relationships>
</file>

<file path=xl/worksheets/_rels/sheet1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CA807-AD23-4627-A382-DCE297C43362}">
  <sheetPr>
    <tabColor rgb="FFFFC000"/>
    <pageSetUpPr fitToPage="1"/>
  </sheetPr>
  <dimension ref="A1:N65"/>
  <sheetViews>
    <sheetView tabSelected="1" topLeftCell="A5" zoomScale="70" zoomScaleNormal="70" workbookViewId="0">
      <selection activeCell="E9" sqref="E9"/>
    </sheetView>
  </sheetViews>
  <sheetFormatPr baseColWidth="10" defaultRowHeight="14.4" x14ac:dyDescent="0.3"/>
  <cols>
    <col min="1" max="1" width="11.21875" style="182"/>
    <col min="2" max="2" width="28.21875" style="182" customWidth="1"/>
    <col min="3" max="3" width="29.109375" style="182" customWidth="1"/>
    <col min="4" max="4" width="43.88671875" style="182" customWidth="1"/>
    <col min="5" max="5" width="41.44140625" style="182" customWidth="1"/>
    <col min="6" max="11" width="11.21875" style="182"/>
    <col min="12" max="12" width="19.109375" style="182" customWidth="1"/>
    <col min="13" max="14" width="18.6640625" style="182" customWidth="1"/>
  </cols>
  <sheetData>
    <row r="1" spans="1:14" ht="15" thickBot="1" x14ac:dyDescent="0.35">
      <c r="A1" s="211" t="s">
        <v>324</v>
      </c>
      <c r="B1" s="212"/>
      <c r="C1" s="212"/>
      <c r="D1" s="212"/>
      <c r="E1" s="212"/>
      <c r="F1" s="212"/>
      <c r="G1" s="212"/>
      <c r="H1" s="212"/>
      <c r="I1" s="212"/>
      <c r="J1" s="212"/>
      <c r="K1" s="212"/>
      <c r="L1" s="210" t="s">
        <v>325</v>
      </c>
      <c r="M1" s="210"/>
      <c r="N1" s="210"/>
    </row>
    <row r="2" spans="1:14" s="182" customFormat="1" ht="39" customHeight="1" x14ac:dyDescent="0.3">
      <c r="A2" s="4" t="s">
        <v>14</v>
      </c>
      <c r="B2" s="5" t="s">
        <v>62</v>
      </c>
      <c r="C2" s="5" t="s">
        <v>63</v>
      </c>
      <c r="D2" s="5" t="s">
        <v>64</v>
      </c>
      <c r="E2" s="5" t="s">
        <v>65</v>
      </c>
      <c r="F2" s="7" t="s">
        <v>66</v>
      </c>
      <c r="G2" s="7" t="s">
        <v>67</v>
      </c>
      <c r="H2" s="7" t="s">
        <v>68</v>
      </c>
      <c r="I2" s="5" t="s">
        <v>69</v>
      </c>
      <c r="J2" s="5" t="s">
        <v>17</v>
      </c>
      <c r="K2" s="183" t="s">
        <v>70</v>
      </c>
      <c r="L2" s="179" t="s">
        <v>322</v>
      </c>
      <c r="M2" s="179" t="s">
        <v>323</v>
      </c>
      <c r="N2" s="179" t="s">
        <v>335</v>
      </c>
    </row>
    <row r="3" spans="1:14" ht="192" x14ac:dyDescent="0.3">
      <c r="A3" s="8">
        <v>1</v>
      </c>
      <c r="B3" s="3" t="s">
        <v>71</v>
      </c>
      <c r="C3" s="12" t="s">
        <v>72</v>
      </c>
      <c r="D3" s="10" t="s">
        <v>73</v>
      </c>
      <c r="E3" s="11" t="s">
        <v>152</v>
      </c>
      <c r="F3" s="2" t="s">
        <v>74</v>
      </c>
      <c r="G3" s="2" t="s">
        <v>74</v>
      </c>
      <c r="H3" s="2">
        <v>390</v>
      </c>
      <c r="I3" s="2" t="s">
        <v>75</v>
      </c>
      <c r="J3" s="3" t="s">
        <v>76</v>
      </c>
      <c r="K3" s="185">
        <v>390</v>
      </c>
      <c r="L3" s="196">
        <f>'1. Bienestar Actividades'!T6</f>
        <v>40900</v>
      </c>
      <c r="M3" s="191">
        <f>L3*K3</f>
        <v>15951000</v>
      </c>
      <c r="N3" s="192">
        <f t="shared" ref="N3:N19" si="0">M3/$M$20</f>
        <v>6.29065748038483E-2</v>
      </c>
    </row>
    <row r="4" spans="1:14" ht="153.6" x14ac:dyDescent="0.3">
      <c r="A4" s="8">
        <v>2</v>
      </c>
      <c r="B4" s="3" t="s">
        <v>77</v>
      </c>
      <c r="C4" s="12" t="s">
        <v>78</v>
      </c>
      <c r="D4" s="10" t="s">
        <v>79</v>
      </c>
      <c r="E4" s="11" t="s">
        <v>80</v>
      </c>
      <c r="F4" s="2" t="s">
        <v>74</v>
      </c>
      <c r="G4" s="2" t="s">
        <v>74</v>
      </c>
      <c r="H4" s="2">
        <v>15</v>
      </c>
      <c r="I4" s="2" t="s">
        <v>81</v>
      </c>
      <c r="J4" s="3" t="s">
        <v>76</v>
      </c>
      <c r="K4" s="185">
        <v>15</v>
      </c>
      <c r="L4" s="196">
        <f>'1. Bienestar Actividades'!T7</f>
        <v>72700</v>
      </c>
      <c r="M4" s="191">
        <f t="shared" ref="M4:M19" si="1">L4*K4</f>
        <v>1090500</v>
      </c>
      <c r="N4" s="192">
        <f t="shared" si="0"/>
        <v>4.3006469703213953E-3</v>
      </c>
    </row>
    <row r="5" spans="1:14" ht="201.6" x14ac:dyDescent="0.3">
      <c r="A5" s="8">
        <v>3</v>
      </c>
      <c r="B5" s="3" t="s">
        <v>82</v>
      </c>
      <c r="C5" s="12" t="s">
        <v>72</v>
      </c>
      <c r="D5" s="10" t="s">
        <v>73</v>
      </c>
      <c r="E5" s="11" t="s">
        <v>153</v>
      </c>
      <c r="F5" s="2" t="s">
        <v>74</v>
      </c>
      <c r="G5" s="2" t="s">
        <v>74</v>
      </c>
      <c r="H5" s="2">
        <v>140</v>
      </c>
      <c r="I5" s="2" t="s">
        <v>47</v>
      </c>
      <c r="J5" s="3" t="s">
        <v>76</v>
      </c>
      <c r="K5" s="185">
        <v>140</v>
      </c>
      <c r="L5" s="196">
        <f>'1. Bienestar Actividades'!T8</f>
        <v>72700</v>
      </c>
      <c r="M5" s="191">
        <f t="shared" si="1"/>
        <v>10178000</v>
      </c>
      <c r="N5" s="192">
        <f t="shared" si="0"/>
        <v>4.0139371722999688E-2</v>
      </c>
    </row>
    <row r="6" spans="1:14" ht="192" x14ac:dyDescent="0.3">
      <c r="A6" s="8">
        <v>4</v>
      </c>
      <c r="B6" s="3" t="s">
        <v>83</v>
      </c>
      <c r="C6" s="12" t="s">
        <v>84</v>
      </c>
      <c r="D6" s="10" t="s">
        <v>85</v>
      </c>
      <c r="E6" s="11" t="s">
        <v>86</v>
      </c>
      <c r="F6" s="2" t="s">
        <v>74</v>
      </c>
      <c r="G6" s="2" t="s">
        <v>74</v>
      </c>
      <c r="H6" s="2">
        <v>41</v>
      </c>
      <c r="I6" s="2" t="s">
        <v>45</v>
      </c>
      <c r="J6" s="3" t="s">
        <v>87</v>
      </c>
      <c r="K6" s="185">
        <v>41</v>
      </c>
      <c r="L6" s="196">
        <f>'1. Bienestar Actividades'!T9</f>
        <v>302800</v>
      </c>
      <c r="M6" s="191">
        <f t="shared" si="1"/>
        <v>12414800</v>
      </c>
      <c r="N6" s="192">
        <f t="shared" si="0"/>
        <v>4.8960726278905138E-2</v>
      </c>
    </row>
    <row r="7" spans="1:14" ht="124.8" x14ac:dyDescent="0.3">
      <c r="A7" s="8">
        <v>5</v>
      </c>
      <c r="B7" s="3" t="s">
        <v>88</v>
      </c>
      <c r="C7" s="12" t="s">
        <v>89</v>
      </c>
      <c r="D7" s="10" t="s">
        <v>90</v>
      </c>
      <c r="E7" s="11" t="s">
        <v>91</v>
      </c>
      <c r="F7" s="2" t="s">
        <v>92</v>
      </c>
      <c r="G7" s="2">
        <v>1</v>
      </c>
      <c r="H7" s="2">
        <v>20</v>
      </c>
      <c r="I7" s="2" t="s">
        <v>93</v>
      </c>
      <c r="J7" s="3" t="s">
        <v>94</v>
      </c>
      <c r="K7" s="185">
        <v>1</v>
      </c>
      <c r="L7" s="196">
        <f>'1. Bienestar Actividades'!T10</f>
        <v>5277800</v>
      </c>
      <c r="M7" s="191">
        <f t="shared" si="1"/>
        <v>5277800</v>
      </c>
      <c r="N7" s="192">
        <f t="shared" si="0"/>
        <v>2.0814263713858101E-2</v>
      </c>
    </row>
    <row r="8" spans="1:14" ht="71.400000000000006" x14ac:dyDescent="0.3">
      <c r="A8" s="8">
        <v>6</v>
      </c>
      <c r="B8" s="3" t="s">
        <v>95</v>
      </c>
      <c r="C8" s="12" t="s">
        <v>158</v>
      </c>
      <c r="D8" s="10" t="s">
        <v>96</v>
      </c>
      <c r="E8" s="11" t="s">
        <v>97</v>
      </c>
      <c r="F8" s="2" t="s">
        <v>74</v>
      </c>
      <c r="G8" s="2" t="s">
        <v>74</v>
      </c>
      <c r="H8" s="2">
        <v>150</v>
      </c>
      <c r="I8" s="2" t="s">
        <v>98</v>
      </c>
      <c r="J8" s="3" t="s">
        <v>76</v>
      </c>
      <c r="K8" s="185">
        <v>161</v>
      </c>
      <c r="L8" s="196">
        <f>'1. Bienestar Actividades'!T11</f>
        <v>84900</v>
      </c>
      <c r="M8" s="191">
        <f t="shared" si="1"/>
        <v>13668900</v>
      </c>
      <c r="N8" s="192">
        <f t="shared" si="0"/>
        <v>5.3906568888240365E-2</v>
      </c>
    </row>
    <row r="9" spans="1:14" ht="86.4" x14ac:dyDescent="0.3">
      <c r="A9" s="8">
        <v>7</v>
      </c>
      <c r="B9" s="3" t="s">
        <v>99</v>
      </c>
      <c r="C9" s="12" t="s">
        <v>100</v>
      </c>
      <c r="D9" s="10" t="s">
        <v>101</v>
      </c>
      <c r="E9" s="11" t="s">
        <v>155</v>
      </c>
      <c r="F9" s="2" t="s">
        <v>74</v>
      </c>
      <c r="G9" s="2" t="s">
        <v>74</v>
      </c>
      <c r="H9" s="2">
        <v>50</v>
      </c>
      <c r="I9" s="2" t="s">
        <v>102</v>
      </c>
      <c r="J9" s="3" t="s">
        <v>87</v>
      </c>
      <c r="K9" s="185">
        <v>50</v>
      </c>
      <c r="L9" s="196">
        <f>'1. Bienestar Actividades'!T12</f>
        <v>322400</v>
      </c>
      <c r="M9" s="191">
        <f t="shared" si="1"/>
        <v>16120000</v>
      </c>
      <c r="N9" s="192">
        <f t="shared" si="0"/>
        <v>6.3573066631435929E-2</v>
      </c>
    </row>
    <row r="10" spans="1:14" ht="57.6" x14ac:dyDescent="0.3">
      <c r="A10" s="8">
        <v>8</v>
      </c>
      <c r="B10" s="3" t="s">
        <v>103</v>
      </c>
      <c r="C10" s="12" t="s">
        <v>100</v>
      </c>
      <c r="D10" s="10" t="s">
        <v>104</v>
      </c>
      <c r="E10" s="11" t="s">
        <v>154</v>
      </c>
      <c r="F10" s="2" t="s">
        <v>74</v>
      </c>
      <c r="G10" s="2" t="s">
        <v>74</v>
      </c>
      <c r="H10" s="2">
        <v>6</v>
      </c>
      <c r="I10" s="2" t="s">
        <v>105</v>
      </c>
      <c r="J10" s="3" t="s">
        <v>76</v>
      </c>
      <c r="K10" s="185">
        <v>6</v>
      </c>
      <c r="L10" s="196">
        <f>'1. Bienestar Actividades'!T13</f>
        <v>154000</v>
      </c>
      <c r="M10" s="191">
        <f t="shared" si="1"/>
        <v>924000</v>
      </c>
      <c r="N10" s="192">
        <f t="shared" si="0"/>
        <v>3.6440144892957074E-3</v>
      </c>
    </row>
    <row r="11" spans="1:14" ht="172.8" x14ac:dyDescent="0.3">
      <c r="A11" s="8">
        <v>9</v>
      </c>
      <c r="B11" s="3" t="s">
        <v>106</v>
      </c>
      <c r="C11" s="12" t="s">
        <v>107</v>
      </c>
      <c r="D11" s="10" t="s">
        <v>108</v>
      </c>
      <c r="E11" s="11" t="s">
        <v>156</v>
      </c>
      <c r="F11" s="2" t="s">
        <v>74</v>
      </c>
      <c r="G11" s="2" t="s">
        <v>74</v>
      </c>
      <c r="H11" s="2">
        <v>5</v>
      </c>
      <c r="I11" s="2" t="s">
        <v>109</v>
      </c>
      <c r="J11" s="3" t="s">
        <v>76</v>
      </c>
      <c r="K11" s="185">
        <v>5</v>
      </c>
      <c r="L11" s="196">
        <f>'1. Bienestar Actividades'!T14</f>
        <v>154000</v>
      </c>
      <c r="M11" s="191">
        <f t="shared" si="1"/>
        <v>770000</v>
      </c>
      <c r="N11" s="192">
        <f t="shared" si="0"/>
        <v>3.0366787410797563E-3</v>
      </c>
    </row>
    <row r="12" spans="1:14" ht="409.6" x14ac:dyDescent="0.3">
      <c r="A12" s="8">
        <v>10</v>
      </c>
      <c r="B12" s="3" t="s">
        <v>110</v>
      </c>
      <c r="C12" s="12" t="s">
        <v>111</v>
      </c>
      <c r="D12" s="10" t="s">
        <v>112</v>
      </c>
      <c r="E12" s="11" t="s">
        <v>327</v>
      </c>
      <c r="F12" s="2" t="s">
        <v>74</v>
      </c>
      <c r="G12" s="2">
        <v>3</v>
      </c>
      <c r="H12" s="2">
        <v>145</v>
      </c>
      <c r="I12" s="2" t="s">
        <v>75</v>
      </c>
      <c r="J12" s="3" t="s">
        <v>113</v>
      </c>
      <c r="K12" s="185">
        <v>1</v>
      </c>
      <c r="L12" s="196">
        <f>'1. Bienestar Actividades'!T15</f>
        <v>31949600</v>
      </c>
      <c r="M12" s="197">
        <f t="shared" si="1"/>
        <v>31949600</v>
      </c>
      <c r="N12" s="192">
        <f t="shared" si="0"/>
        <v>0.12600087156623607</v>
      </c>
    </row>
    <row r="13" spans="1:14" ht="124.8" x14ac:dyDescent="0.3">
      <c r="A13" s="8">
        <v>11</v>
      </c>
      <c r="B13" s="3" t="s">
        <v>114</v>
      </c>
      <c r="C13" s="12" t="s">
        <v>115</v>
      </c>
      <c r="D13" s="10" t="s">
        <v>116</v>
      </c>
      <c r="E13" s="11" t="s">
        <v>117</v>
      </c>
      <c r="F13" s="2" t="s">
        <v>118</v>
      </c>
      <c r="G13" s="2">
        <v>2</v>
      </c>
      <c r="H13" s="2">
        <v>30</v>
      </c>
      <c r="I13" s="2" t="s">
        <v>75</v>
      </c>
      <c r="J13" s="3" t="s">
        <v>94</v>
      </c>
      <c r="K13" s="185">
        <v>2</v>
      </c>
      <c r="L13" s="196">
        <f>'1. Bienestar Actividades'!T16</f>
        <v>994500</v>
      </c>
      <c r="M13" s="191">
        <f t="shared" si="1"/>
        <v>1989000</v>
      </c>
      <c r="N13" s="192">
        <f t="shared" si="0"/>
        <v>7.8440961246852396E-3</v>
      </c>
    </row>
    <row r="14" spans="1:14" ht="182.4" x14ac:dyDescent="0.3">
      <c r="A14" s="8">
        <v>12</v>
      </c>
      <c r="B14" s="3" t="s">
        <v>119</v>
      </c>
      <c r="C14" s="12" t="s">
        <v>120</v>
      </c>
      <c r="D14" s="10" t="s">
        <v>121</v>
      </c>
      <c r="E14" s="11" t="s">
        <v>122</v>
      </c>
      <c r="F14" s="2" t="s">
        <v>123</v>
      </c>
      <c r="G14" s="2">
        <v>3</v>
      </c>
      <c r="H14" s="2">
        <v>40</v>
      </c>
      <c r="I14" s="2" t="s">
        <v>124</v>
      </c>
      <c r="J14" s="3" t="s">
        <v>94</v>
      </c>
      <c r="K14" s="185">
        <v>2</v>
      </c>
      <c r="L14" s="196">
        <f>'1. Bienestar Actividades'!T17</f>
        <v>4084000</v>
      </c>
      <c r="M14" s="191">
        <f>L14*K14</f>
        <v>8168000</v>
      </c>
      <c r="N14" s="192">
        <f t="shared" si="0"/>
        <v>3.2212457087194092E-2</v>
      </c>
    </row>
    <row r="15" spans="1:14" ht="201.6" x14ac:dyDescent="0.3">
      <c r="A15" s="8">
        <v>13</v>
      </c>
      <c r="B15" s="3" t="s">
        <v>125</v>
      </c>
      <c r="C15" s="12" t="s">
        <v>126</v>
      </c>
      <c r="D15" s="10" t="s">
        <v>127</v>
      </c>
      <c r="E15" s="11" t="s">
        <v>128</v>
      </c>
      <c r="F15" s="2" t="s">
        <v>129</v>
      </c>
      <c r="G15" s="2" t="s">
        <v>130</v>
      </c>
      <c r="H15" s="2">
        <v>30</v>
      </c>
      <c r="I15" s="2" t="s">
        <v>131</v>
      </c>
      <c r="J15" s="3" t="s">
        <v>94</v>
      </c>
      <c r="K15" s="185">
        <v>5</v>
      </c>
      <c r="L15" s="196">
        <f>'1. Bienestar Actividades'!T18</f>
        <v>959000</v>
      </c>
      <c r="M15" s="191">
        <f t="shared" si="1"/>
        <v>4795000</v>
      </c>
      <c r="N15" s="192">
        <f t="shared" si="0"/>
        <v>1.8910226705814846E-2</v>
      </c>
    </row>
    <row r="16" spans="1:14" ht="201.6" x14ac:dyDescent="0.3">
      <c r="A16" s="8">
        <v>14</v>
      </c>
      <c r="B16" s="3" t="s">
        <v>133</v>
      </c>
      <c r="C16" s="12" t="s">
        <v>134</v>
      </c>
      <c r="D16" s="10" t="s">
        <v>135</v>
      </c>
      <c r="E16" s="11" t="s">
        <v>136</v>
      </c>
      <c r="F16" s="2" t="s">
        <v>137</v>
      </c>
      <c r="G16" s="2">
        <v>1</v>
      </c>
      <c r="H16" s="2" t="s">
        <v>160</v>
      </c>
      <c r="I16" s="2" t="s">
        <v>75</v>
      </c>
      <c r="J16" s="3" t="s">
        <v>94</v>
      </c>
      <c r="K16" s="185">
        <v>120</v>
      </c>
      <c r="L16" s="196">
        <f>'1. Bienestar Actividades'!T19</f>
        <v>293900</v>
      </c>
      <c r="M16" s="191">
        <f t="shared" si="1"/>
        <v>35268000</v>
      </c>
      <c r="N16" s="192">
        <f t="shared" si="0"/>
        <v>0.13908777381870238</v>
      </c>
    </row>
    <row r="17" spans="1:14" ht="326.39999999999998" x14ac:dyDescent="0.3">
      <c r="A17" s="8">
        <v>15</v>
      </c>
      <c r="B17" s="3" t="s">
        <v>139</v>
      </c>
      <c r="C17" s="12" t="s">
        <v>140</v>
      </c>
      <c r="D17" s="10" t="s">
        <v>141</v>
      </c>
      <c r="E17" s="11" t="s">
        <v>142</v>
      </c>
      <c r="F17" s="2" t="s">
        <v>138</v>
      </c>
      <c r="G17" s="2">
        <v>1</v>
      </c>
      <c r="H17" s="2" t="s">
        <v>161</v>
      </c>
      <c r="I17" s="2" t="s">
        <v>75</v>
      </c>
      <c r="J17" s="3" t="s">
        <v>94</v>
      </c>
      <c r="K17" s="185">
        <v>1</v>
      </c>
      <c r="L17" s="196">
        <f>'1. Bienestar Actividades'!T20</f>
        <v>48051900</v>
      </c>
      <c r="M17" s="191">
        <f t="shared" si="1"/>
        <v>48051900</v>
      </c>
      <c r="N17" s="192">
        <f t="shared" si="0"/>
        <v>0.18950413402401342</v>
      </c>
    </row>
    <row r="18" spans="1:14" ht="403.2" x14ac:dyDescent="0.3">
      <c r="A18" s="8">
        <v>16</v>
      </c>
      <c r="B18" s="3" t="s">
        <v>143</v>
      </c>
      <c r="C18" s="12" t="s">
        <v>144</v>
      </c>
      <c r="D18" s="10" t="s">
        <v>141</v>
      </c>
      <c r="E18" s="11" t="s">
        <v>145</v>
      </c>
      <c r="F18" s="2" t="s">
        <v>138</v>
      </c>
      <c r="G18" s="2">
        <v>1</v>
      </c>
      <c r="H18" s="2" t="s">
        <v>132</v>
      </c>
      <c r="I18" s="2" t="s">
        <v>146</v>
      </c>
      <c r="J18" s="3" t="s">
        <v>164</v>
      </c>
      <c r="K18" s="185">
        <v>60</v>
      </c>
      <c r="L18" s="196">
        <f>'1. Bienestar Actividades'!T21</f>
        <v>399000</v>
      </c>
      <c r="M18" s="191">
        <f t="shared" si="1"/>
        <v>23940000</v>
      </c>
      <c r="N18" s="192">
        <f t="shared" si="0"/>
        <v>9.441310267720697E-2</v>
      </c>
    </row>
    <row r="19" spans="1:14" ht="249.6" x14ac:dyDescent="0.3">
      <c r="A19" s="8">
        <v>17</v>
      </c>
      <c r="B19" s="3" t="s">
        <v>147</v>
      </c>
      <c r="C19" s="12" t="s">
        <v>148</v>
      </c>
      <c r="D19" s="10" t="s">
        <v>163</v>
      </c>
      <c r="E19" s="11" t="s">
        <v>149</v>
      </c>
      <c r="F19" s="2" t="s">
        <v>74</v>
      </c>
      <c r="G19" s="2" t="s">
        <v>74</v>
      </c>
      <c r="H19" s="2" t="s">
        <v>162</v>
      </c>
      <c r="I19" s="6" t="s">
        <v>150</v>
      </c>
      <c r="J19" s="3" t="s">
        <v>151</v>
      </c>
      <c r="K19" s="186">
        <v>130</v>
      </c>
      <c r="L19" s="196">
        <f>'1. Bienestar Actividades'!T22</f>
        <v>177000</v>
      </c>
      <c r="M19" s="191">
        <f t="shared" si="1"/>
        <v>23010000</v>
      </c>
      <c r="N19" s="192">
        <f t="shared" si="0"/>
        <v>9.0745425756162582E-2</v>
      </c>
    </row>
    <row r="20" spans="1:14" ht="15.6" x14ac:dyDescent="0.3">
      <c r="K20" s="187"/>
      <c r="L20" s="188" t="s">
        <v>321</v>
      </c>
      <c r="M20" s="189">
        <f>SUM(M3:M19)</f>
        <v>253566500</v>
      </c>
      <c r="N20" s="190">
        <v>1</v>
      </c>
    </row>
    <row r="22" spans="1:14" ht="15" thickBot="1" x14ac:dyDescent="0.35">
      <c r="A22" s="211" t="s">
        <v>324</v>
      </c>
      <c r="B22" s="212"/>
      <c r="C22" s="212"/>
      <c r="D22" s="212"/>
      <c r="E22" s="212"/>
      <c r="F22" s="212"/>
      <c r="G22" s="212"/>
      <c r="H22" s="212"/>
      <c r="I22" s="212"/>
      <c r="J22" s="212"/>
      <c r="K22" s="212"/>
      <c r="L22" s="210" t="s">
        <v>325</v>
      </c>
      <c r="M22" s="210"/>
      <c r="N22" s="210"/>
    </row>
    <row r="23" spans="1:14" ht="36.6" customHeight="1" x14ac:dyDescent="0.3">
      <c r="A23" s="184" t="s">
        <v>14</v>
      </c>
      <c r="B23" s="179" t="s">
        <v>15</v>
      </c>
      <c r="C23" s="179" t="s">
        <v>16</v>
      </c>
      <c r="D23" s="179" t="s">
        <v>55</v>
      </c>
      <c r="E23" s="214" t="s">
        <v>58</v>
      </c>
      <c r="F23" s="214"/>
      <c r="G23" s="214"/>
      <c r="H23" s="214" t="s">
        <v>56</v>
      </c>
      <c r="I23" s="214"/>
      <c r="J23" s="179" t="s">
        <v>17</v>
      </c>
      <c r="K23" s="179" t="s">
        <v>18</v>
      </c>
      <c r="L23" s="179" t="str">
        <f>L2</f>
        <v>Valor Unitario Incliuye Impuestos</v>
      </c>
      <c r="M23" s="179" t="str">
        <f>M2</f>
        <v>Total</v>
      </c>
      <c r="N23" s="179" t="s">
        <v>326</v>
      </c>
    </row>
    <row r="24" spans="1:14" ht="13.8" customHeight="1" x14ac:dyDescent="0.3">
      <c r="A24" s="8">
        <v>1</v>
      </c>
      <c r="B24" s="213" t="s">
        <v>38</v>
      </c>
      <c r="C24" s="213" t="s">
        <v>20</v>
      </c>
      <c r="D24" s="1" t="s">
        <v>229</v>
      </c>
      <c r="E24" s="213" t="s">
        <v>40</v>
      </c>
      <c r="F24" s="213"/>
      <c r="G24" s="213"/>
      <c r="H24" s="213" t="s">
        <v>41</v>
      </c>
      <c r="I24" s="213"/>
      <c r="J24" s="213" t="s">
        <v>42</v>
      </c>
      <c r="K24" s="1">
        <v>1</v>
      </c>
      <c r="L24" s="191">
        <f>'2. Bienestar Salud'!V6</f>
        <v>81200</v>
      </c>
      <c r="M24" s="191">
        <f>L24*K24</f>
        <v>81200</v>
      </c>
      <c r="N24" s="192">
        <f t="shared" ref="N24:N55" si="2">M24/$M$56</f>
        <v>1.7707220271714241E-2</v>
      </c>
    </row>
    <row r="25" spans="1:14" ht="14.4" customHeight="1" x14ac:dyDescent="0.3">
      <c r="A25" s="8">
        <v>2</v>
      </c>
      <c r="B25" s="213"/>
      <c r="C25" s="213"/>
      <c r="D25" s="1" t="s">
        <v>43</v>
      </c>
      <c r="E25" s="213" t="s">
        <v>23</v>
      </c>
      <c r="F25" s="213"/>
      <c r="G25" s="213"/>
      <c r="H25" s="213" t="s">
        <v>44</v>
      </c>
      <c r="I25" s="213"/>
      <c r="J25" s="213"/>
      <c r="K25" s="1">
        <v>1</v>
      </c>
      <c r="L25" s="191">
        <f>'2. Bienestar Salud'!V7</f>
        <v>151900</v>
      </c>
      <c r="M25" s="191">
        <f t="shared" ref="M25:M55" si="3">L25*K25</f>
        <v>151900</v>
      </c>
      <c r="N25" s="192">
        <f t="shared" si="2"/>
        <v>3.3124713784155088E-2</v>
      </c>
    </row>
    <row r="26" spans="1:14" x14ac:dyDescent="0.3">
      <c r="A26" s="8">
        <v>3</v>
      </c>
      <c r="B26" s="213"/>
      <c r="C26" s="213"/>
      <c r="D26" s="1" t="s">
        <v>45</v>
      </c>
      <c r="E26" s="213" t="s">
        <v>46</v>
      </c>
      <c r="F26" s="213"/>
      <c r="G26" s="213"/>
      <c r="H26" s="213" t="s">
        <v>44</v>
      </c>
      <c r="I26" s="213"/>
      <c r="J26" s="213"/>
      <c r="K26" s="1">
        <v>1</v>
      </c>
      <c r="L26" s="191">
        <f>'2. Bienestar Salud'!V8</f>
        <v>129200</v>
      </c>
      <c r="M26" s="191">
        <f t="shared" si="3"/>
        <v>129200</v>
      </c>
      <c r="N26" s="192">
        <f t="shared" si="2"/>
        <v>2.8174542599821183E-2</v>
      </c>
    </row>
    <row r="27" spans="1:14" x14ac:dyDescent="0.3">
      <c r="A27" s="8">
        <v>4</v>
      </c>
      <c r="B27" s="213"/>
      <c r="C27" s="213"/>
      <c r="D27" s="1" t="s">
        <v>47</v>
      </c>
      <c r="E27" s="213" t="s">
        <v>25</v>
      </c>
      <c r="F27" s="213"/>
      <c r="G27" s="213"/>
      <c r="H27" s="213" t="s">
        <v>44</v>
      </c>
      <c r="I27" s="213"/>
      <c r="J27" s="213"/>
      <c r="K27" s="1">
        <v>1</v>
      </c>
      <c r="L27" s="191">
        <f>'2. Bienestar Salud'!V9</f>
        <v>110400</v>
      </c>
      <c r="M27" s="191">
        <f t="shared" si="3"/>
        <v>110400</v>
      </c>
      <c r="N27" s="192">
        <f t="shared" si="2"/>
        <v>2.4074841354645965E-2</v>
      </c>
    </row>
    <row r="28" spans="1:14" x14ac:dyDescent="0.3">
      <c r="A28" s="8">
        <v>5</v>
      </c>
      <c r="B28" s="213"/>
      <c r="C28" s="213"/>
      <c r="D28" s="1" t="s">
        <v>47</v>
      </c>
      <c r="E28" s="213" t="s">
        <v>26</v>
      </c>
      <c r="F28" s="213"/>
      <c r="G28" s="213"/>
      <c r="H28" s="213" t="s">
        <v>44</v>
      </c>
      <c r="I28" s="213"/>
      <c r="J28" s="213"/>
      <c r="K28" s="1">
        <v>1</v>
      </c>
      <c r="L28" s="191">
        <f>'2. Bienestar Salud'!V10</f>
        <v>110400</v>
      </c>
      <c r="M28" s="191">
        <f t="shared" si="3"/>
        <v>110400</v>
      </c>
      <c r="N28" s="192">
        <f t="shared" si="2"/>
        <v>2.4074841354645965E-2</v>
      </c>
    </row>
    <row r="29" spans="1:14" x14ac:dyDescent="0.3">
      <c r="A29" s="8">
        <v>6</v>
      </c>
      <c r="B29" s="213"/>
      <c r="C29" s="213"/>
      <c r="D29" s="1" t="s">
        <v>48</v>
      </c>
      <c r="E29" s="213" t="s">
        <v>27</v>
      </c>
      <c r="F29" s="213"/>
      <c r="G29" s="213"/>
      <c r="H29" s="213" t="s">
        <v>49</v>
      </c>
      <c r="I29" s="213"/>
      <c r="J29" s="213"/>
      <c r="K29" s="1">
        <v>1</v>
      </c>
      <c r="L29" s="191">
        <f>'2. Bienestar Salud'!V11</f>
        <v>99600</v>
      </c>
      <c r="M29" s="191">
        <f t="shared" si="3"/>
        <v>99600</v>
      </c>
      <c r="N29" s="192">
        <f t="shared" si="2"/>
        <v>2.1719693830821903E-2</v>
      </c>
    </row>
    <row r="30" spans="1:14" x14ac:dyDescent="0.3">
      <c r="A30" s="8">
        <v>7</v>
      </c>
      <c r="B30" s="213"/>
      <c r="C30" s="213"/>
      <c r="D30" s="1" t="s">
        <v>50</v>
      </c>
      <c r="E30" s="213" t="s">
        <v>51</v>
      </c>
      <c r="F30" s="213"/>
      <c r="G30" s="213"/>
      <c r="H30" s="213" t="s">
        <v>44</v>
      </c>
      <c r="I30" s="213"/>
      <c r="J30" s="213"/>
      <c r="K30" s="1">
        <v>1</v>
      </c>
      <c r="L30" s="191">
        <f>'2. Bienestar Salud'!V12</f>
        <v>140900</v>
      </c>
      <c r="M30" s="191">
        <f t="shared" si="3"/>
        <v>140900</v>
      </c>
      <c r="N30" s="192">
        <f t="shared" si="2"/>
        <v>3.072595241729725E-2</v>
      </c>
    </row>
    <row r="31" spans="1:14" x14ac:dyDescent="0.3">
      <c r="A31" s="8">
        <v>8</v>
      </c>
      <c r="B31" s="213"/>
      <c r="C31" s="213"/>
      <c r="D31" s="1" t="s">
        <v>60</v>
      </c>
      <c r="E31" s="213" t="s">
        <v>52</v>
      </c>
      <c r="F31" s="213"/>
      <c r="G31" s="213"/>
      <c r="H31" s="213"/>
      <c r="I31" s="213"/>
      <c r="J31" s="213"/>
      <c r="K31" s="1">
        <v>1</v>
      </c>
      <c r="L31" s="191">
        <f>'2. Bienestar Salud'!V13</f>
        <v>84900</v>
      </c>
      <c r="M31" s="191">
        <f t="shared" si="3"/>
        <v>84900</v>
      </c>
      <c r="N31" s="192">
        <f t="shared" si="2"/>
        <v>1.8514076367839152E-2</v>
      </c>
    </row>
    <row r="32" spans="1:14" x14ac:dyDescent="0.3">
      <c r="A32" s="8">
        <v>9</v>
      </c>
      <c r="B32" s="213" t="s">
        <v>28</v>
      </c>
      <c r="C32" s="213" t="s">
        <v>29</v>
      </c>
      <c r="D32" s="1" t="s">
        <v>229</v>
      </c>
      <c r="E32" s="213" t="s">
        <v>21</v>
      </c>
      <c r="F32" s="213"/>
      <c r="G32" s="213"/>
      <c r="H32" s="213" t="s">
        <v>41</v>
      </c>
      <c r="I32" s="213"/>
      <c r="J32" s="213" t="s">
        <v>30</v>
      </c>
      <c r="K32" s="1">
        <v>1</v>
      </c>
      <c r="L32" s="191">
        <f>'2. Bienestar Salud'!V14</f>
        <v>84600</v>
      </c>
      <c r="M32" s="191">
        <f t="shared" si="3"/>
        <v>84600</v>
      </c>
      <c r="N32" s="192">
        <f t="shared" si="2"/>
        <v>1.8448655603288483E-2</v>
      </c>
    </row>
    <row r="33" spans="1:14" x14ac:dyDescent="0.3">
      <c r="A33" s="8">
        <v>10</v>
      </c>
      <c r="B33" s="213"/>
      <c r="C33" s="213"/>
      <c r="D33" s="1" t="s">
        <v>43</v>
      </c>
      <c r="E33" s="213" t="s">
        <v>23</v>
      </c>
      <c r="F33" s="213"/>
      <c r="G33" s="213"/>
      <c r="H33" s="213" t="s">
        <v>44</v>
      </c>
      <c r="I33" s="213"/>
      <c r="J33" s="213"/>
      <c r="K33" s="1">
        <v>1</v>
      </c>
      <c r="L33" s="191">
        <f>'2. Bienestar Salud'!V15</f>
        <v>153500</v>
      </c>
      <c r="M33" s="191">
        <f t="shared" si="3"/>
        <v>153500</v>
      </c>
      <c r="N33" s="192">
        <f t="shared" si="2"/>
        <v>3.3473624528425325E-2</v>
      </c>
    </row>
    <row r="34" spans="1:14" x14ac:dyDescent="0.3">
      <c r="A34" s="8">
        <v>11</v>
      </c>
      <c r="B34" s="213"/>
      <c r="C34" s="213"/>
      <c r="D34" s="1" t="s">
        <v>45</v>
      </c>
      <c r="E34" s="213" t="s">
        <v>24</v>
      </c>
      <c r="F34" s="213"/>
      <c r="G34" s="213"/>
      <c r="H34" s="213" t="s">
        <v>44</v>
      </c>
      <c r="I34" s="213"/>
      <c r="J34" s="213"/>
      <c r="K34" s="1">
        <v>1</v>
      </c>
      <c r="L34" s="191">
        <f>'2. Bienestar Salud'!V16</f>
        <v>130500</v>
      </c>
      <c r="M34" s="191">
        <f t="shared" si="3"/>
        <v>130500</v>
      </c>
      <c r="N34" s="192">
        <f t="shared" si="2"/>
        <v>2.8458032579540746E-2</v>
      </c>
    </row>
    <row r="35" spans="1:14" x14ac:dyDescent="0.3">
      <c r="A35" s="8">
        <v>12</v>
      </c>
      <c r="B35" s="213"/>
      <c r="C35" s="213"/>
      <c r="D35" s="1" t="s">
        <v>47</v>
      </c>
      <c r="E35" s="213" t="s">
        <v>25</v>
      </c>
      <c r="F35" s="213"/>
      <c r="G35" s="213"/>
      <c r="H35" s="213" t="s">
        <v>44</v>
      </c>
      <c r="I35" s="213"/>
      <c r="J35" s="213"/>
      <c r="K35" s="1">
        <v>1</v>
      </c>
      <c r="L35" s="191">
        <f>'2. Bienestar Salud'!V17</f>
        <v>112200</v>
      </c>
      <c r="M35" s="191">
        <f t="shared" si="3"/>
        <v>112200</v>
      </c>
      <c r="N35" s="192">
        <f t="shared" si="2"/>
        <v>2.4467365941949974E-2</v>
      </c>
    </row>
    <row r="36" spans="1:14" x14ac:dyDescent="0.3">
      <c r="A36" s="8">
        <v>13</v>
      </c>
      <c r="B36" s="213"/>
      <c r="C36" s="213"/>
      <c r="D36" s="1" t="s">
        <v>47</v>
      </c>
      <c r="E36" s="213" t="s">
        <v>26</v>
      </c>
      <c r="F36" s="213"/>
      <c r="G36" s="213"/>
      <c r="H36" s="213" t="s">
        <v>44</v>
      </c>
      <c r="I36" s="213"/>
      <c r="J36" s="213"/>
      <c r="K36" s="1">
        <v>1</v>
      </c>
      <c r="L36" s="191">
        <f>'2. Bienestar Salud'!V18</f>
        <v>112200</v>
      </c>
      <c r="M36" s="191">
        <f t="shared" si="3"/>
        <v>112200</v>
      </c>
      <c r="N36" s="192">
        <f t="shared" si="2"/>
        <v>2.4467365941949974E-2</v>
      </c>
    </row>
    <row r="37" spans="1:14" x14ac:dyDescent="0.3">
      <c r="A37" s="8">
        <v>14</v>
      </c>
      <c r="B37" s="213"/>
      <c r="C37" s="213"/>
      <c r="D37" s="1" t="s">
        <v>48</v>
      </c>
      <c r="E37" s="213" t="s">
        <v>27</v>
      </c>
      <c r="F37" s="213"/>
      <c r="G37" s="213"/>
      <c r="H37" s="213" t="s">
        <v>49</v>
      </c>
      <c r="I37" s="213"/>
      <c r="J37" s="213"/>
      <c r="K37" s="1">
        <v>1</v>
      </c>
      <c r="L37" s="191">
        <f>'2. Bienestar Salud'!V19</f>
        <v>101000</v>
      </c>
      <c r="M37" s="191">
        <f t="shared" si="3"/>
        <v>101000</v>
      </c>
      <c r="N37" s="192">
        <f t="shared" si="2"/>
        <v>2.2024990732058356E-2</v>
      </c>
    </row>
    <row r="38" spans="1:14" x14ac:dyDescent="0.3">
      <c r="A38" s="8">
        <v>15</v>
      </c>
      <c r="B38" s="213"/>
      <c r="C38" s="213"/>
      <c r="D38" s="1" t="s">
        <v>50</v>
      </c>
      <c r="E38" s="213" t="s">
        <v>51</v>
      </c>
      <c r="F38" s="213"/>
      <c r="G38" s="213"/>
      <c r="H38" s="213" t="s">
        <v>44</v>
      </c>
      <c r="I38" s="213"/>
      <c r="J38" s="213"/>
      <c r="K38" s="1">
        <v>1</v>
      </c>
      <c r="L38" s="191">
        <f>'2. Bienestar Salud'!V20</f>
        <v>140900</v>
      </c>
      <c r="M38" s="191">
        <f t="shared" si="3"/>
        <v>140900</v>
      </c>
      <c r="N38" s="192">
        <f t="shared" si="2"/>
        <v>3.072595241729725E-2</v>
      </c>
    </row>
    <row r="39" spans="1:14" x14ac:dyDescent="0.3">
      <c r="A39" s="8">
        <v>16</v>
      </c>
      <c r="B39" s="213"/>
      <c r="C39" s="213"/>
      <c r="D39" s="1" t="s">
        <v>60</v>
      </c>
      <c r="E39" s="213" t="s">
        <v>52</v>
      </c>
      <c r="F39" s="213"/>
      <c r="G39" s="213"/>
      <c r="H39" s="213"/>
      <c r="I39" s="213"/>
      <c r="J39" s="213"/>
      <c r="K39" s="9">
        <v>1</v>
      </c>
      <c r="L39" s="191">
        <f>'2. Bienestar Salud'!V21</f>
        <v>88600</v>
      </c>
      <c r="M39" s="191">
        <f t="shared" si="3"/>
        <v>88600</v>
      </c>
      <c r="N39" s="192">
        <f t="shared" si="2"/>
        <v>1.9320932463964061E-2</v>
      </c>
    </row>
    <row r="40" spans="1:14" x14ac:dyDescent="0.3">
      <c r="A40" s="8">
        <v>17</v>
      </c>
      <c r="B40" s="213" t="s">
        <v>53</v>
      </c>
      <c r="C40" s="213" t="s">
        <v>31</v>
      </c>
      <c r="D40" s="1" t="s">
        <v>229</v>
      </c>
      <c r="E40" s="213" t="s">
        <v>21</v>
      </c>
      <c r="F40" s="213"/>
      <c r="G40" s="213"/>
      <c r="H40" s="213" t="s">
        <v>41</v>
      </c>
      <c r="I40" s="213"/>
      <c r="J40" s="213" t="s">
        <v>22</v>
      </c>
      <c r="K40" s="1">
        <v>1</v>
      </c>
      <c r="L40" s="191">
        <f>'2. Bienestar Salud'!V22</f>
        <v>74400</v>
      </c>
      <c r="M40" s="191">
        <f t="shared" si="3"/>
        <v>74400</v>
      </c>
      <c r="N40" s="192">
        <f t="shared" si="2"/>
        <v>1.6224349608565759E-2</v>
      </c>
    </row>
    <row r="41" spans="1:14" x14ac:dyDescent="0.3">
      <c r="A41" s="8">
        <v>18</v>
      </c>
      <c r="B41" s="213"/>
      <c r="C41" s="213"/>
      <c r="D41" s="1" t="s">
        <v>43</v>
      </c>
      <c r="E41" s="213" t="s">
        <v>23</v>
      </c>
      <c r="F41" s="213"/>
      <c r="G41" s="213"/>
      <c r="H41" s="213" t="s">
        <v>44</v>
      </c>
      <c r="I41" s="213"/>
      <c r="J41" s="213"/>
      <c r="K41" s="1">
        <v>1</v>
      </c>
      <c r="L41" s="191">
        <f>'2. Bienestar Salud'!V23</f>
        <v>139800</v>
      </c>
      <c r="M41" s="191">
        <f t="shared" si="3"/>
        <v>139800</v>
      </c>
      <c r="N41" s="192">
        <f t="shared" si="2"/>
        <v>3.0486076280611465E-2</v>
      </c>
    </row>
    <row r="42" spans="1:14" x14ac:dyDescent="0.3">
      <c r="A42" s="8">
        <v>19</v>
      </c>
      <c r="B42" s="213"/>
      <c r="C42" s="213"/>
      <c r="D42" s="1" t="s">
        <v>45</v>
      </c>
      <c r="E42" s="213" t="s">
        <v>24</v>
      </c>
      <c r="F42" s="213"/>
      <c r="G42" s="213"/>
      <c r="H42" s="213" t="s">
        <v>44</v>
      </c>
      <c r="I42" s="213"/>
      <c r="J42" s="213"/>
      <c r="K42" s="1">
        <v>1</v>
      </c>
      <c r="L42" s="191">
        <f>'2. Bienestar Salud'!V24</f>
        <v>118100</v>
      </c>
      <c r="M42" s="191">
        <f t="shared" si="3"/>
        <v>118100</v>
      </c>
      <c r="N42" s="192">
        <f t="shared" si="2"/>
        <v>2.5753974311446454E-2</v>
      </c>
    </row>
    <row r="43" spans="1:14" x14ac:dyDescent="0.3">
      <c r="A43" s="8">
        <v>20</v>
      </c>
      <c r="B43" s="213"/>
      <c r="C43" s="213"/>
      <c r="D43" s="1" t="s">
        <v>47</v>
      </c>
      <c r="E43" s="213" t="s">
        <v>25</v>
      </c>
      <c r="F43" s="213"/>
      <c r="G43" s="213"/>
      <c r="H43" s="213" t="s">
        <v>44</v>
      </c>
      <c r="I43" s="213"/>
      <c r="J43" s="213"/>
      <c r="K43" s="1">
        <v>1</v>
      </c>
      <c r="L43" s="191">
        <f>'2. Bienestar Salud'!V25</f>
        <v>110400</v>
      </c>
      <c r="M43" s="191">
        <f t="shared" si="3"/>
        <v>110400</v>
      </c>
      <c r="N43" s="192">
        <f t="shared" si="2"/>
        <v>2.4074841354645965E-2</v>
      </c>
    </row>
    <row r="44" spans="1:14" x14ac:dyDescent="0.3">
      <c r="A44" s="8">
        <v>21</v>
      </c>
      <c r="B44" s="213"/>
      <c r="C44" s="213"/>
      <c r="D44" s="1" t="s">
        <v>47</v>
      </c>
      <c r="E44" s="213" t="s">
        <v>26</v>
      </c>
      <c r="F44" s="213"/>
      <c r="G44" s="213"/>
      <c r="H44" s="213" t="s">
        <v>44</v>
      </c>
      <c r="I44" s="213"/>
      <c r="J44" s="213"/>
      <c r="K44" s="1">
        <v>1</v>
      </c>
      <c r="L44" s="191">
        <f>'2. Bienestar Salud'!V26</f>
        <v>110400</v>
      </c>
      <c r="M44" s="191">
        <f t="shared" si="3"/>
        <v>110400</v>
      </c>
      <c r="N44" s="192">
        <f t="shared" si="2"/>
        <v>2.4074841354645965E-2</v>
      </c>
    </row>
    <row r="45" spans="1:14" x14ac:dyDescent="0.3">
      <c r="A45" s="8">
        <v>22</v>
      </c>
      <c r="B45" s="213"/>
      <c r="C45" s="213"/>
      <c r="D45" s="1" t="s">
        <v>48</v>
      </c>
      <c r="E45" s="213" t="s">
        <v>27</v>
      </c>
      <c r="F45" s="213"/>
      <c r="G45" s="213"/>
      <c r="H45" s="213" t="s">
        <v>49</v>
      </c>
      <c r="I45" s="213"/>
      <c r="J45" s="213"/>
      <c r="K45" s="1">
        <v>1</v>
      </c>
      <c r="L45" s="191">
        <f>'2. Bienestar Salud'!V27</f>
        <v>90300</v>
      </c>
      <c r="M45" s="191">
        <f t="shared" si="3"/>
        <v>90300</v>
      </c>
      <c r="N45" s="192">
        <f t="shared" si="2"/>
        <v>1.9691650129751184E-2</v>
      </c>
    </row>
    <row r="46" spans="1:14" x14ac:dyDescent="0.3">
      <c r="A46" s="8">
        <v>23</v>
      </c>
      <c r="B46" s="213"/>
      <c r="C46" s="213"/>
      <c r="D46" s="1" t="s">
        <v>50</v>
      </c>
      <c r="E46" s="213" t="s">
        <v>51</v>
      </c>
      <c r="F46" s="213"/>
      <c r="G46" s="213"/>
      <c r="H46" s="213" t="s">
        <v>44</v>
      </c>
      <c r="I46" s="213"/>
      <c r="J46" s="213"/>
      <c r="K46" s="1">
        <v>1</v>
      </c>
      <c r="L46" s="191">
        <f>'2. Bienestar Salud'!V28</f>
        <v>118400</v>
      </c>
      <c r="M46" s="191">
        <f t="shared" si="3"/>
        <v>118400</v>
      </c>
      <c r="N46" s="192">
        <f t="shared" si="2"/>
        <v>2.581939507599712E-2</v>
      </c>
    </row>
    <row r="47" spans="1:14" x14ac:dyDescent="0.3">
      <c r="A47" s="8">
        <v>24</v>
      </c>
      <c r="B47" s="213"/>
      <c r="C47" s="213"/>
      <c r="D47" s="1" t="s">
        <v>60</v>
      </c>
      <c r="E47" s="213" t="s">
        <v>52</v>
      </c>
      <c r="F47" s="213"/>
      <c r="G47" s="213"/>
      <c r="H47" s="213"/>
      <c r="I47" s="213"/>
      <c r="J47" s="213"/>
      <c r="K47" s="9">
        <v>1</v>
      </c>
      <c r="L47" s="191">
        <f>'2. Bienestar Salud'!V29</f>
        <v>79300</v>
      </c>
      <c r="M47" s="191">
        <f t="shared" si="3"/>
        <v>79300</v>
      </c>
      <c r="N47" s="192">
        <f t="shared" si="2"/>
        <v>1.7292888762893342E-2</v>
      </c>
    </row>
    <row r="48" spans="1:14" x14ac:dyDescent="0.3">
      <c r="A48" s="8">
        <v>25</v>
      </c>
      <c r="B48" s="213" t="s">
        <v>32</v>
      </c>
      <c r="C48" s="213" t="s">
        <v>54</v>
      </c>
      <c r="D48" s="1" t="s">
        <v>229</v>
      </c>
      <c r="E48" s="213" t="s">
        <v>21</v>
      </c>
      <c r="F48" s="213"/>
      <c r="G48" s="213"/>
      <c r="H48" s="213" t="s">
        <v>41</v>
      </c>
      <c r="I48" s="213"/>
      <c r="J48" s="213" t="s">
        <v>22</v>
      </c>
      <c r="K48" s="1">
        <v>1</v>
      </c>
      <c r="L48" s="191">
        <f>'2. Bienestar Salud'!V30</f>
        <v>175000</v>
      </c>
      <c r="M48" s="191">
        <f t="shared" si="3"/>
        <v>175000</v>
      </c>
      <c r="N48" s="192">
        <f t="shared" si="2"/>
        <v>3.8162112654556553E-2</v>
      </c>
    </row>
    <row r="49" spans="1:14" x14ac:dyDescent="0.3">
      <c r="A49" s="8">
        <v>26</v>
      </c>
      <c r="B49" s="213"/>
      <c r="C49" s="213"/>
      <c r="D49" s="1" t="s">
        <v>43</v>
      </c>
      <c r="E49" s="213" t="s">
        <v>23</v>
      </c>
      <c r="F49" s="213"/>
      <c r="G49" s="213"/>
      <c r="H49" s="213" t="s">
        <v>44</v>
      </c>
      <c r="I49" s="213"/>
      <c r="J49" s="213"/>
      <c r="K49" s="1">
        <v>1</v>
      </c>
      <c r="L49" s="191">
        <f>'2. Bienestar Salud'!V31</f>
        <v>255300</v>
      </c>
      <c r="M49" s="191">
        <f t="shared" si="3"/>
        <v>255300</v>
      </c>
      <c r="N49" s="192">
        <f t="shared" si="2"/>
        <v>5.5673070632618796E-2</v>
      </c>
    </row>
    <row r="50" spans="1:14" x14ac:dyDescent="0.3">
      <c r="A50" s="8">
        <v>27</v>
      </c>
      <c r="B50" s="213"/>
      <c r="C50" s="213"/>
      <c r="D50" s="1" t="s">
        <v>45</v>
      </c>
      <c r="E50" s="213" t="s">
        <v>24</v>
      </c>
      <c r="F50" s="213"/>
      <c r="G50" s="213"/>
      <c r="H50" s="213" t="s">
        <v>44</v>
      </c>
      <c r="I50" s="213"/>
      <c r="J50" s="213"/>
      <c r="K50" s="1">
        <v>1</v>
      </c>
      <c r="L50" s="191">
        <f>'2. Bienestar Salud'!V32</f>
        <v>245600</v>
      </c>
      <c r="M50" s="191">
        <f t="shared" si="3"/>
        <v>245600</v>
      </c>
      <c r="N50" s="192">
        <f t="shared" si="2"/>
        <v>5.3557799245480514E-2</v>
      </c>
    </row>
    <row r="51" spans="1:14" x14ac:dyDescent="0.3">
      <c r="A51" s="8">
        <v>28</v>
      </c>
      <c r="B51" s="213"/>
      <c r="C51" s="213"/>
      <c r="D51" s="1" t="s">
        <v>47</v>
      </c>
      <c r="E51" s="213" t="s">
        <v>25</v>
      </c>
      <c r="F51" s="213"/>
      <c r="G51" s="213"/>
      <c r="H51" s="213" t="s">
        <v>44</v>
      </c>
      <c r="I51" s="213"/>
      <c r="J51" s="213"/>
      <c r="K51" s="1">
        <v>1</v>
      </c>
      <c r="L51" s="191">
        <f>'2. Bienestar Salud'!V33</f>
        <v>221000</v>
      </c>
      <c r="M51" s="191">
        <f t="shared" si="3"/>
        <v>221000</v>
      </c>
      <c r="N51" s="192">
        <f t="shared" si="2"/>
        <v>4.819329655232571E-2</v>
      </c>
    </row>
    <row r="52" spans="1:14" x14ac:dyDescent="0.3">
      <c r="A52" s="8">
        <v>29</v>
      </c>
      <c r="B52" s="213"/>
      <c r="C52" s="213"/>
      <c r="D52" s="1" t="s">
        <v>47</v>
      </c>
      <c r="E52" s="213" t="s">
        <v>26</v>
      </c>
      <c r="F52" s="213"/>
      <c r="G52" s="213"/>
      <c r="H52" s="213" t="s">
        <v>44</v>
      </c>
      <c r="I52" s="213"/>
      <c r="J52" s="213"/>
      <c r="K52" s="1">
        <v>1</v>
      </c>
      <c r="L52" s="191">
        <f>'2. Bienestar Salud'!V34</f>
        <v>221000</v>
      </c>
      <c r="M52" s="191">
        <f t="shared" si="3"/>
        <v>221000</v>
      </c>
      <c r="N52" s="192">
        <f t="shared" si="2"/>
        <v>4.819329655232571E-2</v>
      </c>
    </row>
    <row r="53" spans="1:14" x14ac:dyDescent="0.3">
      <c r="A53" s="8">
        <v>30</v>
      </c>
      <c r="B53" s="213"/>
      <c r="C53" s="213"/>
      <c r="D53" s="1" t="s">
        <v>48</v>
      </c>
      <c r="E53" s="213" t="s">
        <v>27</v>
      </c>
      <c r="F53" s="213"/>
      <c r="G53" s="213"/>
      <c r="H53" s="213" t="s">
        <v>49</v>
      </c>
      <c r="I53" s="213"/>
      <c r="J53" s="213"/>
      <c r="K53" s="1">
        <v>1</v>
      </c>
      <c r="L53" s="191">
        <f>'2. Bienestar Salud'!V35</f>
        <v>210600</v>
      </c>
      <c r="M53" s="191">
        <f t="shared" si="3"/>
        <v>210600</v>
      </c>
      <c r="N53" s="192">
        <f t="shared" si="2"/>
        <v>4.5925376714569206E-2</v>
      </c>
    </row>
    <row r="54" spans="1:14" x14ac:dyDescent="0.3">
      <c r="A54" s="8">
        <v>31</v>
      </c>
      <c r="B54" s="213"/>
      <c r="C54" s="213"/>
      <c r="D54" s="1" t="s">
        <v>50</v>
      </c>
      <c r="E54" s="213" t="s">
        <v>51</v>
      </c>
      <c r="F54" s="213"/>
      <c r="G54" s="213"/>
      <c r="H54" s="213" t="s">
        <v>44</v>
      </c>
      <c r="I54" s="213"/>
      <c r="J54" s="213"/>
      <c r="K54" s="9">
        <v>1</v>
      </c>
      <c r="L54" s="191">
        <f>'2. Bienestar Salud'!V36</f>
        <v>224100</v>
      </c>
      <c r="M54" s="191">
        <f t="shared" si="3"/>
        <v>224100</v>
      </c>
      <c r="N54" s="192">
        <f t="shared" si="2"/>
        <v>4.8869311119349279E-2</v>
      </c>
    </row>
    <row r="55" spans="1:14" x14ac:dyDescent="0.3">
      <c r="A55" s="8">
        <v>32</v>
      </c>
      <c r="B55" s="213"/>
      <c r="C55" s="213"/>
      <c r="D55" s="1" t="s">
        <v>60</v>
      </c>
      <c r="E55" s="213" t="s">
        <v>52</v>
      </c>
      <c r="F55" s="213"/>
      <c r="G55" s="213"/>
      <c r="H55" s="213"/>
      <c r="I55" s="213"/>
      <c r="J55" s="213"/>
      <c r="K55" s="9">
        <v>1</v>
      </c>
      <c r="L55" s="191">
        <f>'2. Bienestar Salud'!V37</f>
        <v>360000</v>
      </c>
      <c r="M55" s="191">
        <f t="shared" si="3"/>
        <v>360000</v>
      </c>
      <c r="N55" s="194">
        <f t="shared" si="2"/>
        <v>7.8504917460802057E-2</v>
      </c>
    </row>
    <row r="56" spans="1:14" ht="15.6" x14ac:dyDescent="0.3">
      <c r="L56" s="188" t="s">
        <v>321</v>
      </c>
      <c r="M56" s="189">
        <f>SUM(M24:M55)</f>
        <v>4585700</v>
      </c>
      <c r="N56" s="190">
        <f>SUM(N24:N55)</f>
        <v>1.0000000000000002</v>
      </c>
    </row>
    <row r="58" spans="1:14" x14ac:dyDescent="0.3">
      <c r="L58" s="204" t="s">
        <v>331</v>
      </c>
      <c r="M58" s="202">
        <f>M56+M20</f>
        <v>258152200</v>
      </c>
    </row>
    <row r="59" spans="1:14" x14ac:dyDescent="0.3">
      <c r="B59" s="205"/>
      <c r="L59" s="205"/>
    </row>
    <row r="60" spans="1:14" x14ac:dyDescent="0.3">
      <c r="B60" s="207" t="s">
        <v>328</v>
      </c>
      <c r="C60" s="198">
        <f>M20</f>
        <v>253566500</v>
      </c>
      <c r="E60" s="201"/>
      <c r="L60" s="411" t="s">
        <v>338</v>
      </c>
      <c r="M60" s="411"/>
    </row>
    <row r="61" spans="1:14" x14ac:dyDescent="0.3">
      <c r="B61" s="207" t="s">
        <v>329</v>
      </c>
      <c r="C61" s="198">
        <v>8085850</v>
      </c>
      <c r="D61" s="199">
        <f>C61/C60</f>
        <v>3.1888478959168499E-2</v>
      </c>
      <c r="E61" s="201"/>
      <c r="L61" s="206" t="s">
        <v>333</v>
      </c>
      <c r="M61" s="203">
        <f>C60</f>
        <v>253566500</v>
      </c>
    </row>
    <row r="62" spans="1:14" x14ac:dyDescent="0.3">
      <c r="B62" s="207" t="s">
        <v>330</v>
      </c>
      <c r="C62" s="198">
        <f>SUM(C60:C61)</f>
        <v>261652350</v>
      </c>
      <c r="D62" s="193"/>
      <c r="L62" s="206" t="s">
        <v>334</v>
      </c>
      <c r="M62" s="203">
        <f>C61</f>
        <v>8085850</v>
      </c>
    </row>
    <row r="63" spans="1:14" x14ac:dyDescent="0.3">
      <c r="L63" s="208" t="s">
        <v>332</v>
      </c>
      <c r="M63" s="209">
        <f>C62</f>
        <v>261652350</v>
      </c>
    </row>
    <row r="64" spans="1:14" ht="97.2" customHeight="1" x14ac:dyDescent="0.3">
      <c r="A64" s="412" t="s">
        <v>339</v>
      </c>
      <c r="B64" s="412"/>
      <c r="C64" s="412"/>
      <c r="D64" s="412"/>
      <c r="E64" s="412"/>
      <c r="F64" s="412"/>
      <c r="G64" s="412"/>
      <c r="H64" s="412"/>
      <c r="I64" s="412"/>
      <c r="J64" s="412"/>
      <c r="K64" s="412"/>
      <c r="L64" s="412"/>
      <c r="M64" s="412"/>
      <c r="N64" s="412"/>
    </row>
    <row r="65" spans="3:4" x14ac:dyDescent="0.3">
      <c r="C65" s="200"/>
      <c r="D65" s="193"/>
    </row>
  </sheetData>
  <sheetProtection algorithmName="SHA-512" hashValue="JPUfDK/xgYmrtkqkESLz5D8I1gJqRcx6dZALyEhwLtY/VSH+CGgLbrXOn9ItvBULwGfXYHm15NjaSvqyO3Z63w==" saltValue="7/YvZOznInHdEAhUNa6Qjw==" spinCount="100000" sheet="1" objects="1" scenarios="1"/>
  <mergeCells count="84">
    <mergeCell ref="E25:G25"/>
    <mergeCell ref="L60:M60"/>
    <mergeCell ref="A64:N64"/>
    <mergeCell ref="A1:K1"/>
    <mergeCell ref="B24:B31"/>
    <mergeCell ref="C24:C31"/>
    <mergeCell ref="J24:J31"/>
    <mergeCell ref="B32:B39"/>
    <mergeCell ref="C32:C39"/>
    <mergeCell ref="J32:J39"/>
    <mergeCell ref="H30:I30"/>
    <mergeCell ref="H31:I31"/>
    <mergeCell ref="H34:I34"/>
    <mergeCell ref="H35:I35"/>
    <mergeCell ref="H36:I36"/>
    <mergeCell ref="H37:I37"/>
    <mergeCell ref="E26:G26"/>
    <mergeCell ref="E27:G27"/>
    <mergeCell ref="E28:G28"/>
    <mergeCell ref="E23:G23"/>
    <mergeCell ref="E24:G24"/>
    <mergeCell ref="B40:B47"/>
    <mergeCell ref="C40:C47"/>
    <mergeCell ref="J40:J47"/>
    <mergeCell ref="H46:I46"/>
    <mergeCell ref="H47:I47"/>
    <mergeCell ref="E45:G45"/>
    <mergeCell ref="E46:G46"/>
    <mergeCell ref="E47:G47"/>
    <mergeCell ref="E36:G36"/>
    <mergeCell ref="E37:G37"/>
    <mergeCell ref="E38:G38"/>
    <mergeCell ref="E39:G39"/>
    <mergeCell ref="E35:G35"/>
    <mergeCell ref="H32:I32"/>
    <mergeCell ref="H28:I28"/>
    <mergeCell ref="H29:I29"/>
    <mergeCell ref="B48:B55"/>
    <mergeCell ref="C48:C55"/>
    <mergeCell ref="J48:J55"/>
    <mergeCell ref="H52:I52"/>
    <mergeCell ref="H53:I53"/>
    <mergeCell ref="H54:I54"/>
    <mergeCell ref="H55:I55"/>
    <mergeCell ref="H33:I33"/>
    <mergeCell ref="H23:I23"/>
    <mergeCell ref="H24:I24"/>
    <mergeCell ref="H25:I25"/>
    <mergeCell ref="H26:I26"/>
    <mergeCell ref="H27:I27"/>
    <mergeCell ref="H45:I45"/>
    <mergeCell ref="H48:I48"/>
    <mergeCell ref="H49:I49"/>
    <mergeCell ref="H50:I50"/>
    <mergeCell ref="E29:G29"/>
    <mergeCell ref="E30:G30"/>
    <mergeCell ref="E31:G31"/>
    <mergeCell ref="E32:G32"/>
    <mergeCell ref="E33:G33"/>
    <mergeCell ref="E34:G34"/>
    <mergeCell ref="H38:I38"/>
    <mergeCell ref="H39:I39"/>
    <mergeCell ref="E53:G53"/>
    <mergeCell ref="E54:G54"/>
    <mergeCell ref="E55:G55"/>
    <mergeCell ref="E48:G48"/>
    <mergeCell ref="E49:G49"/>
    <mergeCell ref="E50:G50"/>
    <mergeCell ref="L1:N1"/>
    <mergeCell ref="L22:N22"/>
    <mergeCell ref="A22:K22"/>
    <mergeCell ref="E51:G51"/>
    <mergeCell ref="E52:G52"/>
    <mergeCell ref="E40:G40"/>
    <mergeCell ref="E41:G41"/>
    <mergeCell ref="E42:G42"/>
    <mergeCell ref="E43:G43"/>
    <mergeCell ref="E44:G44"/>
    <mergeCell ref="H51:I51"/>
    <mergeCell ref="H40:I40"/>
    <mergeCell ref="H41:I41"/>
    <mergeCell ref="H42:I42"/>
    <mergeCell ref="H43:I43"/>
    <mergeCell ref="H44:I44"/>
  </mergeCells>
  <pageMargins left="0.70866141732283472" right="0.70866141732283472" top="0.74803149606299213" bottom="0.74803149606299213" header="0.31496062992125984" footer="0.31496062992125984"/>
  <pageSetup scale="4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4502B-8FC8-4AB3-AB9D-1688C8EDF12C}">
  <sheetPr>
    <tabColor rgb="FF0E2841"/>
    <pageSetUpPr fitToPage="1"/>
  </sheetPr>
  <dimension ref="A3:AC30"/>
  <sheetViews>
    <sheetView showGridLines="0" topLeftCell="A12" zoomScale="70" zoomScaleNormal="70" workbookViewId="0">
      <selection activeCell="A12" sqref="A1:XFD1048576"/>
    </sheetView>
  </sheetViews>
  <sheetFormatPr baseColWidth="10" defaultColWidth="12.6640625" defaultRowHeight="14.4" x14ac:dyDescent="0.3"/>
  <cols>
    <col min="1" max="1" width="3.6640625" style="413" customWidth="1"/>
    <col min="2" max="2" width="6.109375" style="413" customWidth="1"/>
    <col min="3" max="3" width="25.21875" style="413" customWidth="1"/>
    <col min="4" max="4" width="37.77734375" style="413" customWidth="1"/>
    <col min="5" max="5" width="42.109375" style="413" customWidth="1"/>
    <col min="6" max="6" width="49.44140625" style="413" customWidth="1"/>
    <col min="7" max="9" width="9.77734375" style="413" customWidth="1"/>
    <col min="10" max="12" width="10" style="413" customWidth="1"/>
    <col min="13" max="13" width="19.88671875" style="413" customWidth="1"/>
    <col min="14" max="15" width="20.21875" style="413" customWidth="1"/>
    <col min="16" max="16" width="10.6640625" style="413" customWidth="1"/>
    <col min="17" max="20" width="20" style="413" customWidth="1"/>
    <col min="21" max="28" width="10.6640625" style="413" hidden="1" customWidth="1"/>
    <col min="29" max="29" width="10.6640625" style="413" customWidth="1"/>
    <col min="30" max="16384" width="12.6640625" style="413"/>
  </cols>
  <sheetData>
    <row r="3" spans="1:29" ht="18.600000000000001" thickBot="1" x14ac:dyDescent="0.4">
      <c r="M3" s="414" t="s">
        <v>167</v>
      </c>
      <c r="N3" s="414" t="s">
        <v>172</v>
      </c>
      <c r="O3" s="414" t="s">
        <v>173</v>
      </c>
      <c r="Q3" s="415" t="s">
        <v>287</v>
      </c>
      <c r="R3" s="415"/>
      <c r="S3" s="415"/>
      <c r="T3" s="415"/>
    </row>
    <row r="4" spans="1:29" ht="43.8" thickBot="1" x14ac:dyDescent="0.35">
      <c r="B4" s="416" t="s">
        <v>13</v>
      </c>
      <c r="C4" s="417"/>
      <c r="D4" s="417"/>
      <c r="E4" s="417"/>
      <c r="F4" s="417"/>
      <c r="G4" s="417"/>
      <c r="H4" s="417"/>
      <c r="I4" s="417"/>
      <c r="J4" s="417"/>
      <c r="K4" s="417"/>
      <c r="L4" s="418"/>
      <c r="M4" s="419" t="str">
        <f>'1. Cafam'!D7</f>
        <v>CAJA DE COMPENSACIÓN FAMILIAR CAFAM</v>
      </c>
      <c r="N4" s="419" t="str">
        <f>'1. Compensar'!D7</f>
        <v>CAJA DE COMPENSACIÓN FAMILIAR COMPENSAR</v>
      </c>
      <c r="O4" s="419" t="str">
        <f>'1. Dreams'!D7</f>
        <v xml:space="preserve">DREAMS EVENT PLANNING SERVES SAS </v>
      </c>
      <c r="P4" s="420" t="s">
        <v>187</v>
      </c>
      <c r="Q4" s="420" t="s">
        <v>188</v>
      </c>
      <c r="R4" s="420" t="s">
        <v>189</v>
      </c>
      <c r="S4" s="420" t="s">
        <v>190</v>
      </c>
      <c r="T4" s="420" t="s">
        <v>278</v>
      </c>
      <c r="U4" s="421" t="s">
        <v>289</v>
      </c>
      <c r="V4" s="421"/>
      <c r="W4" s="421"/>
      <c r="X4" s="421"/>
      <c r="Y4" s="421" t="s">
        <v>288</v>
      </c>
      <c r="Z4" s="421"/>
      <c r="AA4" s="421"/>
      <c r="AB4" s="421"/>
    </row>
    <row r="5" spans="1:29" ht="45" customHeight="1" x14ac:dyDescent="0.3">
      <c r="A5" s="422"/>
      <c r="B5" s="423" t="s">
        <v>14</v>
      </c>
      <c r="C5" s="424" t="s">
        <v>62</v>
      </c>
      <c r="D5" s="424" t="s">
        <v>63</v>
      </c>
      <c r="E5" s="424" t="s">
        <v>64</v>
      </c>
      <c r="F5" s="424" t="s">
        <v>65</v>
      </c>
      <c r="G5" s="425" t="s">
        <v>66</v>
      </c>
      <c r="H5" s="425" t="s">
        <v>67</v>
      </c>
      <c r="I5" s="425" t="s">
        <v>68</v>
      </c>
      <c r="J5" s="426" t="s">
        <v>69</v>
      </c>
      <c r="K5" s="424" t="s">
        <v>17</v>
      </c>
      <c r="L5" s="424" t="s">
        <v>70</v>
      </c>
      <c r="M5" s="427" t="s">
        <v>57</v>
      </c>
      <c r="N5" s="427" t="s">
        <v>57</v>
      </c>
      <c r="O5" s="427" t="s">
        <v>57</v>
      </c>
      <c r="P5" s="428" t="s">
        <v>277</v>
      </c>
      <c r="Q5" s="428" t="s">
        <v>57</v>
      </c>
      <c r="R5" s="428" t="s">
        <v>57</v>
      </c>
      <c r="S5" s="428" t="s">
        <v>57</v>
      </c>
      <c r="T5" s="428" t="s">
        <v>57</v>
      </c>
      <c r="U5" s="429" t="s">
        <v>188</v>
      </c>
      <c r="V5" s="429" t="s">
        <v>189</v>
      </c>
      <c r="W5" s="429" t="s">
        <v>190</v>
      </c>
      <c r="X5" s="429" t="s">
        <v>278</v>
      </c>
      <c r="Y5" s="429" t="s">
        <v>188</v>
      </c>
      <c r="Z5" s="429" t="s">
        <v>189</v>
      </c>
      <c r="AA5" s="429" t="s">
        <v>190</v>
      </c>
      <c r="AB5" s="429" t="s">
        <v>278</v>
      </c>
      <c r="AC5" s="422"/>
    </row>
    <row r="6" spans="1:29" ht="27.6" customHeight="1" x14ac:dyDescent="0.3">
      <c r="B6" s="430">
        <v>1</v>
      </c>
      <c r="C6" s="431" t="s">
        <v>71</v>
      </c>
      <c r="D6" s="432" t="s">
        <v>72</v>
      </c>
      <c r="E6" s="433" t="s">
        <v>73</v>
      </c>
      <c r="F6" s="434" t="s">
        <v>152</v>
      </c>
      <c r="G6" s="435" t="s">
        <v>74</v>
      </c>
      <c r="H6" s="435" t="s">
        <v>74</v>
      </c>
      <c r="I6" s="435">
        <v>390</v>
      </c>
      <c r="J6" s="435" t="s">
        <v>75</v>
      </c>
      <c r="K6" s="431" t="s">
        <v>76</v>
      </c>
      <c r="L6" s="436">
        <v>390</v>
      </c>
      <c r="M6" s="437">
        <f>'1. Cafam'!M19</f>
        <v>34394</v>
      </c>
      <c r="N6" s="437">
        <f>IF('1. Compensar'!M19=0,"",'1. Compensar'!M19)</f>
        <v>33500</v>
      </c>
      <c r="O6" s="437">
        <f>'1. Dreams'!M19</f>
        <v>69000</v>
      </c>
      <c r="P6" s="438">
        <f>IFERROR(_xlfn.STDEV.P(M6:O6)/AVERAGE(M6:O6),"")</f>
        <v>0.36221104263876075</v>
      </c>
      <c r="Q6" s="439">
        <f>IFERROR(ROUND(AVERAGE(M6:O6),-2),"")</f>
        <v>45600</v>
      </c>
      <c r="R6" s="439">
        <f>IFERROR(ROUND(MEDIAN(M6:O6),-2),"")</f>
        <v>34400</v>
      </c>
      <c r="S6" s="439">
        <f>IFERROR(ROUND(GEOMEAN(M6:O6),-2),"")</f>
        <v>43000</v>
      </c>
      <c r="T6" s="439">
        <f>IFERROR(ROUND(HARMEAN(M6:O6),-2),"")</f>
        <v>40900</v>
      </c>
      <c r="U6" s="440">
        <f t="shared" ref="U6:U22" si="0">COUNTIF($M6:$O6,"&lt;="&amp;Q6)</f>
        <v>2</v>
      </c>
      <c r="V6" s="440">
        <f t="shared" ref="V6:V22" si="1">COUNTIF($M6:$O6,"&lt;="&amp;R6)</f>
        <v>2</v>
      </c>
      <c r="W6" s="440">
        <f t="shared" ref="W6:W22" si="2">COUNTIF($M6:$O6,"&lt;="&amp;S6)</f>
        <v>2</v>
      </c>
      <c r="X6" s="440">
        <f t="shared" ref="X6:X22" si="3">COUNTIF($M6:$O6,"&lt;="&amp;T6)</f>
        <v>2</v>
      </c>
      <c r="Y6" s="441">
        <f t="shared" ref="Y6:Y22" si="4">COUNTIF($M6:$O6,"&lt;="&amp;Q6)/COUNTIF($M6:$O6,"&gt;0")</f>
        <v>0.66666666666666663</v>
      </c>
      <c r="Z6" s="441">
        <f t="shared" ref="Z6:Z22" si="5">COUNTIF($M6:$O6,"&lt;="&amp;R6)/COUNTIF($M6:$O6,"&gt;0")</f>
        <v>0.66666666666666663</v>
      </c>
      <c r="AA6" s="441">
        <f t="shared" ref="AA6:AA22" si="6">COUNTIF($M6:$O6,"&lt;="&amp;S6)/COUNTIF($M6:$O6,"&gt;0")</f>
        <v>0.66666666666666663</v>
      </c>
      <c r="AB6" s="441">
        <f t="shared" ref="AB6:AB22" si="7">COUNTIF($M6:$O6,"&lt;="&amp;T6)/COUNTIF($M6:$O6,"&gt;0")</f>
        <v>0.66666666666666663</v>
      </c>
      <c r="AC6" s="442"/>
    </row>
    <row r="7" spans="1:29" ht="27.6" customHeight="1" x14ac:dyDescent="0.3">
      <c r="B7" s="430">
        <v>2</v>
      </c>
      <c r="C7" s="431" t="s">
        <v>77</v>
      </c>
      <c r="D7" s="432" t="s">
        <v>78</v>
      </c>
      <c r="E7" s="433" t="s">
        <v>79</v>
      </c>
      <c r="F7" s="434" t="s">
        <v>80</v>
      </c>
      <c r="G7" s="435" t="s">
        <v>74</v>
      </c>
      <c r="H7" s="435" t="s">
        <v>74</v>
      </c>
      <c r="I7" s="435">
        <v>15</v>
      </c>
      <c r="J7" s="435" t="s">
        <v>81</v>
      </c>
      <c r="K7" s="431" t="s">
        <v>76</v>
      </c>
      <c r="L7" s="436">
        <v>15</v>
      </c>
      <c r="M7" s="437">
        <f>'1. Cafam'!M20</f>
        <v>250884</v>
      </c>
      <c r="N7" s="437">
        <f>IF('1. Compensar'!M20=0,"",'1. Compensar'!M20)</f>
        <v>33500</v>
      </c>
      <c r="O7" s="437">
        <f>'1. Dreams'!M20</f>
        <v>135000</v>
      </c>
      <c r="P7" s="438">
        <f t="shared" ref="P7:P22" si="8">IFERROR(_xlfn.STDEV.P(M7:O7)/AVERAGE(M7:O7),"")</f>
        <v>0.63529878922678062</v>
      </c>
      <c r="Q7" s="439">
        <f t="shared" ref="Q7:Q22" si="9">IFERROR(ROUND(AVERAGE(M7:O7),-2),"")</f>
        <v>139800</v>
      </c>
      <c r="R7" s="439">
        <f t="shared" ref="R7:R22" si="10">IFERROR(ROUND(MEDIAN(M7:O7),-2),"")</f>
        <v>135000</v>
      </c>
      <c r="S7" s="439">
        <f t="shared" ref="S7:S22" si="11">IFERROR(ROUND(GEOMEAN(M7:O7),-2),"")</f>
        <v>104300</v>
      </c>
      <c r="T7" s="439">
        <f t="shared" ref="T7:T22" si="12">IFERROR(ROUND(HARMEAN(M7:O7),-2),"")</f>
        <v>72700</v>
      </c>
      <c r="U7" s="440">
        <f t="shared" si="0"/>
        <v>2</v>
      </c>
      <c r="V7" s="440">
        <f t="shared" si="1"/>
        <v>2</v>
      </c>
      <c r="W7" s="440">
        <f t="shared" si="2"/>
        <v>1</v>
      </c>
      <c r="X7" s="440">
        <f t="shared" si="3"/>
        <v>1</v>
      </c>
      <c r="Y7" s="441">
        <f t="shared" si="4"/>
        <v>0.66666666666666663</v>
      </c>
      <c r="Z7" s="441">
        <f t="shared" si="5"/>
        <v>0.66666666666666663</v>
      </c>
      <c r="AA7" s="441">
        <f t="shared" si="6"/>
        <v>0.33333333333333331</v>
      </c>
      <c r="AB7" s="441">
        <f t="shared" si="7"/>
        <v>0.33333333333333331</v>
      </c>
      <c r="AC7" s="442"/>
    </row>
    <row r="8" spans="1:29" ht="27.6" customHeight="1" x14ac:dyDescent="0.3">
      <c r="B8" s="430">
        <v>3</v>
      </c>
      <c r="C8" s="431" t="s">
        <v>82</v>
      </c>
      <c r="D8" s="432" t="s">
        <v>72</v>
      </c>
      <c r="E8" s="433" t="s">
        <v>73</v>
      </c>
      <c r="F8" s="434" t="s">
        <v>153</v>
      </c>
      <c r="G8" s="435" t="s">
        <v>74</v>
      </c>
      <c r="H8" s="435" t="s">
        <v>74</v>
      </c>
      <c r="I8" s="435">
        <v>140</v>
      </c>
      <c r="J8" s="435" t="s">
        <v>47</v>
      </c>
      <c r="K8" s="431" t="s">
        <v>76</v>
      </c>
      <c r="L8" s="436">
        <v>140</v>
      </c>
      <c r="M8" s="437">
        <f>'1. Cafam'!M21</f>
        <v>250884</v>
      </c>
      <c r="N8" s="437">
        <f>IF('1. Compensar'!M21=0,"",'1. Compensar'!M21)</f>
        <v>33500</v>
      </c>
      <c r="O8" s="437">
        <f>'1. Dreams'!M21</f>
        <v>135000</v>
      </c>
      <c r="P8" s="438">
        <f t="shared" si="8"/>
        <v>0.63529878922678062</v>
      </c>
      <c r="Q8" s="439">
        <f t="shared" si="9"/>
        <v>139800</v>
      </c>
      <c r="R8" s="439">
        <f t="shared" si="10"/>
        <v>135000</v>
      </c>
      <c r="S8" s="439">
        <f t="shared" si="11"/>
        <v>104300</v>
      </c>
      <c r="T8" s="439">
        <f t="shared" si="12"/>
        <v>72700</v>
      </c>
      <c r="U8" s="440">
        <f t="shared" si="0"/>
        <v>2</v>
      </c>
      <c r="V8" s="440">
        <f t="shared" si="1"/>
        <v>2</v>
      </c>
      <c r="W8" s="440">
        <f t="shared" si="2"/>
        <v>1</v>
      </c>
      <c r="X8" s="440">
        <f t="shared" si="3"/>
        <v>1</v>
      </c>
      <c r="Y8" s="441">
        <f t="shared" si="4"/>
        <v>0.66666666666666663</v>
      </c>
      <c r="Z8" s="441">
        <f t="shared" si="5"/>
        <v>0.66666666666666663</v>
      </c>
      <c r="AA8" s="441">
        <f t="shared" si="6"/>
        <v>0.33333333333333331</v>
      </c>
      <c r="AB8" s="441">
        <f t="shared" si="7"/>
        <v>0.33333333333333331</v>
      </c>
      <c r="AC8" s="442"/>
    </row>
    <row r="9" spans="1:29" ht="27.6" customHeight="1" x14ac:dyDescent="0.3">
      <c r="B9" s="430">
        <v>4</v>
      </c>
      <c r="C9" s="431" t="s">
        <v>83</v>
      </c>
      <c r="D9" s="432" t="s">
        <v>84</v>
      </c>
      <c r="E9" s="433" t="s">
        <v>85</v>
      </c>
      <c r="F9" s="434" t="s">
        <v>86</v>
      </c>
      <c r="G9" s="435" t="s">
        <v>74</v>
      </c>
      <c r="H9" s="435" t="s">
        <v>74</v>
      </c>
      <c r="I9" s="435">
        <v>41</v>
      </c>
      <c r="J9" s="435" t="s">
        <v>45</v>
      </c>
      <c r="K9" s="431" t="s">
        <v>87</v>
      </c>
      <c r="L9" s="436">
        <v>41</v>
      </c>
      <c r="M9" s="437">
        <f>'1. Cafam'!M22</f>
        <v>329733</v>
      </c>
      <c r="N9" s="437" t="str">
        <f>IF('1. Compensar'!M22=0,"",'1. Compensar'!M22)</f>
        <v/>
      </c>
      <c r="O9" s="437">
        <f>'1. Dreams'!M22</f>
        <v>280000</v>
      </c>
      <c r="P9" s="438">
        <f t="shared" si="8"/>
        <v>8.1565209690143067E-2</v>
      </c>
      <c r="Q9" s="439">
        <f t="shared" si="9"/>
        <v>304900</v>
      </c>
      <c r="R9" s="439">
        <f t="shared" si="10"/>
        <v>304900</v>
      </c>
      <c r="S9" s="439">
        <f t="shared" si="11"/>
        <v>303900</v>
      </c>
      <c r="T9" s="439">
        <f t="shared" si="12"/>
        <v>302800</v>
      </c>
      <c r="U9" s="440">
        <f t="shared" si="0"/>
        <v>1</v>
      </c>
      <c r="V9" s="440">
        <f t="shared" si="1"/>
        <v>1</v>
      </c>
      <c r="W9" s="440">
        <f t="shared" si="2"/>
        <v>1</v>
      </c>
      <c r="X9" s="440">
        <f t="shared" si="3"/>
        <v>1</v>
      </c>
      <c r="Y9" s="441">
        <f t="shared" si="4"/>
        <v>0.5</v>
      </c>
      <c r="Z9" s="441">
        <f t="shared" si="5"/>
        <v>0.5</v>
      </c>
      <c r="AA9" s="441">
        <f t="shared" si="6"/>
        <v>0.5</v>
      </c>
      <c r="AB9" s="441">
        <f t="shared" si="7"/>
        <v>0.5</v>
      </c>
      <c r="AC9" s="442"/>
    </row>
    <row r="10" spans="1:29" ht="27.6" customHeight="1" x14ac:dyDescent="0.3">
      <c r="B10" s="430">
        <v>5</v>
      </c>
      <c r="C10" s="431" t="s">
        <v>88</v>
      </c>
      <c r="D10" s="432" t="s">
        <v>89</v>
      </c>
      <c r="E10" s="433" t="s">
        <v>90</v>
      </c>
      <c r="F10" s="434" t="s">
        <v>91</v>
      </c>
      <c r="G10" s="435" t="s">
        <v>92</v>
      </c>
      <c r="H10" s="435">
        <v>1</v>
      </c>
      <c r="I10" s="435">
        <v>20</v>
      </c>
      <c r="J10" s="435" t="s">
        <v>93</v>
      </c>
      <c r="K10" s="431" t="s">
        <v>94</v>
      </c>
      <c r="L10" s="436">
        <v>1</v>
      </c>
      <c r="M10" s="437">
        <f>'1. Cafam'!M23</f>
        <v>5161020</v>
      </c>
      <c r="N10" s="437" t="str">
        <f>IF('1. Compensar'!M23=0,"",'1. Compensar'!M23)</f>
        <v/>
      </c>
      <c r="O10" s="437">
        <f>'1. Dreams'!M23</f>
        <v>5400000</v>
      </c>
      <c r="P10" s="438">
        <f t="shared" si="8"/>
        <v>2.2628496111171081E-2</v>
      </c>
      <c r="Q10" s="439">
        <f t="shared" si="9"/>
        <v>5280500</v>
      </c>
      <c r="R10" s="439">
        <f t="shared" si="10"/>
        <v>5280500</v>
      </c>
      <c r="S10" s="439">
        <f t="shared" si="11"/>
        <v>5279200</v>
      </c>
      <c r="T10" s="439">
        <f t="shared" si="12"/>
        <v>5277800</v>
      </c>
      <c r="U10" s="440">
        <f t="shared" si="0"/>
        <v>1</v>
      </c>
      <c r="V10" s="440">
        <f t="shared" si="1"/>
        <v>1</v>
      </c>
      <c r="W10" s="440">
        <f t="shared" si="2"/>
        <v>1</v>
      </c>
      <c r="X10" s="440">
        <f t="shared" si="3"/>
        <v>1</v>
      </c>
      <c r="Y10" s="441">
        <f t="shared" si="4"/>
        <v>0.5</v>
      </c>
      <c r="Z10" s="441">
        <f t="shared" si="5"/>
        <v>0.5</v>
      </c>
      <c r="AA10" s="441">
        <f t="shared" si="6"/>
        <v>0.5</v>
      </c>
      <c r="AB10" s="441">
        <f t="shared" si="7"/>
        <v>0.5</v>
      </c>
      <c r="AC10" s="442"/>
    </row>
    <row r="11" spans="1:29" ht="27.6" customHeight="1" x14ac:dyDescent="0.3">
      <c r="B11" s="430">
        <v>6</v>
      </c>
      <c r="C11" s="431" t="s">
        <v>95</v>
      </c>
      <c r="D11" s="432" t="s">
        <v>158</v>
      </c>
      <c r="E11" s="433" t="s">
        <v>96</v>
      </c>
      <c r="F11" s="434" t="s">
        <v>97</v>
      </c>
      <c r="G11" s="435" t="s">
        <v>74</v>
      </c>
      <c r="H11" s="435" t="s">
        <v>74</v>
      </c>
      <c r="I11" s="435">
        <v>150</v>
      </c>
      <c r="J11" s="435" t="s">
        <v>98</v>
      </c>
      <c r="K11" s="431" t="s">
        <v>76</v>
      </c>
      <c r="L11" s="436">
        <v>161</v>
      </c>
      <c r="M11" s="437">
        <f>'1. Cafam'!M24</f>
        <v>120193</v>
      </c>
      <c r="N11" s="437">
        <f>IF('1. Compensar'!M24=0,"",'1. Compensar'!M24)</f>
        <v>53500</v>
      </c>
      <c r="O11" s="437">
        <f>'1. Dreams'!M24</f>
        <v>120000</v>
      </c>
      <c r="P11" s="438">
        <f t="shared" si="8"/>
        <v>0.32068169868635715</v>
      </c>
      <c r="Q11" s="439">
        <f t="shared" si="9"/>
        <v>97900</v>
      </c>
      <c r="R11" s="439">
        <f t="shared" si="10"/>
        <v>120000</v>
      </c>
      <c r="S11" s="439">
        <f t="shared" si="11"/>
        <v>91700</v>
      </c>
      <c r="T11" s="439">
        <f t="shared" si="12"/>
        <v>84900</v>
      </c>
      <c r="U11" s="440">
        <f t="shared" si="0"/>
        <v>1</v>
      </c>
      <c r="V11" s="440">
        <f t="shared" si="1"/>
        <v>2</v>
      </c>
      <c r="W11" s="440">
        <f t="shared" si="2"/>
        <v>1</v>
      </c>
      <c r="X11" s="440">
        <f t="shared" si="3"/>
        <v>1</v>
      </c>
      <c r="Y11" s="441">
        <f t="shared" si="4"/>
        <v>0.33333333333333331</v>
      </c>
      <c r="Z11" s="441">
        <f t="shared" si="5"/>
        <v>0.66666666666666663</v>
      </c>
      <c r="AA11" s="441">
        <f t="shared" si="6"/>
        <v>0.33333333333333331</v>
      </c>
      <c r="AB11" s="441">
        <f t="shared" si="7"/>
        <v>0.33333333333333331</v>
      </c>
      <c r="AC11" s="442"/>
    </row>
    <row r="12" spans="1:29" ht="27.6" customHeight="1" x14ac:dyDescent="0.3">
      <c r="B12" s="430">
        <v>7</v>
      </c>
      <c r="C12" s="431" t="s">
        <v>99</v>
      </c>
      <c r="D12" s="432" t="s">
        <v>100</v>
      </c>
      <c r="E12" s="433" t="s">
        <v>101</v>
      </c>
      <c r="F12" s="434" t="s">
        <v>155</v>
      </c>
      <c r="G12" s="435" t="s">
        <v>74</v>
      </c>
      <c r="H12" s="435" t="s">
        <v>74</v>
      </c>
      <c r="I12" s="435">
        <v>50</v>
      </c>
      <c r="J12" s="435" t="s">
        <v>102</v>
      </c>
      <c r="K12" s="431" t="s">
        <v>87</v>
      </c>
      <c r="L12" s="436">
        <v>50</v>
      </c>
      <c r="M12" s="437">
        <f>'1. Cafam'!M25</f>
        <v>379910</v>
      </c>
      <c r="N12" s="437" t="str">
        <f>IF('1. Compensar'!M25=0,"",'1. Compensar'!M25)</f>
        <v/>
      </c>
      <c r="O12" s="437">
        <f>'1. Dreams'!M25</f>
        <v>280000</v>
      </c>
      <c r="P12" s="438">
        <f t="shared" si="8"/>
        <v>0.15139943325605007</v>
      </c>
      <c r="Q12" s="439">
        <f t="shared" si="9"/>
        <v>330000</v>
      </c>
      <c r="R12" s="439">
        <f t="shared" si="10"/>
        <v>330000</v>
      </c>
      <c r="S12" s="439">
        <f t="shared" si="11"/>
        <v>326200</v>
      </c>
      <c r="T12" s="439">
        <f t="shared" si="12"/>
        <v>322400</v>
      </c>
      <c r="U12" s="440">
        <f t="shared" si="0"/>
        <v>1</v>
      </c>
      <c r="V12" s="440">
        <f t="shared" si="1"/>
        <v>1</v>
      </c>
      <c r="W12" s="440">
        <f t="shared" si="2"/>
        <v>1</v>
      </c>
      <c r="X12" s="440">
        <f t="shared" si="3"/>
        <v>1</v>
      </c>
      <c r="Y12" s="441">
        <f t="shared" si="4"/>
        <v>0.5</v>
      </c>
      <c r="Z12" s="441">
        <f t="shared" si="5"/>
        <v>0.5</v>
      </c>
      <c r="AA12" s="441">
        <f t="shared" si="6"/>
        <v>0.5</v>
      </c>
      <c r="AB12" s="441">
        <f t="shared" si="7"/>
        <v>0.5</v>
      </c>
      <c r="AC12" s="442"/>
    </row>
    <row r="13" spans="1:29" ht="27.6" customHeight="1" x14ac:dyDescent="0.3">
      <c r="B13" s="430">
        <v>8</v>
      </c>
      <c r="C13" s="431" t="s">
        <v>103</v>
      </c>
      <c r="D13" s="432" t="s">
        <v>100</v>
      </c>
      <c r="E13" s="433" t="s">
        <v>104</v>
      </c>
      <c r="F13" s="434" t="s">
        <v>154</v>
      </c>
      <c r="G13" s="435" t="s">
        <v>74</v>
      </c>
      <c r="H13" s="435" t="s">
        <v>74</v>
      </c>
      <c r="I13" s="435">
        <v>6</v>
      </c>
      <c r="J13" s="435" t="s">
        <v>105</v>
      </c>
      <c r="K13" s="431" t="s">
        <v>76</v>
      </c>
      <c r="L13" s="436">
        <v>6</v>
      </c>
      <c r="M13" s="437">
        <f>'1. Cafam'!M26</f>
        <v>215044</v>
      </c>
      <c r="N13" s="437" t="str">
        <f>IF('1. Compensar'!M26=0,"",'1. Compensar'!M26)</f>
        <v/>
      </c>
      <c r="O13" s="437">
        <f>'1. Dreams'!M26</f>
        <v>120000</v>
      </c>
      <c r="P13" s="438">
        <f t="shared" si="8"/>
        <v>0.28367617387567007</v>
      </c>
      <c r="Q13" s="439">
        <f t="shared" si="9"/>
        <v>167500</v>
      </c>
      <c r="R13" s="439">
        <f t="shared" si="10"/>
        <v>167500</v>
      </c>
      <c r="S13" s="439">
        <f t="shared" si="11"/>
        <v>160600</v>
      </c>
      <c r="T13" s="439">
        <f t="shared" si="12"/>
        <v>154000</v>
      </c>
      <c r="U13" s="440">
        <f t="shared" si="0"/>
        <v>1</v>
      </c>
      <c r="V13" s="440">
        <f t="shared" si="1"/>
        <v>1</v>
      </c>
      <c r="W13" s="440">
        <f t="shared" si="2"/>
        <v>1</v>
      </c>
      <c r="X13" s="440">
        <f t="shared" si="3"/>
        <v>1</v>
      </c>
      <c r="Y13" s="441">
        <f t="shared" si="4"/>
        <v>0.5</v>
      </c>
      <c r="Z13" s="441">
        <f t="shared" si="5"/>
        <v>0.5</v>
      </c>
      <c r="AA13" s="441">
        <f t="shared" si="6"/>
        <v>0.5</v>
      </c>
      <c r="AB13" s="441">
        <f t="shared" si="7"/>
        <v>0.5</v>
      </c>
      <c r="AC13" s="442"/>
    </row>
    <row r="14" spans="1:29" ht="27.6" customHeight="1" x14ac:dyDescent="0.3">
      <c r="B14" s="430">
        <v>9</v>
      </c>
      <c r="C14" s="431" t="s">
        <v>106</v>
      </c>
      <c r="D14" s="432" t="s">
        <v>107</v>
      </c>
      <c r="E14" s="433" t="s">
        <v>108</v>
      </c>
      <c r="F14" s="434" t="s">
        <v>156</v>
      </c>
      <c r="G14" s="435" t="s">
        <v>74</v>
      </c>
      <c r="H14" s="435" t="s">
        <v>74</v>
      </c>
      <c r="I14" s="435">
        <v>5</v>
      </c>
      <c r="J14" s="435" t="s">
        <v>109</v>
      </c>
      <c r="K14" s="431" t="s">
        <v>76</v>
      </c>
      <c r="L14" s="436">
        <v>5</v>
      </c>
      <c r="M14" s="437">
        <f>'1. Cafam'!M27</f>
        <v>215044</v>
      </c>
      <c r="N14" s="437" t="str">
        <f>IF('1. Compensar'!M27=0,"",'1. Compensar'!M27)</f>
        <v/>
      </c>
      <c r="O14" s="437">
        <f>'1. Dreams'!M27</f>
        <v>120000</v>
      </c>
      <c r="P14" s="438">
        <f t="shared" si="8"/>
        <v>0.28367617387567007</v>
      </c>
      <c r="Q14" s="439">
        <f t="shared" si="9"/>
        <v>167500</v>
      </c>
      <c r="R14" s="439">
        <f t="shared" si="10"/>
        <v>167500</v>
      </c>
      <c r="S14" s="439">
        <f t="shared" si="11"/>
        <v>160600</v>
      </c>
      <c r="T14" s="439">
        <f t="shared" si="12"/>
        <v>154000</v>
      </c>
      <c r="U14" s="440">
        <f t="shared" si="0"/>
        <v>1</v>
      </c>
      <c r="V14" s="440">
        <f t="shared" si="1"/>
        <v>1</v>
      </c>
      <c r="W14" s="440">
        <f t="shared" si="2"/>
        <v>1</v>
      </c>
      <c r="X14" s="440">
        <f t="shared" si="3"/>
        <v>1</v>
      </c>
      <c r="Y14" s="441">
        <f t="shared" si="4"/>
        <v>0.5</v>
      </c>
      <c r="Z14" s="441">
        <f t="shared" si="5"/>
        <v>0.5</v>
      </c>
      <c r="AA14" s="441">
        <f t="shared" si="6"/>
        <v>0.5</v>
      </c>
      <c r="AB14" s="441">
        <f t="shared" si="7"/>
        <v>0.5</v>
      </c>
      <c r="AC14" s="442"/>
    </row>
    <row r="15" spans="1:29" ht="27.6" customHeight="1" x14ac:dyDescent="0.3">
      <c r="B15" s="430">
        <v>10</v>
      </c>
      <c r="C15" s="431" t="s">
        <v>110</v>
      </c>
      <c r="D15" s="432" t="s">
        <v>111</v>
      </c>
      <c r="E15" s="433" t="s">
        <v>112</v>
      </c>
      <c r="F15" s="434" t="s">
        <v>157</v>
      </c>
      <c r="G15" s="435" t="s">
        <v>74</v>
      </c>
      <c r="H15" s="435">
        <v>3</v>
      </c>
      <c r="I15" s="435">
        <v>145</v>
      </c>
      <c r="J15" s="435" t="s">
        <v>75</v>
      </c>
      <c r="K15" s="431" t="s">
        <v>113</v>
      </c>
      <c r="L15" s="436">
        <v>1</v>
      </c>
      <c r="M15" s="437">
        <f>'1. Cafam'!M28</f>
        <v>48112524</v>
      </c>
      <c r="N15" s="437">
        <f>IF('1. Compensar'!M28=0,"",'1. Compensar'!M28)</f>
        <v>48823823</v>
      </c>
      <c r="O15" s="437">
        <f>'1. Dreams'!M28</f>
        <v>19000000</v>
      </c>
      <c r="P15" s="438">
        <f t="shared" si="8"/>
        <v>0.35953690169597696</v>
      </c>
      <c r="Q15" s="439">
        <f t="shared" si="9"/>
        <v>38645400</v>
      </c>
      <c r="R15" s="439">
        <f t="shared" si="10"/>
        <v>48112500</v>
      </c>
      <c r="S15" s="439">
        <f t="shared" si="11"/>
        <v>35471600</v>
      </c>
      <c r="T15" s="439">
        <f t="shared" si="12"/>
        <v>31949600</v>
      </c>
      <c r="U15" s="440">
        <f t="shared" si="0"/>
        <v>1</v>
      </c>
      <c r="V15" s="440">
        <f t="shared" si="1"/>
        <v>1</v>
      </c>
      <c r="W15" s="440">
        <f t="shared" si="2"/>
        <v>1</v>
      </c>
      <c r="X15" s="440">
        <f t="shared" si="3"/>
        <v>1</v>
      </c>
      <c r="Y15" s="441">
        <f t="shared" si="4"/>
        <v>0.33333333333333331</v>
      </c>
      <c r="Z15" s="441">
        <f t="shared" si="5"/>
        <v>0.33333333333333331</v>
      </c>
      <c r="AA15" s="441">
        <f t="shared" si="6"/>
        <v>0.33333333333333331</v>
      </c>
      <c r="AB15" s="441">
        <f t="shared" si="7"/>
        <v>0.33333333333333331</v>
      </c>
      <c r="AC15" s="442"/>
    </row>
    <row r="16" spans="1:29" ht="27.6" customHeight="1" x14ac:dyDescent="0.3">
      <c r="B16" s="430">
        <v>11</v>
      </c>
      <c r="C16" s="431" t="s">
        <v>114</v>
      </c>
      <c r="D16" s="432" t="s">
        <v>115</v>
      </c>
      <c r="E16" s="433" t="s">
        <v>116</v>
      </c>
      <c r="F16" s="434" t="s">
        <v>117</v>
      </c>
      <c r="G16" s="435" t="s">
        <v>118</v>
      </c>
      <c r="H16" s="435">
        <v>2</v>
      </c>
      <c r="I16" s="435">
        <v>30</v>
      </c>
      <c r="J16" s="435" t="s">
        <v>75</v>
      </c>
      <c r="K16" s="431" t="s">
        <v>94</v>
      </c>
      <c r="L16" s="436">
        <v>2</v>
      </c>
      <c r="M16" s="437">
        <f>'1. Cafam'!M29</f>
        <v>4587574</v>
      </c>
      <c r="N16" s="437">
        <f>IF('1. Compensar'!M29=0,"",'1. Compensar'!M29)</f>
        <v>372000</v>
      </c>
      <c r="O16" s="437">
        <f>'1. Dreams'!M29</f>
        <v>9050000</v>
      </c>
      <c r="P16" s="438">
        <f t="shared" si="8"/>
        <v>0.75875035410654734</v>
      </c>
      <c r="Q16" s="439">
        <f t="shared" si="9"/>
        <v>4669900</v>
      </c>
      <c r="R16" s="439">
        <f t="shared" si="10"/>
        <v>4587600</v>
      </c>
      <c r="S16" s="439">
        <f t="shared" si="11"/>
        <v>2490300</v>
      </c>
      <c r="T16" s="439">
        <f t="shared" si="12"/>
        <v>994500</v>
      </c>
      <c r="U16" s="440">
        <f t="shared" si="0"/>
        <v>2</v>
      </c>
      <c r="V16" s="440">
        <f t="shared" si="1"/>
        <v>2</v>
      </c>
      <c r="W16" s="440">
        <f t="shared" si="2"/>
        <v>1</v>
      </c>
      <c r="X16" s="440">
        <f t="shared" si="3"/>
        <v>1</v>
      </c>
      <c r="Y16" s="441">
        <f t="shared" si="4"/>
        <v>0.66666666666666663</v>
      </c>
      <c r="Z16" s="441">
        <f t="shared" si="5"/>
        <v>0.66666666666666663</v>
      </c>
      <c r="AA16" s="441">
        <f t="shared" si="6"/>
        <v>0.33333333333333331</v>
      </c>
      <c r="AB16" s="441">
        <f t="shared" si="7"/>
        <v>0.33333333333333331</v>
      </c>
      <c r="AC16" s="443"/>
    </row>
    <row r="17" spans="2:29" ht="27.6" customHeight="1" x14ac:dyDescent="0.3">
      <c r="B17" s="430">
        <v>12</v>
      </c>
      <c r="C17" s="431" t="s">
        <v>119</v>
      </c>
      <c r="D17" s="432" t="s">
        <v>120</v>
      </c>
      <c r="E17" s="433" t="s">
        <v>121</v>
      </c>
      <c r="F17" s="434" t="s">
        <v>122</v>
      </c>
      <c r="G17" s="435" t="s">
        <v>123</v>
      </c>
      <c r="H17" s="435">
        <v>3</v>
      </c>
      <c r="I17" s="435">
        <v>40</v>
      </c>
      <c r="J17" s="435" t="s">
        <v>124</v>
      </c>
      <c r="K17" s="431" t="s">
        <v>94</v>
      </c>
      <c r="L17" s="436">
        <v>2</v>
      </c>
      <c r="M17" s="437">
        <f>'1. Cafam'!M30</f>
        <v>18923742</v>
      </c>
      <c r="N17" s="437">
        <f>IF('1. Compensar'!M30=0,"",'1. Compensar'!M30)</f>
        <v>2176200</v>
      </c>
      <c r="O17" s="437">
        <f>'1. Dreams'!M30</f>
        <v>4500000</v>
      </c>
      <c r="P17" s="438">
        <f t="shared" si="8"/>
        <v>0.86814310810932116</v>
      </c>
      <c r="Q17" s="439">
        <f t="shared" si="9"/>
        <v>8533300</v>
      </c>
      <c r="R17" s="439">
        <f t="shared" si="10"/>
        <v>4500000</v>
      </c>
      <c r="S17" s="439">
        <f t="shared" si="11"/>
        <v>5701300</v>
      </c>
      <c r="T17" s="439">
        <f t="shared" si="12"/>
        <v>4084000</v>
      </c>
      <c r="U17" s="440">
        <f t="shared" si="0"/>
        <v>2</v>
      </c>
      <c r="V17" s="440">
        <f t="shared" si="1"/>
        <v>2</v>
      </c>
      <c r="W17" s="440">
        <f t="shared" si="2"/>
        <v>2</v>
      </c>
      <c r="X17" s="440">
        <f t="shared" si="3"/>
        <v>1</v>
      </c>
      <c r="Y17" s="441">
        <f t="shared" si="4"/>
        <v>0.66666666666666663</v>
      </c>
      <c r="Z17" s="441">
        <f t="shared" si="5"/>
        <v>0.66666666666666663</v>
      </c>
      <c r="AA17" s="441">
        <f t="shared" si="6"/>
        <v>0.66666666666666663</v>
      </c>
      <c r="AB17" s="441">
        <f t="shared" si="7"/>
        <v>0.33333333333333331</v>
      </c>
      <c r="AC17" s="443"/>
    </row>
    <row r="18" spans="2:29" ht="27.6" customHeight="1" x14ac:dyDescent="0.3">
      <c r="B18" s="430">
        <v>13</v>
      </c>
      <c r="C18" s="431" t="s">
        <v>125</v>
      </c>
      <c r="D18" s="432" t="s">
        <v>126</v>
      </c>
      <c r="E18" s="433" t="s">
        <v>127</v>
      </c>
      <c r="F18" s="434" t="s">
        <v>128</v>
      </c>
      <c r="G18" s="435" t="s">
        <v>129</v>
      </c>
      <c r="H18" s="435" t="s">
        <v>130</v>
      </c>
      <c r="I18" s="435">
        <v>30</v>
      </c>
      <c r="J18" s="435" t="s">
        <v>131</v>
      </c>
      <c r="K18" s="431" t="s">
        <v>94</v>
      </c>
      <c r="L18" s="436">
        <v>5</v>
      </c>
      <c r="M18" s="437">
        <f>'1. Cafam'!M31</f>
        <v>1218574</v>
      </c>
      <c r="N18" s="437">
        <f>IF('1. Compensar'!M31=0,"",'1. Compensar'!M31)</f>
        <v>489100</v>
      </c>
      <c r="O18" s="437">
        <f>'1. Dreams'!M31</f>
        <v>3800000</v>
      </c>
      <c r="P18" s="438">
        <f t="shared" si="8"/>
        <v>0.77368681778903825</v>
      </c>
      <c r="Q18" s="439">
        <f t="shared" si="9"/>
        <v>1835900</v>
      </c>
      <c r="R18" s="439">
        <f t="shared" si="10"/>
        <v>1218600</v>
      </c>
      <c r="S18" s="439">
        <f t="shared" si="11"/>
        <v>1313200</v>
      </c>
      <c r="T18" s="439">
        <f t="shared" si="12"/>
        <v>959000</v>
      </c>
      <c r="U18" s="440">
        <f t="shared" si="0"/>
        <v>2</v>
      </c>
      <c r="V18" s="440">
        <f t="shared" si="1"/>
        <v>2</v>
      </c>
      <c r="W18" s="440">
        <f t="shared" si="2"/>
        <v>2</v>
      </c>
      <c r="X18" s="440">
        <f t="shared" si="3"/>
        <v>1</v>
      </c>
      <c r="Y18" s="441">
        <f t="shared" si="4"/>
        <v>0.66666666666666663</v>
      </c>
      <c r="Z18" s="441">
        <f t="shared" si="5"/>
        <v>0.66666666666666663</v>
      </c>
      <c r="AA18" s="441">
        <f t="shared" si="6"/>
        <v>0.66666666666666663</v>
      </c>
      <c r="AB18" s="441">
        <f t="shared" si="7"/>
        <v>0.33333333333333331</v>
      </c>
      <c r="AC18" s="443"/>
    </row>
    <row r="19" spans="2:29" ht="27.6" customHeight="1" x14ac:dyDescent="0.3">
      <c r="B19" s="430">
        <v>14</v>
      </c>
      <c r="C19" s="431" t="s">
        <v>133</v>
      </c>
      <c r="D19" s="432" t="s">
        <v>134</v>
      </c>
      <c r="E19" s="433" t="s">
        <v>135</v>
      </c>
      <c r="F19" s="434" t="s">
        <v>136</v>
      </c>
      <c r="G19" s="435" t="s">
        <v>137</v>
      </c>
      <c r="H19" s="435">
        <v>1</v>
      </c>
      <c r="I19" s="435" t="s">
        <v>160</v>
      </c>
      <c r="J19" s="435" t="s">
        <v>75</v>
      </c>
      <c r="K19" s="431" t="s">
        <v>94</v>
      </c>
      <c r="L19" s="436">
        <v>120</v>
      </c>
      <c r="M19" s="437">
        <f>'1. Cafam'!M32</f>
        <v>250884</v>
      </c>
      <c r="N19" s="437">
        <f>IF('1. Compensar'!M32=0,"",'1. Compensar'!M32)</f>
        <v>250000</v>
      </c>
      <c r="O19" s="437">
        <f>'1. Dreams'!M32</f>
        <v>450000</v>
      </c>
      <c r="P19" s="438">
        <f t="shared" si="8"/>
        <v>0.29679719798643955</v>
      </c>
      <c r="Q19" s="439">
        <f t="shared" si="9"/>
        <v>317000</v>
      </c>
      <c r="R19" s="439">
        <f t="shared" si="10"/>
        <v>250900</v>
      </c>
      <c r="S19" s="439">
        <f t="shared" si="11"/>
        <v>304500</v>
      </c>
      <c r="T19" s="439">
        <f t="shared" si="12"/>
        <v>293900</v>
      </c>
      <c r="U19" s="440">
        <f t="shared" si="0"/>
        <v>2</v>
      </c>
      <c r="V19" s="440">
        <f t="shared" si="1"/>
        <v>2</v>
      </c>
      <c r="W19" s="440">
        <f t="shared" si="2"/>
        <v>2</v>
      </c>
      <c r="X19" s="440">
        <f t="shared" si="3"/>
        <v>2</v>
      </c>
      <c r="Y19" s="441">
        <f t="shared" si="4"/>
        <v>0.66666666666666663</v>
      </c>
      <c r="Z19" s="441">
        <f t="shared" si="5"/>
        <v>0.66666666666666663</v>
      </c>
      <c r="AA19" s="441">
        <f t="shared" si="6"/>
        <v>0.66666666666666663</v>
      </c>
      <c r="AB19" s="441">
        <f t="shared" si="7"/>
        <v>0.66666666666666663</v>
      </c>
      <c r="AC19" s="443"/>
    </row>
    <row r="20" spans="2:29" ht="27.6" customHeight="1" x14ac:dyDescent="0.3">
      <c r="B20" s="430">
        <v>15</v>
      </c>
      <c r="C20" s="431" t="s">
        <v>139</v>
      </c>
      <c r="D20" s="432" t="s">
        <v>336</v>
      </c>
      <c r="E20" s="433" t="s">
        <v>337</v>
      </c>
      <c r="F20" s="434" t="s">
        <v>142</v>
      </c>
      <c r="G20" s="435" t="s">
        <v>138</v>
      </c>
      <c r="H20" s="435">
        <v>1</v>
      </c>
      <c r="I20" s="435" t="s">
        <v>161</v>
      </c>
      <c r="J20" s="435" t="s">
        <v>75</v>
      </c>
      <c r="K20" s="431" t="s">
        <v>94</v>
      </c>
      <c r="L20" s="436">
        <v>1</v>
      </c>
      <c r="M20" s="437">
        <f>'1. Cafam'!M33</f>
        <v>59136693</v>
      </c>
      <c r="N20" s="437">
        <f>IF('1. Compensar'!M33=0,"",'1. Compensar'!M33)</f>
        <v>32450000</v>
      </c>
      <c r="O20" s="437">
        <f>'1. Dreams'!M33</f>
        <v>68000000</v>
      </c>
      <c r="P20" s="438">
        <f t="shared" si="8"/>
        <v>0.28402767342215945</v>
      </c>
      <c r="Q20" s="439">
        <f t="shared" si="9"/>
        <v>53195600</v>
      </c>
      <c r="R20" s="439">
        <f>IFERROR(ROUND(MEDIAN(M20:O20),-2),"")</f>
        <v>59136700</v>
      </c>
      <c r="S20" s="439">
        <f t="shared" si="11"/>
        <v>50721700</v>
      </c>
      <c r="T20" s="439">
        <f t="shared" si="12"/>
        <v>48051900</v>
      </c>
      <c r="U20" s="440">
        <f t="shared" si="0"/>
        <v>1</v>
      </c>
      <c r="V20" s="440">
        <f t="shared" si="1"/>
        <v>2</v>
      </c>
      <c r="W20" s="440">
        <f t="shared" si="2"/>
        <v>1</v>
      </c>
      <c r="X20" s="440">
        <f t="shared" si="3"/>
        <v>1</v>
      </c>
      <c r="Y20" s="441">
        <f t="shared" si="4"/>
        <v>0.33333333333333331</v>
      </c>
      <c r="Z20" s="441">
        <f t="shared" si="5"/>
        <v>0.66666666666666663</v>
      </c>
      <c r="AA20" s="441">
        <f t="shared" si="6"/>
        <v>0.33333333333333331</v>
      </c>
      <c r="AB20" s="441">
        <f t="shared" si="7"/>
        <v>0.33333333333333331</v>
      </c>
      <c r="AC20" s="443"/>
    </row>
    <row r="21" spans="2:29" ht="27.6" customHeight="1" x14ac:dyDescent="0.3">
      <c r="B21" s="430">
        <v>16</v>
      </c>
      <c r="C21" s="431" t="s">
        <v>143</v>
      </c>
      <c r="D21" s="432" t="s">
        <v>144</v>
      </c>
      <c r="E21" s="433" t="s">
        <v>141</v>
      </c>
      <c r="F21" s="434" t="s">
        <v>145</v>
      </c>
      <c r="G21" s="435" t="s">
        <v>138</v>
      </c>
      <c r="H21" s="435">
        <v>1</v>
      </c>
      <c r="I21" s="435" t="s">
        <v>132</v>
      </c>
      <c r="J21" s="435" t="s">
        <v>146</v>
      </c>
      <c r="K21" s="431" t="s">
        <v>164</v>
      </c>
      <c r="L21" s="436">
        <v>60</v>
      </c>
      <c r="M21" s="437">
        <f>'1. Cafam'!M34</f>
        <v>358404</v>
      </c>
      <c r="N21" s="437" t="str">
        <f>IF('1. Compensar'!M34=0,"",'1. Compensar'!M34)</f>
        <v/>
      </c>
      <c r="O21" s="437">
        <f>'1. Dreams'!M34</f>
        <v>450000</v>
      </c>
      <c r="P21" s="438">
        <f t="shared" si="8"/>
        <v>0.11330473377172799</v>
      </c>
      <c r="Q21" s="439">
        <f t="shared" si="9"/>
        <v>404200</v>
      </c>
      <c r="R21" s="439">
        <f t="shared" si="10"/>
        <v>404200</v>
      </c>
      <c r="S21" s="439">
        <f t="shared" si="11"/>
        <v>401600</v>
      </c>
      <c r="T21" s="439">
        <f t="shared" si="12"/>
        <v>399000</v>
      </c>
      <c r="U21" s="440">
        <f t="shared" si="0"/>
        <v>1</v>
      </c>
      <c r="V21" s="440">
        <f t="shared" si="1"/>
        <v>1</v>
      </c>
      <c r="W21" s="440">
        <f t="shared" si="2"/>
        <v>1</v>
      </c>
      <c r="X21" s="440">
        <f t="shared" si="3"/>
        <v>1</v>
      </c>
      <c r="Y21" s="441">
        <f t="shared" si="4"/>
        <v>0.5</v>
      </c>
      <c r="Z21" s="441">
        <f t="shared" si="5"/>
        <v>0.5</v>
      </c>
      <c r="AA21" s="441">
        <f t="shared" si="6"/>
        <v>0.5</v>
      </c>
      <c r="AB21" s="441">
        <f t="shared" si="7"/>
        <v>0.5</v>
      </c>
      <c r="AC21" s="443"/>
    </row>
    <row r="22" spans="2:29" ht="27.6" customHeight="1" x14ac:dyDescent="0.3">
      <c r="B22" s="430">
        <v>17</v>
      </c>
      <c r="C22" s="431" t="s">
        <v>147</v>
      </c>
      <c r="D22" s="432" t="s">
        <v>148</v>
      </c>
      <c r="E22" s="433" t="s">
        <v>163</v>
      </c>
      <c r="F22" s="434" t="s">
        <v>149</v>
      </c>
      <c r="G22" s="435" t="s">
        <v>74</v>
      </c>
      <c r="H22" s="435" t="s">
        <v>74</v>
      </c>
      <c r="I22" s="435" t="s">
        <v>162</v>
      </c>
      <c r="J22" s="444" t="s">
        <v>150</v>
      </c>
      <c r="K22" s="431" t="s">
        <v>151</v>
      </c>
      <c r="L22" s="445">
        <v>130</v>
      </c>
      <c r="M22" s="437">
        <f>'1. Cafam'!M35</f>
        <v>216850</v>
      </c>
      <c r="N22" s="437">
        <f>IF('1. Compensar'!M35=0,"",'1. Compensar'!M35)</f>
        <v>120000</v>
      </c>
      <c r="O22" s="437">
        <f>'1. Dreams'!M35</f>
        <v>250000</v>
      </c>
      <c r="P22" s="438">
        <f t="shared" si="8"/>
        <v>0.28195542339457141</v>
      </c>
      <c r="Q22" s="439">
        <f t="shared" si="9"/>
        <v>195600</v>
      </c>
      <c r="R22" s="439">
        <f t="shared" si="10"/>
        <v>216900</v>
      </c>
      <c r="S22" s="439">
        <f t="shared" si="11"/>
        <v>186700</v>
      </c>
      <c r="T22" s="439">
        <f t="shared" si="12"/>
        <v>177000</v>
      </c>
      <c r="U22" s="440">
        <f t="shared" si="0"/>
        <v>1</v>
      </c>
      <c r="V22" s="440">
        <f t="shared" si="1"/>
        <v>2</v>
      </c>
      <c r="W22" s="440">
        <f t="shared" si="2"/>
        <v>1</v>
      </c>
      <c r="X22" s="440">
        <f t="shared" si="3"/>
        <v>1</v>
      </c>
      <c r="Y22" s="441">
        <f t="shared" si="4"/>
        <v>0.33333333333333331</v>
      </c>
      <c r="Z22" s="441">
        <f t="shared" si="5"/>
        <v>0.66666666666666663</v>
      </c>
      <c r="AA22" s="441">
        <f t="shared" si="6"/>
        <v>0.33333333333333331</v>
      </c>
      <c r="AB22" s="441">
        <f t="shared" si="7"/>
        <v>0.33333333333333331</v>
      </c>
      <c r="AC22" s="443"/>
    </row>
    <row r="23" spans="2:29" ht="26.4" customHeight="1" x14ac:dyDescent="0.3">
      <c r="M23" s="446">
        <f>SUMPRODUCT(M6:M22,$L$6:$L$22)</f>
        <v>351858349</v>
      </c>
      <c r="N23" s="446">
        <f>SUMPRODUCT(N6:N22,$L$6:$L$22)</f>
        <v>161286723</v>
      </c>
      <c r="O23" s="446">
        <f>SUMPRODUCT(O6:O22,$L$6:$L$22)</f>
        <v>345955000</v>
      </c>
      <c r="Q23" s="446">
        <f>SUMPRODUCT(Q6:Q22,$L$6:$L$22)</f>
        <v>306485700</v>
      </c>
      <c r="R23" s="446">
        <f>SUMPRODUCT(R6:R22,$L$6:$L$22)</f>
        <v>303859300</v>
      </c>
      <c r="S23" s="446">
        <f>SUMPRODUCT(S6:S22,$L$6:$L$22)</f>
        <v>277565400</v>
      </c>
      <c r="T23" s="446">
        <f>SUMPRODUCT(T6:T22,$L$6:$L$22)</f>
        <v>253566500</v>
      </c>
      <c r="U23" s="447" t="s">
        <v>288</v>
      </c>
      <c r="V23" s="448"/>
      <c r="W23" s="448"/>
      <c r="X23" s="448"/>
      <c r="Y23" s="449">
        <f>SUM(U6:U22)/(COUNTIF($M$6:$O$22,"&gt;0"))</f>
        <v>0.53333333333333333</v>
      </c>
      <c r="Z23" s="449">
        <f>SUM(V6:V22)/(COUNTIF($M$6:$O$22,"&gt;0"))</f>
        <v>0.6</v>
      </c>
      <c r="AA23" s="449">
        <f>SUM(W6:W22)/(COUNTIF($M$6:$O$22,"&gt;0"))</f>
        <v>0.46666666666666667</v>
      </c>
      <c r="AB23" s="449">
        <f>SUM(X6:X22)/(24*3)</f>
        <v>0.2638888888888889</v>
      </c>
    </row>
    <row r="24" spans="2:29" x14ac:dyDescent="0.3">
      <c r="Y24" s="450"/>
      <c r="Z24" s="450"/>
      <c r="AA24" s="450"/>
      <c r="AB24" s="450"/>
    </row>
    <row r="25" spans="2:29" x14ac:dyDescent="0.3">
      <c r="O25" s="451"/>
      <c r="Y25" s="450"/>
      <c r="Z25" s="450"/>
      <c r="AA25" s="450"/>
      <c r="AB25" s="450"/>
    </row>
    <row r="26" spans="2:29" x14ac:dyDescent="0.3">
      <c r="E26" s="452" t="s">
        <v>290</v>
      </c>
      <c r="F26" s="452" t="s">
        <v>291</v>
      </c>
    </row>
    <row r="27" spans="2:29" x14ac:dyDescent="0.3">
      <c r="E27" s="453" t="s">
        <v>188</v>
      </c>
      <c r="F27" s="439">
        <f>Q23</f>
        <v>306485700</v>
      </c>
    </row>
    <row r="28" spans="2:29" x14ac:dyDescent="0.3">
      <c r="E28" s="453" t="s">
        <v>189</v>
      </c>
      <c r="F28" s="439">
        <f>R23</f>
        <v>303859300</v>
      </c>
    </row>
    <row r="29" spans="2:29" x14ac:dyDescent="0.3">
      <c r="E29" s="453" t="s">
        <v>190</v>
      </c>
      <c r="F29" s="439">
        <f>S23</f>
        <v>277565400</v>
      </c>
    </row>
    <row r="30" spans="2:29" x14ac:dyDescent="0.3">
      <c r="E30" s="453" t="s">
        <v>278</v>
      </c>
      <c r="F30" s="439">
        <f>T23</f>
        <v>253566500</v>
      </c>
    </row>
  </sheetData>
  <sheetProtection algorithmName="SHA-512" hashValue="glE/46Bu6kuHoUyT4M/JUC18fiS8tBFMRvnZ1G/UNyOgVg0SmlbhT+56igOhILidnThVJuTmD37ilmSIHqqW9Q==" saltValue="13xfmrm1kWwgtxNdoOP+qA==" spinCount="100000" sheet="1" objects="1" scenarios="1"/>
  <mergeCells count="5">
    <mergeCell ref="B4:L4"/>
    <mergeCell ref="U4:X4"/>
    <mergeCell ref="Y4:AB4"/>
    <mergeCell ref="Q3:T3"/>
    <mergeCell ref="U23:X23"/>
  </mergeCells>
  <phoneticPr fontId="36" type="noConversion"/>
  <conditionalFormatting sqref="Q6:T6">
    <cfRule type="colorScale" priority="99">
      <colorScale>
        <cfvo type="min"/>
        <cfvo type="percentile" val="50"/>
        <cfvo type="max"/>
        <color rgb="FF63BE7B"/>
        <color rgb="FFFFEB84"/>
        <color rgb="FFFFC000"/>
      </colorScale>
    </cfRule>
  </conditionalFormatting>
  <conditionalFormatting sqref="Q7:T7">
    <cfRule type="colorScale" priority="100">
      <colorScale>
        <cfvo type="min"/>
        <cfvo type="percentile" val="50"/>
        <cfvo type="max"/>
        <color rgb="FF63BE7B"/>
        <color rgb="FFFFEB84"/>
        <color rgb="FFFFC000"/>
      </colorScale>
    </cfRule>
  </conditionalFormatting>
  <conditionalFormatting sqref="Q8:T8">
    <cfRule type="colorScale" priority="101">
      <colorScale>
        <cfvo type="min"/>
        <cfvo type="percentile" val="50"/>
        <cfvo type="max"/>
        <color rgb="FF63BE7B"/>
        <color rgb="FFFFEB84"/>
        <color rgb="FFFFC000"/>
      </colorScale>
    </cfRule>
  </conditionalFormatting>
  <conditionalFormatting sqref="Q9:T9">
    <cfRule type="colorScale" priority="102">
      <colorScale>
        <cfvo type="min"/>
        <cfvo type="percentile" val="50"/>
        <cfvo type="max"/>
        <color rgb="FF63BE7B"/>
        <color rgb="FFFFEB84"/>
        <color rgb="FFFFC000"/>
      </colorScale>
    </cfRule>
  </conditionalFormatting>
  <conditionalFormatting sqref="Q10:T10">
    <cfRule type="colorScale" priority="103">
      <colorScale>
        <cfvo type="min"/>
        <cfvo type="percentile" val="50"/>
        <cfvo type="max"/>
        <color rgb="FF63BE7B"/>
        <color rgb="FFFFEB84"/>
        <color rgb="FFFFC000"/>
      </colorScale>
    </cfRule>
  </conditionalFormatting>
  <conditionalFormatting sqref="Q11:T11">
    <cfRule type="colorScale" priority="104">
      <colorScale>
        <cfvo type="min"/>
        <cfvo type="percentile" val="50"/>
        <cfvo type="max"/>
        <color rgb="FF63BE7B"/>
        <color rgb="FFFFEB84"/>
        <color rgb="FFFFC000"/>
      </colorScale>
    </cfRule>
  </conditionalFormatting>
  <conditionalFormatting sqref="Q12:T12">
    <cfRule type="colorScale" priority="105">
      <colorScale>
        <cfvo type="min"/>
        <cfvo type="percentile" val="50"/>
        <cfvo type="max"/>
        <color rgb="FF63BE7B"/>
        <color rgb="FFFFEB84"/>
        <color rgb="FFFFC000"/>
      </colorScale>
    </cfRule>
  </conditionalFormatting>
  <conditionalFormatting sqref="Q13:T13">
    <cfRule type="colorScale" priority="106">
      <colorScale>
        <cfvo type="min"/>
        <cfvo type="percentile" val="50"/>
        <cfvo type="max"/>
        <color rgb="FF63BE7B"/>
        <color rgb="FFFFEB84"/>
        <color rgb="FFFFC000"/>
      </colorScale>
    </cfRule>
  </conditionalFormatting>
  <conditionalFormatting sqref="Q14:T14">
    <cfRule type="colorScale" priority="107">
      <colorScale>
        <cfvo type="min"/>
        <cfvo type="percentile" val="50"/>
        <cfvo type="max"/>
        <color rgb="FF63BE7B"/>
        <color rgb="FFFFEB84"/>
        <color rgb="FFFFC000"/>
      </colorScale>
    </cfRule>
  </conditionalFormatting>
  <conditionalFormatting sqref="Q15:T15">
    <cfRule type="colorScale" priority="108">
      <colorScale>
        <cfvo type="min"/>
        <cfvo type="percentile" val="50"/>
        <cfvo type="max"/>
        <color rgb="FF63BE7B"/>
        <color rgb="FFFFEB84"/>
        <color rgb="FFFFC000"/>
      </colorScale>
    </cfRule>
  </conditionalFormatting>
  <conditionalFormatting sqref="Q16:T16">
    <cfRule type="colorScale" priority="109">
      <colorScale>
        <cfvo type="min"/>
        <cfvo type="percentile" val="50"/>
        <cfvo type="max"/>
        <color rgb="FF63BE7B"/>
        <color rgb="FFFFEB84"/>
        <color rgb="FFFFC000"/>
      </colorScale>
    </cfRule>
  </conditionalFormatting>
  <conditionalFormatting sqref="Q17:T17">
    <cfRule type="colorScale" priority="110">
      <colorScale>
        <cfvo type="min"/>
        <cfvo type="percentile" val="50"/>
        <cfvo type="max"/>
        <color rgb="FF63BE7B"/>
        <color rgb="FFFFEB84"/>
        <color rgb="FFFFC000"/>
      </colorScale>
    </cfRule>
  </conditionalFormatting>
  <conditionalFormatting sqref="Q18:T18">
    <cfRule type="colorScale" priority="111">
      <colorScale>
        <cfvo type="min"/>
        <cfvo type="percentile" val="50"/>
        <cfvo type="max"/>
        <color rgb="FF63BE7B"/>
        <color rgb="FFFFEB84"/>
        <color rgb="FFFFC000"/>
      </colorScale>
    </cfRule>
  </conditionalFormatting>
  <conditionalFormatting sqref="Q19:T19">
    <cfRule type="colorScale" priority="117">
      <colorScale>
        <cfvo type="min"/>
        <cfvo type="percentile" val="50"/>
        <cfvo type="max"/>
        <color rgb="FF63BE7B"/>
        <color rgb="FFFFEB84"/>
        <color rgb="FFFFC000"/>
      </colorScale>
    </cfRule>
  </conditionalFormatting>
  <conditionalFormatting sqref="Q20:T20">
    <cfRule type="colorScale" priority="119">
      <colorScale>
        <cfvo type="min"/>
        <cfvo type="percentile" val="50"/>
        <cfvo type="max"/>
        <color rgb="FF63BE7B"/>
        <color rgb="FFFFEB84"/>
        <color rgb="FFFFC000"/>
      </colorScale>
    </cfRule>
  </conditionalFormatting>
  <conditionalFormatting sqref="Q21:T21">
    <cfRule type="colorScale" priority="120">
      <colorScale>
        <cfvo type="min"/>
        <cfvo type="percentile" val="50"/>
        <cfvo type="max"/>
        <color rgb="FF63BE7B"/>
        <color rgb="FFFFEB84"/>
        <color rgb="FFFFC000"/>
      </colorScale>
    </cfRule>
  </conditionalFormatting>
  <conditionalFormatting sqref="Q22:T22">
    <cfRule type="colorScale" priority="122">
      <colorScale>
        <cfvo type="min"/>
        <cfvo type="percentile" val="50"/>
        <cfvo type="max"/>
        <color rgb="FF63BE7B"/>
        <color rgb="FFFFEB84"/>
        <color rgb="FFFFC000"/>
      </colorScale>
    </cfRule>
  </conditionalFormatting>
  <conditionalFormatting sqref="Y6:AB6">
    <cfRule type="colorScale" priority="123">
      <colorScale>
        <cfvo type="min"/>
        <cfvo type="percentile" val="50"/>
        <cfvo type="max"/>
        <color rgb="FFFFC000"/>
        <color rgb="FFFFEB84"/>
        <color rgb="FF63BE7B"/>
      </colorScale>
    </cfRule>
  </conditionalFormatting>
  <conditionalFormatting sqref="Y7:AB7">
    <cfRule type="colorScale" priority="124">
      <colorScale>
        <cfvo type="min"/>
        <cfvo type="percentile" val="50"/>
        <cfvo type="max"/>
        <color rgb="FFFFC000"/>
        <color rgb="FFFFEB84"/>
        <color rgb="FF63BE7B"/>
      </colorScale>
    </cfRule>
  </conditionalFormatting>
  <conditionalFormatting sqref="Y8:AB8">
    <cfRule type="colorScale" priority="125">
      <colorScale>
        <cfvo type="min"/>
        <cfvo type="percentile" val="50"/>
        <cfvo type="max"/>
        <color rgb="FFFFC000"/>
        <color rgb="FFFFEB84"/>
        <color rgb="FF63BE7B"/>
      </colorScale>
    </cfRule>
  </conditionalFormatting>
  <conditionalFormatting sqref="Y9:AB9">
    <cfRule type="colorScale" priority="126">
      <colorScale>
        <cfvo type="min"/>
        <cfvo type="percentile" val="50"/>
        <cfvo type="max"/>
        <color rgb="FFFFC000"/>
        <color rgb="FFFFEB84"/>
        <color rgb="FF63BE7B"/>
      </colorScale>
    </cfRule>
  </conditionalFormatting>
  <conditionalFormatting sqref="Y10:AB10">
    <cfRule type="colorScale" priority="127">
      <colorScale>
        <cfvo type="min"/>
        <cfvo type="percentile" val="50"/>
        <cfvo type="max"/>
        <color rgb="FFFFC000"/>
        <color rgb="FFFFEB84"/>
        <color rgb="FF63BE7B"/>
      </colorScale>
    </cfRule>
  </conditionalFormatting>
  <conditionalFormatting sqref="Y11:AB11">
    <cfRule type="colorScale" priority="128">
      <colorScale>
        <cfvo type="min"/>
        <cfvo type="percentile" val="50"/>
        <cfvo type="max"/>
        <color rgb="FFFFC000"/>
        <color rgb="FFFFEB84"/>
        <color rgb="FF63BE7B"/>
      </colorScale>
    </cfRule>
  </conditionalFormatting>
  <conditionalFormatting sqref="Y12:AB12">
    <cfRule type="colorScale" priority="129">
      <colorScale>
        <cfvo type="min"/>
        <cfvo type="percentile" val="50"/>
        <cfvo type="max"/>
        <color rgb="FFFFC000"/>
        <color rgb="FFFFEB84"/>
        <color rgb="FF63BE7B"/>
      </colorScale>
    </cfRule>
  </conditionalFormatting>
  <conditionalFormatting sqref="Y13:AB13">
    <cfRule type="colorScale" priority="130">
      <colorScale>
        <cfvo type="min"/>
        <cfvo type="percentile" val="50"/>
        <cfvo type="max"/>
        <color rgb="FFFFC000"/>
        <color rgb="FFFFEB84"/>
        <color rgb="FF63BE7B"/>
      </colorScale>
    </cfRule>
  </conditionalFormatting>
  <conditionalFormatting sqref="Y14:AB14">
    <cfRule type="colorScale" priority="131">
      <colorScale>
        <cfvo type="min"/>
        <cfvo type="percentile" val="50"/>
        <cfvo type="max"/>
        <color rgb="FFFFC000"/>
        <color rgb="FFFFEB84"/>
        <color rgb="FF63BE7B"/>
      </colorScale>
    </cfRule>
  </conditionalFormatting>
  <conditionalFormatting sqref="Y15:AB15">
    <cfRule type="colorScale" priority="132">
      <colorScale>
        <cfvo type="min"/>
        <cfvo type="percentile" val="50"/>
        <cfvo type="max"/>
        <color rgb="FFFFC000"/>
        <color rgb="FFFFEB84"/>
        <color rgb="FF63BE7B"/>
      </colorScale>
    </cfRule>
  </conditionalFormatting>
  <conditionalFormatting sqref="Y16:AB16">
    <cfRule type="colorScale" priority="133">
      <colorScale>
        <cfvo type="min"/>
        <cfvo type="percentile" val="50"/>
        <cfvo type="max"/>
        <color rgb="FFFFC000"/>
        <color rgb="FFFFEB84"/>
        <color rgb="FF63BE7B"/>
      </colorScale>
    </cfRule>
  </conditionalFormatting>
  <conditionalFormatting sqref="Y17:AB17">
    <cfRule type="colorScale" priority="134">
      <colorScale>
        <cfvo type="min"/>
        <cfvo type="percentile" val="50"/>
        <cfvo type="max"/>
        <color rgb="FFFFC000"/>
        <color rgb="FFFFEB84"/>
        <color rgb="FF63BE7B"/>
      </colorScale>
    </cfRule>
  </conditionalFormatting>
  <conditionalFormatting sqref="Y18:AB18">
    <cfRule type="colorScale" priority="135">
      <colorScale>
        <cfvo type="min"/>
        <cfvo type="percentile" val="50"/>
        <cfvo type="max"/>
        <color rgb="FFFFC000"/>
        <color rgb="FFFFEB84"/>
        <color rgb="FF63BE7B"/>
      </colorScale>
    </cfRule>
  </conditionalFormatting>
  <conditionalFormatting sqref="Y19:AB19">
    <cfRule type="colorScale" priority="141">
      <colorScale>
        <cfvo type="min"/>
        <cfvo type="percentile" val="50"/>
        <cfvo type="max"/>
        <color rgb="FFFFC000"/>
        <color rgb="FFFFEB84"/>
        <color rgb="FF63BE7B"/>
      </colorScale>
    </cfRule>
  </conditionalFormatting>
  <conditionalFormatting sqref="Y20:AB20">
    <cfRule type="colorScale" priority="143">
      <colorScale>
        <cfvo type="min"/>
        <cfvo type="percentile" val="50"/>
        <cfvo type="max"/>
        <color rgb="FFFFC000"/>
        <color rgb="FFFFEB84"/>
        <color rgb="FF63BE7B"/>
      </colorScale>
    </cfRule>
  </conditionalFormatting>
  <conditionalFormatting sqref="Y21:AB21">
    <cfRule type="colorScale" priority="144">
      <colorScale>
        <cfvo type="min"/>
        <cfvo type="percentile" val="50"/>
        <cfvo type="max"/>
        <color rgb="FFFFC000"/>
        <color rgb="FFFFEB84"/>
        <color rgb="FF63BE7B"/>
      </colorScale>
    </cfRule>
  </conditionalFormatting>
  <conditionalFormatting sqref="Y22:AB22">
    <cfRule type="colorScale" priority="146">
      <colorScale>
        <cfvo type="min"/>
        <cfvo type="percentile" val="50"/>
        <cfvo type="max"/>
        <color rgb="FFFFC000"/>
        <color rgb="FFFFEB84"/>
        <color rgb="FF63BE7B"/>
      </colorScale>
    </cfRule>
  </conditionalFormatting>
  <conditionalFormatting sqref="Y23:AB23">
    <cfRule type="colorScale" priority="147">
      <colorScale>
        <cfvo type="min"/>
        <cfvo type="percentile" val="50"/>
        <cfvo type="max"/>
        <color rgb="FFFFC000"/>
        <color rgb="FFFFEB84"/>
        <color rgb="FF63BE7B"/>
      </colorScale>
    </cfRule>
  </conditionalFormatting>
  <pageMargins left="0.70866141732283472" right="0.70866141732283472" top="0.74803149606299213" bottom="0.74803149606299213" header="0" footer="0"/>
  <pageSetup scale="32"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E2841"/>
    <pageSetUpPr fitToPage="1"/>
  </sheetPr>
  <dimension ref="A2:AB862"/>
  <sheetViews>
    <sheetView showGridLines="0" topLeftCell="A6" zoomScale="80" zoomScaleNormal="80" workbookViewId="0">
      <selection activeCell="A6" sqref="A1:XFD1048576"/>
    </sheetView>
  </sheetViews>
  <sheetFormatPr baseColWidth="10" defaultColWidth="12.6640625" defaultRowHeight="15" customHeight="1" x14ac:dyDescent="0.3"/>
  <cols>
    <col min="1" max="1" width="12.77734375" style="413" customWidth="1"/>
    <col min="2" max="2" width="6.109375" style="413" customWidth="1"/>
    <col min="3" max="3" width="10.109375" style="413" customWidth="1"/>
    <col min="4" max="4" width="17.6640625" style="413" customWidth="1"/>
    <col min="5" max="5" width="13.33203125" style="413" customWidth="1"/>
    <col min="6" max="6" width="29.77734375" style="413" customWidth="1"/>
    <col min="7" max="7" width="27.109375" style="413" customWidth="1"/>
    <col min="8" max="8" width="12.33203125" style="413" customWidth="1"/>
    <col min="9" max="9" width="14.6640625" style="413" customWidth="1"/>
    <col min="10" max="10" width="17.44140625" style="413" customWidth="1"/>
    <col min="11" max="12" width="16" style="413" customWidth="1"/>
    <col min="13" max="16" width="13.6640625" style="413" customWidth="1"/>
    <col min="17" max="17" width="16.33203125" style="413" customWidth="1"/>
    <col min="18" max="18" width="14.109375" style="413" customWidth="1"/>
    <col min="19" max="23" width="16.21875" style="413" customWidth="1"/>
    <col min="24" max="28" width="10.6640625" style="413" customWidth="1"/>
    <col min="29" max="16384" width="12.6640625" style="413"/>
  </cols>
  <sheetData>
    <row r="2" spans="1:28" ht="15" customHeight="1" x14ac:dyDescent="0.3">
      <c r="Q2" s="454">
        <v>5.0999999999999996</v>
      </c>
    </row>
    <row r="3" spans="1:28" ht="15" customHeight="1" thickBot="1" x14ac:dyDescent="0.35">
      <c r="J3" s="414" t="s">
        <v>167</v>
      </c>
      <c r="K3" s="414" t="s">
        <v>172</v>
      </c>
      <c r="L3" s="414" t="s">
        <v>173</v>
      </c>
      <c r="M3" s="414" t="s">
        <v>199</v>
      </c>
      <c r="N3" s="414" t="s">
        <v>200</v>
      </c>
      <c r="O3" s="414" t="s">
        <v>201</v>
      </c>
      <c r="P3" s="414" t="s">
        <v>202</v>
      </c>
      <c r="Q3" s="414" t="s">
        <v>281</v>
      </c>
    </row>
    <row r="4" spans="1:28" ht="45.6" customHeight="1" thickBot="1" x14ac:dyDescent="0.35">
      <c r="B4" s="416" t="s">
        <v>13</v>
      </c>
      <c r="C4" s="417"/>
      <c r="D4" s="417"/>
      <c r="E4" s="417"/>
      <c r="F4" s="417"/>
      <c r="G4" s="417"/>
      <c r="H4" s="417"/>
      <c r="I4" s="418"/>
      <c r="J4" s="420" t="str">
        <f>'2. Cafam'!D7</f>
        <v>CAJA DE COMPENSACIÓN FAMILIAR CAFAM</v>
      </c>
      <c r="K4" s="420" t="str">
        <f>'2. Compensar'!D7</f>
        <v>CAJA DE COMPENSACIÓN FAMILIAR COMPENSAR</v>
      </c>
      <c r="L4" s="420" t="str">
        <f>'2. Dreams'!D7</f>
        <v xml:space="preserve">DREAMS EVENT PLANNING SERVES SAS </v>
      </c>
      <c r="M4" s="420" t="str">
        <f>'EM-MINTRABAJO-2026'!G7</f>
        <v>01 - Evalua Salud</v>
      </c>
      <c r="N4" s="420" t="str">
        <f>'EM-MINTRABAJO-2026'!H7</f>
        <v>02 - CENDIATRA SAS</v>
      </c>
      <c r="O4" s="420" t="str">
        <f>'EM-MINTRABAJO-2026'!I7</f>
        <v>03 - Carvajal Laboratorios IPS</v>
      </c>
      <c r="P4" s="420" t="str">
        <f>'EM-MINTRABAJO-2026'!J7</f>
        <v>04 - VIVE PLUS S.A</v>
      </c>
      <c r="Q4" s="420" t="str">
        <f>'EM-ICANH-2025'!O1&amp;" + IPC 5,1"</f>
        <v>INPEC-MC19-2025 + IPC 5,1</v>
      </c>
      <c r="R4" s="420" t="s">
        <v>187</v>
      </c>
      <c r="S4" s="420" t="s">
        <v>188</v>
      </c>
      <c r="T4" s="420" t="s">
        <v>189</v>
      </c>
      <c r="U4" s="420" t="s">
        <v>190</v>
      </c>
      <c r="V4" s="420" t="s">
        <v>278</v>
      </c>
    </row>
    <row r="5" spans="1:28" ht="33" customHeight="1" thickBot="1" x14ac:dyDescent="0.35">
      <c r="A5" s="422"/>
      <c r="B5" s="455" t="s">
        <v>14</v>
      </c>
      <c r="C5" s="456" t="s">
        <v>15</v>
      </c>
      <c r="D5" s="456" t="s">
        <v>16</v>
      </c>
      <c r="E5" s="456" t="s">
        <v>55</v>
      </c>
      <c r="F5" s="456" t="s">
        <v>58</v>
      </c>
      <c r="G5" s="457" t="s">
        <v>56</v>
      </c>
      <c r="H5" s="456" t="s">
        <v>17</v>
      </c>
      <c r="I5" s="456" t="s">
        <v>18</v>
      </c>
      <c r="J5" s="427" t="s">
        <v>57</v>
      </c>
      <c r="K5" s="427" t="s">
        <v>57</v>
      </c>
      <c r="L5" s="427" t="s">
        <v>57</v>
      </c>
      <c r="M5" s="427" t="s">
        <v>57</v>
      </c>
      <c r="N5" s="427" t="s">
        <v>57</v>
      </c>
      <c r="O5" s="427" t="s">
        <v>57</v>
      </c>
      <c r="P5" s="427" t="s">
        <v>57</v>
      </c>
      <c r="Q5" s="427" t="s">
        <v>57</v>
      </c>
      <c r="R5" s="428" t="s">
        <v>277</v>
      </c>
      <c r="S5" s="428" t="s">
        <v>57</v>
      </c>
      <c r="T5" s="428" t="s">
        <v>57</v>
      </c>
      <c r="U5" s="428" t="s">
        <v>57</v>
      </c>
      <c r="V5" s="428" t="s">
        <v>57</v>
      </c>
      <c r="W5" s="422"/>
      <c r="X5" s="422"/>
      <c r="Y5" s="422"/>
      <c r="Z5" s="422"/>
      <c r="AA5" s="422"/>
      <c r="AB5" s="422"/>
    </row>
    <row r="6" spans="1:28" ht="13.2" customHeight="1" x14ac:dyDescent="0.3">
      <c r="B6" s="458">
        <v>1</v>
      </c>
      <c r="C6" s="459" t="s">
        <v>38</v>
      </c>
      <c r="D6" s="459" t="s">
        <v>20</v>
      </c>
      <c r="E6" s="460" t="s">
        <v>229</v>
      </c>
      <c r="F6" s="461" t="s">
        <v>40</v>
      </c>
      <c r="G6" s="461" t="s">
        <v>41</v>
      </c>
      <c r="H6" s="459" t="s">
        <v>42</v>
      </c>
      <c r="I6" s="460">
        <v>1</v>
      </c>
      <c r="J6" s="462">
        <f>IF('2. Cafam'!J19=0,"",'2. Cafam'!J19)</f>
        <v>100000</v>
      </c>
      <c r="K6" s="462">
        <f>IF('2. Compensar'!J19=0,"",'2. Compensar'!J19)</f>
        <v>150000</v>
      </c>
      <c r="L6" s="463">
        <f>'2. Dreams'!J19</f>
        <v>280000</v>
      </c>
      <c r="M6" s="464">
        <f>'EM-MINTRABAJO-2026'!G50</f>
        <v>85000</v>
      </c>
      <c r="N6" s="464">
        <f>'EM-MINTRABAJO-2026'!H50</f>
        <v>50000</v>
      </c>
      <c r="O6" s="464">
        <f>'EM-MINTRABAJO-2026'!I50</f>
        <v>53600</v>
      </c>
      <c r="P6" s="464">
        <f>'EM-MINTRABAJO-2026'!J50</f>
        <v>64300</v>
      </c>
      <c r="Q6" s="465" t="s">
        <v>74</v>
      </c>
      <c r="R6" s="438">
        <f>IFERROR(_xlfn.STDEV.P(J6:Q6)/AVERAGE(J6:Q6),"")</f>
        <v>0.67648172340054602</v>
      </c>
      <c r="S6" s="439">
        <f>IFERROR(ROUND(AVERAGE(J6:Q6),-2),"")</f>
        <v>111800</v>
      </c>
      <c r="T6" s="439">
        <f>IFERROR(ROUND(MEDIAN(J6:Q6),-2),"")</f>
        <v>85000</v>
      </c>
      <c r="U6" s="439">
        <f>IFERROR(ROUND(GEOMEAN(J6:Q6),-2),"")</f>
        <v>93300</v>
      </c>
      <c r="V6" s="439">
        <f>IFERROR(ROUND(HARMEAN(J6:Q6),-2),"")</f>
        <v>81200</v>
      </c>
    </row>
    <row r="7" spans="1:28" ht="13.2" customHeight="1" x14ac:dyDescent="0.3">
      <c r="B7" s="466">
        <v>2</v>
      </c>
      <c r="C7" s="467"/>
      <c r="D7" s="467"/>
      <c r="E7" s="468" t="s">
        <v>43</v>
      </c>
      <c r="F7" s="435" t="s">
        <v>23</v>
      </c>
      <c r="G7" s="435" t="s">
        <v>44</v>
      </c>
      <c r="H7" s="467"/>
      <c r="I7" s="468">
        <v>1</v>
      </c>
      <c r="J7" s="469">
        <f>IF('2. Cafam'!J20=0,"",'2. Cafam'!J20)</f>
        <v>356000</v>
      </c>
      <c r="K7" s="469">
        <f>IF('2. Compensar'!J20=0,"",'2. Compensar'!J20)</f>
        <v>395000</v>
      </c>
      <c r="L7" s="470">
        <f>'2. Dreams'!J20</f>
        <v>320000</v>
      </c>
      <c r="M7" s="464">
        <f>'EM-MINTRABAJO-2026'!G59</f>
        <v>135000</v>
      </c>
      <c r="N7" s="464">
        <f>'EM-MINTRABAJO-2026'!H59</f>
        <v>70000</v>
      </c>
      <c r="O7" s="464">
        <f>'EM-MINTRABAJO-2026'!I59</f>
        <v>115100</v>
      </c>
      <c r="P7" s="464">
        <f>'EM-MINTRABAJO-2026'!J59</f>
        <v>138100</v>
      </c>
      <c r="Q7" s="465" t="s">
        <v>74</v>
      </c>
      <c r="R7" s="438">
        <f t="shared" ref="R7:R37" si="0">IFERROR(_xlfn.STDEV.P(J7:Q7)/AVERAGE(J7:Q7),"")</f>
        <v>0.56473281971697853</v>
      </c>
      <c r="S7" s="439">
        <f t="shared" ref="S7:S37" si="1">IFERROR(ROUND(AVERAGE(J7:Q7),-2),"")</f>
        <v>218500</v>
      </c>
      <c r="T7" s="439">
        <f t="shared" ref="T7:T37" si="2">IFERROR(ROUND(MEDIAN(J7:Q7),-2),"")</f>
        <v>138100</v>
      </c>
      <c r="U7" s="439">
        <f t="shared" ref="U7:U37" si="3">IFERROR(ROUND(GEOMEAN(J7:Q7),-2),"")</f>
        <v>182600</v>
      </c>
      <c r="V7" s="439">
        <f t="shared" ref="V7:V37" si="4">IFERROR(ROUND(HARMEAN(J7:Q7),-2),"")</f>
        <v>151900</v>
      </c>
    </row>
    <row r="8" spans="1:28" ht="13.2" customHeight="1" x14ac:dyDescent="0.3">
      <c r="B8" s="466">
        <v>3</v>
      </c>
      <c r="C8" s="467"/>
      <c r="D8" s="467"/>
      <c r="E8" s="468" t="s">
        <v>45</v>
      </c>
      <c r="F8" s="435" t="s">
        <v>46</v>
      </c>
      <c r="G8" s="435" t="s">
        <v>44</v>
      </c>
      <c r="H8" s="467"/>
      <c r="I8" s="468">
        <v>1</v>
      </c>
      <c r="J8" s="469">
        <f>IF('2. Cafam'!J21=0,"",'2. Cafam'!J21)</f>
        <v>147900</v>
      </c>
      <c r="K8" s="469">
        <f>IF('2. Compensar'!J21=0,"",'2. Compensar'!J21)</f>
        <v>395000</v>
      </c>
      <c r="L8" s="470">
        <f>'2. Dreams'!J21</f>
        <v>320000</v>
      </c>
      <c r="M8" s="464">
        <f>'EM-MINTRABAJO-2026'!G57</f>
        <v>135000</v>
      </c>
      <c r="N8" s="464">
        <f>'EM-MINTRABAJO-2026'!H57</f>
        <v>70000</v>
      </c>
      <c r="O8" s="464">
        <f>'EM-MINTRABAJO-2026'!I57</f>
        <v>91300</v>
      </c>
      <c r="P8" s="464">
        <f>'EM-MINTRABAJO-2026'!J57</f>
        <v>109600</v>
      </c>
      <c r="Q8" s="465" t="s">
        <v>74</v>
      </c>
      <c r="R8" s="438">
        <f t="shared" si="0"/>
        <v>0.63861853625085274</v>
      </c>
      <c r="S8" s="439">
        <f t="shared" si="1"/>
        <v>181300</v>
      </c>
      <c r="T8" s="439">
        <f t="shared" si="2"/>
        <v>135000</v>
      </c>
      <c r="U8" s="439">
        <f t="shared" si="3"/>
        <v>150700</v>
      </c>
      <c r="V8" s="439">
        <f t="shared" si="4"/>
        <v>129200</v>
      </c>
    </row>
    <row r="9" spans="1:28" ht="13.2" customHeight="1" x14ac:dyDescent="0.3">
      <c r="B9" s="466">
        <v>4</v>
      </c>
      <c r="C9" s="467"/>
      <c r="D9" s="467"/>
      <c r="E9" s="468" t="s">
        <v>47</v>
      </c>
      <c r="F9" s="435" t="s">
        <v>25</v>
      </c>
      <c r="G9" s="435" t="s">
        <v>44</v>
      </c>
      <c r="H9" s="467"/>
      <c r="I9" s="468">
        <v>1</v>
      </c>
      <c r="J9" s="469">
        <f>IF('2. Cafam'!J22=0,"",'2. Cafam'!J22)</f>
        <v>180200</v>
      </c>
      <c r="K9" s="469">
        <f>IF('2. Compensar'!J22=0,"",'2. Compensar'!J22)</f>
        <v>395000</v>
      </c>
      <c r="L9" s="470">
        <f>'2. Dreams'!J22</f>
        <v>320000</v>
      </c>
      <c r="M9" s="464">
        <f>'EM-MINTRABAJO-2026'!G65</f>
        <v>85000</v>
      </c>
      <c r="N9" s="464">
        <f>'EM-MINTRABAJO-2026'!H65</f>
        <v>70000</v>
      </c>
      <c r="O9" s="464">
        <f>'EM-MINTRABAJO-2026'!I65</f>
        <v>70200</v>
      </c>
      <c r="P9" s="464">
        <f>'EM-MINTRABAJO-2026'!J65</f>
        <v>84200</v>
      </c>
      <c r="Q9" s="465" t="s">
        <v>74</v>
      </c>
      <c r="R9" s="438">
        <f t="shared" si="0"/>
        <v>0.72095019758605994</v>
      </c>
      <c r="S9" s="439">
        <f t="shared" si="1"/>
        <v>172100</v>
      </c>
      <c r="T9" s="439">
        <f t="shared" si="2"/>
        <v>85000</v>
      </c>
      <c r="U9" s="439">
        <f t="shared" si="3"/>
        <v>134600</v>
      </c>
      <c r="V9" s="439">
        <f t="shared" si="4"/>
        <v>110400</v>
      </c>
    </row>
    <row r="10" spans="1:28" ht="13.2" customHeight="1" x14ac:dyDescent="0.3">
      <c r="B10" s="466">
        <v>5</v>
      </c>
      <c r="C10" s="467"/>
      <c r="D10" s="467"/>
      <c r="E10" s="468" t="s">
        <v>47</v>
      </c>
      <c r="F10" s="435" t="s">
        <v>26</v>
      </c>
      <c r="G10" s="435" t="s">
        <v>44</v>
      </c>
      <c r="H10" s="467"/>
      <c r="I10" s="468">
        <v>1</v>
      </c>
      <c r="J10" s="469">
        <f>IF('2. Cafam'!J23=0,"",'2. Cafam'!J23)</f>
        <v>180200</v>
      </c>
      <c r="K10" s="469">
        <f>IF('2. Compensar'!J23=0,"",'2. Compensar'!J23)</f>
        <v>395000</v>
      </c>
      <c r="L10" s="470">
        <f>'2. Dreams'!J23</f>
        <v>320000</v>
      </c>
      <c r="M10" s="464">
        <f>'EM-MINTRABAJO-2026'!G65</f>
        <v>85000</v>
      </c>
      <c r="N10" s="464">
        <f>'EM-MINTRABAJO-2026'!H65</f>
        <v>70000</v>
      </c>
      <c r="O10" s="464">
        <f>'EM-MINTRABAJO-2026'!I65</f>
        <v>70200</v>
      </c>
      <c r="P10" s="464">
        <f>'EM-MINTRABAJO-2026'!J65</f>
        <v>84200</v>
      </c>
      <c r="Q10" s="465" t="s">
        <v>74</v>
      </c>
      <c r="R10" s="438">
        <f t="shared" si="0"/>
        <v>0.72095019758605994</v>
      </c>
      <c r="S10" s="439">
        <f t="shared" si="1"/>
        <v>172100</v>
      </c>
      <c r="T10" s="439">
        <f t="shared" si="2"/>
        <v>85000</v>
      </c>
      <c r="U10" s="439">
        <f t="shared" si="3"/>
        <v>134600</v>
      </c>
      <c r="V10" s="439">
        <f t="shared" si="4"/>
        <v>110400</v>
      </c>
    </row>
    <row r="11" spans="1:28" ht="13.2" customHeight="1" x14ac:dyDescent="0.3">
      <c r="B11" s="466">
        <v>6</v>
      </c>
      <c r="C11" s="467"/>
      <c r="D11" s="467"/>
      <c r="E11" s="468" t="s">
        <v>48</v>
      </c>
      <c r="F11" s="435" t="s">
        <v>27</v>
      </c>
      <c r="G11" s="435" t="s">
        <v>49</v>
      </c>
      <c r="H11" s="467"/>
      <c r="I11" s="468">
        <v>1</v>
      </c>
      <c r="J11" s="469">
        <f>IF('2. Cafam'!J24=0,"",'2. Cafam'!J24)</f>
        <v>147900</v>
      </c>
      <c r="K11" s="469">
        <f>IF('2. Compensar'!J24=0,"",'2. Compensar'!J24)</f>
        <v>395000</v>
      </c>
      <c r="L11" s="470">
        <f>'2. Dreams'!J24</f>
        <v>320000</v>
      </c>
      <c r="M11" s="464">
        <f>'EM-MINTRABAJO-2026'!G66</f>
        <v>85000</v>
      </c>
      <c r="N11" s="464">
        <f>'EM-MINTRABAJO-2026'!H66</f>
        <v>50000</v>
      </c>
      <c r="O11" s="464">
        <f>'EM-MINTRABAJO-2026'!I66</f>
        <v>70200</v>
      </c>
      <c r="P11" s="464">
        <f>'EM-MINTRABAJO-2026'!J66</f>
        <v>84200</v>
      </c>
      <c r="Q11" s="465" t="s">
        <v>74</v>
      </c>
      <c r="R11" s="438">
        <f t="shared" si="0"/>
        <v>0.76963289092125198</v>
      </c>
      <c r="S11" s="439">
        <f t="shared" si="1"/>
        <v>164600</v>
      </c>
      <c r="T11" s="439">
        <f t="shared" si="2"/>
        <v>85000</v>
      </c>
      <c r="U11" s="439">
        <f t="shared" si="3"/>
        <v>124700</v>
      </c>
      <c r="V11" s="439">
        <f t="shared" si="4"/>
        <v>99600</v>
      </c>
    </row>
    <row r="12" spans="1:28" ht="13.2" customHeight="1" x14ac:dyDescent="0.3">
      <c r="B12" s="466">
        <v>7</v>
      </c>
      <c r="C12" s="467"/>
      <c r="D12" s="467"/>
      <c r="E12" s="468" t="s">
        <v>50</v>
      </c>
      <c r="F12" s="435" t="s">
        <v>51</v>
      </c>
      <c r="G12" s="435" t="s">
        <v>44</v>
      </c>
      <c r="H12" s="467"/>
      <c r="I12" s="468">
        <v>1</v>
      </c>
      <c r="J12" s="469">
        <f>IF('2. Cafam'!J25=0,"",'2. Cafam'!J25)</f>
        <v>139200</v>
      </c>
      <c r="K12" s="469">
        <f>IF('2. Compensar'!J25=0,"",'2. Compensar'!J25)</f>
        <v>395000</v>
      </c>
      <c r="L12" s="470">
        <f>'2. Dreams'!J25</f>
        <v>320000</v>
      </c>
      <c r="M12" s="464">
        <f>'EM-MINTRABAJO-2026'!G64</f>
        <v>135000</v>
      </c>
      <c r="N12" s="464">
        <f>'EM-MINTRABAJO-2026'!H64</f>
        <v>70000</v>
      </c>
      <c r="O12" s="464">
        <f>'EM-MINTRABAJO-2026'!I64</f>
        <v>120900</v>
      </c>
      <c r="P12" s="464">
        <f>'EM-MINTRABAJO-2026'!J64</f>
        <v>145100</v>
      </c>
      <c r="Q12" s="465" t="s">
        <v>74</v>
      </c>
      <c r="R12" s="438">
        <f t="shared" si="0"/>
        <v>0.58452627049302253</v>
      </c>
      <c r="S12" s="439">
        <f t="shared" si="1"/>
        <v>189300</v>
      </c>
      <c r="T12" s="439">
        <f t="shared" si="2"/>
        <v>139200</v>
      </c>
      <c r="U12" s="439">
        <f t="shared" si="3"/>
        <v>161900</v>
      </c>
      <c r="V12" s="439">
        <f t="shared" si="4"/>
        <v>140900</v>
      </c>
    </row>
    <row r="13" spans="1:28" ht="13.2" customHeight="1" thickBot="1" x14ac:dyDescent="0.35">
      <c r="B13" s="471">
        <v>8</v>
      </c>
      <c r="C13" s="472"/>
      <c r="D13" s="472"/>
      <c r="E13" s="473" t="s">
        <v>60</v>
      </c>
      <c r="F13" s="474" t="s">
        <v>52</v>
      </c>
      <c r="G13" s="474"/>
      <c r="H13" s="472"/>
      <c r="I13" s="473">
        <v>1</v>
      </c>
      <c r="J13" s="475">
        <f>IF('2. Cafam'!J26=0,"",'2. Cafam'!J26)</f>
        <v>50000</v>
      </c>
      <c r="K13" s="476" t="s">
        <v>74</v>
      </c>
      <c r="L13" s="477">
        <f>'2. Dreams'!J26</f>
        <v>320000</v>
      </c>
      <c r="M13" s="464">
        <f>'EM-MINTRABAJO-2026'!G348</f>
        <v>130000</v>
      </c>
      <c r="N13" s="464">
        <f>'EM-MINTRABAJO-2026'!H348</f>
        <v>50000</v>
      </c>
      <c r="O13" s="464">
        <f>'EM-MINTRABAJO-2026'!I348</f>
        <v>92500</v>
      </c>
      <c r="P13" s="464">
        <f>'EM-MINTRABAJO-2026'!J348</f>
        <v>111000</v>
      </c>
      <c r="Q13" s="465" t="s">
        <v>74</v>
      </c>
      <c r="R13" s="438">
        <f t="shared" si="0"/>
        <v>0.7308930688565175</v>
      </c>
      <c r="S13" s="439">
        <f t="shared" si="1"/>
        <v>125600</v>
      </c>
      <c r="T13" s="439">
        <f t="shared" si="2"/>
        <v>101800</v>
      </c>
      <c r="U13" s="439">
        <f t="shared" si="3"/>
        <v>101100</v>
      </c>
      <c r="V13" s="439">
        <f t="shared" si="4"/>
        <v>84900</v>
      </c>
    </row>
    <row r="14" spans="1:28" ht="13.2" customHeight="1" x14ac:dyDescent="0.3">
      <c r="B14" s="458">
        <v>9</v>
      </c>
      <c r="C14" s="459" t="s">
        <v>28</v>
      </c>
      <c r="D14" s="459" t="s">
        <v>29</v>
      </c>
      <c r="E14" s="460" t="s">
        <v>229</v>
      </c>
      <c r="F14" s="461" t="s">
        <v>21</v>
      </c>
      <c r="G14" s="461" t="s">
        <v>41</v>
      </c>
      <c r="H14" s="459" t="s">
        <v>30</v>
      </c>
      <c r="I14" s="460">
        <v>1</v>
      </c>
      <c r="J14" s="462">
        <f>IF('2. Cafam'!J27=0,"",'2. Cafam'!J27)</f>
        <v>100000</v>
      </c>
      <c r="K14" s="462">
        <f>IF('2. Compensar'!J27=0,"",'2. Compensar'!J27)</f>
        <v>150000</v>
      </c>
      <c r="L14" s="463">
        <f>'2. Dreams'!J27</f>
        <v>280000</v>
      </c>
      <c r="M14" s="464">
        <f>'EM-MINTRABAJO-2026'!G14</f>
        <v>85000</v>
      </c>
      <c r="N14" s="464">
        <f>'EM-MINTRABAJO-2026'!H14</f>
        <v>50000</v>
      </c>
      <c r="O14" s="464">
        <f>'EM-MINTRABAJO-2026'!I14</f>
        <v>59700</v>
      </c>
      <c r="P14" s="464">
        <f>'EM-MINTRABAJO-2026'!J14</f>
        <v>71600</v>
      </c>
      <c r="Q14" s="465" t="s">
        <v>74</v>
      </c>
      <c r="R14" s="438">
        <f t="shared" si="0"/>
        <v>0.65388405369083802</v>
      </c>
      <c r="S14" s="439">
        <f t="shared" si="1"/>
        <v>113800</v>
      </c>
      <c r="T14" s="439">
        <f t="shared" si="2"/>
        <v>85000</v>
      </c>
      <c r="U14" s="439">
        <f t="shared" si="3"/>
        <v>96200</v>
      </c>
      <c r="V14" s="439">
        <f t="shared" si="4"/>
        <v>84600</v>
      </c>
    </row>
    <row r="15" spans="1:28" ht="13.2" customHeight="1" x14ac:dyDescent="0.3">
      <c r="B15" s="466">
        <v>10</v>
      </c>
      <c r="C15" s="467"/>
      <c r="D15" s="467"/>
      <c r="E15" s="468" t="s">
        <v>43</v>
      </c>
      <c r="F15" s="435" t="s">
        <v>23</v>
      </c>
      <c r="G15" s="435" t="s">
        <v>44</v>
      </c>
      <c r="H15" s="467"/>
      <c r="I15" s="468">
        <v>1</v>
      </c>
      <c r="J15" s="469">
        <f>IF('2. Cafam'!J28=0,"",'2. Cafam'!J28)</f>
        <v>356000</v>
      </c>
      <c r="K15" s="469">
        <f>IF('2. Compensar'!J28=0,"",'2. Compensar'!J28)</f>
        <v>395000</v>
      </c>
      <c r="L15" s="470">
        <f>'2. Dreams'!J28</f>
        <v>320000</v>
      </c>
      <c r="M15" s="464">
        <f>'EM-MINTRABAJO-2026'!G23</f>
        <v>135000</v>
      </c>
      <c r="N15" s="464">
        <f>'EM-MINTRABAJO-2026'!H23</f>
        <v>70000</v>
      </c>
      <c r="O15" s="464">
        <f>'EM-MINTRABAJO-2026'!I23</f>
        <v>118700</v>
      </c>
      <c r="P15" s="464">
        <f>'EM-MINTRABAJO-2026'!J23</f>
        <v>142400</v>
      </c>
      <c r="Q15" s="465" t="s">
        <v>74</v>
      </c>
      <c r="R15" s="438">
        <f t="shared" si="0"/>
        <v>0.55809304716493635</v>
      </c>
      <c r="S15" s="439">
        <f t="shared" si="1"/>
        <v>219600</v>
      </c>
      <c r="T15" s="439">
        <f t="shared" si="2"/>
        <v>142400</v>
      </c>
      <c r="U15" s="439">
        <f t="shared" si="3"/>
        <v>184200</v>
      </c>
      <c r="V15" s="439">
        <f t="shared" si="4"/>
        <v>153500</v>
      </c>
    </row>
    <row r="16" spans="1:28" ht="13.2" customHeight="1" x14ac:dyDescent="0.3">
      <c r="B16" s="466">
        <v>11</v>
      </c>
      <c r="C16" s="467"/>
      <c r="D16" s="467"/>
      <c r="E16" s="468" t="s">
        <v>45</v>
      </c>
      <c r="F16" s="435" t="s">
        <v>24</v>
      </c>
      <c r="G16" s="435" t="s">
        <v>44</v>
      </c>
      <c r="H16" s="467"/>
      <c r="I16" s="468">
        <v>1</v>
      </c>
      <c r="J16" s="469">
        <f>IF('2. Cafam'!J29=0,"",'2. Cafam'!J29)</f>
        <v>147900</v>
      </c>
      <c r="K16" s="469">
        <f>IF('2. Compensar'!J29=0,"",'2. Compensar'!J29)</f>
        <v>395000</v>
      </c>
      <c r="L16" s="470">
        <f>'2. Dreams'!J29</f>
        <v>320000</v>
      </c>
      <c r="M16" s="464">
        <f>'EM-MINTRABAJO-2026'!G21</f>
        <v>125000</v>
      </c>
      <c r="N16" s="464">
        <f>'EM-MINTRABAJO-2026'!H21</f>
        <v>70000</v>
      </c>
      <c r="O16" s="464">
        <f>'EM-MINTRABAJO-2026'!I21</f>
        <v>96900</v>
      </c>
      <c r="P16" s="464">
        <f>'EM-MINTRABAJO-2026'!J21</f>
        <v>116300</v>
      </c>
      <c r="Q16" s="465" t="s">
        <v>74</v>
      </c>
      <c r="R16" s="438">
        <f t="shared" si="0"/>
        <v>0.63450956990173113</v>
      </c>
      <c r="S16" s="439">
        <f t="shared" si="1"/>
        <v>181600</v>
      </c>
      <c r="T16" s="439">
        <f t="shared" si="2"/>
        <v>125000</v>
      </c>
      <c r="U16" s="439">
        <f t="shared" si="3"/>
        <v>151600</v>
      </c>
      <c r="V16" s="439">
        <f t="shared" si="4"/>
        <v>130500</v>
      </c>
    </row>
    <row r="17" spans="2:22" ht="13.2" customHeight="1" x14ac:dyDescent="0.3">
      <c r="B17" s="466">
        <v>12</v>
      </c>
      <c r="C17" s="467"/>
      <c r="D17" s="467"/>
      <c r="E17" s="468" t="s">
        <v>47</v>
      </c>
      <c r="F17" s="435" t="s">
        <v>25</v>
      </c>
      <c r="G17" s="435" t="s">
        <v>44</v>
      </c>
      <c r="H17" s="467"/>
      <c r="I17" s="468">
        <v>1</v>
      </c>
      <c r="J17" s="469">
        <f>IF('2. Cafam'!J30=0,"",'2. Cafam'!J30)</f>
        <v>180200</v>
      </c>
      <c r="K17" s="469">
        <f>IF('2. Compensar'!J30=0,"",'2. Compensar'!J30)</f>
        <v>395000</v>
      </c>
      <c r="L17" s="470">
        <f>'2. Dreams'!J30</f>
        <v>320000</v>
      </c>
      <c r="M17" s="464">
        <f>'EM-MINTRABAJO-2026'!G29</f>
        <v>85000</v>
      </c>
      <c r="N17" s="464">
        <f>'EM-MINTRABAJO-2026'!H29</f>
        <v>70000</v>
      </c>
      <c r="O17" s="464">
        <f>'EM-MINTRABAJO-2026'!I29</f>
        <v>72900</v>
      </c>
      <c r="P17" s="464">
        <f>'EM-MINTRABAJO-2026'!J29</f>
        <v>87500</v>
      </c>
      <c r="Q17" s="465" t="s">
        <v>74</v>
      </c>
      <c r="R17" s="438">
        <f t="shared" si="0"/>
        <v>0.71364814159285439</v>
      </c>
      <c r="S17" s="439">
        <f t="shared" si="1"/>
        <v>172900</v>
      </c>
      <c r="T17" s="439">
        <f t="shared" si="2"/>
        <v>87500</v>
      </c>
      <c r="U17" s="439">
        <f t="shared" si="3"/>
        <v>136100</v>
      </c>
      <c r="V17" s="439">
        <f t="shared" si="4"/>
        <v>112200</v>
      </c>
    </row>
    <row r="18" spans="2:22" ht="13.2" customHeight="1" x14ac:dyDescent="0.3">
      <c r="B18" s="466">
        <v>13</v>
      </c>
      <c r="C18" s="467"/>
      <c r="D18" s="467"/>
      <c r="E18" s="468" t="s">
        <v>47</v>
      </c>
      <c r="F18" s="435" t="s">
        <v>26</v>
      </c>
      <c r="G18" s="435" t="s">
        <v>44</v>
      </c>
      <c r="H18" s="467"/>
      <c r="I18" s="468">
        <v>1</v>
      </c>
      <c r="J18" s="469">
        <f>IF('2. Cafam'!J31=0,"",'2. Cafam'!J31)</f>
        <v>180200</v>
      </c>
      <c r="K18" s="469">
        <f>IF('2. Compensar'!J31=0,"",'2. Compensar'!J31)</f>
        <v>395000</v>
      </c>
      <c r="L18" s="470">
        <f>'2. Dreams'!J31</f>
        <v>320000</v>
      </c>
      <c r="M18" s="464">
        <f>'EM-MINTRABAJO-2026'!G29</f>
        <v>85000</v>
      </c>
      <c r="N18" s="464">
        <f>'EM-MINTRABAJO-2026'!H29</f>
        <v>70000</v>
      </c>
      <c r="O18" s="464">
        <f>'EM-MINTRABAJO-2026'!I29</f>
        <v>72900</v>
      </c>
      <c r="P18" s="464">
        <f>'EM-MINTRABAJO-2026'!J29</f>
        <v>87500</v>
      </c>
      <c r="Q18" s="465" t="s">
        <v>74</v>
      </c>
      <c r="R18" s="438">
        <f t="shared" si="0"/>
        <v>0.71364814159285439</v>
      </c>
      <c r="S18" s="439">
        <f t="shared" si="1"/>
        <v>172900</v>
      </c>
      <c r="T18" s="439">
        <f t="shared" si="2"/>
        <v>87500</v>
      </c>
      <c r="U18" s="439">
        <f t="shared" si="3"/>
        <v>136100</v>
      </c>
      <c r="V18" s="439">
        <f t="shared" si="4"/>
        <v>112200</v>
      </c>
    </row>
    <row r="19" spans="2:22" ht="13.2" customHeight="1" x14ac:dyDescent="0.3">
      <c r="B19" s="466">
        <v>14</v>
      </c>
      <c r="C19" s="467"/>
      <c r="D19" s="467"/>
      <c r="E19" s="468" t="s">
        <v>48</v>
      </c>
      <c r="F19" s="435" t="s">
        <v>27</v>
      </c>
      <c r="G19" s="435" t="s">
        <v>49</v>
      </c>
      <c r="H19" s="467"/>
      <c r="I19" s="468">
        <v>1</v>
      </c>
      <c r="J19" s="469">
        <f>IF('2. Cafam'!J32=0,"",'2. Cafam'!J32)</f>
        <v>147900</v>
      </c>
      <c r="K19" s="469">
        <f>IF('2. Compensar'!J32=0,"",'2. Compensar'!J32)</f>
        <v>395000</v>
      </c>
      <c r="L19" s="470">
        <f>'2. Dreams'!J32</f>
        <v>320000</v>
      </c>
      <c r="M19" s="464">
        <f>'EM-MINTRABAJO-2026'!G30</f>
        <v>85000</v>
      </c>
      <c r="N19" s="464">
        <f>'EM-MINTRABAJO-2026'!H30</f>
        <v>50000</v>
      </c>
      <c r="O19" s="464">
        <f>'EM-MINTRABAJO-2026'!I30</f>
        <v>72900</v>
      </c>
      <c r="P19" s="464">
        <f>'EM-MINTRABAJO-2026'!J30</f>
        <v>87500</v>
      </c>
      <c r="Q19" s="465" t="s">
        <v>74</v>
      </c>
      <c r="R19" s="438">
        <f t="shared" si="0"/>
        <v>0.7621371310560332</v>
      </c>
      <c r="S19" s="439">
        <f t="shared" si="1"/>
        <v>165500</v>
      </c>
      <c r="T19" s="439">
        <f t="shared" si="2"/>
        <v>87500</v>
      </c>
      <c r="U19" s="439">
        <f t="shared" si="3"/>
        <v>126100</v>
      </c>
      <c r="V19" s="439">
        <f t="shared" si="4"/>
        <v>101000</v>
      </c>
    </row>
    <row r="20" spans="2:22" ht="13.2" customHeight="1" x14ac:dyDescent="0.3">
      <c r="B20" s="466">
        <v>15</v>
      </c>
      <c r="C20" s="467"/>
      <c r="D20" s="467"/>
      <c r="E20" s="468" t="s">
        <v>50</v>
      </c>
      <c r="F20" s="435" t="s">
        <v>51</v>
      </c>
      <c r="G20" s="435" t="s">
        <v>44</v>
      </c>
      <c r="H20" s="467"/>
      <c r="I20" s="468">
        <v>1</v>
      </c>
      <c r="J20" s="469">
        <f>IF('2. Cafam'!J33=0,"",'2. Cafam'!J33)</f>
        <v>139200</v>
      </c>
      <c r="K20" s="469">
        <f>IF('2. Compensar'!J33=0,"",'2. Compensar'!J33)</f>
        <v>395000</v>
      </c>
      <c r="L20" s="470">
        <f>'2. Dreams'!J33</f>
        <v>320000</v>
      </c>
      <c r="M20" s="464">
        <f>'EM-MINTRABAJO-2026'!G28</f>
        <v>135000</v>
      </c>
      <c r="N20" s="464">
        <f>'EM-MINTRABAJO-2026'!H28</f>
        <v>70000</v>
      </c>
      <c r="O20" s="464">
        <f>'EM-MINTRABAJO-2026'!I28</f>
        <v>120900</v>
      </c>
      <c r="P20" s="464">
        <f>'EM-MINTRABAJO-2026'!J28</f>
        <v>145100</v>
      </c>
      <c r="Q20" s="465" t="s">
        <v>74</v>
      </c>
      <c r="R20" s="438">
        <f t="shared" si="0"/>
        <v>0.58452627049302253</v>
      </c>
      <c r="S20" s="439">
        <f t="shared" si="1"/>
        <v>189300</v>
      </c>
      <c r="T20" s="439">
        <f t="shared" si="2"/>
        <v>139200</v>
      </c>
      <c r="U20" s="439">
        <f t="shared" si="3"/>
        <v>161900</v>
      </c>
      <c r="V20" s="439">
        <f t="shared" si="4"/>
        <v>140900</v>
      </c>
    </row>
    <row r="21" spans="2:22" ht="13.2" customHeight="1" thickBot="1" x14ac:dyDescent="0.35">
      <c r="B21" s="471">
        <v>16</v>
      </c>
      <c r="C21" s="472"/>
      <c r="D21" s="472"/>
      <c r="E21" s="473" t="s">
        <v>60</v>
      </c>
      <c r="F21" s="474" t="s">
        <v>52</v>
      </c>
      <c r="G21" s="478"/>
      <c r="H21" s="472"/>
      <c r="I21" s="479">
        <v>1</v>
      </c>
      <c r="J21" s="475">
        <f>IF('2. Cafam'!J34=0,"",'2. Cafam'!J34)</f>
        <v>50000</v>
      </c>
      <c r="K21" s="476" t="s">
        <v>74</v>
      </c>
      <c r="L21" s="477">
        <f>'2. Dreams'!J34</f>
        <v>320000</v>
      </c>
      <c r="M21" s="464">
        <f>'EM-MINTRABAJO-2026'!G347</f>
        <v>85000</v>
      </c>
      <c r="N21" s="464">
        <f>'EM-MINTRABAJO-2026'!H347</f>
        <v>70000</v>
      </c>
      <c r="O21" s="464">
        <f>'EM-MINTRABAJO-2026'!I347</f>
        <v>99000</v>
      </c>
      <c r="P21" s="464">
        <f>'EM-MINTRABAJO-2026'!J347</f>
        <v>118800</v>
      </c>
      <c r="Q21" s="465" t="s">
        <v>74</v>
      </c>
      <c r="R21" s="438">
        <f t="shared" si="0"/>
        <v>0.72982152350619633</v>
      </c>
      <c r="S21" s="439">
        <f t="shared" si="1"/>
        <v>123800</v>
      </c>
      <c r="T21" s="439">
        <f t="shared" si="2"/>
        <v>92000</v>
      </c>
      <c r="U21" s="439">
        <f t="shared" si="3"/>
        <v>101900</v>
      </c>
      <c r="V21" s="439">
        <f t="shared" si="4"/>
        <v>88600</v>
      </c>
    </row>
    <row r="22" spans="2:22" ht="13.2" customHeight="1" x14ac:dyDescent="0.3">
      <c r="B22" s="458">
        <v>17</v>
      </c>
      <c r="C22" s="459" t="s">
        <v>53</v>
      </c>
      <c r="D22" s="459" t="s">
        <v>31</v>
      </c>
      <c r="E22" s="460" t="s">
        <v>229</v>
      </c>
      <c r="F22" s="461" t="s">
        <v>21</v>
      </c>
      <c r="G22" s="461" t="s">
        <v>41</v>
      </c>
      <c r="H22" s="459" t="s">
        <v>22</v>
      </c>
      <c r="I22" s="460">
        <v>1</v>
      </c>
      <c r="J22" s="462">
        <f>IF('2. Cafam'!J35=0,"",'2. Cafam'!J35)</f>
        <v>100000</v>
      </c>
      <c r="K22" s="462">
        <f>IF('2. Compensar'!J35=0,"",'2. Compensar'!J35)</f>
        <v>150000</v>
      </c>
      <c r="L22" s="463">
        <f>'2. Dreams'!J35</f>
        <v>280000</v>
      </c>
      <c r="M22" s="464">
        <f>'EM-MINTRABAJO-2026'!G86</f>
        <v>85000</v>
      </c>
      <c r="N22" s="464">
        <f>'EM-MINTRABAJO-2026'!H86</f>
        <v>40000</v>
      </c>
      <c r="O22" s="464">
        <f>'EM-MINTRABAJO-2026'!I86</f>
        <v>49400</v>
      </c>
      <c r="P22" s="464">
        <f>'EM-MINTRABAJO-2026'!J86</f>
        <v>59300</v>
      </c>
      <c r="Q22" s="465" t="s">
        <v>74</v>
      </c>
      <c r="R22" s="438">
        <f t="shared" si="0"/>
        <v>0.71304244060535715</v>
      </c>
      <c r="S22" s="439">
        <f t="shared" si="1"/>
        <v>109100</v>
      </c>
      <c r="T22" s="439">
        <f t="shared" si="2"/>
        <v>85000</v>
      </c>
      <c r="U22" s="439">
        <f t="shared" si="3"/>
        <v>88300</v>
      </c>
      <c r="V22" s="439">
        <f t="shared" si="4"/>
        <v>74400</v>
      </c>
    </row>
    <row r="23" spans="2:22" ht="13.2" customHeight="1" x14ac:dyDescent="0.3">
      <c r="B23" s="466">
        <v>18</v>
      </c>
      <c r="C23" s="467"/>
      <c r="D23" s="467"/>
      <c r="E23" s="468" t="s">
        <v>43</v>
      </c>
      <c r="F23" s="435" t="s">
        <v>23</v>
      </c>
      <c r="G23" s="435" t="s">
        <v>44</v>
      </c>
      <c r="H23" s="467"/>
      <c r="I23" s="468">
        <v>1</v>
      </c>
      <c r="J23" s="469">
        <f>IF('2. Cafam'!J36=0,"",'2. Cafam'!J36)</f>
        <v>356000</v>
      </c>
      <c r="K23" s="469">
        <f>IF('2. Compensar'!J36=0,"",'2. Compensar'!J36)</f>
        <v>395000</v>
      </c>
      <c r="L23" s="470">
        <f>'2. Dreams'!J36</f>
        <v>320000</v>
      </c>
      <c r="M23" s="464">
        <f>'EM-MINTRABAJO-2026'!G95</f>
        <v>135000</v>
      </c>
      <c r="N23" s="464">
        <f>'EM-MINTRABAJO-2026'!H95</f>
        <v>60000</v>
      </c>
      <c r="O23" s="464">
        <f>'EM-MINTRABAJO-2026'!I95</f>
        <v>104500</v>
      </c>
      <c r="P23" s="464">
        <f>'EM-MINTRABAJO-2026'!J95</f>
        <v>125400</v>
      </c>
      <c r="Q23" s="465" t="s">
        <v>74</v>
      </c>
      <c r="R23" s="438">
        <f t="shared" si="0"/>
        <v>0.5970601240134461</v>
      </c>
      <c r="S23" s="439">
        <f t="shared" si="1"/>
        <v>213700</v>
      </c>
      <c r="T23" s="439">
        <f t="shared" si="2"/>
        <v>135000</v>
      </c>
      <c r="U23" s="439">
        <f t="shared" si="3"/>
        <v>173700</v>
      </c>
      <c r="V23" s="439">
        <f t="shared" si="4"/>
        <v>139800</v>
      </c>
    </row>
    <row r="24" spans="2:22" ht="13.2" customHeight="1" x14ac:dyDescent="0.3">
      <c r="B24" s="466">
        <v>19</v>
      </c>
      <c r="C24" s="467"/>
      <c r="D24" s="467"/>
      <c r="E24" s="468" t="s">
        <v>45</v>
      </c>
      <c r="F24" s="435" t="s">
        <v>24</v>
      </c>
      <c r="G24" s="435" t="s">
        <v>44</v>
      </c>
      <c r="H24" s="467"/>
      <c r="I24" s="468">
        <v>1</v>
      </c>
      <c r="J24" s="469">
        <f>IF('2. Cafam'!J37=0,"",'2. Cafam'!J37)</f>
        <v>147900</v>
      </c>
      <c r="K24" s="469">
        <f>IF('2. Compensar'!J37=0,"",'2. Compensar'!J37)</f>
        <v>395000</v>
      </c>
      <c r="L24" s="470">
        <f>'2. Dreams'!J37</f>
        <v>320000</v>
      </c>
      <c r="M24" s="464">
        <f>'EM-MINTRABAJO-2026'!G93</f>
        <v>135000</v>
      </c>
      <c r="N24" s="464">
        <f>'EM-MINTRABAJO-2026'!H93</f>
        <v>60000</v>
      </c>
      <c r="O24" s="464">
        <f>'EM-MINTRABAJO-2026'!I93</f>
        <v>80400</v>
      </c>
      <c r="P24" s="464">
        <f>'EM-MINTRABAJO-2026'!J93</f>
        <v>96500</v>
      </c>
      <c r="Q24" s="465" t="s">
        <v>74</v>
      </c>
      <c r="R24" s="438">
        <f t="shared" si="0"/>
        <v>0.67784532313815615</v>
      </c>
      <c r="S24" s="439">
        <f t="shared" si="1"/>
        <v>176400</v>
      </c>
      <c r="T24" s="439">
        <f t="shared" si="2"/>
        <v>135000</v>
      </c>
      <c r="U24" s="439">
        <f t="shared" si="3"/>
        <v>142200</v>
      </c>
      <c r="V24" s="439">
        <f t="shared" si="4"/>
        <v>118100</v>
      </c>
    </row>
    <row r="25" spans="2:22" ht="13.2" customHeight="1" x14ac:dyDescent="0.3">
      <c r="B25" s="466">
        <v>20</v>
      </c>
      <c r="C25" s="467"/>
      <c r="D25" s="467"/>
      <c r="E25" s="468" t="s">
        <v>47</v>
      </c>
      <c r="F25" s="435" t="s">
        <v>25</v>
      </c>
      <c r="G25" s="435" t="s">
        <v>44</v>
      </c>
      <c r="H25" s="467"/>
      <c r="I25" s="468">
        <v>1</v>
      </c>
      <c r="J25" s="469">
        <f>IF('2. Cafam'!J38=0,"",'2. Cafam'!J38)</f>
        <v>180200</v>
      </c>
      <c r="K25" s="469">
        <f>IF('2. Compensar'!J38=0,"",'2. Compensar'!J38)</f>
        <v>395000</v>
      </c>
      <c r="L25" s="470">
        <f>'2. Dreams'!J38</f>
        <v>320000</v>
      </c>
      <c r="M25" s="464">
        <f>'EM-MINTRABAJO-2026'!G65</f>
        <v>85000</v>
      </c>
      <c r="N25" s="464">
        <f>'EM-MINTRABAJO-2026'!H65</f>
        <v>70000</v>
      </c>
      <c r="O25" s="464">
        <f>'EM-MINTRABAJO-2026'!I65</f>
        <v>70200</v>
      </c>
      <c r="P25" s="464">
        <f>'EM-MINTRABAJO-2026'!J65</f>
        <v>84200</v>
      </c>
      <c r="Q25" s="465" t="s">
        <v>74</v>
      </c>
      <c r="R25" s="438">
        <f t="shared" si="0"/>
        <v>0.72095019758605994</v>
      </c>
      <c r="S25" s="439">
        <f t="shared" si="1"/>
        <v>172100</v>
      </c>
      <c r="T25" s="439">
        <f t="shared" si="2"/>
        <v>85000</v>
      </c>
      <c r="U25" s="439">
        <f t="shared" si="3"/>
        <v>134600</v>
      </c>
      <c r="V25" s="439">
        <f t="shared" si="4"/>
        <v>110400</v>
      </c>
    </row>
    <row r="26" spans="2:22" ht="13.2" customHeight="1" x14ac:dyDescent="0.3">
      <c r="B26" s="466">
        <v>21</v>
      </c>
      <c r="C26" s="467"/>
      <c r="D26" s="467"/>
      <c r="E26" s="468" t="s">
        <v>47</v>
      </c>
      <c r="F26" s="435" t="s">
        <v>26</v>
      </c>
      <c r="G26" s="435" t="s">
        <v>44</v>
      </c>
      <c r="H26" s="467"/>
      <c r="I26" s="468">
        <v>1</v>
      </c>
      <c r="J26" s="469">
        <f>IF('2. Cafam'!J39=0,"",'2. Cafam'!J39)</f>
        <v>180200</v>
      </c>
      <c r="K26" s="469">
        <f>IF('2. Compensar'!J39=0,"",'2. Compensar'!J39)</f>
        <v>395000</v>
      </c>
      <c r="L26" s="470">
        <f>'2. Dreams'!J39</f>
        <v>320000</v>
      </c>
      <c r="M26" s="464">
        <f>'EM-MINTRABAJO-2026'!G65</f>
        <v>85000</v>
      </c>
      <c r="N26" s="464">
        <f>'EM-MINTRABAJO-2026'!H65</f>
        <v>70000</v>
      </c>
      <c r="O26" s="464">
        <f>'EM-MINTRABAJO-2026'!I65</f>
        <v>70200</v>
      </c>
      <c r="P26" s="464">
        <f>'EM-MINTRABAJO-2026'!J65</f>
        <v>84200</v>
      </c>
      <c r="Q26" s="465" t="s">
        <v>74</v>
      </c>
      <c r="R26" s="438">
        <f t="shared" si="0"/>
        <v>0.72095019758605994</v>
      </c>
      <c r="S26" s="439">
        <f t="shared" si="1"/>
        <v>172100</v>
      </c>
      <c r="T26" s="439">
        <f t="shared" si="2"/>
        <v>85000</v>
      </c>
      <c r="U26" s="439">
        <f t="shared" si="3"/>
        <v>134600</v>
      </c>
      <c r="V26" s="439">
        <f t="shared" si="4"/>
        <v>110400</v>
      </c>
    </row>
    <row r="27" spans="2:22" ht="13.2" customHeight="1" x14ac:dyDescent="0.3">
      <c r="B27" s="466">
        <v>22</v>
      </c>
      <c r="C27" s="467"/>
      <c r="D27" s="467"/>
      <c r="E27" s="468" t="s">
        <v>48</v>
      </c>
      <c r="F27" s="435" t="s">
        <v>27</v>
      </c>
      <c r="G27" s="435" t="s">
        <v>49</v>
      </c>
      <c r="H27" s="467"/>
      <c r="I27" s="468">
        <v>1</v>
      </c>
      <c r="J27" s="469">
        <f>IF('2. Cafam'!J40=0,"",'2. Cafam'!J40)</f>
        <v>147900</v>
      </c>
      <c r="K27" s="469">
        <f>IF('2. Compensar'!J40=0,"",'2. Compensar'!J40)</f>
        <v>395000</v>
      </c>
      <c r="L27" s="470">
        <f>'2. Dreams'!J40</f>
        <v>320000</v>
      </c>
      <c r="M27" s="464">
        <f>'EM-MINTRABAJO-2026'!G102</f>
        <v>85000</v>
      </c>
      <c r="N27" s="464">
        <f>'EM-MINTRABAJO-2026'!H102</f>
        <v>40000</v>
      </c>
      <c r="O27" s="464">
        <f>'EM-MINTRABAJO-2026'!I102</f>
        <v>64700</v>
      </c>
      <c r="P27" s="464">
        <f>'EM-MINTRABAJO-2026'!J102</f>
        <v>77600</v>
      </c>
      <c r="Q27" s="465" t="s">
        <v>74</v>
      </c>
      <c r="R27" s="438">
        <f t="shared" si="0"/>
        <v>0.80022918863071502</v>
      </c>
      <c r="S27" s="439">
        <f t="shared" si="1"/>
        <v>161500</v>
      </c>
      <c r="T27" s="439">
        <f t="shared" si="2"/>
        <v>85000</v>
      </c>
      <c r="U27" s="439">
        <f t="shared" si="3"/>
        <v>118000</v>
      </c>
      <c r="V27" s="439">
        <f t="shared" si="4"/>
        <v>90300</v>
      </c>
    </row>
    <row r="28" spans="2:22" ht="13.2" customHeight="1" x14ac:dyDescent="0.3">
      <c r="B28" s="466">
        <v>23</v>
      </c>
      <c r="C28" s="467"/>
      <c r="D28" s="467"/>
      <c r="E28" s="468" t="s">
        <v>50</v>
      </c>
      <c r="F28" s="435" t="s">
        <v>51</v>
      </c>
      <c r="G28" s="435" t="s">
        <v>44</v>
      </c>
      <c r="H28" s="467"/>
      <c r="I28" s="468">
        <v>1</v>
      </c>
      <c r="J28" s="469">
        <f>IF('2. Cafam'!J41=0,"",'2. Cafam'!J41)</f>
        <v>139200</v>
      </c>
      <c r="K28" s="469">
        <f>IF('2. Compensar'!J41=0,"",'2. Compensar'!J41)</f>
        <v>395000</v>
      </c>
      <c r="L28" s="470">
        <f>'2. Dreams'!J41</f>
        <v>320000</v>
      </c>
      <c r="M28" s="464">
        <f>'EM-MINTRABAJO-2026'!G100</f>
        <v>135000</v>
      </c>
      <c r="N28" s="464">
        <f>'EM-MINTRABAJO-2026'!H100</f>
        <v>60000</v>
      </c>
      <c r="O28" s="464">
        <f>'EM-MINTRABAJO-2026'!I100</f>
        <v>82500</v>
      </c>
      <c r="P28" s="464">
        <f>'EM-MINTRABAJO-2026'!J100</f>
        <v>99000</v>
      </c>
      <c r="Q28" s="465" t="s">
        <v>74</v>
      </c>
      <c r="R28" s="438">
        <f t="shared" si="0"/>
        <v>0.67934591186340554</v>
      </c>
      <c r="S28" s="439">
        <f t="shared" si="1"/>
        <v>175800</v>
      </c>
      <c r="T28" s="439">
        <f t="shared" si="2"/>
        <v>135000</v>
      </c>
      <c r="U28" s="439">
        <f t="shared" si="3"/>
        <v>142000</v>
      </c>
      <c r="V28" s="439">
        <f t="shared" si="4"/>
        <v>118400</v>
      </c>
    </row>
    <row r="29" spans="2:22" ht="13.2" customHeight="1" thickBot="1" x14ac:dyDescent="0.35">
      <c r="B29" s="471">
        <v>24</v>
      </c>
      <c r="C29" s="472"/>
      <c r="D29" s="472"/>
      <c r="E29" s="473" t="s">
        <v>60</v>
      </c>
      <c r="F29" s="474" t="s">
        <v>52</v>
      </c>
      <c r="G29" s="478"/>
      <c r="H29" s="472"/>
      <c r="I29" s="479">
        <v>1</v>
      </c>
      <c r="J29" s="475">
        <f>IF('2. Cafam'!J42=0,"",'2. Cafam'!J42)</f>
        <v>50000</v>
      </c>
      <c r="K29" s="476" t="s">
        <v>74</v>
      </c>
      <c r="L29" s="477">
        <f>'2. Dreams'!J42</f>
        <v>320000</v>
      </c>
      <c r="M29" s="464">
        <f>'EM-MINTRABAJO-2026'!G349</f>
        <v>130000</v>
      </c>
      <c r="N29" s="464">
        <f>'EM-MINTRABAJO-2026'!H349</f>
        <v>40000</v>
      </c>
      <c r="O29" s="464">
        <f>'EM-MINTRABAJO-2026'!I349</f>
        <v>92500</v>
      </c>
      <c r="P29" s="464">
        <f>'EM-MINTRABAJO-2026'!J349</f>
        <v>111000</v>
      </c>
      <c r="Q29" s="465" t="s">
        <v>74</v>
      </c>
      <c r="R29" s="438">
        <f t="shared" si="0"/>
        <v>0.75231869792533046</v>
      </c>
      <c r="S29" s="439">
        <f t="shared" si="1"/>
        <v>123900</v>
      </c>
      <c r="T29" s="439">
        <f t="shared" si="2"/>
        <v>101800</v>
      </c>
      <c r="U29" s="439">
        <f t="shared" si="3"/>
        <v>97400</v>
      </c>
      <c r="V29" s="439">
        <f t="shared" si="4"/>
        <v>79300</v>
      </c>
    </row>
    <row r="30" spans="2:22" ht="13.2" customHeight="1" x14ac:dyDescent="0.3">
      <c r="B30" s="458">
        <v>25</v>
      </c>
      <c r="C30" s="459" t="s">
        <v>32</v>
      </c>
      <c r="D30" s="459" t="s">
        <v>54</v>
      </c>
      <c r="E30" s="460" t="s">
        <v>229</v>
      </c>
      <c r="F30" s="461" t="s">
        <v>21</v>
      </c>
      <c r="G30" s="461" t="s">
        <v>41</v>
      </c>
      <c r="H30" s="459" t="s">
        <v>22</v>
      </c>
      <c r="I30" s="460">
        <v>1</v>
      </c>
      <c r="J30" s="462">
        <f>IF('2. Cafam'!J43=0,"",'2. Cafam'!J43)</f>
        <v>124600</v>
      </c>
      <c r="K30" s="462">
        <f>IF('2. Compensar'!J43=0,"",'2. Compensar'!J43)</f>
        <v>350000</v>
      </c>
      <c r="L30" s="463">
        <f>'2. Dreams'!J43</f>
        <v>320000</v>
      </c>
      <c r="M30" s="465" t="s">
        <v>74</v>
      </c>
      <c r="N30" s="465" t="s">
        <v>74</v>
      </c>
      <c r="O30" s="465" t="s">
        <v>74</v>
      </c>
      <c r="P30" s="465" t="s">
        <v>74</v>
      </c>
      <c r="Q30" s="464">
        <f>'EM-ICANH-2025'!O28*(1+('2. Bienestar Salud'!$Q$2/100))</f>
        <v>112982.5</v>
      </c>
      <c r="R30" s="438">
        <f t="shared" si="0"/>
        <v>0.47907970323421123</v>
      </c>
      <c r="S30" s="439">
        <f t="shared" si="1"/>
        <v>226900</v>
      </c>
      <c r="T30" s="439">
        <f t="shared" si="2"/>
        <v>222300</v>
      </c>
      <c r="U30" s="439">
        <f t="shared" si="3"/>
        <v>199300</v>
      </c>
      <c r="V30" s="439">
        <f t="shared" si="4"/>
        <v>175000</v>
      </c>
    </row>
    <row r="31" spans="2:22" ht="13.2" customHeight="1" x14ac:dyDescent="0.3">
      <c r="B31" s="466">
        <v>26</v>
      </c>
      <c r="C31" s="467"/>
      <c r="D31" s="467"/>
      <c r="E31" s="468" t="s">
        <v>43</v>
      </c>
      <c r="F31" s="435" t="s">
        <v>23</v>
      </c>
      <c r="G31" s="435" t="s">
        <v>44</v>
      </c>
      <c r="H31" s="467"/>
      <c r="I31" s="468">
        <v>1</v>
      </c>
      <c r="J31" s="469">
        <f>IF('2. Cafam'!J44=0,"",'2. Cafam'!J44)</f>
        <v>349300</v>
      </c>
      <c r="K31" s="469">
        <f>IF('2. Compensar'!J44=0,"",'2. Compensar'!J44)</f>
        <v>850000</v>
      </c>
      <c r="L31" s="470">
        <f>'2. Dreams'!J44</f>
        <v>360000</v>
      </c>
      <c r="M31" s="465" t="s">
        <v>74</v>
      </c>
      <c r="N31" s="465" t="s">
        <v>74</v>
      </c>
      <c r="O31" s="465" t="s">
        <v>74</v>
      </c>
      <c r="P31" s="465" t="s">
        <v>74</v>
      </c>
      <c r="Q31" s="464">
        <f>'EM-ICANH-2025'!O29*(1+('2. Bienestar Salud'!$Q$2/100))</f>
        <v>112982.5</v>
      </c>
      <c r="R31" s="438">
        <f t="shared" si="0"/>
        <v>0.64153889962290545</v>
      </c>
      <c r="S31" s="439">
        <f t="shared" si="1"/>
        <v>418100</v>
      </c>
      <c r="T31" s="439">
        <f t="shared" si="2"/>
        <v>354700</v>
      </c>
      <c r="U31" s="439">
        <f t="shared" si="3"/>
        <v>331500</v>
      </c>
      <c r="V31" s="439">
        <f t="shared" si="4"/>
        <v>255300</v>
      </c>
    </row>
    <row r="32" spans="2:22" ht="13.2" customHeight="1" x14ac:dyDescent="0.3">
      <c r="B32" s="466">
        <v>27</v>
      </c>
      <c r="C32" s="467"/>
      <c r="D32" s="467"/>
      <c r="E32" s="468" t="s">
        <v>45</v>
      </c>
      <c r="F32" s="435" t="s">
        <v>24</v>
      </c>
      <c r="G32" s="435" t="s">
        <v>44</v>
      </c>
      <c r="H32" s="467"/>
      <c r="I32" s="468">
        <v>1</v>
      </c>
      <c r="J32" s="469">
        <f>IF('2. Cafam'!J45=0,"",'2. Cafam'!J45)</f>
        <v>287500</v>
      </c>
      <c r="K32" s="469">
        <f>IF('2. Compensar'!J45=0,"",'2. Compensar'!J45)</f>
        <v>850000</v>
      </c>
      <c r="L32" s="470">
        <f>'2. Dreams'!J45</f>
        <v>360000</v>
      </c>
      <c r="M32" s="465" t="s">
        <v>74</v>
      </c>
      <c r="N32" s="465" t="s">
        <v>74</v>
      </c>
      <c r="O32" s="465" t="s">
        <v>74</v>
      </c>
      <c r="P32" s="465" t="s">
        <v>74</v>
      </c>
      <c r="Q32" s="464">
        <f>'EM-ICANH-2025'!O30*(1+('2. Bienestar Salud'!$Q$2/100))</f>
        <v>112982.5</v>
      </c>
      <c r="R32" s="438">
        <f t="shared" si="0"/>
        <v>0.67918466683224221</v>
      </c>
      <c r="S32" s="439">
        <f t="shared" si="1"/>
        <v>402600</v>
      </c>
      <c r="T32" s="439">
        <f t="shared" si="2"/>
        <v>323800</v>
      </c>
      <c r="U32" s="439">
        <f t="shared" si="3"/>
        <v>315700</v>
      </c>
      <c r="V32" s="439">
        <f t="shared" si="4"/>
        <v>245600</v>
      </c>
    </row>
    <row r="33" spans="2:22" ht="13.2" customHeight="1" x14ac:dyDescent="0.3">
      <c r="B33" s="466">
        <v>28</v>
      </c>
      <c r="C33" s="467"/>
      <c r="D33" s="467"/>
      <c r="E33" s="468" t="s">
        <v>47</v>
      </c>
      <c r="F33" s="435" t="s">
        <v>25</v>
      </c>
      <c r="G33" s="435" t="s">
        <v>44</v>
      </c>
      <c r="H33" s="467"/>
      <c r="I33" s="468">
        <v>1</v>
      </c>
      <c r="J33" s="469">
        <f>IF('2. Cafam'!J46=0,"",'2. Cafam'!J46)</f>
        <v>189000</v>
      </c>
      <c r="K33" s="469">
        <f>IF('2. Compensar'!J46=0,"",'2. Compensar'!J46)</f>
        <v>850000</v>
      </c>
      <c r="L33" s="470">
        <f>'2. Dreams'!J46</f>
        <v>360000</v>
      </c>
      <c r="M33" s="465" t="s">
        <v>74</v>
      </c>
      <c r="N33" s="465" t="s">
        <v>74</v>
      </c>
      <c r="O33" s="465" t="s">
        <v>74</v>
      </c>
      <c r="P33" s="465" t="s">
        <v>74</v>
      </c>
      <c r="Q33" s="464">
        <f>'EM-ICANH-2025'!O31*(1+('2. Bienestar Salud'!$Q$2/100))</f>
        <v>112982.5</v>
      </c>
      <c r="R33" s="438">
        <f t="shared" si="0"/>
        <v>0.7587923418295176</v>
      </c>
      <c r="S33" s="439">
        <f t="shared" si="1"/>
        <v>378000</v>
      </c>
      <c r="T33" s="439">
        <f t="shared" si="2"/>
        <v>274500</v>
      </c>
      <c r="U33" s="439">
        <f t="shared" si="3"/>
        <v>284300</v>
      </c>
      <c r="V33" s="439">
        <f t="shared" si="4"/>
        <v>221000</v>
      </c>
    </row>
    <row r="34" spans="2:22" ht="13.2" customHeight="1" x14ac:dyDescent="0.3">
      <c r="B34" s="466">
        <v>29</v>
      </c>
      <c r="C34" s="467"/>
      <c r="D34" s="467"/>
      <c r="E34" s="468" t="s">
        <v>47</v>
      </c>
      <c r="F34" s="435" t="s">
        <v>26</v>
      </c>
      <c r="G34" s="435" t="s">
        <v>44</v>
      </c>
      <c r="H34" s="467"/>
      <c r="I34" s="468">
        <v>1</v>
      </c>
      <c r="J34" s="469">
        <f>IF('2. Cafam'!J47=0,"",'2. Cafam'!J47)</f>
        <v>189000</v>
      </c>
      <c r="K34" s="469">
        <f>IF('2. Compensar'!J47=0,"",'2. Compensar'!J47)</f>
        <v>850000</v>
      </c>
      <c r="L34" s="470">
        <f>'2. Dreams'!J47</f>
        <v>360000</v>
      </c>
      <c r="M34" s="465" t="s">
        <v>74</v>
      </c>
      <c r="N34" s="465" t="s">
        <v>74</v>
      </c>
      <c r="O34" s="465" t="s">
        <v>74</v>
      </c>
      <c r="P34" s="465" t="s">
        <v>74</v>
      </c>
      <c r="Q34" s="464">
        <f>'EM-ICANH-2025'!O32*(1+('2. Bienestar Salud'!$Q$2/100))</f>
        <v>112982.5</v>
      </c>
      <c r="R34" s="438">
        <f t="shared" si="0"/>
        <v>0.7587923418295176</v>
      </c>
      <c r="S34" s="439">
        <f t="shared" si="1"/>
        <v>378000</v>
      </c>
      <c r="T34" s="439">
        <f t="shared" si="2"/>
        <v>274500</v>
      </c>
      <c r="U34" s="439">
        <f t="shared" si="3"/>
        <v>284300</v>
      </c>
      <c r="V34" s="439">
        <f t="shared" si="4"/>
        <v>221000</v>
      </c>
    </row>
    <row r="35" spans="2:22" ht="13.2" customHeight="1" x14ac:dyDescent="0.3">
      <c r="B35" s="466">
        <v>30</v>
      </c>
      <c r="C35" s="467"/>
      <c r="D35" s="467"/>
      <c r="E35" s="468" t="s">
        <v>48</v>
      </c>
      <c r="F35" s="435" t="s">
        <v>27</v>
      </c>
      <c r="G35" s="435" t="s">
        <v>49</v>
      </c>
      <c r="H35" s="467"/>
      <c r="I35" s="468">
        <v>1</v>
      </c>
      <c r="J35" s="469">
        <f>IF('2. Cafam'!J48=0,"",'2. Cafam'!J48)</f>
        <v>161700</v>
      </c>
      <c r="K35" s="469">
        <f>IF('2. Compensar'!J48=0,"",'2. Compensar'!J48)</f>
        <v>850000</v>
      </c>
      <c r="L35" s="470">
        <f>'2. Dreams'!J48</f>
        <v>360000</v>
      </c>
      <c r="M35" s="465" t="s">
        <v>74</v>
      </c>
      <c r="N35" s="465" t="s">
        <v>74</v>
      </c>
      <c r="O35" s="465" t="s">
        <v>74</v>
      </c>
      <c r="P35" s="465" t="s">
        <v>74</v>
      </c>
      <c r="Q35" s="464">
        <f>'EM-ICANH-2025'!O33*(1+('2. Bienestar Salud'!$Q$2/100))</f>
        <v>112982.5</v>
      </c>
      <c r="R35" s="438">
        <f t="shared" si="0"/>
        <v>0.7854136376489983</v>
      </c>
      <c r="S35" s="439">
        <f t="shared" si="1"/>
        <v>371200</v>
      </c>
      <c r="T35" s="439">
        <f t="shared" si="2"/>
        <v>260900</v>
      </c>
      <c r="U35" s="439">
        <f t="shared" si="3"/>
        <v>273400</v>
      </c>
      <c r="V35" s="439">
        <f t="shared" si="4"/>
        <v>210600</v>
      </c>
    </row>
    <row r="36" spans="2:22" ht="13.2" customHeight="1" x14ac:dyDescent="0.3">
      <c r="B36" s="466">
        <v>31</v>
      </c>
      <c r="C36" s="467"/>
      <c r="D36" s="467"/>
      <c r="E36" s="468" t="s">
        <v>50</v>
      </c>
      <c r="F36" s="435" t="s">
        <v>51</v>
      </c>
      <c r="G36" s="435" t="s">
        <v>44</v>
      </c>
      <c r="H36" s="467"/>
      <c r="I36" s="480">
        <v>1</v>
      </c>
      <c r="J36" s="469">
        <f>IF('2. Cafam'!J49=0,"",'2. Cafam'!J49)</f>
        <v>198300</v>
      </c>
      <c r="K36" s="469">
        <f>IF('2. Compensar'!J49=0,"",'2. Compensar'!J49)</f>
        <v>850000</v>
      </c>
      <c r="L36" s="470">
        <f>'2. Dreams'!J49</f>
        <v>360000</v>
      </c>
      <c r="M36" s="465" t="s">
        <v>74</v>
      </c>
      <c r="N36" s="465" t="s">
        <v>74</v>
      </c>
      <c r="O36" s="465" t="s">
        <v>74</v>
      </c>
      <c r="P36" s="465" t="s">
        <v>74</v>
      </c>
      <c r="Q36" s="464">
        <f>'EM-ICANH-2025'!O34*(1+('2. Bienestar Salud'!$Q$2/100))</f>
        <v>112982.5</v>
      </c>
      <c r="R36" s="438">
        <f t="shared" si="0"/>
        <v>0.75018931948899314</v>
      </c>
      <c r="S36" s="439">
        <f t="shared" si="1"/>
        <v>380300</v>
      </c>
      <c r="T36" s="439">
        <f t="shared" si="2"/>
        <v>279200</v>
      </c>
      <c r="U36" s="439">
        <f t="shared" si="3"/>
        <v>287700</v>
      </c>
      <c r="V36" s="439">
        <f t="shared" si="4"/>
        <v>224100</v>
      </c>
    </row>
    <row r="37" spans="2:22" ht="13.2" customHeight="1" thickBot="1" x14ac:dyDescent="0.35">
      <c r="B37" s="471">
        <v>32</v>
      </c>
      <c r="C37" s="472"/>
      <c r="D37" s="472"/>
      <c r="E37" s="473" t="s">
        <v>60</v>
      </c>
      <c r="F37" s="474" t="s">
        <v>52</v>
      </c>
      <c r="G37" s="478"/>
      <c r="H37" s="472"/>
      <c r="I37" s="479">
        <v>1</v>
      </c>
      <c r="J37" s="476" t="s">
        <v>74</v>
      </c>
      <c r="K37" s="476" t="s">
        <v>74</v>
      </c>
      <c r="L37" s="477">
        <f>'2. Dreams'!J50</f>
        <v>360000</v>
      </c>
      <c r="M37" s="465" t="s">
        <v>74</v>
      </c>
      <c r="N37" s="465" t="s">
        <v>74</v>
      </c>
      <c r="O37" s="465" t="s">
        <v>74</v>
      </c>
      <c r="P37" s="465" t="s">
        <v>74</v>
      </c>
      <c r="Q37" s="465" t="s">
        <v>74</v>
      </c>
      <c r="R37" s="438">
        <f t="shared" si="0"/>
        <v>0</v>
      </c>
      <c r="S37" s="439">
        <f t="shared" si="1"/>
        <v>360000</v>
      </c>
      <c r="T37" s="439">
        <f t="shared" si="2"/>
        <v>360000</v>
      </c>
      <c r="U37" s="439">
        <f t="shared" si="3"/>
        <v>360000</v>
      </c>
      <c r="V37" s="439">
        <f t="shared" si="4"/>
        <v>360000</v>
      </c>
    </row>
    <row r="38" spans="2:22" ht="14.25" customHeight="1" x14ac:dyDescent="0.3">
      <c r="I38" s="481"/>
      <c r="J38" s="482">
        <f t="shared" ref="J38:Q38" si="5">SUMPRODUCT($I$6:$I$37,J6:J37)</f>
        <v>5403600</v>
      </c>
      <c r="K38" s="482">
        <f t="shared" si="5"/>
        <v>13010000</v>
      </c>
      <c r="L38" s="482">
        <f t="shared" si="5"/>
        <v>10400000</v>
      </c>
      <c r="M38" s="482">
        <f t="shared" si="5"/>
        <v>2570000</v>
      </c>
      <c r="N38" s="482">
        <f t="shared" si="5"/>
        <v>1460000</v>
      </c>
      <c r="O38" s="482">
        <f t="shared" si="5"/>
        <v>2012300</v>
      </c>
      <c r="P38" s="482">
        <f t="shared" si="5"/>
        <v>2414600</v>
      </c>
      <c r="Q38" s="482">
        <f t="shared" si="5"/>
        <v>790877.5</v>
      </c>
      <c r="R38" s="483">
        <f>AVERAGE(R6:R37)</f>
        <v>0.66474333048889589</v>
      </c>
      <c r="S38" s="482">
        <f>SUMPRODUCT($I$6:$I$37,S6:S37)</f>
        <v>6894400</v>
      </c>
      <c r="T38" s="482">
        <f>SUMPRODUCT($I$6:$I$37,T6:T37)</f>
        <v>4896900</v>
      </c>
      <c r="U38" s="482">
        <f>SUMPRODUCT($I$6:$I$37,U6:U37)</f>
        <v>5544600</v>
      </c>
      <c r="V38" s="482">
        <f>SUMPRODUCT($I$6:$I$37,V6:V37)</f>
        <v>4585700</v>
      </c>
    </row>
    <row r="39" spans="2:22" ht="14.25" customHeight="1" x14ac:dyDescent="0.3">
      <c r="T39" s="484"/>
    </row>
    <row r="40" spans="2:22" ht="14.25" customHeight="1" x14ac:dyDescent="0.3"/>
    <row r="41" spans="2:22" ht="14.25" customHeight="1" x14ac:dyDescent="0.3"/>
    <row r="42" spans="2:22" ht="14.25" customHeight="1" x14ac:dyDescent="0.3"/>
    <row r="43" spans="2:22" ht="14.25" customHeight="1" x14ac:dyDescent="0.3">
      <c r="E43" s="452" t="s">
        <v>290</v>
      </c>
      <c r="F43" s="452" t="s">
        <v>291</v>
      </c>
    </row>
    <row r="44" spans="2:22" ht="14.25" customHeight="1" x14ac:dyDescent="0.3">
      <c r="E44" s="453" t="s">
        <v>188</v>
      </c>
      <c r="F44" s="439">
        <f>S38</f>
        <v>6894400</v>
      </c>
    </row>
    <row r="45" spans="2:22" ht="14.25" customHeight="1" x14ac:dyDescent="0.3">
      <c r="E45" s="453" t="s">
        <v>189</v>
      </c>
      <c r="F45" s="439">
        <f>T38</f>
        <v>4896900</v>
      </c>
    </row>
    <row r="46" spans="2:22" ht="14.25" customHeight="1" x14ac:dyDescent="0.3">
      <c r="E46" s="453" t="s">
        <v>190</v>
      </c>
      <c r="F46" s="439">
        <f>U38</f>
        <v>5544600</v>
      </c>
    </row>
    <row r="47" spans="2:22" ht="14.25" customHeight="1" x14ac:dyDescent="0.3">
      <c r="E47" s="453" t="s">
        <v>278</v>
      </c>
      <c r="F47" s="439">
        <f>V38</f>
        <v>4585700</v>
      </c>
    </row>
    <row r="48" spans="2:22" ht="14.25" customHeight="1" x14ac:dyDescent="0.3"/>
    <row r="49" s="413" customFormat="1" ht="14.25" customHeight="1" x14ac:dyDescent="0.3"/>
    <row r="50" s="413" customFormat="1" ht="14.25" customHeight="1" x14ac:dyDescent="0.3"/>
    <row r="51" s="413" customFormat="1" ht="14.25" customHeight="1" x14ac:dyDescent="0.3"/>
    <row r="52" s="413" customFormat="1" ht="14.25" customHeight="1" x14ac:dyDescent="0.3"/>
    <row r="53" s="413" customFormat="1" ht="14.25" customHeight="1" x14ac:dyDescent="0.3"/>
    <row r="54" s="413" customFormat="1" ht="14.25" customHeight="1" x14ac:dyDescent="0.3"/>
    <row r="55" s="413" customFormat="1" ht="14.25" customHeight="1" x14ac:dyDescent="0.3"/>
    <row r="56" s="413" customFormat="1" ht="14.25" customHeight="1" x14ac:dyDescent="0.3"/>
    <row r="57" s="413" customFormat="1" ht="14.25" customHeight="1" x14ac:dyDescent="0.3"/>
    <row r="58" s="413" customFormat="1" ht="14.25" customHeight="1" x14ac:dyDescent="0.3"/>
    <row r="59" s="413" customFormat="1" ht="14.25" customHeight="1" x14ac:dyDescent="0.3"/>
    <row r="60" s="413" customFormat="1" ht="14.25" customHeight="1" x14ac:dyDescent="0.3"/>
    <row r="61" s="413" customFormat="1" ht="14.25" customHeight="1" x14ac:dyDescent="0.3"/>
    <row r="62" s="413" customFormat="1" ht="14.25" customHeight="1" x14ac:dyDescent="0.3"/>
    <row r="63" s="413" customFormat="1" ht="14.25" customHeight="1" x14ac:dyDescent="0.3"/>
    <row r="64" s="413" customFormat="1" ht="14.25" customHeight="1" x14ac:dyDescent="0.3"/>
    <row r="65" s="413" customFormat="1" ht="14.25" customHeight="1" x14ac:dyDescent="0.3"/>
    <row r="66" s="413" customFormat="1" ht="14.25" customHeight="1" x14ac:dyDescent="0.3"/>
    <row r="67" s="413" customFormat="1" ht="14.25" customHeight="1" x14ac:dyDescent="0.3"/>
    <row r="68" s="413" customFormat="1" ht="14.25" customHeight="1" x14ac:dyDescent="0.3"/>
    <row r="69" s="413" customFormat="1" ht="14.25" customHeight="1" x14ac:dyDescent="0.3"/>
    <row r="70" s="413" customFormat="1" ht="14.25" customHeight="1" x14ac:dyDescent="0.3"/>
    <row r="71" s="413" customFormat="1" ht="14.25" customHeight="1" x14ac:dyDescent="0.3"/>
    <row r="72" s="413" customFormat="1" ht="14.25" customHeight="1" x14ac:dyDescent="0.3"/>
    <row r="73" s="413" customFormat="1" ht="14.25" customHeight="1" x14ac:dyDescent="0.3"/>
    <row r="74" s="413" customFormat="1" ht="14.25" customHeight="1" x14ac:dyDescent="0.3"/>
    <row r="75" s="413" customFormat="1" ht="14.25" customHeight="1" x14ac:dyDescent="0.3"/>
    <row r="76" s="413" customFormat="1" ht="14.25" customHeight="1" x14ac:dyDescent="0.3"/>
    <row r="77" s="413" customFormat="1" ht="14.25" customHeight="1" x14ac:dyDescent="0.3"/>
    <row r="78" s="413" customFormat="1" ht="14.25" customHeight="1" x14ac:dyDescent="0.3"/>
    <row r="79" s="413" customFormat="1" ht="14.25" customHeight="1" x14ac:dyDescent="0.3"/>
    <row r="80" s="413" customFormat="1" ht="14.25" customHeight="1" x14ac:dyDescent="0.3"/>
    <row r="81" s="413" customFormat="1" ht="14.25" customHeight="1" x14ac:dyDescent="0.3"/>
    <row r="82" s="413" customFormat="1" ht="14.25" customHeight="1" x14ac:dyDescent="0.3"/>
    <row r="83" s="413" customFormat="1" ht="14.25" customHeight="1" x14ac:dyDescent="0.3"/>
    <row r="84" s="413" customFormat="1" ht="14.25" customHeight="1" x14ac:dyDescent="0.3"/>
    <row r="85" s="413" customFormat="1" ht="14.25" customHeight="1" x14ac:dyDescent="0.3"/>
    <row r="86" s="413" customFormat="1" ht="14.25" customHeight="1" x14ac:dyDescent="0.3"/>
    <row r="87" s="413" customFormat="1" ht="14.25" customHeight="1" x14ac:dyDescent="0.3"/>
    <row r="88" s="413" customFormat="1" ht="14.25" customHeight="1" x14ac:dyDescent="0.3"/>
    <row r="89" s="413" customFormat="1" ht="14.25" customHeight="1" x14ac:dyDescent="0.3"/>
    <row r="90" s="413" customFormat="1" ht="14.25" customHeight="1" x14ac:dyDescent="0.3"/>
    <row r="91" s="413" customFormat="1" ht="14.25" customHeight="1" x14ac:dyDescent="0.3"/>
    <row r="92" s="413" customFormat="1" ht="14.25" customHeight="1" x14ac:dyDescent="0.3"/>
    <row r="93" s="413" customFormat="1" ht="14.25" customHeight="1" x14ac:dyDescent="0.3"/>
    <row r="94" s="413" customFormat="1" ht="14.25" customHeight="1" x14ac:dyDescent="0.3"/>
    <row r="95" s="413" customFormat="1" ht="14.25" customHeight="1" x14ac:dyDescent="0.3"/>
    <row r="96" s="413" customFormat="1" ht="14.25" customHeight="1" x14ac:dyDescent="0.3"/>
    <row r="97" s="413" customFormat="1" ht="14.25" customHeight="1" x14ac:dyDescent="0.3"/>
    <row r="98" s="413" customFormat="1" ht="14.25" customHeight="1" x14ac:dyDescent="0.3"/>
    <row r="99" s="413" customFormat="1" ht="14.25" customHeight="1" x14ac:dyDescent="0.3"/>
    <row r="100" s="413" customFormat="1" ht="14.25" customHeight="1" x14ac:dyDescent="0.3"/>
    <row r="101" s="413" customFormat="1" ht="14.25" customHeight="1" x14ac:dyDescent="0.3"/>
    <row r="102" s="413" customFormat="1" ht="14.25" customHeight="1" x14ac:dyDescent="0.3"/>
    <row r="103" s="413" customFormat="1" ht="14.25" customHeight="1" x14ac:dyDescent="0.3"/>
    <row r="104" s="413" customFormat="1" ht="14.25" customHeight="1" x14ac:dyDescent="0.3"/>
    <row r="105" s="413" customFormat="1" ht="14.25" customHeight="1" x14ac:dyDescent="0.3"/>
    <row r="106" s="413" customFormat="1" ht="14.25" customHeight="1" x14ac:dyDescent="0.3"/>
    <row r="107" s="413" customFormat="1" ht="14.25" customHeight="1" x14ac:dyDescent="0.3"/>
    <row r="108" s="413" customFormat="1" ht="14.25" customHeight="1" x14ac:dyDescent="0.3"/>
    <row r="109" s="413" customFormat="1" ht="14.25" customHeight="1" x14ac:dyDescent="0.3"/>
    <row r="110" s="413" customFormat="1" ht="14.25" customHeight="1" x14ac:dyDescent="0.3"/>
    <row r="111" s="413" customFormat="1" ht="14.25" customHeight="1" x14ac:dyDescent="0.3"/>
    <row r="112" s="413" customFormat="1" ht="14.25" customHeight="1" x14ac:dyDescent="0.3"/>
    <row r="113" s="413" customFormat="1" ht="14.25" customHeight="1" x14ac:dyDescent="0.3"/>
    <row r="114" s="413" customFormat="1" ht="14.25" customHeight="1" x14ac:dyDescent="0.3"/>
    <row r="115" s="413" customFormat="1" ht="14.25" customHeight="1" x14ac:dyDescent="0.3"/>
    <row r="116" s="413" customFormat="1" ht="14.25" customHeight="1" x14ac:dyDescent="0.3"/>
    <row r="117" s="413" customFormat="1" ht="14.25" customHeight="1" x14ac:dyDescent="0.3"/>
    <row r="118" s="413" customFormat="1" ht="14.25" customHeight="1" x14ac:dyDescent="0.3"/>
    <row r="119" s="413" customFormat="1" ht="14.25" customHeight="1" x14ac:dyDescent="0.3"/>
    <row r="120" s="413" customFormat="1" ht="14.25" customHeight="1" x14ac:dyDescent="0.3"/>
    <row r="121" s="413" customFormat="1" ht="14.25" customHeight="1" x14ac:dyDescent="0.3"/>
    <row r="122" s="413" customFormat="1" ht="14.25" customHeight="1" x14ac:dyDescent="0.3"/>
    <row r="123" s="413" customFormat="1" ht="14.25" customHeight="1" x14ac:dyDescent="0.3"/>
    <row r="124" s="413" customFormat="1" ht="14.25" customHeight="1" x14ac:dyDescent="0.3"/>
    <row r="125" s="413" customFormat="1" ht="14.25" customHeight="1" x14ac:dyDescent="0.3"/>
    <row r="126" s="413" customFormat="1" ht="14.25" customHeight="1" x14ac:dyDescent="0.3"/>
    <row r="127" s="413" customFormat="1" ht="14.25" customHeight="1" x14ac:dyDescent="0.3"/>
    <row r="128" s="413" customFormat="1" ht="14.25" customHeight="1" x14ac:dyDescent="0.3"/>
    <row r="129" s="413" customFormat="1" ht="14.25" customHeight="1" x14ac:dyDescent="0.3"/>
    <row r="130" s="413" customFormat="1" ht="14.25" customHeight="1" x14ac:dyDescent="0.3"/>
    <row r="131" s="413" customFormat="1" ht="14.25" customHeight="1" x14ac:dyDescent="0.3"/>
    <row r="132" s="413" customFormat="1" ht="14.25" customHeight="1" x14ac:dyDescent="0.3"/>
    <row r="133" s="413" customFormat="1" ht="14.25" customHeight="1" x14ac:dyDescent="0.3"/>
    <row r="134" s="413" customFormat="1" ht="14.25" customHeight="1" x14ac:dyDescent="0.3"/>
    <row r="135" s="413" customFormat="1" ht="14.25" customHeight="1" x14ac:dyDescent="0.3"/>
    <row r="136" s="413" customFormat="1" ht="14.25" customHeight="1" x14ac:dyDescent="0.3"/>
    <row r="137" s="413" customFormat="1" ht="14.25" customHeight="1" x14ac:dyDescent="0.3"/>
    <row r="138" s="413" customFormat="1" ht="14.25" customHeight="1" x14ac:dyDescent="0.3"/>
    <row r="139" s="413" customFormat="1" ht="14.25" customHeight="1" x14ac:dyDescent="0.3"/>
    <row r="140" s="413" customFormat="1" ht="14.25" customHeight="1" x14ac:dyDescent="0.3"/>
    <row r="141" s="413" customFormat="1" ht="14.25" customHeight="1" x14ac:dyDescent="0.3"/>
    <row r="142" s="413" customFormat="1" ht="14.25" customHeight="1" x14ac:dyDescent="0.3"/>
    <row r="143" s="413" customFormat="1" ht="14.25" customHeight="1" x14ac:dyDescent="0.3"/>
    <row r="144" s="413" customFormat="1" ht="14.25" customHeight="1" x14ac:dyDescent="0.3"/>
    <row r="145" s="413" customFormat="1" ht="14.25" customHeight="1" x14ac:dyDescent="0.3"/>
    <row r="146" s="413" customFormat="1" ht="14.25" customHeight="1" x14ac:dyDescent="0.3"/>
    <row r="147" s="413" customFormat="1" ht="14.25" customHeight="1" x14ac:dyDescent="0.3"/>
    <row r="148" s="413" customFormat="1" ht="14.25" customHeight="1" x14ac:dyDescent="0.3"/>
    <row r="149" s="413" customFormat="1" ht="14.25" customHeight="1" x14ac:dyDescent="0.3"/>
    <row r="150" s="413" customFormat="1" ht="14.25" customHeight="1" x14ac:dyDescent="0.3"/>
    <row r="151" s="413" customFormat="1" ht="14.25" customHeight="1" x14ac:dyDescent="0.3"/>
    <row r="152" s="413" customFormat="1" ht="14.25" customHeight="1" x14ac:dyDescent="0.3"/>
    <row r="153" s="413" customFormat="1" ht="14.25" customHeight="1" x14ac:dyDescent="0.3"/>
    <row r="154" s="413" customFormat="1" ht="14.25" customHeight="1" x14ac:dyDescent="0.3"/>
    <row r="155" s="413" customFormat="1" ht="14.25" customHeight="1" x14ac:dyDescent="0.3"/>
    <row r="156" s="413" customFormat="1" ht="14.25" customHeight="1" x14ac:dyDescent="0.3"/>
    <row r="157" s="413" customFormat="1" ht="14.25" customHeight="1" x14ac:dyDescent="0.3"/>
    <row r="158" s="413" customFormat="1" ht="14.25" customHeight="1" x14ac:dyDescent="0.3"/>
    <row r="159" s="413" customFormat="1" ht="14.25" customHeight="1" x14ac:dyDescent="0.3"/>
    <row r="160" s="413" customFormat="1" ht="14.25" customHeight="1" x14ac:dyDescent="0.3"/>
    <row r="161" s="413" customFormat="1" ht="14.25" customHeight="1" x14ac:dyDescent="0.3"/>
    <row r="162" s="413" customFormat="1" ht="14.25" customHeight="1" x14ac:dyDescent="0.3"/>
    <row r="163" s="413" customFormat="1" ht="14.25" customHeight="1" x14ac:dyDescent="0.3"/>
    <row r="164" s="413" customFormat="1" ht="14.25" customHeight="1" x14ac:dyDescent="0.3"/>
    <row r="165" s="413" customFormat="1" ht="14.25" customHeight="1" x14ac:dyDescent="0.3"/>
    <row r="166" s="413" customFormat="1" ht="14.25" customHeight="1" x14ac:dyDescent="0.3"/>
    <row r="167" s="413" customFormat="1" ht="14.25" customHeight="1" x14ac:dyDescent="0.3"/>
    <row r="168" s="413" customFormat="1" ht="14.25" customHeight="1" x14ac:dyDescent="0.3"/>
    <row r="169" s="413" customFormat="1" ht="14.25" customHeight="1" x14ac:dyDescent="0.3"/>
    <row r="170" s="413" customFormat="1" ht="14.25" customHeight="1" x14ac:dyDescent="0.3"/>
    <row r="171" s="413" customFormat="1" ht="14.25" customHeight="1" x14ac:dyDescent="0.3"/>
    <row r="172" s="413" customFormat="1" ht="14.25" customHeight="1" x14ac:dyDescent="0.3"/>
    <row r="173" s="413" customFormat="1" ht="14.25" customHeight="1" x14ac:dyDescent="0.3"/>
    <row r="174" s="413" customFormat="1" ht="14.25" customHeight="1" x14ac:dyDescent="0.3"/>
    <row r="175" s="413" customFormat="1" ht="14.25" customHeight="1" x14ac:dyDescent="0.3"/>
    <row r="176" s="413" customFormat="1" ht="14.25" customHeight="1" x14ac:dyDescent="0.3"/>
    <row r="177" s="413" customFormat="1" ht="14.25" customHeight="1" x14ac:dyDescent="0.3"/>
    <row r="178" s="413" customFormat="1" ht="14.25" customHeight="1" x14ac:dyDescent="0.3"/>
    <row r="179" s="413" customFormat="1" ht="14.25" customHeight="1" x14ac:dyDescent="0.3"/>
    <row r="180" s="413" customFormat="1" ht="14.25" customHeight="1" x14ac:dyDescent="0.3"/>
    <row r="181" s="413" customFormat="1" ht="14.25" customHeight="1" x14ac:dyDescent="0.3"/>
    <row r="182" s="413" customFormat="1" ht="14.25" customHeight="1" x14ac:dyDescent="0.3"/>
    <row r="183" s="413" customFormat="1" ht="14.25" customHeight="1" x14ac:dyDescent="0.3"/>
    <row r="184" s="413" customFormat="1" ht="14.25" customHeight="1" x14ac:dyDescent="0.3"/>
    <row r="185" s="413" customFormat="1" ht="14.25" customHeight="1" x14ac:dyDescent="0.3"/>
    <row r="186" s="413" customFormat="1" ht="14.25" customHeight="1" x14ac:dyDescent="0.3"/>
    <row r="187" s="413" customFormat="1" ht="14.25" customHeight="1" x14ac:dyDescent="0.3"/>
    <row r="188" s="413" customFormat="1" ht="14.25" customHeight="1" x14ac:dyDescent="0.3"/>
    <row r="189" s="413" customFormat="1" ht="14.25" customHeight="1" x14ac:dyDescent="0.3"/>
    <row r="190" s="413" customFormat="1" ht="14.25" customHeight="1" x14ac:dyDescent="0.3"/>
    <row r="191" s="413" customFormat="1" ht="14.25" customHeight="1" x14ac:dyDescent="0.3"/>
    <row r="192" s="413" customFormat="1" ht="14.25" customHeight="1" x14ac:dyDescent="0.3"/>
    <row r="193" s="413" customFormat="1" ht="14.25" customHeight="1" x14ac:dyDescent="0.3"/>
    <row r="194" s="413" customFormat="1" ht="14.25" customHeight="1" x14ac:dyDescent="0.3"/>
    <row r="195" s="413" customFormat="1" ht="14.25" customHeight="1" x14ac:dyDescent="0.3"/>
    <row r="196" s="413" customFormat="1" ht="14.25" customHeight="1" x14ac:dyDescent="0.3"/>
    <row r="197" s="413" customFormat="1" ht="14.25" customHeight="1" x14ac:dyDescent="0.3"/>
    <row r="198" s="413" customFormat="1" ht="14.25" customHeight="1" x14ac:dyDescent="0.3"/>
    <row r="199" s="413" customFormat="1" ht="14.25" customHeight="1" x14ac:dyDescent="0.3"/>
    <row r="200" s="413" customFormat="1" ht="14.25" customHeight="1" x14ac:dyDescent="0.3"/>
    <row r="201" s="413" customFormat="1" ht="14.25" customHeight="1" x14ac:dyDescent="0.3"/>
    <row r="202" s="413" customFormat="1" ht="14.25" customHeight="1" x14ac:dyDescent="0.3"/>
    <row r="203" s="413" customFormat="1" ht="14.25" customHeight="1" x14ac:dyDescent="0.3"/>
    <row r="204" s="413" customFormat="1" ht="14.25" customHeight="1" x14ac:dyDescent="0.3"/>
    <row r="205" s="413" customFormat="1" ht="14.25" customHeight="1" x14ac:dyDescent="0.3"/>
    <row r="206" s="413" customFormat="1" ht="14.25" customHeight="1" x14ac:dyDescent="0.3"/>
    <row r="207" s="413" customFormat="1" ht="14.25" customHeight="1" x14ac:dyDescent="0.3"/>
    <row r="208" s="413" customFormat="1" ht="14.25" customHeight="1" x14ac:dyDescent="0.3"/>
    <row r="209" s="413" customFormat="1" ht="14.25" customHeight="1" x14ac:dyDescent="0.3"/>
    <row r="210" s="413" customFormat="1" ht="14.25" customHeight="1" x14ac:dyDescent="0.3"/>
    <row r="211" s="413" customFormat="1" ht="14.25" customHeight="1" x14ac:dyDescent="0.3"/>
    <row r="212" s="413" customFormat="1" ht="14.25" customHeight="1" x14ac:dyDescent="0.3"/>
    <row r="213" s="413" customFormat="1" ht="14.25" customHeight="1" x14ac:dyDescent="0.3"/>
    <row r="214" s="413" customFormat="1" ht="14.25" customHeight="1" x14ac:dyDescent="0.3"/>
    <row r="215" s="413" customFormat="1" ht="14.25" customHeight="1" x14ac:dyDescent="0.3"/>
    <row r="216" s="413" customFormat="1" ht="14.25" customHeight="1" x14ac:dyDescent="0.3"/>
    <row r="217" s="413" customFormat="1" ht="14.25" customHeight="1" x14ac:dyDescent="0.3"/>
    <row r="218" s="413" customFormat="1" ht="14.25" customHeight="1" x14ac:dyDescent="0.3"/>
    <row r="219" s="413" customFormat="1" ht="14.25" customHeight="1" x14ac:dyDescent="0.3"/>
    <row r="220" s="413" customFormat="1" ht="14.25" customHeight="1" x14ac:dyDescent="0.3"/>
    <row r="221" s="413" customFormat="1" ht="14.25" customHeight="1" x14ac:dyDescent="0.3"/>
    <row r="222" s="413" customFormat="1" ht="14.25" customHeight="1" x14ac:dyDescent="0.3"/>
    <row r="223" s="413" customFormat="1" ht="14.25" customHeight="1" x14ac:dyDescent="0.3"/>
    <row r="224" s="413" customFormat="1" ht="14.25" customHeight="1" x14ac:dyDescent="0.3"/>
    <row r="225" s="413" customFormat="1" ht="14.25" customHeight="1" x14ac:dyDescent="0.3"/>
    <row r="226" s="413" customFormat="1" ht="14.25" customHeight="1" x14ac:dyDescent="0.3"/>
    <row r="227" s="413" customFormat="1" ht="14.25" customHeight="1" x14ac:dyDescent="0.3"/>
    <row r="228" s="413" customFormat="1" ht="14.25" customHeight="1" x14ac:dyDescent="0.3"/>
    <row r="229" s="413" customFormat="1" ht="14.25" customHeight="1" x14ac:dyDescent="0.3"/>
    <row r="230" s="413" customFormat="1" ht="14.25" customHeight="1" x14ac:dyDescent="0.3"/>
    <row r="231" s="413" customFormat="1" ht="14.25" customHeight="1" x14ac:dyDescent="0.3"/>
    <row r="232" s="413" customFormat="1" ht="14.25" customHeight="1" x14ac:dyDescent="0.3"/>
    <row r="233" s="413" customFormat="1" ht="14.25" customHeight="1" x14ac:dyDescent="0.3"/>
    <row r="234" s="413" customFormat="1" ht="14.25" customHeight="1" x14ac:dyDescent="0.3"/>
    <row r="235" s="413" customFormat="1" ht="14.25" customHeight="1" x14ac:dyDescent="0.3"/>
    <row r="236" s="413" customFormat="1" ht="14.25" customHeight="1" x14ac:dyDescent="0.3"/>
    <row r="237" s="413" customFormat="1" ht="14.25" customHeight="1" x14ac:dyDescent="0.3"/>
    <row r="238" s="413" customFormat="1" ht="14.25" customHeight="1" x14ac:dyDescent="0.3"/>
    <row r="239" s="413" customFormat="1" ht="14.25" customHeight="1" x14ac:dyDescent="0.3"/>
    <row r="240" s="413" customFormat="1" ht="14.25" customHeight="1" x14ac:dyDescent="0.3"/>
    <row r="241" s="413" customFormat="1" ht="14.25" customHeight="1" x14ac:dyDescent="0.3"/>
    <row r="242" s="413" customFormat="1" ht="14.25" customHeight="1" x14ac:dyDescent="0.3"/>
    <row r="243" s="413" customFormat="1" ht="14.25" customHeight="1" x14ac:dyDescent="0.3"/>
    <row r="244" s="413" customFormat="1" ht="14.25" customHeight="1" x14ac:dyDescent="0.3"/>
    <row r="245" s="413" customFormat="1" ht="14.25" customHeight="1" x14ac:dyDescent="0.3"/>
    <row r="246" s="413" customFormat="1" ht="14.25" customHeight="1" x14ac:dyDescent="0.3"/>
    <row r="247" s="413" customFormat="1" ht="14.25" customHeight="1" x14ac:dyDescent="0.3"/>
    <row r="248" s="413" customFormat="1" ht="14.25" customHeight="1" x14ac:dyDescent="0.3"/>
    <row r="249" s="413" customFormat="1" ht="14.25" customHeight="1" x14ac:dyDescent="0.3"/>
    <row r="250" s="413" customFormat="1" ht="14.25" customHeight="1" x14ac:dyDescent="0.3"/>
    <row r="251" s="413" customFormat="1" ht="14.25" customHeight="1" x14ac:dyDescent="0.3"/>
    <row r="252" s="413" customFormat="1" ht="14.25" customHeight="1" x14ac:dyDescent="0.3"/>
    <row r="253" s="413" customFormat="1" ht="14.25" customHeight="1" x14ac:dyDescent="0.3"/>
    <row r="254" s="413" customFormat="1" ht="14.25" customHeight="1" x14ac:dyDescent="0.3"/>
    <row r="255" s="413" customFormat="1" ht="14.25" customHeight="1" x14ac:dyDescent="0.3"/>
    <row r="256" s="413" customFormat="1" ht="14.25" customHeight="1" x14ac:dyDescent="0.3"/>
    <row r="257" s="413" customFormat="1" ht="14.25" customHeight="1" x14ac:dyDescent="0.3"/>
    <row r="258" s="413" customFormat="1" ht="14.25" customHeight="1" x14ac:dyDescent="0.3"/>
    <row r="259" s="413" customFormat="1" ht="14.25" customHeight="1" x14ac:dyDescent="0.3"/>
    <row r="260" s="413" customFormat="1" ht="14.25" customHeight="1" x14ac:dyDescent="0.3"/>
    <row r="261" s="413" customFormat="1" ht="14.25" customHeight="1" x14ac:dyDescent="0.3"/>
    <row r="262" s="413" customFormat="1" ht="14.25" customHeight="1" x14ac:dyDescent="0.3"/>
    <row r="263" s="413" customFormat="1" ht="14.25" customHeight="1" x14ac:dyDescent="0.3"/>
    <row r="264" s="413" customFormat="1" ht="14.25" customHeight="1" x14ac:dyDescent="0.3"/>
    <row r="265" s="413" customFormat="1" ht="14.25" customHeight="1" x14ac:dyDescent="0.3"/>
    <row r="266" s="413" customFormat="1" ht="14.25" customHeight="1" x14ac:dyDescent="0.3"/>
    <row r="267" s="413" customFormat="1" ht="14.25" customHeight="1" x14ac:dyDescent="0.3"/>
    <row r="268" s="413" customFormat="1" ht="14.25" customHeight="1" x14ac:dyDescent="0.3"/>
    <row r="269" s="413" customFormat="1" ht="14.25" customHeight="1" x14ac:dyDescent="0.3"/>
    <row r="270" s="413" customFormat="1" ht="14.25" customHeight="1" x14ac:dyDescent="0.3"/>
    <row r="271" s="413" customFormat="1" ht="14.25" customHeight="1" x14ac:dyDescent="0.3"/>
    <row r="272" s="413" customFormat="1" ht="14.25" customHeight="1" x14ac:dyDescent="0.3"/>
    <row r="273" s="413" customFormat="1" ht="14.25" customHeight="1" x14ac:dyDescent="0.3"/>
    <row r="274" s="413" customFormat="1" ht="14.25" customHeight="1" x14ac:dyDescent="0.3"/>
    <row r="275" s="413" customFormat="1" ht="14.25" customHeight="1" x14ac:dyDescent="0.3"/>
    <row r="276" s="413" customFormat="1" ht="14.25" customHeight="1" x14ac:dyDescent="0.3"/>
    <row r="277" s="413" customFormat="1" ht="14.25" customHeight="1" x14ac:dyDescent="0.3"/>
    <row r="278" s="413" customFormat="1" ht="14.25" customHeight="1" x14ac:dyDescent="0.3"/>
    <row r="279" s="413" customFormat="1" ht="14.25" customHeight="1" x14ac:dyDescent="0.3"/>
    <row r="280" s="413" customFormat="1" ht="14.25" customHeight="1" x14ac:dyDescent="0.3"/>
    <row r="281" s="413" customFormat="1" ht="14.25" customHeight="1" x14ac:dyDescent="0.3"/>
    <row r="282" s="413" customFormat="1" ht="14.25" customHeight="1" x14ac:dyDescent="0.3"/>
    <row r="283" s="413" customFormat="1" ht="14.25" customHeight="1" x14ac:dyDescent="0.3"/>
    <row r="284" s="413" customFormat="1" ht="14.25" customHeight="1" x14ac:dyDescent="0.3"/>
    <row r="285" s="413" customFormat="1" ht="14.25" customHeight="1" x14ac:dyDescent="0.3"/>
    <row r="286" s="413" customFormat="1" ht="14.25" customHeight="1" x14ac:dyDescent="0.3"/>
    <row r="287" s="413" customFormat="1" ht="14.25" customHeight="1" x14ac:dyDescent="0.3"/>
    <row r="288" s="413" customFormat="1" ht="14.25" customHeight="1" x14ac:dyDescent="0.3"/>
    <row r="289" s="413" customFormat="1" ht="14.25" customHeight="1" x14ac:dyDescent="0.3"/>
    <row r="290" s="413" customFormat="1" ht="14.25" customHeight="1" x14ac:dyDescent="0.3"/>
    <row r="291" s="413" customFormat="1" ht="14.25" customHeight="1" x14ac:dyDescent="0.3"/>
    <row r="292" s="413" customFormat="1" ht="14.25" customHeight="1" x14ac:dyDescent="0.3"/>
    <row r="293" s="413" customFormat="1" ht="14.25" customHeight="1" x14ac:dyDescent="0.3"/>
    <row r="294" s="413" customFormat="1" ht="14.25" customHeight="1" x14ac:dyDescent="0.3"/>
    <row r="295" s="413" customFormat="1" ht="14.25" customHeight="1" x14ac:dyDescent="0.3"/>
    <row r="296" s="413" customFormat="1" ht="14.25" customHeight="1" x14ac:dyDescent="0.3"/>
    <row r="297" s="413" customFormat="1" ht="14.25" customHeight="1" x14ac:dyDescent="0.3"/>
    <row r="298" s="413" customFormat="1" ht="14.25" customHeight="1" x14ac:dyDescent="0.3"/>
    <row r="299" s="413" customFormat="1" ht="14.25" customHeight="1" x14ac:dyDescent="0.3"/>
    <row r="300" s="413" customFormat="1" ht="14.25" customHeight="1" x14ac:dyDescent="0.3"/>
    <row r="301" s="413" customFormat="1" ht="14.25" customHeight="1" x14ac:dyDescent="0.3"/>
    <row r="302" s="413" customFormat="1" ht="14.25" customHeight="1" x14ac:dyDescent="0.3"/>
    <row r="303" s="413" customFormat="1" ht="14.25" customHeight="1" x14ac:dyDescent="0.3"/>
    <row r="304" s="413" customFormat="1" ht="14.25" customHeight="1" x14ac:dyDescent="0.3"/>
    <row r="305" s="413" customFormat="1" ht="14.25" customHeight="1" x14ac:dyDescent="0.3"/>
    <row r="306" s="413" customFormat="1" ht="14.25" customHeight="1" x14ac:dyDescent="0.3"/>
    <row r="307" s="413" customFormat="1" ht="14.25" customHeight="1" x14ac:dyDescent="0.3"/>
    <row r="308" s="413" customFormat="1" ht="14.25" customHeight="1" x14ac:dyDescent="0.3"/>
    <row r="309" s="413" customFormat="1" ht="14.25" customHeight="1" x14ac:dyDescent="0.3"/>
    <row r="310" s="413" customFormat="1" ht="14.25" customHeight="1" x14ac:dyDescent="0.3"/>
    <row r="311" s="413" customFormat="1" ht="14.25" customHeight="1" x14ac:dyDescent="0.3"/>
    <row r="312" s="413" customFormat="1" ht="14.25" customHeight="1" x14ac:dyDescent="0.3"/>
    <row r="313" s="413" customFormat="1" ht="14.25" customHeight="1" x14ac:dyDescent="0.3"/>
    <row r="314" s="413" customFormat="1" ht="14.25" customHeight="1" x14ac:dyDescent="0.3"/>
    <row r="315" s="413" customFormat="1" ht="14.25" customHeight="1" x14ac:dyDescent="0.3"/>
    <row r="316" s="413" customFormat="1" ht="14.25" customHeight="1" x14ac:dyDescent="0.3"/>
    <row r="317" s="413" customFormat="1" ht="14.25" customHeight="1" x14ac:dyDescent="0.3"/>
    <row r="318" s="413" customFormat="1" ht="14.25" customHeight="1" x14ac:dyDescent="0.3"/>
    <row r="319" s="413" customFormat="1" ht="14.25" customHeight="1" x14ac:dyDescent="0.3"/>
    <row r="320" s="413" customFormat="1" ht="14.25" customHeight="1" x14ac:dyDescent="0.3"/>
    <row r="321" s="413" customFormat="1" ht="14.25" customHeight="1" x14ac:dyDescent="0.3"/>
    <row r="322" s="413" customFormat="1" ht="14.25" customHeight="1" x14ac:dyDescent="0.3"/>
    <row r="323" s="413" customFormat="1" ht="14.25" customHeight="1" x14ac:dyDescent="0.3"/>
    <row r="324" s="413" customFormat="1" ht="14.25" customHeight="1" x14ac:dyDescent="0.3"/>
    <row r="325" s="413" customFormat="1" ht="14.25" customHeight="1" x14ac:dyDescent="0.3"/>
    <row r="326" s="413" customFormat="1" ht="14.25" customHeight="1" x14ac:dyDescent="0.3"/>
    <row r="327" s="413" customFormat="1" ht="14.25" customHeight="1" x14ac:dyDescent="0.3"/>
    <row r="328" s="413" customFormat="1" ht="14.25" customHeight="1" x14ac:dyDescent="0.3"/>
    <row r="329" s="413" customFormat="1" ht="14.25" customHeight="1" x14ac:dyDescent="0.3"/>
    <row r="330" s="413" customFormat="1" ht="14.25" customHeight="1" x14ac:dyDescent="0.3"/>
    <row r="331" s="413" customFormat="1" ht="14.25" customHeight="1" x14ac:dyDescent="0.3"/>
    <row r="332" s="413" customFormat="1" ht="14.25" customHeight="1" x14ac:dyDescent="0.3"/>
    <row r="333" s="413" customFormat="1" ht="14.25" customHeight="1" x14ac:dyDescent="0.3"/>
    <row r="334" s="413" customFormat="1" ht="14.25" customHeight="1" x14ac:dyDescent="0.3"/>
    <row r="335" s="413" customFormat="1" ht="14.25" customHeight="1" x14ac:dyDescent="0.3"/>
    <row r="336" s="413" customFormat="1" ht="14.25" customHeight="1" x14ac:dyDescent="0.3"/>
    <row r="337" s="413" customFormat="1" ht="14.25" customHeight="1" x14ac:dyDescent="0.3"/>
    <row r="338" s="413" customFormat="1" ht="14.25" customHeight="1" x14ac:dyDescent="0.3"/>
    <row r="339" s="413" customFormat="1" ht="14.25" customHeight="1" x14ac:dyDescent="0.3"/>
    <row r="340" s="413" customFormat="1" ht="14.25" customHeight="1" x14ac:dyDescent="0.3"/>
    <row r="341" s="413" customFormat="1" ht="14.25" customHeight="1" x14ac:dyDescent="0.3"/>
    <row r="342" s="413" customFormat="1" ht="14.25" customHeight="1" x14ac:dyDescent="0.3"/>
    <row r="343" s="413" customFormat="1" ht="14.25" customHeight="1" x14ac:dyDescent="0.3"/>
    <row r="344" s="413" customFormat="1" ht="14.25" customHeight="1" x14ac:dyDescent="0.3"/>
    <row r="345" s="413" customFormat="1" ht="14.25" customHeight="1" x14ac:dyDescent="0.3"/>
    <row r="346" s="413" customFormat="1" ht="14.25" customHeight="1" x14ac:dyDescent="0.3"/>
    <row r="347" s="413" customFormat="1" ht="14.25" customHeight="1" x14ac:dyDescent="0.3"/>
    <row r="348" s="413" customFormat="1" ht="14.25" customHeight="1" x14ac:dyDescent="0.3"/>
    <row r="349" s="413" customFormat="1" ht="14.25" customHeight="1" x14ac:dyDescent="0.3"/>
    <row r="350" s="413" customFormat="1" ht="14.25" customHeight="1" x14ac:dyDescent="0.3"/>
    <row r="351" s="413" customFormat="1" ht="14.25" customHeight="1" x14ac:dyDescent="0.3"/>
    <row r="352" s="413" customFormat="1" ht="14.25" customHeight="1" x14ac:dyDescent="0.3"/>
    <row r="353" s="413" customFormat="1" ht="14.25" customHeight="1" x14ac:dyDescent="0.3"/>
    <row r="354" s="413" customFormat="1" ht="14.25" customHeight="1" x14ac:dyDescent="0.3"/>
    <row r="355" s="413" customFormat="1" ht="14.25" customHeight="1" x14ac:dyDescent="0.3"/>
    <row r="356" s="413" customFormat="1" ht="14.25" customHeight="1" x14ac:dyDescent="0.3"/>
    <row r="357" s="413" customFormat="1" ht="14.25" customHeight="1" x14ac:dyDescent="0.3"/>
    <row r="358" s="413" customFormat="1" ht="14.25" customHeight="1" x14ac:dyDescent="0.3"/>
    <row r="359" s="413" customFormat="1" ht="14.25" customHeight="1" x14ac:dyDescent="0.3"/>
    <row r="360" s="413" customFormat="1" ht="14.25" customHeight="1" x14ac:dyDescent="0.3"/>
    <row r="361" s="413" customFormat="1" ht="14.25" customHeight="1" x14ac:dyDescent="0.3"/>
    <row r="362" s="413" customFormat="1" ht="14.25" customHeight="1" x14ac:dyDescent="0.3"/>
    <row r="363" s="413" customFormat="1" ht="14.25" customHeight="1" x14ac:dyDescent="0.3"/>
    <row r="364" s="413" customFormat="1" ht="14.25" customHeight="1" x14ac:dyDescent="0.3"/>
    <row r="365" s="413" customFormat="1" ht="14.25" customHeight="1" x14ac:dyDescent="0.3"/>
    <row r="366" s="413" customFormat="1" ht="14.25" customHeight="1" x14ac:dyDescent="0.3"/>
    <row r="367" s="413" customFormat="1" ht="14.25" customHeight="1" x14ac:dyDescent="0.3"/>
    <row r="368" s="413" customFormat="1" ht="14.25" customHeight="1" x14ac:dyDescent="0.3"/>
    <row r="369" s="413" customFormat="1" ht="14.25" customHeight="1" x14ac:dyDescent="0.3"/>
    <row r="370" s="413" customFormat="1" ht="14.25" customHeight="1" x14ac:dyDescent="0.3"/>
    <row r="371" s="413" customFormat="1" ht="14.25" customHeight="1" x14ac:dyDescent="0.3"/>
    <row r="372" s="413" customFormat="1" ht="14.25" customHeight="1" x14ac:dyDescent="0.3"/>
    <row r="373" s="413" customFormat="1" ht="14.25" customHeight="1" x14ac:dyDescent="0.3"/>
    <row r="374" s="413" customFormat="1" ht="14.25" customHeight="1" x14ac:dyDescent="0.3"/>
    <row r="375" s="413" customFormat="1" ht="14.25" customHeight="1" x14ac:dyDescent="0.3"/>
    <row r="376" s="413" customFormat="1" ht="14.25" customHeight="1" x14ac:dyDescent="0.3"/>
    <row r="377" s="413" customFormat="1" ht="14.25" customHeight="1" x14ac:dyDescent="0.3"/>
    <row r="378" s="413" customFormat="1" ht="14.25" customHeight="1" x14ac:dyDescent="0.3"/>
    <row r="379" s="413" customFormat="1" ht="14.25" customHeight="1" x14ac:dyDescent="0.3"/>
    <row r="380" s="413" customFormat="1" ht="14.25" customHeight="1" x14ac:dyDescent="0.3"/>
    <row r="381" s="413" customFormat="1" ht="14.25" customHeight="1" x14ac:dyDescent="0.3"/>
    <row r="382" s="413" customFormat="1" ht="14.25" customHeight="1" x14ac:dyDescent="0.3"/>
    <row r="383" s="413" customFormat="1" ht="14.25" customHeight="1" x14ac:dyDescent="0.3"/>
    <row r="384" s="413" customFormat="1" ht="14.25" customHeight="1" x14ac:dyDescent="0.3"/>
    <row r="385" s="413" customFormat="1" ht="14.25" customHeight="1" x14ac:dyDescent="0.3"/>
    <row r="386" s="413" customFormat="1" ht="14.25" customHeight="1" x14ac:dyDescent="0.3"/>
    <row r="387" s="413" customFormat="1" ht="14.25" customHeight="1" x14ac:dyDescent="0.3"/>
    <row r="388" s="413" customFormat="1" ht="14.25" customHeight="1" x14ac:dyDescent="0.3"/>
    <row r="389" s="413" customFormat="1" ht="14.25" customHeight="1" x14ac:dyDescent="0.3"/>
    <row r="390" s="413" customFormat="1" ht="14.25" customHeight="1" x14ac:dyDescent="0.3"/>
    <row r="391" s="413" customFormat="1" ht="14.25" customHeight="1" x14ac:dyDescent="0.3"/>
    <row r="392" s="413" customFormat="1" ht="14.25" customHeight="1" x14ac:dyDescent="0.3"/>
    <row r="393" s="413" customFormat="1" ht="14.25" customHeight="1" x14ac:dyDescent="0.3"/>
    <row r="394" s="413" customFormat="1" ht="14.25" customHeight="1" x14ac:dyDescent="0.3"/>
    <row r="395" s="413" customFormat="1" ht="14.25" customHeight="1" x14ac:dyDescent="0.3"/>
    <row r="396" s="413" customFormat="1" ht="14.25" customHeight="1" x14ac:dyDescent="0.3"/>
    <row r="397" s="413" customFormat="1" ht="14.25" customHeight="1" x14ac:dyDescent="0.3"/>
    <row r="398" s="413" customFormat="1" ht="14.25" customHeight="1" x14ac:dyDescent="0.3"/>
    <row r="399" s="413" customFormat="1" ht="14.25" customHeight="1" x14ac:dyDescent="0.3"/>
    <row r="400" s="413" customFormat="1" ht="14.25" customHeight="1" x14ac:dyDescent="0.3"/>
    <row r="401" s="413" customFormat="1" ht="14.25" customHeight="1" x14ac:dyDescent="0.3"/>
    <row r="402" s="413" customFormat="1" ht="14.25" customHeight="1" x14ac:dyDescent="0.3"/>
    <row r="403" s="413" customFormat="1" ht="14.25" customHeight="1" x14ac:dyDescent="0.3"/>
    <row r="404" s="413" customFormat="1" ht="14.25" customHeight="1" x14ac:dyDescent="0.3"/>
    <row r="405" s="413" customFormat="1" ht="14.25" customHeight="1" x14ac:dyDescent="0.3"/>
    <row r="406" s="413" customFormat="1" ht="14.25" customHeight="1" x14ac:dyDescent="0.3"/>
    <row r="407" s="413" customFormat="1" ht="14.25" customHeight="1" x14ac:dyDescent="0.3"/>
    <row r="408" s="413" customFormat="1" ht="14.25" customHeight="1" x14ac:dyDescent="0.3"/>
    <row r="409" s="413" customFormat="1" ht="14.25" customHeight="1" x14ac:dyDescent="0.3"/>
    <row r="410" s="413" customFormat="1" ht="14.25" customHeight="1" x14ac:dyDescent="0.3"/>
    <row r="411" s="413" customFormat="1" ht="14.25" customHeight="1" x14ac:dyDescent="0.3"/>
    <row r="412" s="413" customFormat="1" ht="14.25" customHeight="1" x14ac:dyDescent="0.3"/>
    <row r="413" s="413" customFormat="1" ht="14.25" customHeight="1" x14ac:dyDescent="0.3"/>
    <row r="414" s="413" customFormat="1" ht="14.25" customHeight="1" x14ac:dyDescent="0.3"/>
    <row r="415" s="413" customFormat="1" ht="14.25" customHeight="1" x14ac:dyDescent="0.3"/>
    <row r="416" s="413" customFormat="1" ht="14.25" customHeight="1" x14ac:dyDescent="0.3"/>
    <row r="417" s="413" customFormat="1" ht="14.25" customHeight="1" x14ac:dyDescent="0.3"/>
    <row r="418" s="413" customFormat="1" ht="14.25" customHeight="1" x14ac:dyDescent="0.3"/>
    <row r="419" s="413" customFormat="1" ht="14.25" customHeight="1" x14ac:dyDescent="0.3"/>
    <row r="420" s="413" customFormat="1" ht="14.25" customHeight="1" x14ac:dyDescent="0.3"/>
    <row r="421" s="413" customFormat="1" ht="14.25" customHeight="1" x14ac:dyDescent="0.3"/>
    <row r="422" s="413" customFormat="1" ht="14.25" customHeight="1" x14ac:dyDescent="0.3"/>
    <row r="423" s="413" customFormat="1" ht="14.25" customHeight="1" x14ac:dyDescent="0.3"/>
    <row r="424" s="413" customFormat="1" ht="14.25" customHeight="1" x14ac:dyDescent="0.3"/>
    <row r="425" s="413" customFormat="1" ht="14.25" customHeight="1" x14ac:dyDescent="0.3"/>
    <row r="426" s="413" customFormat="1" ht="14.25" customHeight="1" x14ac:dyDescent="0.3"/>
    <row r="427" s="413" customFormat="1" ht="14.25" customHeight="1" x14ac:dyDescent="0.3"/>
    <row r="428" s="413" customFormat="1" ht="14.25" customHeight="1" x14ac:dyDescent="0.3"/>
    <row r="429" s="413" customFormat="1" ht="14.25" customHeight="1" x14ac:dyDescent="0.3"/>
    <row r="430" s="413" customFormat="1" ht="14.25" customHeight="1" x14ac:dyDescent="0.3"/>
    <row r="431" s="413" customFormat="1" ht="14.25" customHeight="1" x14ac:dyDescent="0.3"/>
    <row r="432" s="413" customFormat="1" ht="14.25" customHeight="1" x14ac:dyDescent="0.3"/>
    <row r="433" s="413" customFormat="1" ht="14.25" customHeight="1" x14ac:dyDescent="0.3"/>
    <row r="434" s="413" customFormat="1" ht="14.25" customHeight="1" x14ac:dyDescent="0.3"/>
    <row r="435" s="413" customFormat="1" ht="14.25" customHeight="1" x14ac:dyDescent="0.3"/>
    <row r="436" s="413" customFormat="1" ht="14.25" customHeight="1" x14ac:dyDescent="0.3"/>
    <row r="437" s="413" customFormat="1" ht="14.25" customHeight="1" x14ac:dyDescent="0.3"/>
    <row r="438" s="413" customFormat="1" ht="14.25" customHeight="1" x14ac:dyDescent="0.3"/>
    <row r="439" s="413" customFormat="1" ht="14.25" customHeight="1" x14ac:dyDescent="0.3"/>
    <row r="440" s="413" customFormat="1" ht="14.25" customHeight="1" x14ac:dyDescent="0.3"/>
    <row r="441" s="413" customFormat="1" ht="14.25" customHeight="1" x14ac:dyDescent="0.3"/>
    <row r="442" s="413" customFormat="1" ht="14.25" customHeight="1" x14ac:dyDescent="0.3"/>
    <row r="443" s="413" customFormat="1" ht="14.25" customHeight="1" x14ac:dyDescent="0.3"/>
    <row r="444" s="413" customFormat="1" ht="14.25" customHeight="1" x14ac:dyDescent="0.3"/>
    <row r="445" s="413" customFormat="1" ht="14.25" customHeight="1" x14ac:dyDescent="0.3"/>
    <row r="446" s="413" customFormat="1" ht="14.25" customHeight="1" x14ac:dyDescent="0.3"/>
    <row r="447" s="413" customFormat="1" ht="14.25" customHeight="1" x14ac:dyDescent="0.3"/>
    <row r="448" s="413" customFormat="1" ht="14.25" customHeight="1" x14ac:dyDescent="0.3"/>
    <row r="449" s="413" customFormat="1" ht="14.25" customHeight="1" x14ac:dyDescent="0.3"/>
    <row r="450" s="413" customFormat="1" ht="14.25" customHeight="1" x14ac:dyDescent="0.3"/>
    <row r="451" s="413" customFormat="1" ht="14.25" customHeight="1" x14ac:dyDescent="0.3"/>
    <row r="452" s="413" customFormat="1" ht="14.25" customHeight="1" x14ac:dyDescent="0.3"/>
    <row r="453" s="413" customFormat="1" ht="14.25" customHeight="1" x14ac:dyDescent="0.3"/>
    <row r="454" s="413" customFormat="1" ht="14.25" customHeight="1" x14ac:dyDescent="0.3"/>
    <row r="455" s="413" customFormat="1" ht="14.25" customHeight="1" x14ac:dyDescent="0.3"/>
    <row r="456" s="413" customFormat="1" ht="14.25" customHeight="1" x14ac:dyDescent="0.3"/>
    <row r="457" s="413" customFormat="1" ht="14.25" customHeight="1" x14ac:dyDescent="0.3"/>
    <row r="458" s="413" customFormat="1" ht="14.25" customHeight="1" x14ac:dyDescent="0.3"/>
    <row r="459" s="413" customFormat="1" ht="14.25" customHeight="1" x14ac:dyDescent="0.3"/>
    <row r="460" s="413" customFormat="1" ht="14.25" customHeight="1" x14ac:dyDescent="0.3"/>
    <row r="461" s="413" customFormat="1" ht="14.25" customHeight="1" x14ac:dyDescent="0.3"/>
    <row r="462" s="413" customFormat="1" ht="14.25" customHeight="1" x14ac:dyDescent="0.3"/>
    <row r="463" s="413" customFormat="1" ht="14.25" customHeight="1" x14ac:dyDescent="0.3"/>
    <row r="464" s="413" customFormat="1" ht="14.25" customHeight="1" x14ac:dyDescent="0.3"/>
    <row r="465" s="413" customFormat="1" ht="14.25" customHeight="1" x14ac:dyDescent="0.3"/>
    <row r="466" s="413" customFormat="1" ht="14.25" customHeight="1" x14ac:dyDescent="0.3"/>
    <row r="467" s="413" customFormat="1" ht="14.25" customHeight="1" x14ac:dyDescent="0.3"/>
    <row r="468" s="413" customFormat="1" ht="14.25" customHeight="1" x14ac:dyDescent="0.3"/>
    <row r="469" s="413" customFormat="1" ht="14.25" customHeight="1" x14ac:dyDescent="0.3"/>
    <row r="470" s="413" customFormat="1" ht="14.25" customHeight="1" x14ac:dyDescent="0.3"/>
    <row r="471" s="413" customFormat="1" ht="14.25" customHeight="1" x14ac:dyDescent="0.3"/>
    <row r="472" s="413" customFormat="1" ht="14.25" customHeight="1" x14ac:dyDescent="0.3"/>
    <row r="473" s="413" customFormat="1" ht="14.25" customHeight="1" x14ac:dyDescent="0.3"/>
    <row r="474" s="413" customFormat="1" ht="14.25" customHeight="1" x14ac:dyDescent="0.3"/>
    <row r="475" s="413" customFormat="1" ht="14.25" customHeight="1" x14ac:dyDescent="0.3"/>
    <row r="476" s="413" customFormat="1" ht="14.25" customHeight="1" x14ac:dyDescent="0.3"/>
    <row r="477" s="413" customFormat="1" ht="14.25" customHeight="1" x14ac:dyDescent="0.3"/>
    <row r="478" s="413" customFormat="1" ht="14.25" customHeight="1" x14ac:dyDescent="0.3"/>
    <row r="479" s="413" customFormat="1" ht="14.25" customHeight="1" x14ac:dyDescent="0.3"/>
    <row r="480" s="413" customFormat="1" ht="14.25" customHeight="1" x14ac:dyDescent="0.3"/>
    <row r="481" s="413" customFormat="1" ht="14.25" customHeight="1" x14ac:dyDescent="0.3"/>
    <row r="482" s="413" customFormat="1" ht="14.25" customHeight="1" x14ac:dyDescent="0.3"/>
    <row r="483" s="413" customFormat="1" ht="14.25" customHeight="1" x14ac:dyDescent="0.3"/>
    <row r="484" s="413" customFormat="1" ht="14.25" customHeight="1" x14ac:dyDescent="0.3"/>
    <row r="485" s="413" customFormat="1" ht="14.25" customHeight="1" x14ac:dyDescent="0.3"/>
    <row r="486" s="413" customFormat="1" ht="14.25" customHeight="1" x14ac:dyDescent="0.3"/>
    <row r="487" s="413" customFormat="1" ht="14.25" customHeight="1" x14ac:dyDescent="0.3"/>
    <row r="488" s="413" customFormat="1" ht="14.25" customHeight="1" x14ac:dyDescent="0.3"/>
    <row r="489" s="413" customFormat="1" ht="14.25" customHeight="1" x14ac:dyDescent="0.3"/>
    <row r="490" s="413" customFormat="1" ht="14.25" customHeight="1" x14ac:dyDescent="0.3"/>
    <row r="491" s="413" customFormat="1" ht="14.25" customHeight="1" x14ac:dyDescent="0.3"/>
    <row r="492" s="413" customFormat="1" ht="14.25" customHeight="1" x14ac:dyDescent="0.3"/>
    <row r="493" s="413" customFormat="1" ht="14.25" customHeight="1" x14ac:dyDescent="0.3"/>
    <row r="494" s="413" customFormat="1" ht="14.25" customHeight="1" x14ac:dyDescent="0.3"/>
    <row r="495" s="413" customFormat="1" ht="14.25" customHeight="1" x14ac:dyDescent="0.3"/>
    <row r="496" s="413" customFormat="1" ht="14.25" customHeight="1" x14ac:dyDescent="0.3"/>
    <row r="497" s="413" customFormat="1" ht="14.25" customHeight="1" x14ac:dyDescent="0.3"/>
    <row r="498" s="413" customFormat="1" ht="14.25" customHeight="1" x14ac:dyDescent="0.3"/>
    <row r="499" s="413" customFormat="1" ht="14.25" customHeight="1" x14ac:dyDescent="0.3"/>
    <row r="500" s="413" customFormat="1" ht="14.25" customHeight="1" x14ac:dyDescent="0.3"/>
    <row r="501" s="413" customFormat="1" ht="14.25" customHeight="1" x14ac:dyDescent="0.3"/>
    <row r="502" s="413" customFormat="1" ht="14.25" customHeight="1" x14ac:dyDescent="0.3"/>
    <row r="503" s="413" customFormat="1" ht="14.25" customHeight="1" x14ac:dyDescent="0.3"/>
    <row r="504" s="413" customFormat="1" ht="14.25" customHeight="1" x14ac:dyDescent="0.3"/>
    <row r="505" s="413" customFormat="1" ht="14.25" customHeight="1" x14ac:dyDescent="0.3"/>
    <row r="506" s="413" customFormat="1" ht="14.25" customHeight="1" x14ac:dyDescent="0.3"/>
    <row r="507" s="413" customFormat="1" ht="14.25" customHeight="1" x14ac:dyDescent="0.3"/>
    <row r="508" s="413" customFormat="1" ht="14.25" customHeight="1" x14ac:dyDescent="0.3"/>
    <row r="509" s="413" customFormat="1" ht="14.25" customHeight="1" x14ac:dyDescent="0.3"/>
    <row r="510" s="413" customFormat="1" ht="14.25" customHeight="1" x14ac:dyDescent="0.3"/>
    <row r="511" s="413" customFormat="1" ht="14.25" customHeight="1" x14ac:dyDescent="0.3"/>
    <row r="512" s="413" customFormat="1" ht="14.25" customHeight="1" x14ac:dyDescent="0.3"/>
    <row r="513" s="413" customFormat="1" ht="14.25" customHeight="1" x14ac:dyDescent="0.3"/>
    <row r="514" s="413" customFormat="1" ht="14.25" customHeight="1" x14ac:dyDescent="0.3"/>
    <row r="515" s="413" customFormat="1" ht="14.25" customHeight="1" x14ac:dyDescent="0.3"/>
    <row r="516" s="413" customFormat="1" ht="14.25" customHeight="1" x14ac:dyDescent="0.3"/>
    <row r="517" s="413" customFormat="1" ht="14.25" customHeight="1" x14ac:dyDescent="0.3"/>
    <row r="518" s="413" customFormat="1" ht="14.25" customHeight="1" x14ac:dyDescent="0.3"/>
    <row r="519" s="413" customFormat="1" ht="14.25" customHeight="1" x14ac:dyDescent="0.3"/>
    <row r="520" s="413" customFormat="1" ht="14.25" customHeight="1" x14ac:dyDescent="0.3"/>
    <row r="521" s="413" customFormat="1" ht="14.25" customHeight="1" x14ac:dyDescent="0.3"/>
    <row r="522" s="413" customFormat="1" ht="14.25" customHeight="1" x14ac:dyDescent="0.3"/>
    <row r="523" s="413" customFormat="1" ht="14.25" customHeight="1" x14ac:dyDescent="0.3"/>
    <row r="524" s="413" customFormat="1" ht="14.25" customHeight="1" x14ac:dyDescent="0.3"/>
    <row r="525" s="413" customFormat="1" ht="14.25" customHeight="1" x14ac:dyDescent="0.3"/>
    <row r="526" s="413" customFormat="1" ht="14.25" customHeight="1" x14ac:dyDescent="0.3"/>
    <row r="527" s="413" customFormat="1" ht="14.25" customHeight="1" x14ac:dyDescent="0.3"/>
    <row r="528" s="413" customFormat="1" ht="14.25" customHeight="1" x14ac:dyDescent="0.3"/>
    <row r="529" s="413" customFormat="1" ht="14.25" customHeight="1" x14ac:dyDescent="0.3"/>
    <row r="530" s="413" customFormat="1" ht="14.25" customHeight="1" x14ac:dyDescent="0.3"/>
    <row r="531" s="413" customFormat="1" ht="14.25" customHeight="1" x14ac:dyDescent="0.3"/>
    <row r="532" s="413" customFormat="1" ht="14.25" customHeight="1" x14ac:dyDescent="0.3"/>
    <row r="533" s="413" customFormat="1" ht="14.25" customHeight="1" x14ac:dyDescent="0.3"/>
    <row r="534" s="413" customFormat="1" ht="14.25" customHeight="1" x14ac:dyDescent="0.3"/>
    <row r="535" s="413" customFormat="1" ht="14.25" customHeight="1" x14ac:dyDescent="0.3"/>
    <row r="536" s="413" customFormat="1" ht="14.25" customHeight="1" x14ac:dyDescent="0.3"/>
    <row r="537" s="413" customFormat="1" ht="14.25" customHeight="1" x14ac:dyDescent="0.3"/>
    <row r="538" s="413" customFormat="1" ht="14.25" customHeight="1" x14ac:dyDescent="0.3"/>
    <row r="539" s="413" customFormat="1" ht="14.25" customHeight="1" x14ac:dyDescent="0.3"/>
    <row r="540" s="413" customFormat="1" ht="14.25" customHeight="1" x14ac:dyDescent="0.3"/>
    <row r="541" s="413" customFormat="1" ht="14.25" customHeight="1" x14ac:dyDescent="0.3"/>
    <row r="542" s="413" customFormat="1" ht="14.25" customHeight="1" x14ac:dyDescent="0.3"/>
    <row r="543" s="413" customFormat="1" ht="14.25" customHeight="1" x14ac:dyDescent="0.3"/>
    <row r="544" s="413" customFormat="1" ht="14.25" customHeight="1" x14ac:dyDescent="0.3"/>
    <row r="545" s="413" customFormat="1" ht="14.25" customHeight="1" x14ac:dyDescent="0.3"/>
    <row r="546" s="413" customFormat="1" ht="14.25" customHeight="1" x14ac:dyDescent="0.3"/>
    <row r="547" s="413" customFormat="1" ht="14.25" customHeight="1" x14ac:dyDescent="0.3"/>
    <row r="548" s="413" customFormat="1" ht="14.25" customHeight="1" x14ac:dyDescent="0.3"/>
    <row r="549" s="413" customFormat="1" ht="14.25" customHeight="1" x14ac:dyDescent="0.3"/>
    <row r="550" s="413" customFormat="1" ht="14.25" customHeight="1" x14ac:dyDescent="0.3"/>
    <row r="551" s="413" customFormat="1" ht="14.25" customHeight="1" x14ac:dyDescent="0.3"/>
    <row r="552" s="413" customFormat="1" ht="14.25" customHeight="1" x14ac:dyDescent="0.3"/>
    <row r="553" s="413" customFormat="1" ht="14.25" customHeight="1" x14ac:dyDescent="0.3"/>
    <row r="554" s="413" customFormat="1" ht="14.25" customHeight="1" x14ac:dyDescent="0.3"/>
    <row r="555" s="413" customFormat="1" ht="14.25" customHeight="1" x14ac:dyDescent="0.3"/>
    <row r="556" s="413" customFormat="1" ht="14.25" customHeight="1" x14ac:dyDescent="0.3"/>
    <row r="557" s="413" customFormat="1" ht="14.25" customHeight="1" x14ac:dyDescent="0.3"/>
    <row r="558" s="413" customFormat="1" ht="14.25" customHeight="1" x14ac:dyDescent="0.3"/>
    <row r="559" s="413" customFormat="1" ht="14.25" customHeight="1" x14ac:dyDescent="0.3"/>
    <row r="560" s="413" customFormat="1" ht="14.25" customHeight="1" x14ac:dyDescent="0.3"/>
    <row r="561" s="413" customFormat="1" ht="14.25" customHeight="1" x14ac:dyDescent="0.3"/>
    <row r="562" s="413" customFormat="1" ht="14.25" customHeight="1" x14ac:dyDescent="0.3"/>
    <row r="563" s="413" customFormat="1" ht="14.25" customHeight="1" x14ac:dyDescent="0.3"/>
    <row r="564" s="413" customFormat="1" ht="14.25" customHeight="1" x14ac:dyDescent="0.3"/>
    <row r="565" s="413" customFormat="1" ht="14.25" customHeight="1" x14ac:dyDescent="0.3"/>
    <row r="566" s="413" customFormat="1" ht="14.25" customHeight="1" x14ac:dyDescent="0.3"/>
    <row r="567" s="413" customFormat="1" ht="14.25" customHeight="1" x14ac:dyDescent="0.3"/>
    <row r="568" s="413" customFormat="1" ht="14.25" customHeight="1" x14ac:dyDescent="0.3"/>
    <row r="569" s="413" customFormat="1" ht="14.25" customHeight="1" x14ac:dyDescent="0.3"/>
    <row r="570" s="413" customFormat="1" ht="14.25" customHeight="1" x14ac:dyDescent="0.3"/>
    <row r="571" s="413" customFormat="1" ht="14.25" customHeight="1" x14ac:dyDescent="0.3"/>
    <row r="572" s="413" customFormat="1" ht="14.25" customHeight="1" x14ac:dyDescent="0.3"/>
    <row r="573" s="413" customFormat="1" ht="14.25" customHeight="1" x14ac:dyDescent="0.3"/>
    <row r="574" s="413" customFormat="1" ht="14.25" customHeight="1" x14ac:dyDescent="0.3"/>
    <row r="575" s="413" customFormat="1" ht="14.25" customHeight="1" x14ac:dyDescent="0.3"/>
    <row r="576" s="413" customFormat="1" ht="14.25" customHeight="1" x14ac:dyDescent="0.3"/>
    <row r="577" s="413" customFormat="1" ht="14.25" customHeight="1" x14ac:dyDescent="0.3"/>
    <row r="578" s="413" customFormat="1" ht="14.25" customHeight="1" x14ac:dyDescent="0.3"/>
    <row r="579" s="413" customFormat="1" ht="14.25" customHeight="1" x14ac:dyDescent="0.3"/>
    <row r="580" s="413" customFormat="1" ht="14.25" customHeight="1" x14ac:dyDescent="0.3"/>
    <row r="581" s="413" customFormat="1" ht="14.25" customHeight="1" x14ac:dyDescent="0.3"/>
    <row r="582" s="413" customFormat="1" ht="14.25" customHeight="1" x14ac:dyDescent="0.3"/>
    <row r="583" s="413" customFormat="1" ht="14.25" customHeight="1" x14ac:dyDescent="0.3"/>
    <row r="584" s="413" customFormat="1" ht="14.25" customHeight="1" x14ac:dyDescent="0.3"/>
    <row r="585" s="413" customFormat="1" ht="14.25" customHeight="1" x14ac:dyDescent="0.3"/>
    <row r="586" s="413" customFormat="1" ht="14.25" customHeight="1" x14ac:dyDescent="0.3"/>
    <row r="587" s="413" customFormat="1" ht="14.25" customHeight="1" x14ac:dyDescent="0.3"/>
    <row r="588" s="413" customFormat="1" ht="14.25" customHeight="1" x14ac:dyDescent="0.3"/>
    <row r="589" s="413" customFormat="1" ht="14.25" customHeight="1" x14ac:dyDescent="0.3"/>
    <row r="590" s="413" customFormat="1" ht="14.25" customHeight="1" x14ac:dyDescent="0.3"/>
    <row r="591" s="413" customFormat="1" ht="14.25" customHeight="1" x14ac:dyDescent="0.3"/>
    <row r="592" s="413" customFormat="1" ht="14.25" customHeight="1" x14ac:dyDescent="0.3"/>
    <row r="593" s="413" customFormat="1" ht="14.25" customHeight="1" x14ac:dyDescent="0.3"/>
    <row r="594" s="413" customFormat="1" ht="14.25" customHeight="1" x14ac:dyDescent="0.3"/>
    <row r="595" s="413" customFormat="1" ht="14.25" customHeight="1" x14ac:dyDescent="0.3"/>
    <row r="596" s="413" customFormat="1" ht="14.25" customHeight="1" x14ac:dyDescent="0.3"/>
    <row r="597" s="413" customFormat="1" ht="14.25" customHeight="1" x14ac:dyDescent="0.3"/>
    <row r="598" s="413" customFormat="1" ht="14.25" customHeight="1" x14ac:dyDescent="0.3"/>
    <row r="599" s="413" customFormat="1" ht="14.25" customHeight="1" x14ac:dyDescent="0.3"/>
    <row r="600" s="413" customFormat="1" ht="14.25" customHeight="1" x14ac:dyDescent="0.3"/>
    <row r="601" s="413" customFormat="1" ht="14.25" customHeight="1" x14ac:dyDescent="0.3"/>
    <row r="602" s="413" customFormat="1" ht="14.25" customHeight="1" x14ac:dyDescent="0.3"/>
    <row r="603" s="413" customFormat="1" ht="14.25" customHeight="1" x14ac:dyDescent="0.3"/>
    <row r="604" s="413" customFormat="1" ht="14.25" customHeight="1" x14ac:dyDescent="0.3"/>
    <row r="605" s="413" customFormat="1" ht="14.25" customHeight="1" x14ac:dyDescent="0.3"/>
    <row r="606" s="413" customFormat="1" ht="14.25" customHeight="1" x14ac:dyDescent="0.3"/>
    <row r="607" s="413" customFormat="1" ht="14.25" customHeight="1" x14ac:dyDescent="0.3"/>
    <row r="608" s="413" customFormat="1" ht="14.25" customHeight="1" x14ac:dyDescent="0.3"/>
    <row r="609" s="413" customFormat="1" ht="14.25" customHeight="1" x14ac:dyDescent="0.3"/>
    <row r="610" s="413" customFormat="1" ht="14.25" customHeight="1" x14ac:dyDescent="0.3"/>
    <row r="611" s="413" customFormat="1" ht="14.25" customHeight="1" x14ac:dyDescent="0.3"/>
    <row r="612" s="413" customFormat="1" ht="14.25" customHeight="1" x14ac:dyDescent="0.3"/>
    <row r="613" s="413" customFormat="1" ht="14.25" customHeight="1" x14ac:dyDescent="0.3"/>
    <row r="614" s="413" customFormat="1" ht="14.25" customHeight="1" x14ac:dyDescent="0.3"/>
    <row r="615" s="413" customFormat="1" ht="14.25" customHeight="1" x14ac:dyDescent="0.3"/>
    <row r="616" s="413" customFormat="1" ht="14.25" customHeight="1" x14ac:dyDescent="0.3"/>
    <row r="617" s="413" customFormat="1" ht="14.25" customHeight="1" x14ac:dyDescent="0.3"/>
    <row r="618" s="413" customFormat="1" ht="14.25" customHeight="1" x14ac:dyDescent="0.3"/>
    <row r="619" s="413" customFormat="1" ht="14.25" customHeight="1" x14ac:dyDescent="0.3"/>
    <row r="620" s="413" customFormat="1" ht="14.25" customHeight="1" x14ac:dyDescent="0.3"/>
    <row r="621" s="413" customFormat="1" ht="14.25" customHeight="1" x14ac:dyDescent="0.3"/>
    <row r="622" s="413" customFormat="1" ht="14.25" customHeight="1" x14ac:dyDescent="0.3"/>
    <row r="623" s="413" customFormat="1" ht="14.25" customHeight="1" x14ac:dyDescent="0.3"/>
    <row r="624" s="413" customFormat="1" ht="14.25" customHeight="1" x14ac:dyDescent="0.3"/>
    <row r="625" s="413" customFormat="1" ht="14.25" customHeight="1" x14ac:dyDescent="0.3"/>
    <row r="626" s="413" customFormat="1" ht="14.25" customHeight="1" x14ac:dyDescent="0.3"/>
    <row r="627" s="413" customFormat="1" ht="14.25" customHeight="1" x14ac:dyDescent="0.3"/>
    <row r="628" s="413" customFormat="1" ht="14.25" customHeight="1" x14ac:dyDescent="0.3"/>
    <row r="629" s="413" customFormat="1" ht="14.25" customHeight="1" x14ac:dyDescent="0.3"/>
    <row r="630" s="413" customFormat="1" ht="14.25" customHeight="1" x14ac:dyDescent="0.3"/>
    <row r="631" s="413" customFormat="1" ht="14.25" customHeight="1" x14ac:dyDescent="0.3"/>
    <row r="632" s="413" customFormat="1" ht="14.25" customHeight="1" x14ac:dyDescent="0.3"/>
    <row r="633" s="413" customFormat="1" ht="14.25" customHeight="1" x14ac:dyDescent="0.3"/>
    <row r="634" s="413" customFormat="1" ht="14.25" customHeight="1" x14ac:dyDescent="0.3"/>
    <row r="635" s="413" customFormat="1" ht="14.25" customHeight="1" x14ac:dyDescent="0.3"/>
    <row r="636" s="413" customFormat="1" ht="14.25" customHeight="1" x14ac:dyDescent="0.3"/>
    <row r="637" s="413" customFormat="1" ht="14.25" customHeight="1" x14ac:dyDescent="0.3"/>
    <row r="638" s="413" customFormat="1" ht="14.25" customHeight="1" x14ac:dyDescent="0.3"/>
    <row r="639" s="413" customFormat="1" ht="14.25" customHeight="1" x14ac:dyDescent="0.3"/>
    <row r="640" s="413" customFormat="1" ht="14.25" customHeight="1" x14ac:dyDescent="0.3"/>
    <row r="641" s="413" customFormat="1" ht="14.25" customHeight="1" x14ac:dyDescent="0.3"/>
    <row r="642" s="413" customFormat="1" ht="14.25" customHeight="1" x14ac:dyDescent="0.3"/>
    <row r="643" s="413" customFormat="1" ht="14.25" customHeight="1" x14ac:dyDescent="0.3"/>
    <row r="644" s="413" customFormat="1" ht="14.25" customHeight="1" x14ac:dyDescent="0.3"/>
    <row r="645" s="413" customFormat="1" ht="14.25" customHeight="1" x14ac:dyDescent="0.3"/>
    <row r="646" s="413" customFormat="1" ht="14.25" customHeight="1" x14ac:dyDescent="0.3"/>
    <row r="647" s="413" customFormat="1" ht="14.25" customHeight="1" x14ac:dyDescent="0.3"/>
    <row r="648" s="413" customFormat="1" ht="14.25" customHeight="1" x14ac:dyDescent="0.3"/>
    <row r="649" s="413" customFormat="1" ht="14.25" customHeight="1" x14ac:dyDescent="0.3"/>
    <row r="650" s="413" customFormat="1" ht="14.25" customHeight="1" x14ac:dyDescent="0.3"/>
    <row r="651" s="413" customFormat="1" ht="14.25" customHeight="1" x14ac:dyDescent="0.3"/>
    <row r="652" s="413" customFormat="1" ht="14.25" customHeight="1" x14ac:dyDescent="0.3"/>
    <row r="653" s="413" customFormat="1" ht="14.25" customHeight="1" x14ac:dyDescent="0.3"/>
    <row r="654" s="413" customFormat="1" ht="14.25" customHeight="1" x14ac:dyDescent="0.3"/>
    <row r="655" s="413" customFormat="1" ht="14.25" customHeight="1" x14ac:dyDescent="0.3"/>
    <row r="656" s="413" customFormat="1" ht="14.25" customHeight="1" x14ac:dyDescent="0.3"/>
    <row r="657" s="413" customFormat="1" ht="14.25" customHeight="1" x14ac:dyDescent="0.3"/>
    <row r="658" s="413" customFormat="1" ht="14.25" customHeight="1" x14ac:dyDescent="0.3"/>
    <row r="659" s="413" customFormat="1" ht="14.25" customHeight="1" x14ac:dyDescent="0.3"/>
    <row r="660" s="413" customFormat="1" ht="14.25" customHeight="1" x14ac:dyDescent="0.3"/>
    <row r="661" s="413" customFormat="1" ht="14.25" customHeight="1" x14ac:dyDescent="0.3"/>
    <row r="662" s="413" customFormat="1" ht="14.25" customHeight="1" x14ac:dyDescent="0.3"/>
    <row r="663" s="413" customFormat="1" ht="14.25" customHeight="1" x14ac:dyDescent="0.3"/>
    <row r="664" s="413" customFormat="1" ht="14.25" customHeight="1" x14ac:dyDescent="0.3"/>
    <row r="665" s="413" customFormat="1" ht="14.25" customHeight="1" x14ac:dyDescent="0.3"/>
    <row r="666" s="413" customFormat="1" ht="14.25" customHeight="1" x14ac:dyDescent="0.3"/>
    <row r="667" s="413" customFormat="1" ht="14.25" customHeight="1" x14ac:dyDescent="0.3"/>
    <row r="668" s="413" customFormat="1" ht="14.25" customHeight="1" x14ac:dyDescent="0.3"/>
    <row r="669" s="413" customFormat="1" ht="14.25" customHeight="1" x14ac:dyDescent="0.3"/>
    <row r="670" s="413" customFormat="1" ht="14.25" customHeight="1" x14ac:dyDescent="0.3"/>
    <row r="671" s="413" customFormat="1" ht="14.25" customHeight="1" x14ac:dyDescent="0.3"/>
    <row r="672" s="413" customFormat="1" ht="14.25" customHeight="1" x14ac:dyDescent="0.3"/>
    <row r="673" s="413" customFormat="1" ht="14.25" customHeight="1" x14ac:dyDescent="0.3"/>
    <row r="674" s="413" customFormat="1" ht="14.25" customHeight="1" x14ac:dyDescent="0.3"/>
    <row r="675" s="413" customFormat="1" ht="14.25" customHeight="1" x14ac:dyDescent="0.3"/>
    <row r="676" s="413" customFormat="1" ht="14.25" customHeight="1" x14ac:dyDescent="0.3"/>
    <row r="677" s="413" customFormat="1" ht="14.25" customHeight="1" x14ac:dyDescent="0.3"/>
    <row r="678" s="413" customFormat="1" ht="14.25" customHeight="1" x14ac:dyDescent="0.3"/>
    <row r="679" s="413" customFormat="1" ht="14.25" customHeight="1" x14ac:dyDescent="0.3"/>
    <row r="680" s="413" customFormat="1" ht="14.25" customHeight="1" x14ac:dyDescent="0.3"/>
    <row r="681" s="413" customFormat="1" ht="14.25" customHeight="1" x14ac:dyDescent="0.3"/>
    <row r="682" s="413" customFormat="1" ht="14.25" customHeight="1" x14ac:dyDescent="0.3"/>
    <row r="683" s="413" customFormat="1" ht="14.25" customHeight="1" x14ac:dyDescent="0.3"/>
    <row r="684" s="413" customFormat="1" ht="14.25" customHeight="1" x14ac:dyDescent="0.3"/>
    <row r="685" s="413" customFormat="1" ht="14.25" customHeight="1" x14ac:dyDescent="0.3"/>
    <row r="686" s="413" customFormat="1" ht="14.25" customHeight="1" x14ac:dyDescent="0.3"/>
    <row r="687" s="413" customFormat="1" ht="14.25" customHeight="1" x14ac:dyDescent="0.3"/>
    <row r="688" s="413" customFormat="1" ht="14.25" customHeight="1" x14ac:dyDescent="0.3"/>
    <row r="689" s="413" customFormat="1" ht="14.25" customHeight="1" x14ac:dyDescent="0.3"/>
    <row r="690" s="413" customFormat="1" ht="14.25" customHeight="1" x14ac:dyDescent="0.3"/>
    <row r="691" s="413" customFormat="1" ht="14.25" customHeight="1" x14ac:dyDescent="0.3"/>
    <row r="692" s="413" customFormat="1" ht="14.25" customHeight="1" x14ac:dyDescent="0.3"/>
    <row r="693" s="413" customFormat="1" ht="14.25" customHeight="1" x14ac:dyDescent="0.3"/>
    <row r="694" s="413" customFormat="1" ht="14.25" customHeight="1" x14ac:dyDescent="0.3"/>
    <row r="695" s="413" customFormat="1" ht="14.25" customHeight="1" x14ac:dyDescent="0.3"/>
    <row r="696" s="413" customFormat="1" ht="14.25" customHeight="1" x14ac:dyDescent="0.3"/>
    <row r="697" s="413" customFormat="1" ht="14.25" customHeight="1" x14ac:dyDescent="0.3"/>
    <row r="698" s="413" customFormat="1" ht="14.25" customHeight="1" x14ac:dyDescent="0.3"/>
    <row r="699" s="413" customFormat="1" ht="14.25" customHeight="1" x14ac:dyDescent="0.3"/>
    <row r="700" s="413" customFormat="1" ht="14.25" customHeight="1" x14ac:dyDescent="0.3"/>
    <row r="701" s="413" customFormat="1" ht="14.25" customHeight="1" x14ac:dyDescent="0.3"/>
    <row r="702" s="413" customFormat="1" ht="14.25" customHeight="1" x14ac:dyDescent="0.3"/>
    <row r="703" s="413" customFormat="1" ht="14.25" customHeight="1" x14ac:dyDescent="0.3"/>
    <row r="704" s="413" customFormat="1" ht="14.25" customHeight="1" x14ac:dyDescent="0.3"/>
    <row r="705" s="413" customFormat="1" ht="14.25" customHeight="1" x14ac:dyDescent="0.3"/>
    <row r="706" s="413" customFormat="1" ht="14.25" customHeight="1" x14ac:dyDescent="0.3"/>
    <row r="707" s="413" customFormat="1" ht="14.25" customHeight="1" x14ac:dyDescent="0.3"/>
    <row r="708" s="413" customFormat="1" ht="14.25" customHeight="1" x14ac:dyDescent="0.3"/>
    <row r="709" s="413" customFormat="1" ht="14.25" customHeight="1" x14ac:dyDescent="0.3"/>
    <row r="710" s="413" customFormat="1" ht="14.25" customHeight="1" x14ac:dyDescent="0.3"/>
    <row r="711" s="413" customFormat="1" ht="14.25" customHeight="1" x14ac:dyDescent="0.3"/>
    <row r="712" s="413" customFormat="1" ht="14.25" customHeight="1" x14ac:dyDescent="0.3"/>
    <row r="713" s="413" customFormat="1" ht="14.25" customHeight="1" x14ac:dyDescent="0.3"/>
    <row r="714" s="413" customFormat="1" ht="14.25" customHeight="1" x14ac:dyDescent="0.3"/>
    <row r="715" s="413" customFormat="1" ht="14.25" customHeight="1" x14ac:dyDescent="0.3"/>
    <row r="716" s="413" customFormat="1" ht="14.25" customHeight="1" x14ac:dyDescent="0.3"/>
    <row r="717" s="413" customFormat="1" ht="14.25" customHeight="1" x14ac:dyDescent="0.3"/>
    <row r="718" s="413" customFormat="1" ht="14.25" customHeight="1" x14ac:dyDescent="0.3"/>
    <row r="719" s="413" customFormat="1" ht="14.25" customHeight="1" x14ac:dyDescent="0.3"/>
    <row r="720" s="413" customFormat="1" ht="14.25" customHeight="1" x14ac:dyDescent="0.3"/>
    <row r="721" s="413" customFormat="1" ht="14.25" customHeight="1" x14ac:dyDescent="0.3"/>
    <row r="722" s="413" customFormat="1" ht="14.25" customHeight="1" x14ac:dyDescent="0.3"/>
    <row r="723" s="413" customFormat="1" ht="14.25" customHeight="1" x14ac:dyDescent="0.3"/>
    <row r="724" s="413" customFormat="1" ht="14.25" customHeight="1" x14ac:dyDescent="0.3"/>
    <row r="725" s="413" customFormat="1" ht="14.25" customHeight="1" x14ac:dyDescent="0.3"/>
    <row r="726" s="413" customFormat="1" ht="14.25" customHeight="1" x14ac:dyDescent="0.3"/>
    <row r="727" s="413" customFormat="1" ht="14.25" customHeight="1" x14ac:dyDescent="0.3"/>
    <row r="728" s="413" customFormat="1" ht="14.25" customHeight="1" x14ac:dyDescent="0.3"/>
    <row r="729" s="413" customFormat="1" ht="14.25" customHeight="1" x14ac:dyDescent="0.3"/>
    <row r="730" s="413" customFormat="1" ht="14.25" customHeight="1" x14ac:dyDescent="0.3"/>
    <row r="731" s="413" customFormat="1" ht="14.25" customHeight="1" x14ac:dyDescent="0.3"/>
    <row r="732" s="413" customFormat="1" ht="14.25" customHeight="1" x14ac:dyDescent="0.3"/>
    <row r="733" s="413" customFormat="1" ht="14.25" customHeight="1" x14ac:dyDescent="0.3"/>
    <row r="734" s="413" customFormat="1" ht="14.25" customHeight="1" x14ac:dyDescent="0.3"/>
    <row r="735" s="413" customFormat="1" ht="14.25" customHeight="1" x14ac:dyDescent="0.3"/>
    <row r="736" s="413" customFormat="1" ht="14.25" customHeight="1" x14ac:dyDescent="0.3"/>
    <row r="737" s="413" customFormat="1" ht="14.25" customHeight="1" x14ac:dyDescent="0.3"/>
    <row r="738" s="413" customFormat="1" ht="14.25" customHeight="1" x14ac:dyDescent="0.3"/>
    <row r="739" s="413" customFormat="1" ht="14.25" customHeight="1" x14ac:dyDescent="0.3"/>
    <row r="740" s="413" customFormat="1" ht="14.25" customHeight="1" x14ac:dyDescent="0.3"/>
    <row r="741" s="413" customFormat="1" ht="14.25" customHeight="1" x14ac:dyDescent="0.3"/>
    <row r="742" s="413" customFormat="1" ht="14.25" customHeight="1" x14ac:dyDescent="0.3"/>
    <row r="743" s="413" customFormat="1" ht="14.25" customHeight="1" x14ac:dyDescent="0.3"/>
    <row r="744" s="413" customFormat="1" ht="14.25" customHeight="1" x14ac:dyDescent="0.3"/>
    <row r="745" s="413" customFormat="1" ht="14.25" customHeight="1" x14ac:dyDescent="0.3"/>
    <row r="746" s="413" customFormat="1" ht="14.25" customHeight="1" x14ac:dyDescent="0.3"/>
    <row r="747" s="413" customFormat="1" ht="14.25" customHeight="1" x14ac:dyDescent="0.3"/>
    <row r="748" s="413" customFormat="1" ht="14.25" customHeight="1" x14ac:dyDescent="0.3"/>
    <row r="749" s="413" customFormat="1" ht="14.25" customHeight="1" x14ac:dyDescent="0.3"/>
    <row r="750" s="413" customFormat="1" ht="14.25" customHeight="1" x14ac:dyDescent="0.3"/>
    <row r="751" s="413" customFormat="1" ht="14.25" customHeight="1" x14ac:dyDescent="0.3"/>
    <row r="752" s="413" customFormat="1" ht="14.25" customHeight="1" x14ac:dyDescent="0.3"/>
    <row r="753" s="413" customFormat="1" ht="14.25" customHeight="1" x14ac:dyDescent="0.3"/>
    <row r="754" s="413" customFormat="1" ht="14.25" customHeight="1" x14ac:dyDescent="0.3"/>
    <row r="755" s="413" customFormat="1" ht="14.25" customHeight="1" x14ac:dyDescent="0.3"/>
    <row r="756" s="413" customFormat="1" ht="14.25" customHeight="1" x14ac:dyDescent="0.3"/>
    <row r="757" s="413" customFormat="1" ht="14.25" customHeight="1" x14ac:dyDescent="0.3"/>
    <row r="758" s="413" customFormat="1" ht="14.25" customHeight="1" x14ac:dyDescent="0.3"/>
    <row r="759" s="413" customFormat="1" ht="14.25" customHeight="1" x14ac:dyDescent="0.3"/>
    <row r="760" s="413" customFormat="1" ht="14.25" customHeight="1" x14ac:dyDescent="0.3"/>
    <row r="761" s="413" customFormat="1" ht="14.25" customHeight="1" x14ac:dyDescent="0.3"/>
    <row r="762" s="413" customFormat="1" ht="14.25" customHeight="1" x14ac:dyDescent="0.3"/>
    <row r="763" s="413" customFormat="1" ht="14.25" customHeight="1" x14ac:dyDescent="0.3"/>
    <row r="764" s="413" customFormat="1" ht="14.25" customHeight="1" x14ac:dyDescent="0.3"/>
    <row r="765" s="413" customFormat="1" ht="14.25" customHeight="1" x14ac:dyDescent="0.3"/>
    <row r="766" s="413" customFormat="1" ht="14.25" customHeight="1" x14ac:dyDescent="0.3"/>
    <row r="767" s="413" customFormat="1" ht="14.25" customHeight="1" x14ac:dyDescent="0.3"/>
    <row r="768" s="413" customFormat="1" ht="14.25" customHeight="1" x14ac:dyDescent="0.3"/>
    <row r="769" s="413" customFormat="1" ht="14.25" customHeight="1" x14ac:dyDescent="0.3"/>
    <row r="770" s="413" customFormat="1" ht="14.25" customHeight="1" x14ac:dyDescent="0.3"/>
    <row r="771" s="413" customFormat="1" ht="14.25" customHeight="1" x14ac:dyDescent="0.3"/>
    <row r="772" s="413" customFormat="1" ht="14.25" customHeight="1" x14ac:dyDescent="0.3"/>
    <row r="773" s="413" customFormat="1" ht="14.25" customHeight="1" x14ac:dyDescent="0.3"/>
    <row r="774" s="413" customFormat="1" ht="14.25" customHeight="1" x14ac:dyDescent="0.3"/>
    <row r="775" s="413" customFormat="1" ht="14.25" customHeight="1" x14ac:dyDescent="0.3"/>
    <row r="776" s="413" customFormat="1" ht="14.25" customHeight="1" x14ac:dyDescent="0.3"/>
    <row r="777" s="413" customFormat="1" ht="14.25" customHeight="1" x14ac:dyDescent="0.3"/>
    <row r="778" s="413" customFormat="1" ht="14.25" customHeight="1" x14ac:dyDescent="0.3"/>
    <row r="779" s="413" customFormat="1" ht="14.25" customHeight="1" x14ac:dyDescent="0.3"/>
    <row r="780" s="413" customFormat="1" ht="14.25" customHeight="1" x14ac:dyDescent="0.3"/>
    <row r="781" s="413" customFormat="1" ht="14.25" customHeight="1" x14ac:dyDescent="0.3"/>
    <row r="782" s="413" customFormat="1" ht="14.25" customHeight="1" x14ac:dyDescent="0.3"/>
    <row r="783" s="413" customFormat="1" ht="14.25" customHeight="1" x14ac:dyDescent="0.3"/>
    <row r="784" s="413" customFormat="1" ht="14.25" customHeight="1" x14ac:dyDescent="0.3"/>
    <row r="785" s="413" customFormat="1" ht="14.25" customHeight="1" x14ac:dyDescent="0.3"/>
    <row r="786" s="413" customFormat="1" ht="14.25" customHeight="1" x14ac:dyDescent="0.3"/>
    <row r="787" s="413" customFormat="1" ht="14.25" customHeight="1" x14ac:dyDescent="0.3"/>
    <row r="788" s="413" customFormat="1" ht="14.25" customHeight="1" x14ac:dyDescent="0.3"/>
    <row r="789" s="413" customFormat="1" ht="14.25" customHeight="1" x14ac:dyDescent="0.3"/>
    <row r="790" s="413" customFormat="1" ht="14.25" customHeight="1" x14ac:dyDescent="0.3"/>
    <row r="791" s="413" customFormat="1" ht="14.25" customHeight="1" x14ac:dyDescent="0.3"/>
    <row r="792" s="413" customFormat="1" ht="14.25" customHeight="1" x14ac:dyDescent="0.3"/>
    <row r="793" s="413" customFormat="1" ht="14.25" customHeight="1" x14ac:dyDescent="0.3"/>
    <row r="794" s="413" customFormat="1" ht="14.25" customHeight="1" x14ac:dyDescent="0.3"/>
    <row r="795" s="413" customFormat="1" ht="14.25" customHeight="1" x14ac:dyDescent="0.3"/>
    <row r="796" s="413" customFormat="1" ht="14.25" customHeight="1" x14ac:dyDescent="0.3"/>
    <row r="797" s="413" customFormat="1" ht="14.25" customHeight="1" x14ac:dyDescent="0.3"/>
    <row r="798" s="413" customFormat="1" ht="14.25" customHeight="1" x14ac:dyDescent="0.3"/>
    <row r="799" s="413" customFormat="1" ht="14.25" customHeight="1" x14ac:dyDescent="0.3"/>
    <row r="800" s="413" customFormat="1" ht="14.25" customHeight="1" x14ac:dyDescent="0.3"/>
    <row r="801" s="413" customFormat="1" ht="14.25" customHeight="1" x14ac:dyDescent="0.3"/>
    <row r="802" s="413" customFormat="1" ht="14.25" customHeight="1" x14ac:dyDescent="0.3"/>
    <row r="803" s="413" customFormat="1" ht="14.25" customHeight="1" x14ac:dyDescent="0.3"/>
    <row r="804" s="413" customFormat="1" ht="14.25" customHeight="1" x14ac:dyDescent="0.3"/>
    <row r="805" s="413" customFormat="1" ht="14.25" customHeight="1" x14ac:dyDescent="0.3"/>
    <row r="806" s="413" customFormat="1" ht="14.25" customHeight="1" x14ac:dyDescent="0.3"/>
    <row r="807" s="413" customFormat="1" ht="14.25" customHeight="1" x14ac:dyDescent="0.3"/>
    <row r="808" s="413" customFormat="1" ht="14.25" customHeight="1" x14ac:dyDescent="0.3"/>
    <row r="809" s="413" customFormat="1" ht="14.25" customHeight="1" x14ac:dyDescent="0.3"/>
    <row r="810" s="413" customFormat="1" ht="14.25" customHeight="1" x14ac:dyDescent="0.3"/>
    <row r="811" s="413" customFormat="1" ht="14.25" customHeight="1" x14ac:dyDescent="0.3"/>
    <row r="812" s="413" customFormat="1" ht="14.25" customHeight="1" x14ac:dyDescent="0.3"/>
    <row r="813" s="413" customFormat="1" ht="14.25" customHeight="1" x14ac:dyDescent="0.3"/>
    <row r="814" s="413" customFormat="1" ht="14.25" customHeight="1" x14ac:dyDescent="0.3"/>
    <row r="815" s="413" customFormat="1" ht="14.25" customHeight="1" x14ac:dyDescent="0.3"/>
    <row r="816" s="413" customFormat="1" ht="14.25" customHeight="1" x14ac:dyDescent="0.3"/>
    <row r="817" s="413" customFormat="1" ht="14.25" customHeight="1" x14ac:dyDescent="0.3"/>
    <row r="818" s="413" customFormat="1" ht="14.25" customHeight="1" x14ac:dyDescent="0.3"/>
    <row r="819" s="413" customFormat="1" ht="14.25" customHeight="1" x14ac:dyDescent="0.3"/>
    <row r="820" s="413" customFormat="1" ht="14.25" customHeight="1" x14ac:dyDescent="0.3"/>
    <row r="821" s="413" customFormat="1" ht="14.25" customHeight="1" x14ac:dyDescent="0.3"/>
    <row r="822" s="413" customFormat="1" ht="14.25" customHeight="1" x14ac:dyDescent="0.3"/>
    <row r="823" s="413" customFormat="1" ht="14.25" customHeight="1" x14ac:dyDescent="0.3"/>
    <row r="824" s="413" customFormat="1" ht="14.25" customHeight="1" x14ac:dyDescent="0.3"/>
    <row r="825" s="413" customFormat="1" ht="14.25" customHeight="1" x14ac:dyDescent="0.3"/>
    <row r="826" s="413" customFormat="1" ht="14.25" customHeight="1" x14ac:dyDescent="0.3"/>
    <row r="827" s="413" customFormat="1" ht="14.25" customHeight="1" x14ac:dyDescent="0.3"/>
    <row r="828" s="413" customFormat="1" ht="14.25" customHeight="1" x14ac:dyDescent="0.3"/>
    <row r="829" s="413" customFormat="1" ht="14.25" customHeight="1" x14ac:dyDescent="0.3"/>
    <row r="830" s="413" customFormat="1" ht="14.25" customHeight="1" x14ac:dyDescent="0.3"/>
    <row r="831" s="413" customFormat="1" ht="14.25" customHeight="1" x14ac:dyDescent="0.3"/>
    <row r="832" s="413" customFormat="1" ht="14.25" customHeight="1" x14ac:dyDescent="0.3"/>
    <row r="833" s="413" customFormat="1" ht="14.25" customHeight="1" x14ac:dyDescent="0.3"/>
    <row r="834" s="413" customFormat="1" ht="14.25" customHeight="1" x14ac:dyDescent="0.3"/>
    <row r="835" s="413" customFormat="1" ht="14.25" customHeight="1" x14ac:dyDescent="0.3"/>
    <row r="836" s="413" customFormat="1" ht="14.25" customHeight="1" x14ac:dyDescent="0.3"/>
    <row r="837" s="413" customFormat="1" ht="14.25" customHeight="1" x14ac:dyDescent="0.3"/>
    <row r="838" s="413" customFormat="1" ht="14.25" customHeight="1" x14ac:dyDescent="0.3"/>
    <row r="839" s="413" customFormat="1" ht="14.25" customHeight="1" x14ac:dyDescent="0.3"/>
    <row r="840" s="413" customFormat="1" ht="14.25" customHeight="1" x14ac:dyDescent="0.3"/>
    <row r="841" s="413" customFormat="1" ht="14.25" customHeight="1" x14ac:dyDescent="0.3"/>
    <row r="842" s="413" customFormat="1" ht="14.25" customHeight="1" x14ac:dyDescent="0.3"/>
    <row r="843" s="413" customFormat="1" ht="14.25" customHeight="1" x14ac:dyDescent="0.3"/>
    <row r="844" s="413" customFormat="1" ht="14.25" customHeight="1" x14ac:dyDescent="0.3"/>
    <row r="845" s="413" customFormat="1" ht="14.25" customHeight="1" x14ac:dyDescent="0.3"/>
    <row r="846" s="413" customFormat="1" ht="14.25" customHeight="1" x14ac:dyDescent="0.3"/>
    <row r="847" s="413" customFormat="1" ht="14.25" customHeight="1" x14ac:dyDescent="0.3"/>
    <row r="848" s="413" customFormat="1" ht="14.25" customHeight="1" x14ac:dyDescent="0.3"/>
    <row r="849" s="413" customFormat="1" ht="14.25" customHeight="1" x14ac:dyDescent="0.3"/>
    <row r="850" s="413" customFormat="1" ht="14.25" customHeight="1" x14ac:dyDescent="0.3"/>
    <row r="851" s="413" customFormat="1" ht="14.25" customHeight="1" x14ac:dyDescent="0.3"/>
    <row r="852" s="413" customFormat="1" ht="14.25" customHeight="1" x14ac:dyDescent="0.3"/>
    <row r="853" s="413" customFormat="1" ht="14.25" customHeight="1" x14ac:dyDescent="0.3"/>
    <row r="854" s="413" customFormat="1" ht="14.25" customHeight="1" x14ac:dyDescent="0.3"/>
    <row r="855" s="413" customFormat="1" ht="14.25" customHeight="1" x14ac:dyDescent="0.3"/>
    <row r="856" s="413" customFormat="1" ht="14.25" customHeight="1" x14ac:dyDescent="0.3"/>
    <row r="857" s="413" customFormat="1" ht="14.25" customHeight="1" x14ac:dyDescent="0.3"/>
    <row r="858" s="413" customFormat="1" ht="14.25" customHeight="1" x14ac:dyDescent="0.3"/>
    <row r="859" s="413" customFormat="1" ht="14.25" customHeight="1" x14ac:dyDescent="0.3"/>
    <row r="860" s="413" customFormat="1" ht="14.25" customHeight="1" x14ac:dyDescent="0.3"/>
    <row r="861" s="413" customFormat="1" ht="14.25" customHeight="1" x14ac:dyDescent="0.3"/>
    <row r="862" s="413" customFormat="1" ht="14.25" customHeight="1" x14ac:dyDescent="0.3"/>
  </sheetData>
  <sheetProtection algorithmName="SHA-512" hashValue="Q9S8Ve831eDdj+SpMlthMrRqXZ1Ie29P8Xj5yqT8fcVQoLB5EJhao2ETFHAd3Cr6JSL9to5meDvfvVm2ybeIaw==" saltValue="TukZ7lpvX/sqGOcnURYFZw==" spinCount="100000" sheet="1" objects="1" scenarios="1"/>
  <autoFilter ref="B5:K38" xr:uid="{00000000-0001-0000-0000-000000000000}"/>
  <mergeCells count="13">
    <mergeCell ref="H30:H37"/>
    <mergeCell ref="C30:C37"/>
    <mergeCell ref="D30:D37"/>
    <mergeCell ref="C14:C21"/>
    <mergeCell ref="D14:D21"/>
    <mergeCell ref="H14:H21"/>
    <mergeCell ref="B4:I4"/>
    <mergeCell ref="C6:C13"/>
    <mergeCell ref="D6:D13"/>
    <mergeCell ref="H6:H13"/>
    <mergeCell ref="C22:C29"/>
    <mergeCell ref="D22:D29"/>
    <mergeCell ref="H22:H29"/>
  </mergeCells>
  <phoneticPr fontId="54" type="noConversion"/>
  <conditionalFormatting sqref="S6:V6">
    <cfRule type="colorScale" priority="56">
      <colorScale>
        <cfvo type="min"/>
        <cfvo type="percentile" val="50"/>
        <cfvo type="max"/>
        <color rgb="FF63BE7B"/>
        <color rgb="FFFFEB84"/>
        <color rgb="FFF8696B"/>
      </colorScale>
    </cfRule>
  </conditionalFormatting>
  <conditionalFormatting sqref="S7:V7">
    <cfRule type="colorScale" priority="55">
      <colorScale>
        <cfvo type="min"/>
        <cfvo type="percentile" val="50"/>
        <cfvo type="max"/>
        <color rgb="FF63BE7B"/>
        <color rgb="FFFFEB84"/>
        <color rgb="FFF8696B"/>
      </colorScale>
    </cfRule>
  </conditionalFormatting>
  <conditionalFormatting sqref="S8:V8">
    <cfRule type="colorScale" priority="54">
      <colorScale>
        <cfvo type="min"/>
        <cfvo type="percentile" val="50"/>
        <cfvo type="max"/>
        <color rgb="FF63BE7B"/>
        <color rgb="FFFFEB84"/>
        <color rgb="FFF8696B"/>
      </colorScale>
    </cfRule>
  </conditionalFormatting>
  <conditionalFormatting sqref="S9:V9">
    <cfRule type="colorScale" priority="53">
      <colorScale>
        <cfvo type="min"/>
        <cfvo type="percentile" val="50"/>
        <cfvo type="max"/>
        <color rgb="FF63BE7B"/>
        <color rgb="FFFFEB84"/>
        <color rgb="FFF8696B"/>
      </colorScale>
    </cfRule>
  </conditionalFormatting>
  <conditionalFormatting sqref="S10:V10">
    <cfRule type="colorScale" priority="52">
      <colorScale>
        <cfvo type="min"/>
        <cfvo type="percentile" val="50"/>
        <cfvo type="max"/>
        <color rgb="FF63BE7B"/>
        <color rgb="FFFFEB84"/>
        <color rgb="FFF8696B"/>
      </colorScale>
    </cfRule>
  </conditionalFormatting>
  <conditionalFormatting sqref="S11:V11">
    <cfRule type="colorScale" priority="51">
      <colorScale>
        <cfvo type="min"/>
        <cfvo type="percentile" val="50"/>
        <cfvo type="max"/>
        <color rgb="FF63BE7B"/>
        <color rgb="FFFFEB84"/>
        <color rgb="FFF8696B"/>
      </colorScale>
    </cfRule>
  </conditionalFormatting>
  <conditionalFormatting sqref="S12:V12">
    <cfRule type="colorScale" priority="50">
      <colorScale>
        <cfvo type="min"/>
        <cfvo type="percentile" val="50"/>
        <cfvo type="max"/>
        <color rgb="FF63BE7B"/>
        <color rgb="FFFFEB84"/>
        <color rgb="FFF8696B"/>
      </colorScale>
    </cfRule>
  </conditionalFormatting>
  <conditionalFormatting sqref="S13:V13">
    <cfRule type="colorScale" priority="49">
      <colorScale>
        <cfvo type="min"/>
        <cfvo type="percentile" val="50"/>
        <cfvo type="max"/>
        <color rgb="FF63BE7B"/>
        <color rgb="FFFFEB84"/>
        <color rgb="FFF8696B"/>
      </colorScale>
    </cfRule>
  </conditionalFormatting>
  <conditionalFormatting sqref="S14:V14">
    <cfRule type="colorScale" priority="48">
      <colorScale>
        <cfvo type="min"/>
        <cfvo type="percentile" val="50"/>
        <cfvo type="max"/>
        <color rgb="FF63BE7B"/>
        <color rgb="FFFFEB84"/>
        <color rgb="FFF8696B"/>
      </colorScale>
    </cfRule>
  </conditionalFormatting>
  <conditionalFormatting sqref="S15:V15">
    <cfRule type="colorScale" priority="47">
      <colorScale>
        <cfvo type="min"/>
        <cfvo type="percentile" val="50"/>
        <cfvo type="max"/>
        <color rgb="FF63BE7B"/>
        <color rgb="FFFFEB84"/>
        <color rgb="FFF8696B"/>
      </colorScale>
    </cfRule>
  </conditionalFormatting>
  <conditionalFormatting sqref="S16:V16">
    <cfRule type="colorScale" priority="46">
      <colorScale>
        <cfvo type="min"/>
        <cfvo type="percentile" val="50"/>
        <cfvo type="max"/>
        <color rgb="FF63BE7B"/>
        <color rgb="FFFFEB84"/>
        <color rgb="FFF8696B"/>
      </colorScale>
    </cfRule>
  </conditionalFormatting>
  <conditionalFormatting sqref="S17:V17">
    <cfRule type="colorScale" priority="45">
      <colorScale>
        <cfvo type="min"/>
        <cfvo type="percentile" val="50"/>
        <cfvo type="max"/>
        <color rgb="FF63BE7B"/>
        <color rgb="FFFFEB84"/>
        <color rgb="FFF8696B"/>
      </colorScale>
    </cfRule>
  </conditionalFormatting>
  <conditionalFormatting sqref="S18:V18">
    <cfRule type="colorScale" priority="44">
      <colorScale>
        <cfvo type="min"/>
        <cfvo type="percentile" val="50"/>
        <cfvo type="max"/>
        <color rgb="FF63BE7B"/>
        <color rgb="FFFFEB84"/>
        <color rgb="FFF8696B"/>
      </colorScale>
    </cfRule>
  </conditionalFormatting>
  <conditionalFormatting sqref="S19:V19">
    <cfRule type="colorScale" priority="43">
      <colorScale>
        <cfvo type="min"/>
        <cfvo type="percentile" val="50"/>
        <cfvo type="max"/>
        <color rgb="FF63BE7B"/>
        <color rgb="FFFFEB84"/>
        <color rgb="FFF8696B"/>
      </colorScale>
    </cfRule>
  </conditionalFormatting>
  <conditionalFormatting sqref="S20:V20">
    <cfRule type="colorScale" priority="42">
      <colorScale>
        <cfvo type="min"/>
        <cfvo type="percentile" val="50"/>
        <cfvo type="max"/>
        <color rgb="FF63BE7B"/>
        <color rgb="FFFFEB84"/>
        <color rgb="FFF8696B"/>
      </colorScale>
    </cfRule>
  </conditionalFormatting>
  <conditionalFormatting sqref="S21:V21">
    <cfRule type="colorScale" priority="41">
      <colorScale>
        <cfvo type="min"/>
        <cfvo type="percentile" val="50"/>
        <cfvo type="max"/>
        <color rgb="FF63BE7B"/>
        <color rgb="FFFFEB84"/>
        <color rgb="FFF8696B"/>
      </colorScale>
    </cfRule>
  </conditionalFormatting>
  <conditionalFormatting sqref="S22:V22">
    <cfRule type="colorScale" priority="32">
      <colorScale>
        <cfvo type="min"/>
        <cfvo type="percentile" val="50"/>
        <cfvo type="max"/>
        <color rgb="FF63BE7B"/>
        <color rgb="FFFFEB84"/>
        <color rgb="FFF8696B"/>
      </colorScale>
    </cfRule>
  </conditionalFormatting>
  <conditionalFormatting sqref="S23:V23">
    <cfRule type="colorScale" priority="31">
      <colorScale>
        <cfvo type="min"/>
        <cfvo type="percentile" val="50"/>
        <cfvo type="max"/>
        <color rgb="FF63BE7B"/>
        <color rgb="FFFFEB84"/>
        <color rgb="FFF8696B"/>
      </colorScale>
    </cfRule>
  </conditionalFormatting>
  <conditionalFormatting sqref="S24:V24">
    <cfRule type="colorScale" priority="30">
      <colorScale>
        <cfvo type="min"/>
        <cfvo type="percentile" val="50"/>
        <cfvo type="max"/>
        <color rgb="FF63BE7B"/>
        <color rgb="FFFFEB84"/>
        <color rgb="FFF8696B"/>
      </colorScale>
    </cfRule>
  </conditionalFormatting>
  <conditionalFormatting sqref="S25:V25">
    <cfRule type="colorScale" priority="29">
      <colorScale>
        <cfvo type="min"/>
        <cfvo type="percentile" val="50"/>
        <cfvo type="max"/>
        <color rgb="FF63BE7B"/>
        <color rgb="FFFFEB84"/>
        <color rgb="FFF8696B"/>
      </colorScale>
    </cfRule>
  </conditionalFormatting>
  <conditionalFormatting sqref="S26:V26">
    <cfRule type="colorScale" priority="28">
      <colorScale>
        <cfvo type="min"/>
        <cfvo type="percentile" val="50"/>
        <cfvo type="max"/>
        <color rgb="FF63BE7B"/>
        <color rgb="FFFFEB84"/>
        <color rgb="FFF8696B"/>
      </colorScale>
    </cfRule>
  </conditionalFormatting>
  <conditionalFormatting sqref="S27:V27">
    <cfRule type="colorScale" priority="27">
      <colorScale>
        <cfvo type="min"/>
        <cfvo type="percentile" val="50"/>
        <cfvo type="max"/>
        <color rgb="FF63BE7B"/>
        <color rgb="FFFFEB84"/>
        <color rgb="FFF8696B"/>
      </colorScale>
    </cfRule>
  </conditionalFormatting>
  <conditionalFormatting sqref="S28:V28">
    <cfRule type="colorScale" priority="26">
      <colorScale>
        <cfvo type="min"/>
        <cfvo type="percentile" val="50"/>
        <cfvo type="max"/>
        <color rgb="FF63BE7B"/>
        <color rgb="FFFFEB84"/>
        <color rgb="FFF8696B"/>
      </colorScale>
    </cfRule>
  </conditionalFormatting>
  <conditionalFormatting sqref="S29:V29">
    <cfRule type="colorScale" priority="25">
      <colorScale>
        <cfvo type="min"/>
        <cfvo type="percentile" val="50"/>
        <cfvo type="max"/>
        <color rgb="FF63BE7B"/>
        <color rgb="FFFFEB84"/>
        <color rgb="FFF8696B"/>
      </colorScale>
    </cfRule>
  </conditionalFormatting>
  <conditionalFormatting sqref="S30:V30">
    <cfRule type="colorScale" priority="24">
      <colorScale>
        <cfvo type="min"/>
        <cfvo type="percentile" val="50"/>
        <cfvo type="max"/>
        <color rgb="FF63BE7B"/>
        <color rgb="FFFFEB84"/>
        <color rgb="FFF8696B"/>
      </colorScale>
    </cfRule>
  </conditionalFormatting>
  <conditionalFormatting sqref="S31:V31">
    <cfRule type="colorScale" priority="23">
      <colorScale>
        <cfvo type="min"/>
        <cfvo type="percentile" val="50"/>
        <cfvo type="max"/>
        <color rgb="FF63BE7B"/>
        <color rgb="FFFFEB84"/>
        <color rgb="FFF8696B"/>
      </colorScale>
    </cfRule>
  </conditionalFormatting>
  <conditionalFormatting sqref="S32:V32">
    <cfRule type="colorScale" priority="22">
      <colorScale>
        <cfvo type="min"/>
        <cfvo type="percentile" val="50"/>
        <cfvo type="max"/>
        <color rgb="FF63BE7B"/>
        <color rgb="FFFFEB84"/>
        <color rgb="FFF8696B"/>
      </colorScale>
    </cfRule>
  </conditionalFormatting>
  <conditionalFormatting sqref="S33:V33">
    <cfRule type="colorScale" priority="21">
      <colorScale>
        <cfvo type="min"/>
        <cfvo type="percentile" val="50"/>
        <cfvo type="max"/>
        <color rgb="FF63BE7B"/>
        <color rgb="FFFFEB84"/>
        <color rgb="FFF8696B"/>
      </colorScale>
    </cfRule>
  </conditionalFormatting>
  <conditionalFormatting sqref="S34:V34">
    <cfRule type="colorScale" priority="20">
      <colorScale>
        <cfvo type="min"/>
        <cfvo type="percentile" val="50"/>
        <cfvo type="max"/>
        <color rgb="FF63BE7B"/>
        <color rgb="FFFFEB84"/>
        <color rgb="FFF8696B"/>
      </colorScale>
    </cfRule>
  </conditionalFormatting>
  <conditionalFormatting sqref="S35:V35">
    <cfRule type="colorScale" priority="19">
      <colorScale>
        <cfvo type="min"/>
        <cfvo type="percentile" val="50"/>
        <cfvo type="max"/>
        <color rgb="FF63BE7B"/>
        <color rgb="FFFFEB84"/>
        <color rgb="FFF8696B"/>
      </colorScale>
    </cfRule>
  </conditionalFormatting>
  <conditionalFormatting sqref="S36:V36">
    <cfRule type="colorScale" priority="18">
      <colorScale>
        <cfvo type="min"/>
        <cfvo type="percentile" val="50"/>
        <cfvo type="max"/>
        <color rgb="FF63BE7B"/>
        <color rgb="FFFFEB84"/>
        <color rgb="FFF8696B"/>
      </colorScale>
    </cfRule>
  </conditionalFormatting>
  <conditionalFormatting sqref="S37:V37">
    <cfRule type="colorScale" priority="17">
      <colorScale>
        <cfvo type="min"/>
        <cfvo type="percentile" val="50"/>
        <cfvo type="max"/>
        <color rgb="FF63BE7B"/>
        <color rgb="FFFFEB84"/>
        <color rgb="FFF8696B"/>
      </colorScale>
    </cfRule>
  </conditionalFormatting>
  <pageMargins left="0.70866141732283472" right="0.70866141732283472" top="0.74803149606299213" bottom="0.74803149606299213" header="0" footer="0"/>
  <pageSetup scale="5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430D2-A670-4B5E-8AF1-56045190EB40}">
  <dimension ref="A1:F52"/>
  <sheetViews>
    <sheetView workbookViewId="0">
      <selection activeCell="H1" sqref="H1:K1048576"/>
    </sheetView>
  </sheetViews>
  <sheetFormatPr baseColWidth="10" defaultColWidth="65" defaultRowHeight="14.4" x14ac:dyDescent="0.3"/>
  <cols>
    <col min="1" max="1" width="4.109375" bestFit="1" customWidth="1"/>
    <col min="2" max="2" width="44.109375" customWidth="1"/>
    <col min="3" max="6" width="18.21875" customWidth="1"/>
    <col min="7" max="7" width="12.77734375" customWidth="1"/>
  </cols>
  <sheetData>
    <row r="1" spans="1:6" x14ac:dyDescent="0.3">
      <c r="A1" s="215" t="s">
        <v>14</v>
      </c>
      <c r="B1" s="214" t="s">
        <v>320</v>
      </c>
      <c r="C1" s="178" t="s">
        <v>188</v>
      </c>
      <c r="D1" s="178" t="s">
        <v>189</v>
      </c>
      <c r="E1" s="178" t="s">
        <v>190</v>
      </c>
      <c r="F1" s="178" t="s">
        <v>278</v>
      </c>
    </row>
    <row r="2" spans="1:6" ht="26.4" customHeight="1" x14ac:dyDescent="0.3">
      <c r="A2" s="215"/>
      <c r="B2" s="214"/>
      <c r="C2" s="179" t="s">
        <v>57</v>
      </c>
      <c r="D2" s="179" t="s">
        <v>57</v>
      </c>
      <c r="E2" s="179" t="s">
        <v>57</v>
      </c>
      <c r="F2" s="179" t="s">
        <v>57</v>
      </c>
    </row>
    <row r="3" spans="1:6" x14ac:dyDescent="0.3">
      <c r="A3" s="8">
        <v>1</v>
      </c>
      <c r="B3" s="3" t="s">
        <v>71</v>
      </c>
      <c r="C3" s="180">
        <f>'1. Bienestar Actividades'!Q6</f>
        <v>45600</v>
      </c>
      <c r="D3" s="180">
        <f>'1. Bienestar Actividades'!R6</f>
        <v>34400</v>
      </c>
      <c r="E3" s="180">
        <f>'1. Bienestar Actividades'!S6</f>
        <v>43000</v>
      </c>
      <c r="F3" s="180">
        <f>'1. Bienestar Actividades'!T6</f>
        <v>40900</v>
      </c>
    </row>
    <row r="4" spans="1:6" x14ac:dyDescent="0.3">
      <c r="A4" s="8">
        <v>2</v>
      </c>
      <c r="B4" s="3" t="s">
        <v>77</v>
      </c>
      <c r="C4" s="180">
        <f>'1. Bienestar Actividades'!Q7</f>
        <v>139800</v>
      </c>
      <c r="D4" s="180">
        <f>'1. Bienestar Actividades'!R7</f>
        <v>135000</v>
      </c>
      <c r="E4" s="180">
        <f>'1. Bienestar Actividades'!S7</f>
        <v>104300</v>
      </c>
      <c r="F4" s="180">
        <f>'1. Bienestar Actividades'!T7</f>
        <v>72700</v>
      </c>
    </row>
    <row r="5" spans="1:6" x14ac:dyDescent="0.3">
      <c r="A5" s="8">
        <v>3</v>
      </c>
      <c r="B5" s="3" t="s">
        <v>82</v>
      </c>
      <c r="C5" s="180">
        <f>'1. Bienestar Actividades'!Q8</f>
        <v>139800</v>
      </c>
      <c r="D5" s="180">
        <f>'1. Bienestar Actividades'!R8</f>
        <v>135000</v>
      </c>
      <c r="E5" s="180">
        <f>'1. Bienestar Actividades'!S8</f>
        <v>104300</v>
      </c>
      <c r="F5" s="180">
        <f>'1. Bienestar Actividades'!T8</f>
        <v>72700</v>
      </c>
    </row>
    <row r="6" spans="1:6" x14ac:dyDescent="0.3">
      <c r="A6" s="8">
        <v>4</v>
      </c>
      <c r="B6" s="3" t="s">
        <v>83</v>
      </c>
      <c r="C6" s="180">
        <f>'1. Bienestar Actividades'!Q9</f>
        <v>304900</v>
      </c>
      <c r="D6" s="180">
        <f>'1. Bienestar Actividades'!R9</f>
        <v>304900</v>
      </c>
      <c r="E6" s="180">
        <f>'1. Bienestar Actividades'!S9</f>
        <v>303900</v>
      </c>
      <c r="F6" s="180">
        <f>'1. Bienestar Actividades'!T9</f>
        <v>302800</v>
      </c>
    </row>
    <row r="7" spans="1:6" x14ac:dyDescent="0.3">
      <c r="A7" s="8">
        <v>5</v>
      </c>
      <c r="B7" s="3" t="s">
        <v>88</v>
      </c>
      <c r="C7" s="180">
        <f>'1. Bienestar Actividades'!Q10</f>
        <v>5280500</v>
      </c>
      <c r="D7" s="180">
        <f>'1. Bienestar Actividades'!R10</f>
        <v>5280500</v>
      </c>
      <c r="E7" s="180">
        <f>'1. Bienestar Actividades'!S10</f>
        <v>5279200</v>
      </c>
      <c r="F7" s="180">
        <f>'1. Bienestar Actividades'!T10</f>
        <v>5277800</v>
      </c>
    </row>
    <row r="8" spans="1:6" x14ac:dyDescent="0.3">
      <c r="A8" s="8">
        <v>6</v>
      </c>
      <c r="B8" s="3" t="s">
        <v>95</v>
      </c>
      <c r="C8" s="180">
        <f>'1. Bienestar Actividades'!Q11</f>
        <v>97900</v>
      </c>
      <c r="D8" s="180">
        <f>'1. Bienestar Actividades'!R11</f>
        <v>120000</v>
      </c>
      <c r="E8" s="180">
        <f>'1. Bienestar Actividades'!S11</f>
        <v>91700</v>
      </c>
      <c r="F8" s="180">
        <f>'1. Bienestar Actividades'!T11</f>
        <v>84900</v>
      </c>
    </row>
    <row r="9" spans="1:6" ht="20.399999999999999" x14ac:dyDescent="0.3">
      <c r="A9" s="8">
        <v>7</v>
      </c>
      <c r="B9" s="3" t="s">
        <v>99</v>
      </c>
      <c r="C9" s="180">
        <f>'1. Bienestar Actividades'!Q12</f>
        <v>330000</v>
      </c>
      <c r="D9" s="180">
        <f>'1. Bienestar Actividades'!R12</f>
        <v>330000</v>
      </c>
      <c r="E9" s="180">
        <f>'1. Bienestar Actividades'!S12</f>
        <v>326200</v>
      </c>
      <c r="F9" s="180">
        <f>'1. Bienestar Actividades'!T12</f>
        <v>322400</v>
      </c>
    </row>
    <row r="10" spans="1:6" ht="20.399999999999999" x14ac:dyDescent="0.3">
      <c r="A10" s="8">
        <v>8</v>
      </c>
      <c r="B10" s="3" t="s">
        <v>103</v>
      </c>
      <c r="C10" s="180">
        <f>'1. Bienestar Actividades'!Q13</f>
        <v>167500</v>
      </c>
      <c r="D10" s="180">
        <f>'1. Bienestar Actividades'!R13</f>
        <v>167500</v>
      </c>
      <c r="E10" s="180">
        <f>'1. Bienestar Actividades'!S13</f>
        <v>160600</v>
      </c>
      <c r="F10" s="180">
        <f>'1. Bienestar Actividades'!T13</f>
        <v>154000</v>
      </c>
    </row>
    <row r="11" spans="1:6" x14ac:dyDescent="0.3">
      <c r="A11" s="8">
        <v>9</v>
      </c>
      <c r="B11" s="3" t="s">
        <v>106</v>
      </c>
      <c r="C11" s="180">
        <f>'1. Bienestar Actividades'!Q14</f>
        <v>167500</v>
      </c>
      <c r="D11" s="180">
        <f>'1. Bienestar Actividades'!R14</f>
        <v>167500</v>
      </c>
      <c r="E11" s="180">
        <f>'1. Bienestar Actividades'!S14</f>
        <v>160600</v>
      </c>
      <c r="F11" s="180">
        <f>'1. Bienestar Actividades'!T14</f>
        <v>154000</v>
      </c>
    </row>
    <row r="12" spans="1:6" ht="20.399999999999999" x14ac:dyDescent="0.3">
      <c r="A12" s="8">
        <v>10</v>
      </c>
      <c r="B12" s="3" t="s">
        <v>110</v>
      </c>
      <c r="C12" s="180">
        <f>'1. Bienestar Actividades'!Q15</f>
        <v>38645400</v>
      </c>
      <c r="D12" s="180">
        <f>'1. Bienestar Actividades'!R15</f>
        <v>48112500</v>
      </c>
      <c r="E12" s="180">
        <f>'1. Bienestar Actividades'!S15</f>
        <v>35471600</v>
      </c>
      <c r="F12" s="180">
        <f>'1. Bienestar Actividades'!T15</f>
        <v>31949600</v>
      </c>
    </row>
    <row r="13" spans="1:6" ht="20.399999999999999" x14ac:dyDescent="0.3">
      <c r="A13" s="8">
        <v>11</v>
      </c>
      <c r="B13" s="3" t="s">
        <v>114</v>
      </c>
      <c r="C13" s="180">
        <f>'1. Bienestar Actividades'!Q16</f>
        <v>4669900</v>
      </c>
      <c r="D13" s="180">
        <f>'1. Bienestar Actividades'!R16</f>
        <v>4587600</v>
      </c>
      <c r="E13" s="180">
        <f>'1. Bienestar Actividades'!S16</f>
        <v>2490300</v>
      </c>
      <c r="F13" s="180">
        <f>'1. Bienestar Actividades'!T16</f>
        <v>994500</v>
      </c>
    </row>
    <row r="14" spans="1:6" x14ac:dyDescent="0.3">
      <c r="A14" s="8">
        <v>12</v>
      </c>
      <c r="B14" s="3" t="s">
        <v>119</v>
      </c>
      <c r="C14" s="180">
        <f>'1. Bienestar Actividades'!Q17</f>
        <v>8533300</v>
      </c>
      <c r="D14" s="180">
        <f>'1. Bienestar Actividades'!R17</f>
        <v>4500000</v>
      </c>
      <c r="E14" s="180">
        <f>'1. Bienestar Actividades'!S17</f>
        <v>5701300</v>
      </c>
      <c r="F14" s="180">
        <f>'1. Bienestar Actividades'!T17</f>
        <v>4084000</v>
      </c>
    </row>
    <row r="15" spans="1:6" x14ac:dyDescent="0.3">
      <c r="A15" s="8">
        <v>13</v>
      </c>
      <c r="B15" s="3" t="s">
        <v>125</v>
      </c>
      <c r="C15" s="180">
        <f>'1. Bienestar Actividades'!Q18</f>
        <v>1835900</v>
      </c>
      <c r="D15" s="180">
        <f>'1. Bienestar Actividades'!R18</f>
        <v>1218600</v>
      </c>
      <c r="E15" s="180">
        <f>'1. Bienestar Actividades'!S18</f>
        <v>1313200</v>
      </c>
      <c r="F15" s="180">
        <f>'1. Bienestar Actividades'!T18</f>
        <v>959000</v>
      </c>
    </row>
    <row r="16" spans="1:6" x14ac:dyDescent="0.3">
      <c r="A16" s="8">
        <v>14</v>
      </c>
      <c r="B16" s="3" t="s">
        <v>133</v>
      </c>
      <c r="C16" s="180">
        <f>'1. Bienestar Actividades'!Q19</f>
        <v>317000</v>
      </c>
      <c r="D16" s="180">
        <f>'1. Bienestar Actividades'!R19</f>
        <v>250900</v>
      </c>
      <c r="E16" s="180">
        <f>'1. Bienestar Actividades'!S19</f>
        <v>304500</v>
      </c>
      <c r="F16" s="180">
        <f>'1. Bienestar Actividades'!T19</f>
        <v>293900</v>
      </c>
    </row>
    <row r="17" spans="1:6" x14ac:dyDescent="0.3">
      <c r="A17" s="8">
        <v>15</v>
      </c>
      <c r="B17" s="3" t="s">
        <v>139</v>
      </c>
      <c r="C17" s="180">
        <f>'1. Bienestar Actividades'!Q20</f>
        <v>53195600</v>
      </c>
      <c r="D17" s="180">
        <f>'1. Bienestar Actividades'!R20</f>
        <v>59136700</v>
      </c>
      <c r="E17" s="180">
        <f>'1. Bienestar Actividades'!S20</f>
        <v>50721700</v>
      </c>
      <c r="F17" s="180">
        <f>'1. Bienestar Actividades'!T20</f>
        <v>48051900</v>
      </c>
    </row>
    <row r="18" spans="1:6" x14ac:dyDescent="0.3">
      <c r="A18" s="8">
        <v>16</v>
      </c>
      <c r="B18" s="3" t="s">
        <v>143</v>
      </c>
      <c r="C18" s="180">
        <f>'1. Bienestar Actividades'!Q21</f>
        <v>404200</v>
      </c>
      <c r="D18" s="180">
        <f>'1. Bienestar Actividades'!R21</f>
        <v>404200</v>
      </c>
      <c r="E18" s="180">
        <f>'1. Bienestar Actividades'!S21</f>
        <v>401600</v>
      </c>
      <c r="F18" s="180">
        <f>'1. Bienestar Actividades'!T21</f>
        <v>399000</v>
      </c>
    </row>
    <row r="19" spans="1:6" ht="20.399999999999999" x14ac:dyDescent="0.3">
      <c r="A19" s="8">
        <v>17</v>
      </c>
      <c r="B19" s="3" t="s">
        <v>147</v>
      </c>
      <c r="C19" s="180">
        <f>'1. Bienestar Actividades'!Q22</f>
        <v>195600</v>
      </c>
      <c r="D19" s="180">
        <f>'1. Bienestar Actividades'!R22</f>
        <v>216900</v>
      </c>
      <c r="E19" s="180">
        <f>'1. Bienestar Actividades'!S22</f>
        <v>186700</v>
      </c>
      <c r="F19" s="180">
        <f>'1. Bienestar Actividades'!T22</f>
        <v>177000</v>
      </c>
    </row>
    <row r="20" spans="1:6" x14ac:dyDescent="0.3">
      <c r="A20" s="181">
        <v>1</v>
      </c>
      <c r="B20" s="3" t="s">
        <v>292</v>
      </c>
      <c r="C20" s="180">
        <f>'2. Bienestar Salud'!S6</f>
        <v>111800</v>
      </c>
      <c r="D20" s="180">
        <f>'2. Bienestar Salud'!T6</f>
        <v>85000</v>
      </c>
      <c r="E20" s="180">
        <f>'2. Bienestar Salud'!U6</f>
        <v>93300</v>
      </c>
      <c r="F20" s="180">
        <f>'2. Bienestar Salud'!V6</f>
        <v>81200</v>
      </c>
    </row>
    <row r="21" spans="1:6" x14ac:dyDescent="0.3">
      <c r="A21" s="181">
        <v>2</v>
      </c>
      <c r="B21" s="3" t="s">
        <v>293</v>
      </c>
      <c r="C21" s="180">
        <f>'2. Bienestar Salud'!S7</f>
        <v>218500</v>
      </c>
      <c r="D21" s="180">
        <f>'2. Bienestar Salud'!T7</f>
        <v>138100</v>
      </c>
      <c r="E21" s="180">
        <f>'2. Bienestar Salud'!U7</f>
        <v>182600</v>
      </c>
      <c r="F21" s="180">
        <f>'2. Bienestar Salud'!V7</f>
        <v>151900</v>
      </c>
    </row>
    <row r="22" spans="1:6" x14ac:dyDescent="0.3">
      <c r="A22" s="181">
        <v>3</v>
      </c>
      <c r="B22" s="3" t="s">
        <v>294</v>
      </c>
      <c r="C22" s="180">
        <f>'2. Bienestar Salud'!S8</f>
        <v>181300</v>
      </c>
      <c r="D22" s="180">
        <f>'2. Bienestar Salud'!T8</f>
        <v>135000</v>
      </c>
      <c r="E22" s="180">
        <f>'2. Bienestar Salud'!U8</f>
        <v>150700</v>
      </c>
      <c r="F22" s="180">
        <f>'2. Bienestar Salud'!V8</f>
        <v>129200</v>
      </c>
    </row>
    <row r="23" spans="1:6" x14ac:dyDescent="0.3">
      <c r="A23" s="181">
        <v>4</v>
      </c>
      <c r="B23" s="3" t="s">
        <v>295</v>
      </c>
      <c r="C23" s="180">
        <f>'2. Bienestar Salud'!S9</f>
        <v>172100</v>
      </c>
      <c r="D23" s="180">
        <f>'2. Bienestar Salud'!T9</f>
        <v>85000</v>
      </c>
      <c r="E23" s="180">
        <f>'2. Bienestar Salud'!U9</f>
        <v>134600</v>
      </c>
      <c r="F23" s="180">
        <f>'2. Bienestar Salud'!V9</f>
        <v>110400</v>
      </c>
    </row>
    <row r="24" spans="1:6" x14ac:dyDescent="0.3">
      <c r="A24" s="181">
        <v>5</v>
      </c>
      <c r="B24" s="3" t="s">
        <v>295</v>
      </c>
      <c r="C24" s="180">
        <f>'2. Bienestar Salud'!S10</f>
        <v>172100</v>
      </c>
      <c r="D24" s="180">
        <f>'2. Bienestar Salud'!T10</f>
        <v>85000</v>
      </c>
      <c r="E24" s="180">
        <f>'2. Bienestar Salud'!U10</f>
        <v>134600</v>
      </c>
      <c r="F24" s="180">
        <f>'2. Bienestar Salud'!V10</f>
        <v>110400</v>
      </c>
    </row>
    <row r="25" spans="1:6" x14ac:dyDescent="0.3">
      <c r="A25" s="181">
        <v>6</v>
      </c>
      <c r="B25" s="3" t="s">
        <v>296</v>
      </c>
      <c r="C25" s="180">
        <f>'2. Bienestar Salud'!S11</f>
        <v>164600</v>
      </c>
      <c r="D25" s="180">
        <f>'2. Bienestar Salud'!T11</f>
        <v>85000</v>
      </c>
      <c r="E25" s="180">
        <f>'2. Bienestar Salud'!U11</f>
        <v>124700</v>
      </c>
      <c r="F25" s="180">
        <f>'2. Bienestar Salud'!V11</f>
        <v>99600</v>
      </c>
    </row>
    <row r="26" spans="1:6" x14ac:dyDescent="0.3">
      <c r="A26" s="181">
        <v>7</v>
      </c>
      <c r="B26" s="3" t="s">
        <v>297</v>
      </c>
      <c r="C26" s="180">
        <f>'2. Bienestar Salud'!S12</f>
        <v>189300</v>
      </c>
      <c r="D26" s="180">
        <f>'2. Bienestar Salud'!T12</f>
        <v>139200</v>
      </c>
      <c r="E26" s="180">
        <f>'2. Bienestar Salud'!U12</f>
        <v>161900</v>
      </c>
      <c r="F26" s="180">
        <f>'2. Bienestar Salud'!V12</f>
        <v>140900</v>
      </c>
    </row>
    <row r="27" spans="1:6" x14ac:dyDescent="0.3">
      <c r="A27" s="181">
        <v>8</v>
      </c>
      <c r="B27" s="3" t="s">
        <v>298</v>
      </c>
      <c r="C27" s="180">
        <f>'2. Bienestar Salud'!S13</f>
        <v>125600</v>
      </c>
      <c r="D27" s="180">
        <f>'2. Bienestar Salud'!T13</f>
        <v>101800</v>
      </c>
      <c r="E27" s="180">
        <f>'2. Bienestar Salud'!U13</f>
        <v>101100</v>
      </c>
      <c r="F27" s="180">
        <f>'2. Bienestar Salud'!V13</f>
        <v>84900</v>
      </c>
    </row>
    <row r="28" spans="1:6" x14ac:dyDescent="0.3">
      <c r="A28" s="181">
        <v>9</v>
      </c>
      <c r="B28" s="3" t="s">
        <v>299</v>
      </c>
      <c r="C28" s="180">
        <f>'2. Bienestar Salud'!S14</f>
        <v>113800</v>
      </c>
      <c r="D28" s="180">
        <f>'2. Bienestar Salud'!T14</f>
        <v>85000</v>
      </c>
      <c r="E28" s="180">
        <f>'2. Bienestar Salud'!U14</f>
        <v>96200</v>
      </c>
      <c r="F28" s="180">
        <f>'2. Bienestar Salud'!V14</f>
        <v>84600</v>
      </c>
    </row>
    <row r="29" spans="1:6" x14ac:dyDescent="0.3">
      <c r="A29" s="181">
        <v>10</v>
      </c>
      <c r="B29" s="3" t="s">
        <v>300</v>
      </c>
      <c r="C29" s="180">
        <f>'2. Bienestar Salud'!S15</f>
        <v>219600</v>
      </c>
      <c r="D29" s="180">
        <f>'2. Bienestar Salud'!T15</f>
        <v>142400</v>
      </c>
      <c r="E29" s="180">
        <f>'2. Bienestar Salud'!U15</f>
        <v>184200</v>
      </c>
      <c r="F29" s="180">
        <f>'2. Bienestar Salud'!V15</f>
        <v>153500</v>
      </c>
    </row>
    <row r="30" spans="1:6" x14ac:dyDescent="0.3">
      <c r="A30" s="181">
        <v>11</v>
      </c>
      <c r="B30" s="3" t="s">
        <v>301</v>
      </c>
      <c r="C30" s="180">
        <f>'2. Bienestar Salud'!S16</f>
        <v>181600</v>
      </c>
      <c r="D30" s="180">
        <f>'2. Bienestar Salud'!T16</f>
        <v>125000</v>
      </c>
      <c r="E30" s="180">
        <f>'2. Bienestar Salud'!U16</f>
        <v>151600</v>
      </c>
      <c r="F30" s="180">
        <f>'2. Bienestar Salud'!V16</f>
        <v>130500</v>
      </c>
    </row>
    <row r="31" spans="1:6" x14ac:dyDescent="0.3">
      <c r="A31" s="181">
        <v>12</v>
      </c>
      <c r="B31" s="3" t="s">
        <v>302</v>
      </c>
      <c r="C31" s="180">
        <f>'2. Bienestar Salud'!S17</f>
        <v>172900</v>
      </c>
      <c r="D31" s="180">
        <f>'2. Bienestar Salud'!T17</f>
        <v>87500</v>
      </c>
      <c r="E31" s="180">
        <f>'2. Bienestar Salud'!U17</f>
        <v>136100</v>
      </c>
      <c r="F31" s="180">
        <f>'2. Bienestar Salud'!V17</f>
        <v>112200</v>
      </c>
    </row>
    <row r="32" spans="1:6" x14ac:dyDescent="0.3">
      <c r="A32" s="181">
        <v>13</v>
      </c>
      <c r="B32" s="3" t="s">
        <v>302</v>
      </c>
      <c r="C32" s="180">
        <f>'2. Bienestar Salud'!S18</f>
        <v>172900</v>
      </c>
      <c r="D32" s="180">
        <f>'2. Bienestar Salud'!T18</f>
        <v>87500</v>
      </c>
      <c r="E32" s="180">
        <f>'2. Bienestar Salud'!U18</f>
        <v>136100</v>
      </c>
      <c r="F32" s="180">
        <f>'2. Bienestar Salud'!V18</f>
        <v>112200</v>
      </c>
    </row>
    <row r="33" spans="1:6" x14ac:dyDescent="0.3">
      <c r="A33" s="181">
        <v>14</v>
      </c>
      <c r="B33" s="3" t="s">
        <v>303</v>
      </c>
      <c r="C33" s="180">
        <f>'2. Bienestar Salud'!S19</f>
        <v>165500</v>
      </c>
      <c r="D33" s="180">
        <f>'2. Bienestar Salud'!T19</f>
        <v>87500</v>
      </c>
      <c r="E33" s="180">
        <f>'2. Bienestar Salud'!U19</f>
        <v>126100</v>
      </c>
      <c r="F33" s="180">
        <f>'2. Bienestar Salud'!V19</f>
        <v>101000</v>
      </c>
    </row>
    <row r="34" spans="1:6" x14ac:dyDescent="0.3">
      <c r="A34" s="181">
        <v>15</v>
      </c>
      <c r="B34" s="3" t="s">
        <v>304</v>
      </c>
      <c r="C34" s="180">
        <f>'2. Bienestar Salud'!S20</f>
        <v>189300</v>
      </c>
      <c r="D34" s="180">
        <f>'2. Bienestar Salud'!T20</f>
        <v>139200</v>
      </c>
      <c r="E34" s="180">
        <f>'2. Bienestar Salud'!U20</f>
        <v>161900</v>
      </c>
      <c r="F34" s="180">
        <f>'2. Bienestar Salud'!V20</f>
        <v>140900</v>
      </c>
    </row>
    <row r="35" spans="1:6" x14ac:dyDescent="0.3">
      <c r="A35" s="181">
        <v>16</v>
      </c>
      <c r="B35" s="3" t="s">
        <v>305</v>
      </c>
      <c r="C35" s="180">
        <f>'2. Bienestar Salud'!S21</f>
        <v>123800</v>
      </c>
      <c r="D35" s="180">
        <f>'2. Bienestar Salud'!T21</f>
        <v>92000</v>
      </c>
      <c r="E35" s="180">
        <f>'2. Bienestar Salud'!U21</f>
        <v>101900</v>
      </c>
      <c r="F35" s="180">
        <f>'2. Bienestar Salud'!V21</f>
        <v>88600</v>
      </c>
    </row>
    <row r="36" spans="1:6" x14ac:dyDescent="0.3">
      <c r="A36" s="181">
        <v>17</v>
      </c>
      <c r="B36" s="3" t="s">
        <v>306</v>
      </c>
      <c r="C36" s="180">
        <f>'2. Bienestar Salud'!S22</f>
        <v>109100</v>
      </c>
      <c r="D36" s="180">
        <f>'2. Bienestar Salud'!T22</f>
        <v>85000</v>
      </c>
      <c r="E36" s="180">
        <f>'2. Bienestar Salud'!U22</f>
        <v>88300</v>
      </c>
      <c r="F36" s="180">
        <f>'2. Bienestar Salud'!V22</f>
        <v>74400</v>
      </c>
    </row>
    <row r="37" spans="1:6" x14ac:dyDescent="0.3">
      <c r="A37" s="181">
        <v>18</v>
      </c>
      <c r="B37" s="3" t="s">
        <v>307</v>
      </c>
      <c r="C37" s="180">
        <f>'2. Bienestar Salud'!S23</f>
        <v>213700</v>
      </c>
      <c r="D37" s="180">
        <f>'2. Bienestar Salud'!T23</f>
        <v>135000</v>
      </c>
      <c r="E37" s="180">
        <f>'2. Bienestar Salud'!U23</f>
        <v>173700</v>
      </c>
      <c r="F37" s="180">
        <f>'2. Bienestar Salud'!V23</f>
        <v>139800</v>
      </c>
    </row>
    <row r="38" spans="1:6" x14ac:dyDescent="0.3">
      <c r="A38" s="181">
        <v>19</v>
      </c>
      <c r="B38" s="3" t="s">
        <v>308</v>
      </c>
      <c r="C38" s="180">
        <f>'2. Bienestar Salud'!S24</f>
        <v>176400</v>
      </c>
      <c r="D38" s="180">
        <f>'2. Bienestar Salud'!T24</f>
        <v>135000</v>
      </c>
      <c r="E38" s="180">
        <f>'2. Bienestar Salud'!U24</f>
        <v>142200</v>
      </c>
      <c r="F38" s="180">
        <f>'2. Bienestar Salud'!V24</f>
        <v>118100</v>
      </c>
    </row>
    <row r="39" spans="1:6" x14ac:dyDescent="0.3">
      <c r="A39" s="181">
        <v>20</v>
      </c>
      <c r="B39" s="3" t="s">
        <v>309</v>
      </c>
      <c r="C39" s="180">
        <f>'2. Bienestar Salud'!S25</f>
        <v>172100</v>
      </c>
      <c r="D39" s="180">
        <f>'2. Bienestar Salud'!T25</f>
        <v>85000</v>
      </c>
      <c r="E39" s="180">
        <f>'2. Bienestar Salud'!U25</f>
        <v>134600</v>
      </c>
      <c r="F39" s="180">
        <f>'2. Bienestar Salud'!V25</f>
        <v>110400</v>
      </c>
    </row>
    <row r="40" spans="1:6" x14ac:dyDescent="0.3">
      <c r="A40" s="181">
        <v>21</v>
      </c>
      <c r="B40" s="3" t="s">
        <v>309</v>
      </c>
      <c r="C40" s="180">
        <f>'2. Bienestar Salud'!S26</f>
        <v>172100</v>
      </c>
      <c r="D40" s="180">
        <f>'2. Bienestar Salud'!T26</f>
        <v>85000</v>
      </c>
      <c r="E40" s="180">
        <f>'2. Bienestar Salud'!U26</f>
        <v>134600</v>
      </c>
      <c r="F40" s="180">
        <f>'2. Bienestar Salud'!V26</f>
        <v>110400</v>
      </c>
    </row>
    <row r="41" spans="1:6" x14ac:dyDescent="0.3">
      <c r="A41" s="181">
        <v>22</v>
      </c>
      <c r="B41" s="3" t="s">
        <v>310</v>
      </c>
      <c r="C41" s="180">
        <f>'2. Bienestar Salud'!S27</f>
        <v>161500</v>
      </c>
      <c r="D41" s="180">
        <f>'2. Bienestar Salud'!T27</f>
        <v>85000</v>
      </c>
      <c r="E41" s="180">
        <f>'2. Bienestar Salud'!U27</f>
        <v>118000</v>
      </c>
      <c r="F41" s="180">
        <f>'2. Bienestar Salud'!V27</f>
        <v>90300</v>
      </c>
    </row>
    <row r="42" spans="1:6" x14ac:dyDescent="0.3">
      <c r="A42" s="181">
        <v>23</v>
      </c>
      <c r="B42" s="3" t="s">
        <v>311</v>
      </c>
      <c r="C42" s="180">
        <f>'2. Bienestar Salud'!S28</f>
        <v>175800</v>
      </c>
      <c r="D42" s="180">
        <f>'2. Bienestar Salud'!T28</f>
        <v>135000</v>
      </c>
      <c r="E42" s="180">
        <f>'2. Bienestar Salud'!U28</f>
        <v>142000</v>
      </c>
      <c r="F42" s="180">
        <f>'2. Bienestar Salud'!V28</f>
        <v>118400</v>
      </c>
    </row>
    <row r="43" spans="1:6" x14ac:dyDescent="0.3">
      <c r="A43" s="181">
        <v>24</v>
      </c>
      <c r="B43" s="3" t="s">
        <v>312</v>
      </c>
      <c r="C43" s="180">
        <f>'2. Bienestar Salud'!S29</f>
        <v>123900</v>
      </c>
      <c r="D43" s="180">
        <f>'2. Bienestar Salud'!T29</f>
        <v>101800</v>
      </c>
      <c r="E43" s="180">
        <f>'2. Bienestar Salud'!U29</f>
        <v>97400</v>
      </c>
      <c r="F43" s="180">
        <f>'2. Bienestar Salud'!V29</f>
        <v>79300</v>
      </c>
    </row>
    <row r="44" spans="1:6" ht="20.399999999999999" x14ac:dyDescent="0.3">
      <c r="A44" s="181">
        <v>25</v>
      </c>
      <c r="B44" s="3" t="s">
        <v>313</v>
      </c>
      <c r="C44" s="180">
        <f>'2. Bienestar Salud'!S30</f>
        <v>226900</v>
      </c>
      <c r="D44" s="180">
        <f>'2. Bienestar Salud'!T30</f>
        <v>222300</v>
      </c>
      <c r="E44" s="180">
        <f>'2. Bienestar Salud'!U30</f>
        <v>199300</v>
      </c>
      <c r="F44" s="180">
        <f>'2. Bienestar Salud'!V30</f>
        <v>175000</v>
      </c>
    </row>
    <row r="45" spans="1:6" ht="20.399999999999999" x14ac:dyDescent="0.3">
      <c r="A45" s="181">
        <v>26</v>
      </c>
      <c r="B45" s="3" t="s">
        <v>314</v>
      </c>
      <c r="C45" s="180">
        <f>'2. Bienestar Salud'!S31</f>
        <v>418100</v>
      </c>
      <c r="D45" s="180">
        <f>'2. Bienestar Salud'!T31</f>
        <v>354700</v>
      </c>
      <c r="E45" s="180">
        <f>'2. Bienestar Salud'!U31</f>
        <v>331500</v>
      </c>
      <c r="F45" s="180">
        <f>'2. Bienestar Salud'!V31</f>
        <v>255300</v>
      </c>
    </row>
    <row r="46" spans="1:6" ht="20.399999999999999" x14ac:dyDescent="0.3">
      <c r="A46" s="181">
        <v>27</v>
      </c>
      <c r="B46" s="3" t="s">
        <v>315</v>
      </c>
      <c r="C46" s="180">
        <f>'2. Bienestar Salud'!S32</f>
        <v>402600</v>
      </c>
      <c r="D46" s="180">
        <f>'2. Bienestar Salud'!T32</f>
        <v>323800</v>
      </c>
      <c r="E46" s="180">
        <f>'2. Bienestar Salud'!U32</f>
        <v>315700</v>
      </c>
      <c r="F46" s="180">
        <f>'2. Bienestar Salud'!V32</f>
        <v>245600</v>
      </c>
    </row>
    <row r="47" spans="1:6" ht="20.399999999999999" x14ac:dyDescent="0.3">
      <c r="A47" s="181">
        <v>28</v>
      </c>
      <c r="B47" s="3" t="s">
        <v>316</v>
      </c>
      <c r="C47" s="180">
        <f>'2. Bienestar Salud'!S33</f>
        <v>378000</v>
      </c>
      <c r="D47" s="180">
        <f>'2. Bienestar Salud'!T33</f>
        <v>274500</v>
      </c>
      <c r="E47" s="180">
        <f>'2. Bienestar Salud'!U33</f>
        <v>284300</v>
      </c>
      <c r="F47" s="180">
        <f>'2. Bienestar Salud'!V33</f>
        <v>221000</v>
      </c>
    </row>
    <row r="48" spans="1:6" ht="20.399999999999999" x14ac:dyDescent="0.3">
      <c r="A48" s="181">
        <v>29</v>
      </c>
      <c r="B48" s="3" t="s">
        <v>316</v>
      </c>
      <c r="C48" s="180">
        <f>'2. Bienestar Salud'!S34</f>
        <v>378000</v>
      </c>
      <c r="D48" s="180">
        <f>'2. Bienestar Salud'!T34</f>
        <v>274500</v>
      </c>
      <c r="E48" s="180">
        <f>'2. Bienestar Salud'!U34</f>
        <v>284300</v>
      </c>
      <c r="F48" s="180">
        <f>'2. Bienestar Salud'!V34</f>
        <v>221000</v>
      </c>
    </row>
    <row r="49" spans="1:6" ht="20.399999999999999" x14ac:dyDescent="0.3">
      <c r="A49" s="181">
        <v>30</v>
      </c>
      <c r="B49" s="3" t="s">
        <v>317</v>
      </c>
      <c r="C49" s="180">
        <f>'2. Bienestar Salud'!S35</f>
        <v>371200</v>
      </c>
      <c r="D49" s="180">
        <f>'2. Bienestar Salud'!T35</f>
        <v>260900</v>
      </c>
      <c r="E49" s="180">
        <f>'2. Bienestar Salud'!U35</f>
        <v>273400</v>
      </c>
      <c r="F49" s="180">
        <f>'2. Bienestar Salud'!V35</f>
        <v>210600</v>
      </c>
    </row>
    <row r="50" spans="1:6" ht="20.399999999999999" x14ac:dyDescent="0.3">
      <c r="A50" s="181">
        <v>31</v>
      </c>
      <c r="B50" s="3" t="s">
        <v>318</v>
      </c>
      <c r="C50" s="180">
        <f>'2. Bienestar Salud'!S36</f>
        <v>380300</v>
      </c>
      <c r="D50" s="180">
        <f>'2. Bienestar Salud'!T36</f>
        <v>279200</v>
      </c>
      <c r="E50" s="180">
        <f>'2. Bienestar Salud'!U36</f>
        <v>287700</v>
      </c>
      <c r="F50" s="180">
        <f>'2. Bienestar Salud'!V36</f>
        <v>224100</v>
      </c>
    </row>
    <row r="51" spans="1:6" ht="20.399999999999999" x14ac:dyDescent="0.3">
      <c r="A51" s="181">
        <v>32</v>
      </c>
      <c r="B51" s="3" t="s">
        <v>319</v>
      </c>
      <c r="C51" s="180">
        <f>'2. Bienestar Salud'!S37</f>
        <v>360000</v>
      </c>
      <c r="D51" s="180">
        <f>'2. Bienestar Salud'!T37</f>
        <v>360000</v>
      </c>
      <c r="E51" s="180">
        <f>'2. Bienestar Salud'!U37</f>
        <v>360000</v>
      </c>
      <c r="F51" s="180">
        <f>'2. Bienestar Salud'!V37</f>
        <v>360000</v>
      </c>
    </row>
    <row r="52" spans="1:6" x14ac:dyDescent="0.3">
      <c r="C52" s="116">
        <f t="shared" ref="C52:E52" si="0">SUM(C3:C51)</f>
        <v>121364800</v>
      </c>
      <c r="D52" s="116">
        <f t="shared" si="0"/>
        <v>129999100</v>
      </c>
      <c r="E52" s="116">
        <f t="shared" si="0"/>
        <v>108709300</v>
      </c>
      <c r="F52" s="116">
        <f>SUM(F3:F51)</f>
        <v>97976800</v>
      </c>
    </row>
  </sheetData>
  <sheetProtection algorithmName="SHA-512" hashValue="ZhNvQlx9TuBUDwzsxu3AdmiYcRT+xl79rOkyjheYGgp3VSSxG3vFwMmXzkXiWap7k80W/dtp4Aq75qpf7Jw0Yg==" saltValue="N5PiFiVKdM8IC66Alh8wUQ==" spinCount="100000" sheet="1" objects="1" scenarios="1"/>
  <mergeCells count="2">
    <mergeCell ref="A1:A2"/>
    <mergeCell ref="B1:B2"/>
  </mergeCells>
  <conditionalFormatting sqref="C3:F3">
    <cfRule type="colorScale" priority="80">
      <colorScale>
        <cfvo type="min"/>
        <cfvo type="percentile" val="50"/>
        <cfvo type="max"/>
        <color rgb="FF63BE7B"/>
        <color rgb="FFFFEB84"/>
        <color rgb="FFFFC000"/>
      </colorScale>
    </cfRule>
  </conditionalFormatting>
  <conditionalFormatting sqref="C4:F4">
    <cfRule type="colorScale" priority="79">
      <colorScale>
        <cfvo type="min"/>
        <cfvo type="percentile" val="50"/>
        <cfvo type="max"/>
        <color rgb="FF63BE7B"/>
        <color rgb="FFFFEB84"/>
        <color rgb="FFFFC000"/>
      </colorScale>
    </cfRule>
  </conditionalFormatting>
  <conditionalFormatting sqref="C5:F5">
    <cfRule type="colorScale" priority="78">
      <colorScale>
        <cfvo type="min"/>
        <cfvo type="percentile" val="50"/>
        <cfvo type="max"/>
        <color rgb="FF63BE7B"/>
        <color rgb="FFFFEB84"/>
        <color rgb="FFFFC000"/>
      </colorScale>
    </cfRule>
  </conditionalFormatting>
  <conditionalFormatting sqref="C6:F6">
    <cfRule type="colorScale" priority="77">
      <colorScale>
        <cfvo type="min"/>
        <cfvo type="percentile" val="50"/>
        <cfvo type="max"/>
        <color rgb="FF63BE7B"/>
        <color rgb="FFFFEB84"/>
        <color rgb="FFFFC000"/>
      </colorScale>
    </cfRule>
  </conditionalFormatting>
  <conditionalFormatting sqref="C7:F7">
    <cfRule type="colorScale" priority="76">
      <colorScale>
        <cfvo type="min"/>
        <cfvo type="percentile" val="50"/>
        <cfvo type="max"/>
        <color rgb="FF63BE7B"/>
        <color rgb="FFFFEB84"/>
        <color rgb="FFFFC000"/>
      </colorScale>
    </cfRule>
  </conditionalFormatting>
  <conditionalFormatting sqref="C8:F8">
    <cfRule type="colorScale" priority="75">
      <colorScale>
        <cfvo type="min"/>
        <cfvo type="percentile" val="50"/>
        <cfvo type="max"/>
        <color rgb="FF63BE7B"/>
        <color rgb="FFFFEB84"/>
        <color rgb="FFFFC000"/>
      </colorScale>
    </cfRule>
  </conditionalFormatting>
  <conditionalFormatting sqref="C9:F9">
    <cfRule type="colorScale" priority="74">
      <colorScale>
        <cfvo type="min"/>
        <cfvo type="percentile" val="50"/>
        <cfvo type="max"/>
        <color rgb="FF63BE7B"/>
        <color rgb="FFFFEB84"/>
        <color rgb="FFFFC000"/>
      </colorScale>
    </cfRule>
  </conditionalFormatting>
  <conditionalFormatting sqref="C10:F10">
    <cfRule type="colorScale" priority="73">
      <colorScale>
        <cfvo type="min"/>
        <cfvo type="percentile" val="50"/>
        <cfvo type="max"/>
        <color rgb="FF63BE7B"/>
        <color rgb="FFFFEB84"/>
        <color rgb="FFFFC000"/>
      </colorScale>
    </cfRule>
  </conditionalFormatting>
  <conditionalFormatting sqref="C11:F11">
    <cfRule type="colorScale" priority="72">
      <colorScale>
        <cfvo type="min"/>
        <cfvo type="percentile" val="50"/>
        <cfvo type="max"/>
        <color rgb="FF63BE7B"/>
        <color rgb="FFFFEB84"/>
        <color rgb="FFFFC000"/>
      </colorScale>
    </cfRule>
  </conditionalFormatting>
  <conditionalFormatting sqref="C12:F12">
    <cfRule type="colorScale" priority="71">
      <colorScale>
        <cfvo type="min"/>
        <cfvo type="percentile" val="50"/>
        <cfvo type="max"/>
        <color rgb="FF63BE7B"/>
        <color rgb="FFFFEB84"/>
        <color rgb="FFFFC000"/>
      </colorScale>
    </cfRule>
  </conditionalFormatting>
  <conditionalFormatting sqref="C13:F13">
    <cfRule type="colorScale" priority="70">
      <colorScale>
        <cfvo type="min"/>
        <cfvo type="percentile" val="50"/>
        <cfvo type="max"/>
        <color rgb="FF63BE7B"/>
        <color rgb="FFFFEB84"/>
        <color rgb="FFFFC000"/>
      </colorScale>
    </cfRule>
  </conditionalFormatting>
  <conditionalFormatting sqref="C14:F14">
    <cfRule type="colorScale" priority="69">
      <colorScale>
        <cfvo type="min"/>
        <cfvo type="percentile" val="50"/>
        <cfvo type="max"/>
        <color rgb="FF63BE7B"/>
        <color rgb="FFFFEB84"/>
        <color rgb="FFFFC000"/>
      </colorScale>
    </cfRule>
  </conditionalFormatting>
  <conditionalFormatting sqref="C15:F15">
    <cfRule type="colorScale" priority="68">
      <colorScale>
        <cfvo type="min"/>
        <cfvo type="percentile" val="50"/>
        <cfvo type="max"/>
        <color rgb="FF63BE7B"/>
        <color rgb="FFFFEB84"/>
        <color rgb="FFFFC000"/>
      </colorScale>
    </cfRule>
  </conditionalFormatting>
  <conditionalFormatting sqref="C16:F16">
    <cfRule type="colorScale" priority="62">
      <colorScale>
        <cfvo type="min"/>
        <cfvo type="percentile" val="50"/>
        <cfvo type="max"/>
        <color rgb="FF63BE7B"/>
        <color rgb="FFFFEB84"/>
        <color rgb="FFFFC000"/>
      </colorScale>
    </cfRule>
  </conditionalFormatting>
  <conditionalFormatting sqref="C17:F17">
    <cfRule type="colorScale" priority="60">
      <colorScale>
        <cfvo type="min"/>
        <cfvo type="percentile" val="50"/>
        <cfvo type="max"/>
        <color rgb="FF63BE7B"/>
        <color rgb="FFFFEB84"/>
        <color rgb="FFFFC000"/>
      </colorScale>
    </cfRule>
  </conditionalFormatting>
  <conditionalFormatting sqref="C18:F18">
    <cfRule type="colorScale" priority="59">
      <colorScale>
        <cfvo type="min"/>
        <cfvo type="percentile" val="50"/>
        <cfvo type="max"/>
        <color rgb="FF63BE7B"/>
        <color rgb="FFFFEB84"/>
        <color rgb="FFFFC000"/>
      </colorScale>
    </cfRule>
  </conditionalFormatting>
  <conditionalFormatting sqref="C19:F19">
    <cfRule type="colorScale" priority="57">
      <colorScale>
        <cfvo type="min"/>
        <cfvo type="percentile" val="50"/>
        <cfvo type="max"/>
        <color rgb="FF63BE7B"/>
        <color rgb="FFFFEB84"/>
        <color rgb="FFFFC000"/>
      </colorScale>
    </cfRule>
  </conditionalFormatting>
  <conditionalFormatting sqref="C20:F20">
    <cfRule type="colorScale" priority="56">
      <colorScale>
        <cfvo type="min"/>
        <cfvo type="percentile" val="50"/>
        <cfvo type="max"/>
        <color rgb="FF63BE7B"/>
        <color rgb="FFFFEB84"/>
        <color rgb="FFF8696B"/>
      </colorScale>
    </cfRule>
  </conditionalFormatting>
  <conditionalFormatting sqref="C21:F21">
    <cfRule type="colorScale" priority="55">
      <colorScale>
        <cfvo type="min"/>
        <cfvo type="percentile" val="50"/>
        <cfvo type="max"/>
        <color rgb="FF63BE7B"/>
        <color rgb="FFFFEB84"/>
        <color rgb="FFF8696B"/>
      </colorScale>
    </cfRule>
  </conditionalFormatting>
  <conditionalFormatting sqref="C22:F22">
    <cfRule type="colorScale" priority="54">
      <colorScale>
        <cfvo type="min"/>
        <cfvo type="percentile" val="50"/>
        <cfvo type="max"/>
        <color rgb="FF63BE7B"/>
        <color rgb="FFFFEB84"/>
        <color rgb="FFF8696B"/>
      </colorScale>
    </cfRule>
  </conditionalFormatting>
  <conditionalFormatting sqref="C23:F23">
    <cfRule type="colorScale" priority="53">
      <colorScale>
        <cfvo type="min"/>
        <cfvo type="percentile" val="50"/>
        <cfvo type="max"/>
        <color rgb="FF63BE7B"/>
        <color rgb="FFFFEB84"/>
        <color rgb="FFF8696B"/>
      </colorScale>
    </cfRule>
  </conditionalFormatting>
  <conditionalFormatting sqref="C24:F24">
    <cfRule type="colorScale" priority="52">
      <colorScale>
        <cfvo type="min"/>
        <cfvo type="percentile" val="50"/>
        <cfvo type="max"/>
        <color rgb="FF63BE7B"/>
        <color rgb="FFFFEB84"/>
        <color rgb="FFF8696B"/>
      </colorScale>
    </cfRule>
  </conditionalFormatting>
  <conditionalFormatting sqref="C25:F25">
    <cfRule type="colorScale" priority="51">
      <colorScale>
        <cfvo type="min"/>
        <cfvo type="percentile" val="50"/>
        <cfvo type="max"/>
        <color rgb="FF63BE7B"/>
        <color rgb="FFFFEB84"/>
        <color rgb="FFF8696B"/>
      </colorScale>
    </cfRule>
  </conditionalFormatting>
  <conditionalFormatting sqref="C26:F26">
    <cfRule type="colorScale" priority="50">
      <colorScale>
        <cfvo type="min"/>
        <cfvo type="percentile" val="50"/>
        <cfvo type="max"/>
        <color rgb="FF63BE7B"/>
        <color rgb="FFFFEB84"/>
        <color rgb="FFF8696B"/>
      </colorScale>
    </cfRule>
  </conditionalFormatting>
  <conditionalFormatting sqref="C27:F27">
    <cfRule type="colorScale" priority="49">
      <colorScale>
        <cfvo type="min"/>
        <cfvo type="percentile" val="50"/>
        <cfvo type="max"/>
        <color rgb="FF63BE7B"/>
        <color rgb="FFFFEB84"/>
        <color rgb="FFF8696B"/>
      </colorScale>
    </cfRule>
  </conditionalFormatting>
  <conditionalFormatting sqref="C28:F28">
    <cfRule type="colorScale" priority="48">
      <colorScale>
        <cfvo type="min"/>
        <cfvo type="percentile" val="50"/>
        <cfvo type="max"/>
        <color rgb="FF63BE7B"/>
        <color rgb="FFFFEB84"/>
        <color rgb="FFF8696B"/>
      </colorScale>
    </cfRule>
  </conditionalFormatting>
  <conditionalFormatting sqref="C29:F29">
    <cfRule type="colorScale" priority="47">
      <colorScale>
        <cfvo type="min"/>
        <cfvo type="percentile" val="50"/>
        <cfvo type="max"/>
        <color rgb="FF63BE7B"/>
        <color rgb="FFFFEB84"/>
        <color rgb="FFF8696B"/>
      </colorScale>
    </cfRule>
  </conditionalFormatting>
  <conditionalFormatting sqref="C30:F30">
    <cfRule type="colorScale" priority="46">
      <colorScale>
        <cfvo type="min"/>
        <cfvo type="percentile" val="50"/>
        <cfvo type="max"/>
        <color rgb="FF63BE7B"/>
        <color rgb="FFFFEB84"/>
        <color rgb="FFF8696B"/>
      </colorScale>
    </cfRule>
  </conditionalFormatting>
  <conditionalFormatting sqref="C31:F31">
    <cfRule type="colorScale" priority="45">
      <colorScale>
        <cfvo type="min"/>
        <cfvo type="percentile" val="50"/>
        <cfvo type="max"/>
        <color rgb="FF63BE7B"/>
        <color rgb="FFFFEB84"/>
        <color rgb="FFF8696B"/>
      </colorScale>
    </cfRule>
  </conditionalFormatting>
  <conditionalFormatting sqref="C32:F32">
    <cfRule type="colorScale" priority="44">
      <colorScale>
        <cfvo type="min"/>
        <cfvo type="percentile" val="50"/>
        <cfvo type="max"/>
        <color rgb="FF63BE7B"/>
        <color rgb="FFFFEB84"/>
        <color rgb="FFF8696B"/>
      </colorScale>
    </cfRule>
  </conditionalFormatting>
  <conditionalFormatting sqref="C33:F33">
    <cfRule type="colorScale" priority="43">
      <colorScale>
        <cfvo type="min"/>
        <cfvo type="percentile" val="50"/>
        <cfvo type="max"/>
        <color rgb="FF63BE7B"/>
        <color rgb="FFFFEB84"/>
        <color rgb="FFF8696B"/>
      </colorScale>
    </cfRule>
  </conditionalFormatting>
  <conditionalFormatting sqref="C34:F34">
    <cfRule type="colorScale" priority="42">
      <colorScale>
        <cfvo type="min"/>
        <cfvo type="percentile" val="50"/>
        <cfvo type="max"/>
        <color rgb="FF63BE7B"/>
        <color rgb="FFFFEB84"/>
        <color rgb="FFF8696B"/>
      </colorScale>
    </cfRule>
  </conditionalFormatting>
  <conditionalFormatting sqref="C35:F35">
    <cfRule type="colorScale" priority="41">
      <colorScale>
        <cfvo type="min"/>
        <cfvo type="percentile" val="50"/>
        <cfvo type="max"/>
        <color rgb="FF63BE7B"/>
        <color rgb="FFFFEB84"/>
        <color rgb="FFF8696B"/>
      </colorScale>
    </cfRule>
  </conditionalFormatting>
  <conditionalFormatting sqref="C36:F36">
    <cfRule type="colorScale" priority="32">
      <colorScale>
        <cfvo type="min"/>
        <cfvo type="percentile" val="50"/>
        <cfvo type="max"/>
        <color rgb="FF63BE7B"/>
        <color rgb="FFFFEB84"/>
        <color rgb="FFF8696B"/>
      </colorScale>
    </cfRule>
  </conditionalFormatting>
  <conditionalFormatting sqref="C37:F37">
    <cfRule type="colorScale" priority="31">
      <colorScale>
        <cfvo type="min"/>
        <cfvo type="percentile" val="50"/>
        <cfvo type="max"/>
        <color rgb="FF63BE7B"/>
        <color rgb="FFFFEB84"/>
        <color rgb="FFF8696B"/>
      </colorScale>
    </cfRule>
  </conditionalFormatting>
  <conditionalFormatting sqref="C38:F38">
    <cfRule type="colorScale" priority="30">
      <colorScale>
        <cfvo type="min"/>
        <cfvo type="percentile" val="50"/>
        <cfvo type="max"/>
        <color rgb="FF63BE7B"/>
        <color rgb="FFFFEB84"/>
        <color rgb="FFF8696B"/>
      </colorScale>
    </cfRule>
  </conditionalFormatting>
  <conditionalFormatting sqref="C39:F39">
    <cfRule type="colorScale" priority="29">
      <colorScale>
        <cfvo type="min"/>
        <cfvo type="percentile" val="50"/>
        <cfvo type="max"/>
        <color rgb="FF63BE7B"/>
        <color rgb="FFFFEB84"/>
        <color rgb="FFF8696B"/>
      </colorScale>
    </cfRule>
  </conditionalFormatting>
  <conditionalFormatting sqref="C40:F40">
    <cfRule type="colorScale" priority="28">
      <colorScale>
        <cfvo type="min"/>
        <cfvo type="percentile" val="50"/>
        <cfvo type="max"/>
        <color rgb="FF63BE7B"/>
        <color rgb="FFFFEB84"/>
        <color rgb="FFF8696B"/>
      </colorScale>
    </cfRule>
  </conditionalFormatting>
  <conditionalFormatting sqref="C41:F41">
    <cfRule type="colorScale" priority="27">
      <colorScale>
        <cfvo type="min"/>
        <cfvo type="percentile" val="50"/>
        <cfvo type="max"/>
        <color rgb="FF63BE7B"/>
        <color rgb="FFFFEB84"/>
        <color rgb="FFF8696B"/>
      </colorScale>
    </cfRule>
  </conditionalFormatting>
  <conditionalFormatting sqref="C42:F42">
    <cfRule type="colorScale" priority="26">
      <colorScale>
        <cfvo type="min"/>
        <cfvo type="percentile" val="50"/>
        <cfvo type="max"/>
        <color rgb="FF63BE7B"/>
        <color rgb="FFFFEB84"/>
        <color rgb="FFF8696B"/>
      </colorScale>
    </cfRule>
  </conditionalFormatting>
  <conditionalFormatting sqref="C43:F43">
    <cfRule type="colorScale" priority="25">
      <colorScale>
        <cfvo type="min"/>
        <cfvo type="percentile" val="50"/>
        <cfvo type="max"/>
        <color rgb="FF63BE7B"/>
        <color rgb="FFFFEB84"/>
        <color rgb="FFF8696B"/>
      </colorScale>
    </cfRule>
  </conditionalFormatting>
  <conditionalFormatting sqref="C44:F44">
    <cfRule type="colorScale" priority="24">
      <colorScale>
        <cfvo type="min"/>
        <cfvo type="percentile" val="50"/>
        <cfvo type="max"/>
        <color rgb="FF63BE7B"/>
        <color rgb="FFFFEB84"/>
        <color rgb="FFF8696B"/>
      </colorScale>
    </cfRule>
  </conditionalFormatting>
  <conditionalFormatting sqref="C45:F45">
    <cfRule type="colorScale" priority="23">
      <colorScale>
        <cfvo type="min"/>
        <cfvo type="percentile" val="50"/>
        <cfvo type="max"/>
        <color rgb="FF63BE7B"/>
        <color rgb="FFFFEB84"/>
        <color rgb="FFF8696B"/>
      </colorScale>
    </cfRule>
  </conditionalFormatting>
  <conditionalFormatting sqref="C46:F46">
    <cfRule type="colorScale" priority="22">
      <colorScale>
        <cfvo type="min"/>
        <cfvo type="percentile" val="50"/>
        <cfvo type="max"/>
        <color rgb="FF63BE7B"/>
        <color rgb="FFFFEB84"/>
        <color rgb="FFF8696B"/>
      </colorScale>
    </cfRule>
  </conditionalFormatting>
  <conditionalFormatting sqref="C47:F47">
    <cfRule type="colorScale" priority="21">
      <colorScale>
        <cfvo type="min"/>
        <cfvo type="percentile" val="50"/>
        <cfvo type="max"/>
        <color rgb="FF63BE7B"/>
        <color rgb="FFFFEB84"/>
        <color rgb="FFF8696B"/>
      </colorScale>
    </cfRule>
  </conditionalFormatting>
  <conditionalFormatting sqref="C48:F48">
    <cfRule type="colorScale" priority="20">
      <colorScale>
        <cfvo type="min"/>
        <cfvo type="percentile" val="50"/>
        <cfvo type="max"/>
        <color rgb="FF63BE7B"/>
        <color rgb="FFFFEB84"/>
        <color rgb="FFF8696B"/>
      </colorScale>
    </cfRule>
  </conditionalFormatting>
  <conditionalFormatting sqref="C49:F49">
    <cfRule type="colorScale" priority="19">
      <colorScale>
        <cfvo type="min"/>
        <cfvo type="percentile" val="50"/>
        <cfvo type="max"/>
        <color rgb="FF63BE7B"/>
        <color rgb="FFFFEB84"/>
        <color rgb="FFF8696B"/>
      </colorScale>
    </cfRule>
  </conditionalFormatting>
  <conditionalFormatting sqref="C50:F50">
    <cfRule type="colorScale" priority="18">
      <colorScale>
        <cfvo type="min"/>
        <cfvo type="percentile" val="50"/>
        <cfvo type="max"/>
        <color rgb="FF63BE7B"/>
        <color rgb="FFFFEB84"/>
        <color rgb="FFF8696B"/>
      </colorScale>
    </cfRule>
  </conditionalFormatting>
  <conditionalFormatting sqref="C51:F51">
    <cfRule type="colorScale" priority="17">
      <colorScale>
        <cfvo type="min"/>
        <cfvo type="percentile" val="50"/>
        <cfvo type="max"/>
        <color rgb="FF63BE7B"/>
        <color rgb="FFFFEB84"/>
        <color rgb="FFF8696B"/>
      </colorScale>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4A5B7-4361-43A1-A66C-5E09157F7779}">
  <sheetPr>
    <tabColor rgb="FF92D050"/>
    <pageSetUpPr fitToPage="1"/>
  </sheetPr>
  <dimension ref="A1:AD48"/>
  <sheetViews>
    <sheetView showGridLines="0" topLeftCell="A15" zoomScale="70" zoomScaleNormal="70" workbookViewId="0">
      <selection activeCell="F19" sqref="F19"/>
    </sheetView>
  </sheetViews>
  <sheetFormatPr baseColWidth="10" defaultColWidth="12.6640625" defaultRowHeight="14.4" x14ac:dyDescent="0.3"/>
  <cols>
    <col min="1" max="1" width="3.6640625" style="13" customWidth="1"/>
    <col min="2" max="2" width="6.109375" style="13" customWidth="1"/>
    <col min="3" max="3" width="25.33203125" style="13" customWidth="1"/>
    <col min="4" max="4" width="37.6640625" style="13" customWidth="1"/>
    <col min="5" max="5" width="42.109375" style="13" customWidth="1"/>
    <col min="6" max="6" width="49.44140625" style="13" customWidth="1"/>
    <col min="7" max="9" width="9.6640625" style="13" customWidth="1"/>
    <col min="10" max="12" width="10" style="13" customWidth="1"/>
    <col min="13" max="13" width="19.88671875" style="13" customWidth="1"/>
    <col min="14" max="14" width="31.44140625" style="13" customWidth="1"/>
    <col min="15" max="30" width="10.6640625" style="13" customWidth="1"/>
    <col min="31" max="16384" width="12.6640625" style="13"/>
  </cols>
  <sheetData>
    <row r="1" spans="2:14" ht="15" thickBot="1" x14ac:dyDescent="0.35"/>
    <row r="2" spans="2:14" ht="15.6" x14ac:dyDescent="0.3">
      <c r="B2" s="14"/>
      <c r="C2" s="15"/>
      <c r="D2" s="263" t="s">
        <v>0</v>
      </c>
      <c r="E2" s="264"/>
      <c r="F2" s="264"/>
      <c r="G2" s="264"/>
      <c r="H2" s="264"/>
      <c r="I2" s="264"/>
      <c r="J2" s="235"/>
      <c r="K2" s="235"/>
      <c r="L2" s="235"/>
      <c r="M2" s="235"/>
      <c r="N2" s="236"/>
    </row>
    <row r="3" spans="2:14" ht="15.6" x14ac:dyDescent="0.3">
      <c r="B3" s="16"/>
      <c r="C3" s="17"/>
      <c r="D3" s="265" t="s">
        <v>1</v>
      </c>
      <c r="E3" s="266"/>
      <c r="F3" s="266"/>
      <c r="G3" s="266"/>
      <c r="H3" s="266"/>
      <c r="I3" s="266"/>
      <c r="J3" s="227"/>
      <c r="K3" s="227"/>
      <c r="L3" s="227"/>
      <c r="M3" s="227"/>
      <c r="N3" s="267"/>
    </row>
    <row r="4" spans="2:14" ht="16.2" thickBot="1" x14ac:dyDescent="0.35">
      <c r="B4" s="18"/>
      <c r="C4" s="19"/>
      <c r="D4" s="268" t="s">
        <v>2</v>
      </c>
      <c r="E4" s="269"/>
      <c r="F4" s="269"/>
      <c r="G4" s="269"/>
      <c r="H4" s="269"/>
      <c r="I4" s="269"/>
      <c r="J4" s="270"/>
      <c r="K4" s="270"/>
      <c r="L4" s="270"/>
      <c r="M4" s="270"/>
      <c r="N4" s="271"/>
    </row>
    <row r="5" spans="2:14" ht="15" thickBot="1" x14ac:dyDescent="0.35">
      <c r="B5" s="272"/>
      <c r="C5" s="272"/>
      <c r="D5" s="272"/>
      <c r="E5" s="272"/>
      <c r="F5" s="272"/>
      <c r="G5" s="272"/>
      <c r="H5" s="272"/>
      <c r="I5" s="272"/>
      <c r="J5" s="272"/>
      <c r="K5" s="272"/>
      <c r="L5" s="272"/>
      <c r="M5" s="272"/>
      <c r="N5" s="272"/>
    </row>
    <row r="6" spans="2:14" ht="25.2" customHeight="1" x14ac:dyDescent="0.3">
      <c r="B6" s="273" t="s">
        <v>3</v>
      </c>
      <c r="C6" s="274"/>
      <c r="D6" s="275" t="s">
        <v>61</v>
      </c>
      <c r="E6" s="275"/>
      <c r="F6" s="275"/>
      <c r="G6" s="275"/>
      <c r="H6" s="275"/>
      <c r="I6" s="275"/>
      <c r="J6" s="274"/>
      <c r="K6" s="274"/>
      <c r="L6" s="274"/>
      <c r="M6" s="274"/>
      <c r="N6" s="276"/>
    </row>
    <row r="7" spans="2:14" ht="25.2" customHeight="1" x14ac:dyDescent="0.3">
      <c r="B7" s="247" t="s">
        <v>4</v>
      </c>
      <c r="C7" s="248"/>
      <c r="D7" s="249" t="s">
        <v>168</v>
      </c>
      <c r="E7" s="249"/>
      <c r="F7" s="249"/>
      <c r="G7" s="250" t="s">
        <v>5</v>
      </c>
      <c r="H7" s="250"/>
      <c r="I7" s="250"/>
      <c r="J7" s="251" t="s">
        <v>169</v>
      </c>
      <c r="K7" s="251"/>
      <c r="L7" s="251"/>
      <c r="M7" s="251"/>
      <c r="N7" s="252"/>
    </row>
    <row r="8" spans="2:14" ht="25.2" customHeight="1" x14ac:dyDescent="0.3">
      <c r="B8" s="247" t="s">
        <v>6</v>
      </c>
      <c r="C8" s="248"/>
      <c r="D8" s="249" t="s">
        <v>170</v>
      </c>
      <c r="E8" s="249"/>
      <c r="F8" s="249"/>
      <c r="G8" s="250" t="s">
        <v>7</v>
      </c>
      <c r="H8" s="250"/>
      <c r="I8" s="250"/>
      <c r="J8" s="253">
        <v>3175934034</v>
      </c>
      <c r="K8" s="251"/>
      <c r="L8" s="251"/>
      <c r="M8" s="251"/>
      <c r="N8" s="252"/>
    </row>
    <row r="9" spans="2:14" ht="25.2" customHeight="1" thickBot="1" x14ac:dyDescent="0.35">
      <c r="B9" s="254" t="s">
        <v>8</v>
      </c>
      <c r="C9" s="255"/>
      <c r="D9" s="256" t="s">
        <v>171</v>
      </c>
      <c r="E9" s="256"/>
      <c r="F9" s="256"/>
      <c r="G9" s="257" t="s">
        <v>9</v>
      </c>
      <c r="H9" s="257"/>
      <c r="I9" s="257"/>
      <c r="J9" s="258">
        <v>6468000</v>
      </c>
      <c r="K9" s="258"/>
      <c r="L9" s="258"/>
      <c r="M9" s="258"/>
      <c r="N9" s="259"/>
    </row>
    <row r="10" spans="2:14" ht="15" thickBot="1" x14ac:dyDescent="0.35">
      <c r="B10" s="17"/>
      <c r="C10" s="17"/>
      <c r="D10" s="17"/>
      <c r="E10" s="17"/>
      <c r="F10" s="17"/>
      <c r="G10" s="17"/>
      <c r="H10" s="17"/>
      <c r="I10" s="17"/>
      <c r="J10" s="17"/>
      <c r="K10" s="17"/>
      <c r="L10" s="17"/>
      <c r="M10" s="17"/>
      <c r="N10" s="17"/>
    </row>
    <row r="11" spans="2:14" ht="15" thickBot="1" x14ac:dyDescent="0.35">
      <c r="B11" s="260" t="s">
        <v>10</v>
      </c>
      <c r="C11" s="261"/>
      <c r="D11" s="261"/>
      <c r="E11" s="261"/>
      <c r="F11" s="261"/>
      <c r="G11" s="261"/>
      <c r="H11" s="261"/>
      <c r="I11" s="261"/>
      <c r="J11" s="261"/>
      <c r="K11" s="261"/>
      <c r="L11" s="261"/>
      <c r="M11" s="261"/>
      <c r="N11" s="262"/>
    </row>
    <row r="12" spans="2:14" x14ac:dyDescent="0.3">
      <c r="B12" s="17"/>
      <c r="C12" s="17"/>
      <c r="D12" s="17"/>
      <c r="E12" s="17"/>
      <c r="F12" s="17"/>
      <c r="G12" s="17"/>
      <c r="H12" s="17"/>
      <c r="I12" s="17"/>
      <c r="J12" s="17"/>
      <c r="K12" s="17"/>
      <c r="L12" s="17"/>
      <c r="M12" s="17"/>
      <c r="N12" s="17"/>
    </row>
    <row r="13" spans="2:14" ht="96.6" customHeight="1" x14ac:dyDescent="0.3">
      <c r="B13" s="245" t="s">
        <v>11</v>
      </c>
      <c r="C13" s="217"/>
      <c r="D13" s="217"/>
      <c r="E13" s="217"/>
      <c r="F13" s="217"/>
      <c r="G13" s="217"/>
      <c r="H13" s="217"/>
      <c r="I13" s="217"/>
      <c r="J13" s="217"/>
      <c r="K13" s="217"/>
      <c r="L13" s="217"/>
      <c r="M13" s="217"/>
      <c r="N13" s="246"/>
    </row>
    <row r="14" spans="2:14" ht="8.4" customHeight="1" x14ac:dyDescent="0.3">
      <c r="B14" s="17"/>
      <c r="C14" s="17"/>
      <c r="D14" s="17"/>
      <c r="E14" s="17"/>
      <c r="F14" s="17"/>
      <c r="G14" s="17"/>
      <c r="H14" s="17"/>
      <c r="I14" s="17"/>
      <c r="J14" s="17"/>
      <c r="K14" s="17"/>
      <c r="L14" s="17"/>
      <c r="M14" s="17"/>
      <c r="N14" s="17"/>
    </row>
    <row r="15" spans="2:14" ht="100.95" customHeight="1" x14ac:dyDescent="0.3">
      <c r="B15" s="228" t="s">
        <v>12</v>
      </c>
      <c r="C15" s="229"/>
      <c r="D15" s="229"/>
      <c r="E15" s="229"/>
      <c r="F15" s="229"/>
      <c r="G15" s="229"/>
      <c r="H15" s="229"/>
      <c r="I15" s="229"/>
      <c r="J15" s="229"/>
      <c r="K15" s="229"/>
      <c r="L15" s="229"/>
      <c r="M15" s="229"/>
      <c r="N15" s="230"/>
    </row>
    <row r="16" spans="2:14" ht="145.19999999999999" customHeight="1" thickBot="1" x14ac:dyDescent="0.35">
      <c r="B16" s="231" t="s">
        <v>159</v>
      </c>
      <c r="C16" s="232"/>
      <c r="D16" s="232"/>
      <c r="E16" s="232"/>
      <c r="F16" s="232"/>
      <c r="G16" s="232"/>
      <c r="H16" s="232"/>
      <c r="I16" s="232"/>
      <c r="J16" s="232"/>
      <c r="K16" s="232"/>
      <c r="L16" s="232"/>
      <c r="M16" s="232"/>
      <c r="N16" s="233"/>
    </row>
    <row r="17" spans="1:30" ht="15" thickBot="1" x14ac:dyDescent="0.35">
      <c r="B17" s="234" t="s">
        <v>13</v>
      </c>
      <c r="C17" s="235"/>
      <c r="D17" s="235"/>
      <c r="E17" s="235"/>
      <c r="F17" s="235"/>
      <c r="G17" s="235"/>
      <c r="H17" s="235"/>
      <c r="I17" s="235"/>
      <c r="J17" s="235"/>
      <c r="K17" s="235"/>
      <c r="L17" s="235"/>
      <c r="M17" s="235"/>
      <c r="N17" s="236"/>
    </row>
    <row r="18" spans="1:30" ht="48" x14ac:dyDescent="0.3">
      <c r="A18" s="21"/>
      <c r="B18" s="22" t="s">
        <v>14</v>
      </c>
      <c r="C18" s="23" t="s">
        <v>62</v>
      </c>
      <c r="D18" s="23" t="s">
        <v>63</v>
      </c>
      <c r="E18" s="23" t="s">
        <v>64</v>
      </c>
      <c r="F18" s="23" t="s">
        <v>65</v>
      </c>
      <c r="G18" s="24" t="s">
        <v>66</v>
      </c>
      <c r="H18" s="24" t="s">
        <v>67</v>
      </c>
      <c r="I18" s="24" t="s">
        <v>68</v>
      </c>
      <c r="J18" s="25" t="s">
        <v>69</v>
      </c>
      <c r="K18" s="23" t="s">
        <v>17</v>
      </c>
      <c r="L18" s="23" t="s">
        <v>70</v>
      </c>
      <c r="M18" s="23" t="s">
        <v>57</v>
      </c>
      <c r="N18" s="26" t="s">
        <v>19</v>
      </c>
      <c r="O18" s="21"/>
      <c r="P18" s="21"/>
      <c r="Q18" s="21"/>
      <c r="R18" s="21"/>
      <c r="S18" s="21"/>
      <c r="T18" s="21"/>
      <c r="U18" s="21"/>
      <c r="V18" s="21"/>
      <c r="W18" s="21"/>
      <c r="X18" s="21"/>
      <c r="Y18" s="21"/>
      <c r="Z18" s="21"/>
      <c r="AA18" s="21"/>
      <c r="AB18" s="21"/>
      <c r="AC18" s="21"/>
      <c r="AD18" s="21"/>
    </row>
    <row r="19" spans="1:30" ht="153.6" x14ac:dyDescent="0.3">
      <c r="A19" s="195"/>
      <c r="B19" s="78">
        <v>1</v>
      </c>
      <c r="C19" s="27" t="s">
        <v>71</v>
      </c>
      <c r="D19" s="28" t="s">
        <v>72</v>
      </c>
      <c r="E19" s="29" t="s">
        <v>73</v>
      </c>
      <c r="F19" s="30" t="s">
        <v>152</v>
      </c>
      <c r="G19" s="31" t="s">
        <v>74</v>
      </c>
      <c r="H19" s="31" t="s">
        <v>74</v>
      </c>
      <c r="I19" s="31">
        <v>390</v>
      </c>
      <c r="J19" s="31" t="s">
        <v>75</v>
      </c>
      <c r="K19" s="27" t="s">
        <v>76</v>
      </c>
      <c r="L19" s="32">
        <v>390</v>
      </c>
      <c r="M19" s="33">
        <v>34394</v>
      </c>
      <c r="N19" s="34">
        <f>ROUND(M19*L19,0)</f>
        <v>13413660</v>
      </c>
    </row>
    <row r="20" spans="1:30" ht="172.8" x14ac:dyDescent="0.3">
      <c r="A20" s="195"/>
      <c r="B20" s="78">
        <v>2</v>
      </c>
      <c r="C20" s="27" t="s">
        <v>77</v>
      </c>
      <c r="D20" s="28" t="s">
        <v>78</v>
      </c>
      <c r="E20" s="29" t="s">
        <v>79</v>
      </c>
      <c r="F20" s="30" t="s">
        <v>80</v>
      </c>
      <c r="G20" s="31" t="s">
        <v>74</v>
      </c>
      <c r="H20" s="31" t="s">
        <v>74</v>
      </c>
      <c r="I20" s="31">
        <v>15</v>
      </c>
      <c r="J20" s="31" t="s">
        <v>81</v>
      </c>
      <c r="K20" s="27" t="s">
        <v>76</v>
      </c>
      <c r="L20" s="32">
        <v>15</v>
      </c>
      <c r="M20" s="33">
        <v>250884</v>
      </c>
      <c r="N20" s="34">
        <f t="shared" ref="N20:N35" si="0">ROUND(M20*L20,0)</f>
        <v>3763260</v>
      </c>
    </row>
    <row r="21" spans="1:30" ht="163.19999999999999" x14ac:dyDescent="0.3">
      <c r="A21" s="195"/>
      <c r="B21" s="78">
        <v>3</v>
      </c>
      <c r="C21" s="27" t="s">
        <v>82</v>
      </c>
      <c r="D21" s="28" t="s">
        <v>72</v>
      </c>
      <c r="E21" s="29" t="s">
        <v>73</v>
      </c>
      <c r="F21" s="30" t="s">
        <v>153</v>
      </c>
      <c r="G21" s="31" t="s">
        <v>74</v>
      </c>
      <c r="H21" s="31" t="s">
        <v>74</v>
      </c>
      <c r="I21" s="31">
        <v>140</v>
      </c>
      <c r="J21" s="31" t="s">
        <v>47</v>
      </c>
      <c r="K21" s="27" t="s">
        <v>76</v>
      </c>
      <c r="L21" s="32">
        <v>140</v>
      </c>
      <c r="M21" s="33">
        <v>250884</v>
      </c>
      <c r="N21" s="34">
        <f t="shared" si="0"/>
        <v>35123760</v>
      </c>
    </row>
    <row r="22" spans="1:30" ht="182.4" x14ac:dyDescent="0.3">
      <c r="A22" s="195"/>
      <c r="B22" s="78">
        <v>4</v>
      </c>
      <c r="C22" s="27" t="s">
        <v>83</v>
      </c>
      <c r="D22" s="28" t="s">
        <v>84</v>
      </c>
      <c r="E22" s="29" t="s">
        <v>85</v>
      </c>
      <c r="F22" s="30" t="s">
        <v>86</v>
      </c>
      <c r="G22" s="31" t="s">
        <v>74</v>
      </c>
      <c r="H22" s="31" t="s">
        <v>74</v>
      </c>
      <c r="I22" s="31">
        <v>41</v>
      </c>
      <c r="J22" s="31" t="s">
        <v>45</v>
      </c>
      <c r="K22" s="27" t="s">
        <v>87</v>
      </c>
      <c r="L22" s="32">
        <v>41</v>
      </c>
      <c r="M22" s="33">
        <v>329733</v>
      </c>
      <c r="N22" s="34">
        <f t="shared" si="0"/>
        <v>13519053</v>
      </c>
    </row>
    <row r="23" spans="1:30" ht="115.2" x14ac:dyDescent="0.3">
      <c r="A23" s="195"/>
      <c r="B23" s="78">
        <v>5</v>
      </c>
      <c r="C23" s="27" t="s">
        <v>88</v>
      </c>
      <c r="D23" s="28" t="s">
        <v>89</v>
      </c>
      <c r="E23" s="29" t="s">
        <v>90</v>
      </c>
      <c r="F23" s="30" t="s">
        <v>91</v>
      </c>
      <c r="G23" s="31" t="s">
        <v>92</v>
      </c>
      <c r="H23" s="31">
        <v>1</v>
      </c>
      <c r="I23" s="31">
        <v>20</v>
      </c>
      <c r="J23" s="31" t="s">
        <v>93</v>
      </c>
      <c r="K23" s="27" t="s">
        <v>94</v>
      </c>
      <c r="L23" s="32">
        <v>1</v>
      </c>
      <c r="M23" s="33">
        <v>5161020</v>
      </c>
      <c r="N23" s="34">
        <f t="shared" si="0"/>
        <v>5161020</v>
      </c>
    </row>
    <row r="24" spans="1:30" ht="81.599999999999994" x14ac:dyDescent="0.3">
      <c r="A24" s="195"/>
      <c r="B24" s="78">
        <v>6</v>
      </c>
      <c r="C24" s="27" t="s">
        <v>95</v>
      </c>
      <c r="D24" s="28" t="s">
        <v>158</v>
      </c>
      <c r="E24" s="29" t="s">
        <v>96</v>
      </c>
      <c r="F24" s="30" t="s">
        <v>97</v>
      </c>
      <c r="G24" s="31" t="s">
        <v>74</v>
      </c>
      <c r="H24" s="31" t="s">
        <v>74</v>
      </c>
      <c r="I24" s="31">
        <v>150</v>
      </c>
      <c r="J24" s="31" t="s">
        <v>98</v>
      </c>
      <c r="K24" s="27" t="s">
        <v>76</v>
      </c>
      <c r="L24" s="32">
        <v>150</v>
      </c>
      <c r="M24" s="33">
        <v>120193</v>
      </c>
      <c r="N24" s="34">
        <f t="shared" si="0"/>
        <v>18028950</v>
      </c>
    </row>
    <row r="25" spans="1:30" ht="76.8" x14ac:dyDescent="0.3">
      <c r="A25" s="195"/>
      <c r="B25" s="78">
        <v>7</v>
      </c>
      <c r="C25" s="27" t="s">
        <v>99</v>
      </c>
      <c r="D25" s="28" t="s">
        <v>100</v>
      </c>
      <c r="E25" s="29" t="s">
        <v>101</v>
      </c>
      <c r="F25" s="30" t="s">
        <v>155</v>
      </c>
      <c r="G25" s="31" t="s">
        <v>74</v>
      </c>
      <c r="H25" s="31" t="s">
        <v>74</v>
      </c>
      <c r="I25" s="31">
        <v>50</v>
      </c>
      <c r="J25" s="31" t="s">
        <v>102</v>
      </c>
      <c r="K25" s="27" t="s">
        <v>87</v>
      </c>
      <c r="L25" s="32">
        <v>50</v>
      </c>
      <c r="M25" s="33">
        <v>379910</v>
      </c>
      <c r="N25" s="34">
        <f t="shared" si="0"/>
        <v>18995500</v>
      </c>
    </row>
    <row r="26" spans="1:30" ht="57.6" x14ac:dyDescent="0.3">
      <c r="A26" s="195"/>
      <c r="B26" s="78">
        <v>8</v>
      </c>
      <c r="C26" s="27" t="s">
        <v>103</v>
      </c>
      <c r="D26" s="28" t="s">
        <v>100</v>
      </c>
      <c r="E26" s="29" t="s">
        <v>104</v>
      </c>
      <c r="F26" s="30" t="s">
        <v>154</v>
      </c>
      <c r="G26" s="31" t="s">
        <v>74</v>
      </c>
      <c r="H26" s="31" t="s">
        <v>74</v>
      </c>
      <c r="I26" s="31">
        <v>6</v>
      </c>
      <c r="J26" s="31" t="s">
        <v>105</v>
      </c>
      <c r="K26" s="27" t="s">
        <v>76</v>
      </c>
      <c r="L26" s="32">
        <v>6</v>
      </c>
      <c r="M26" s="33">
        <v>215044</v>
      </c>
      <c r="N26" s="34">
        <f t="shared" si="0"/>
        <v>1290264</v>
      </c>
    </row>
    <row r="27" spans="1:30" ht="163.19999999999999" x14ac:dyDescent="0.3">
      <c r="A27" s="195"/>
      <c r="B27" s="78">
        <v>9</v>
      </c>
      <c r="C27" s="27" t="s">
        <v>106</v>
      </c>
      <c r="D27" s="28" t="s">
        <v>107</v>
      </c>
      <c r="E27" s="29" t="s">
        <v>108</v>
      </c>
      <c r="F27" s="30" t="s">
        <v>156</v>
      </c>
      <c r="G27" s="31" t="s">
        <v>74</v>
      </c>
      <c r="H27" s="31" t="s">
        <v>74</v>
      </c>
      <c r="I27" s="31">
        <v>5</v>
      </c>
      <c r="J27" s="31" t="s">
        <v>109</v>
      </c>
      <c r="K27" s="27" t="s">
        <v>76</v>
      </c>
      <c r="L27" s="32">
        <v>5</v>
      </c>
      <c r="M27" s="33">
        <v>215044</v>
      </c>
      <c r="N27" s="34">
        <f t="shared" si="0"/>
        <v>1075220</v>
      </c>
    </row>
    <row r="28" spans="1:30" ht="364.8" x14ac:dyDescent="0.3">
      <c r="A28" s="195"/>
      <c r="B28" s="78">
        <v>10</v>
      </c>
      <c r="C28" s="27" t="s">
        <v>110</v>
      </c>
      <c r="D28" s="28" t="s">
        <v>111</v>
      </c>
      <c r="E28" s="29" t="s">
        <v>112</v>
      </c>
      <c r="F28" s="30" t="s">
        <v>157</v>
      </c>
      <c r="G28" s="31" t="s">
        <v>74</v>
      </c>
      <c r="H28" s="31">
        <v>3</v>
      </c>
      <c r="I28" s="31">
        <v>145</v>
      </c>
      <c r="J28" s="31" t="s">
        <v>75</v>
      </c>
      <c r="K28" s="27" t="s">
        <v>113</v>
      </c>
      <c r="L28" s="32">
        <v>1</v>
      </c>
      <c r="M28" s="33">
        <v>48112524</v>
      </c>
      <c r="N28" s="34">
        <f t="shared" si="0"/>
        <v>48112524</v>
      </c>
    </row>
    <row r="29" spans="1:30" ht="105.6" x14ac:dyDescent="0.3">
      <c r="A29" s="195"/>
      <c r="B29" s="78">
        <v>11</v>
      </c>
      <c r="C29" s="27" t="s">
        <v>114</v>
      </c>
      <c r="D29" s="28" t="s">
        <v>115</v>
      </c>
      <c r="E29" s="29" t="s">
        <v>116</v>
      </c>
      <c r="F29" s="30" t="s">
        <v>117</v>
      </c>
      <c r="G29" s="31" t="s">
        <v>118</v>
      </c>
      <c r="H29" s="31">
        <v>2</v>
      </c>
      <c r="I29" s="31">
        <v>30</v>
      </c>
      <c r="J29" s="31" t="s">
        <v>75</v>
      </c>
      <c r="K29" s="27" t="s">
        <v>94</v>
      </c>
      <c r="L29" s="32">
        <v>2</v>
      </c>
      <c r="M29" s="33">
        <v>4587574</v>
      </c>
      <c r="N29" s="34">
        <f t="shared" si="0"/>
        <v>9175148</v>
      </c>
    </row>
    <row r="30" spans="1:30" ht="182.4" x14ac:dyDescent="0.3">
      <c r="A30" s="195"/>
      <c r="B30" s="78">
        <v>12</v>
      </c>
      <c r="C30" s="27" t="s">
        <v>119</v>
      </c>
      <c r="D30" s="28" t="s">
        <v>120</v>
      </c>
      <c r="E30" s="29" t="s">
        <v>121</v>
      </c>
      <c r="F30" s="30" t="s">
        <v>122</v>
      </c>
      <c r="G30" s="31" t="s">
        <v>123</v>
      </c>
      <c r="H30" s="31">
        <v>3</v>
      </c>
      <c r="I30" s="31">
        <v>40</v>
      </c>
      <c r="J30" s="31" t="s">
        <v>124</v>
      </c>
      <c r="K30" s="27" t="s">
        <v>94</v>
      </c>
      <c r="L30" s="32">
        <v>3</v>
      </c>
      <c r="M30" s="33">
        <v>18923742</v>
      </c>
      <c r="N30" s="34">
        <f t="shared" si="0"/>
        <v>56771226</v>
      </c>
    </row>
    <row r="31" spans="1:30" ht="211.2" x14ac:dyDescent="0.3">
      <c r="A31" s="195"/>
      <c r="B31" s="78">
        <v>13</v>
      </c>
      <c r="C31" s="27" t="s">
        <v>125</v>
      </c>
      <c r="D31" s="28" t="s">
        <v>126</v>
      </c>
      <c r="E31" s="29" t="s">
        <v>127</v>
      </c>
      <c r="F31" s="30" t="s">
        <v>128</v>
      </c>
      <c r="G31" s="31" t="s">
        <v>129</v>
      </c>
      <c r="H31" s="31" t="s">
        <v>130</v>
      </c>
      <c r="I31" s="31">
        <v>30</v>
      </c>
      <c r="J31" s="31" t="s">
        <v>131</v>
      </c>
      <c r="K31" s="27" t="s">
        <v>94</v>
      </c>
      <c r="L31" s="32">
        <v>6</v>
      </c>
      <c r="M31" s="33">
        <v>1218574</v>
      </c>
      <c r="N31" s="34">
        <f t="shared" si="0"/>
        <v>7311444</v>
      </c>
    </row>
    <row r="32" spans="1:30" ht="172.8" x14ac:dyDescent="0.3">
      <c r="A32" s="195"/>
      <c r="B32" s="78">
        <v>14</v>
      </c>
      <c r="C32" s="27" t="s">
        <v>133</v>
      </c>
      <c r="D32" s="28" t="s">
        <v>134</v>
      </c>
      <c r="E32" s="29" t="s">
        <v>135</v>
      </c>
      <c r="F32" s="30" t="s">
        <v>136</v>
      </c>
      <c r="G32" s="31" t="s">
        <v>137</v>
      </c>
      <c r="H32" s="31">
        <v>1</v>
      </c>
      <c r="I32" s="31" t="s">
        <v>160</v>
      </c>
      <c r="J32" s="31" t="s">
        <v>75</v>
      </c>
      <c r="K32" s="27" t="s">
        <v>94</v>
      </c>
      <c r="L32" s="32">
        <v>120</v>
      </c>
      <c r="M32" s="33">
        <v>250884</v>
      </c>
      <c r="N32" s="34">
        <f t="shared" si="0"/>
        <v>30106080</v>
      </c>
    </row>
    <row r="33" spans="1:30" ht="278.39999999999998" x14ac:dyDescent="0.3">
      <c r="A33" s="195"/>
      <c r="B33" s="78">
        <v>15</v>
      </c>
      <c r="C33" s="27" t="s">
        <v>139</v>
      </c>
      <c r="D33" s="28" t="s">
        <v>336</v>
      </c>
      <c r="E33" s="29" t="s">
        <v>337</v>
      </c>
      <c r="F33" s="30" t="s">
        <v>142</v>
      </c>
      <c r="G33" s="31" t="s">
        <v>138</v>
      </c>
      <c r="H33" s="31">
        <v>1</v>
      </c>
      <c r="I33" s="31" t="s">
        <v>161</v>
      </c>
      <c r="J33" s="31" t="s">
        <v>75</v>
      </c>
      <c r="K33" s="27" t="s">
        <v>94</v>
      </c>
      <c r="L33" s="32">
        <v>1</v>
      </c>
      <c r="M33" s="33">
        <v>59136693</v>
      </c>
      <c r="N33" s="34">
        <f t="shared" si="0"/>
        <v>59136693</v>
      </c>
    </row>
    <row r="34" spans="1:30" ht="345.6" x14ac:dyDescent="0.3">
      <c r="A34" s="195"/>
      <c r="B34" s="78">
        <v>16</v>
      </c>
      <c r="C34" s="27" t="s">
        <v>143</v>
      </c>
      <c r="D34" s="28" t="s">
        <v>144</v>
      </c>
      <c r="E34" s="29" t="s">
        <v>141</v>
      </c>
      <c r="F34" s="30" t="s">
        <v>145</v>
      </c>
      <c r="G34" s="31" t="s">
        <v>138</v>
      </c>
      <c r="H34" s="31">
        <v>1</v>
      </c>
      <c r="I34" s="31" t="s">
        <v>132</v>
      </c>
      <c r="J34" s="31" t="s">
        <v>146</v>
      </c>
      <c r="K34" s="27" t="s">
        <v>164</v>
      </c>
      <c r="L34" s="32">
        <v>60</v>
      </c>
      <c r="M34" s="33">
        <v>358404</v>
      </c>
      <c r="N34" s="34">
        <f t="shared" si="0"/>
        <v>21504240</v>
      </c>
    </row>
    <row r="35" spans="1:30" ht="201.6" x14ac:dyDescent="0.3">
      <c r="A35" s="195"/>
      <c r="B35" s="78">
        <v>17</v>
      </c>
      <c r="C35" s="27" t="s">
        <v>147</v>
      </c>
      <c r="D35" s="28" t="s">
        <v>148</v>
      </c>
      <c r="E35" s="29" t="s">
        <v>163</v>
      </c>
      <c r="F35" s="30" t="s">
        <v>149</v>
      </c>
      <c r="G35" s="31" t="s">
        <v>74</v>
      </c>
      <c r="H35" s="31" t="s">
        <v>74</v>
      </c>
      <c r="I35" s="31" t="s">
        <v>162</v>
      </c>
      <c r="J35" s="35" t="s">
        <v>150</v>
      </c>
      <c r="K35" s="27" t="s">
        <v>151</v>
      </c>
      <c r="L35" s="36">
        <v>130</v>
      </c>
      <c r="M35" s="33">
        <v>216850</v>
      </c>
      <c r="N35" s="34">
        <f t="shared" si="0"/>
        <v>28190500</v>
      </c>
    </row>
    <row r="36" spans="1:30" ht="15" thickBot="1" x14ac:dyDescent="0.35"/>
    <row r="37" spans="1:30" s="37" customFormat="1" ht="52.2" customHeight="1" thickBot="1" x14ac:dyDescent="0.5">
      <c r="B37" s="237" t="s">
        <v>165</v>
      </c>
      <c r="C37" s="238"/>
      <c r="D37" s="238"/>
      <c r="E37" s="238"/>
      <c r="F37" s="238"/>
      <c r="G37" s="238"/>
      <c r="H37" s="238"/>
      <c r="I37" s="239" t="s">
        <v>33</v>
      </c>
      <c r="J37" s="240"/>
      <c r="K37" s="240"/>
      <c r="L37" s="240"/>
      <c r="M37" s="241"/>
      <c r="N37" s="38">
        <f>SUM(N19:N35)</f>
        <v>370678542</v>
      </c>
    </row>
    <row r="38" spans="1:30" ht="15" thickBot="1" x14ac:dyDescent="0.35"/>
    <row r="39" spans="1:30" x14ac:dyDescent="0.3">
      <c r="A39" s="39"/>
      <c r="B39" s="242" t="s">
        <v>34</v>
      </c>
      <c r="C39" s="243"/>
      <c r="D39" s="243"/>
      <c r="E39" s="243"/>
      <c r="F39" s="243"/>
      <c r="G39" s="243"/>
      <c r="H39" s="243"/>
      <c r="I39" s="243"/>
      <c r="J39" s="243"/>
      <c r="K39" s="243"/>
      <c r="L39" s="243"/>
      <c r="M39" s="243"/>
      <c r="N39" s="244"/>
      <c r="O39" s="39"/>
      <c r="P39" s="39"/>
      <c r="Q39" s="39"/>
      <c r="R39" s="39"/>
      <c r="S39" s="39"/>
      <c r="T39" s="39"/>
      <c r="U39" s="39"/>
      <c r="V39" s="39"/>
      <c r="W39" s="39"/>
      <c r="X39" s="39"/>
      <c r="Y39" s="39"/>
      <c r="Z39" s="39"/>
      <c r="AA39" s="39"/>
      <c r="AB39" s="39"/>
      <c r="AC39" s="39"/>
      <c r="AD39" s="39"/>
    </row>
    <row r="40" spans="1:30" ht="66" customHeight="1" x14ac:dyDescent="0.3">
      <c r="A40" s="39"/>
      <c r="B40" s="216" t="s">
        <v>35</v>
      </c>
      <c r="C40" s="217"/>
      <c r="D40" s="217"/>
      <c r="E40" s="217"/>
      <c r="F40" s="217"/>
      <c r="G40" s="217"/>
      <c r="H40" s="217"/>
      <c r="I40" s="217"/>
      <c r="J40" s="217"/>
      <c r="K40" s="217"/>
      <c r="L40" s="217"/>
      <c r="M40" s="217"/>
      <c r="N40" s="218"/>
      <c r="O40" s="39"/>
      <c r="P40" s="39"/>
      <c r="Q40" s="39"/>
      <c r="R40" s="39"/>
      <c r="S40" s="39"/>
      <c r="T40" s="39"/>
      <c r="U40" s="39"/>
      <c r="V40" s="39"/>
      <c r="W40" s="39"/>
      <c r="X40" s="39"/>
      <c r="Y40" s="39"/>
      <c r="Z40" s="39"/>
      <c r="AA40" s="39"/>
      <c r="AB40" s="39"/>
      <c r="AC40" s="39"/>
      <c r="AD40" s="39"/>
    </row>
    <row r="41" spans="1:30" ht="66" customHeight="1" thickBot="1" x14ac:dyDescent="0.35">
      <c r="A41" s="39"/>
      <c r="B41" s="219" t="s">
        <v>36</v>
      </c>
      <c r="C41" s="220"/>
      <c r="D41" s="220"/>
      <c r="E41" s="220"/>
      <c r="F41" s="220"/>
      <c r="G41" s="220"/>
      <c r="H41" s="220"/>
      <c r="I41" s="220"/>
      <c r="J41" s="220"/>
      <c r="K41" s="220"/>
      <c r="L41" s="220"/>
      <c r="M41" s="220"/>
      <c r="N41" s="221"/>
      <c r="O41" s="39"/>
      <c r="P41" s="39"/>
      <c r="Q41" s="39"/>
      <c r="R41" s="39"/>
      <c r="S41" s="39"/>
      <c r="T41" s="39"/>
      <c r="U41" s="39"/>
      <c r="V41" s="39"/>
      <c r="W41" s="39"/>
      <c r="X41" s="39"/>
      <c r="Y41" s="39"/>
      <c r="Z41" s="39"/>
      <c r="AA41" s="39"/>
      <c r="AB41" s="39"/>
      <c r="AC41" s="39"/>
      <c r="AD41" s="39"/>
    </row>
    <row r="44" spans="1:30" x14ac:dyDescent="0.3">
      <c r="B44" s="222"/>
      <c r="C44" s="223"/>
      <c r="D44" s="223"/>
      <c r="E44" s="20"/>
      <c r="F44" s="20"/>
      <c r="G44" s="20"/>
      <c r="H44" s="20"/>
      <c r="I44" s="20"/>
    </row>
    <row r="45" spans="1:30" x14ac:dyDescent="0.3">
      <c r="B45" s="223"/>
      <c r="C45" s="224"/>
      <c r="D45" s="223"/>
      <c r="E45" s="20"/>
      <c r="F45" s="20"/>
      <c r="G45" s="20"/>
      <c r="H45" s="20"/>
      <c r="I45" s="20"/>
    </row>
    <row r="46" spans="1:30" x14ac:dyDescent="0.3">
      <c r="B46" s="223"/>
      <c r="C46" s="224"/>
      <c r="D46" s="223"/>
      <c r="E46" s="20"/>
      <c r="F46" s="20"/>
      <c r="G46" s="20"/>
      <c r="H46" s="20"/>
      <c r="I46" s="20"/>
    </row>
    <row r="47" spans="1:30" ht="15" thickBot="1" x14ac:dyDescent="0.35">
      <c r="B47" s="225"/>
      <c r="C47" s="225"/>
      <c r="D47" s="225"/>
      <c r="E47" s="20"/>
      <c r="F47" s="20"/>
      <c r="G47" s="20"/>
      <c r="H47" s="20"/>
      <c r="I47" s="20"/>
    </row>
    <row r="48" spans="1:30" x14ac:dyDescent="0.3">
      <c r="B48" s="226" t="s">
        <v>37</v>
      </c>
      <c r="C48" s="227"/>
      <c r="D48" s="227"/>
    </row>
  </sheetData>
  <sheetProtection algorithmName="SHA-512" hashValue="6xUKlf/iWqag9CAfkiPraH7/R2zMAUJNaXQY7Vec1xjlcqAADD1ow+Lf2lNzUWWfVcgThyX+HR4F7bFcGHWjnQ==" saltValue="D58heTl8OpPGCgeRzAu9yw==" spinCount="100000" sheet="1" scenarios="1"/>
  <autoFilter ref="A18:AD35" xr:uid="{EDF4A5B7-4361-43A1-A66C-5E09157F7779}"/>
  <mergeCells count="30">
    <mergeCell ref="D2:N2"/>
    <mergeCell ref="D3:N3"/>
    <mergeCell ref="D4:N4"/>
    <mergeCell ref="B5:N5"/>
    <mergeCell ref="B6:C6"/>
    <mergeCell ref="D6:N6"/>
    <mergeCell ref="B13:N13"/>
    <mergeCell ref="B7:C7"/>
    <mergeCell ref="D7:F7"/>
    <mergeCell ref="G7:I7"/>
    <mergeCell ref="J7:N7"/>
    <mergeCell ref="B8:C8"/>
    <mergeCell ref="D8:F8"/>
    <mergeCell ref="G8:I8"/>
    <mergeCell ref="J8:N8"/>
    <mergeCell ref="B9:C9"/>
    <mergeCell ref="D9:F9"/>
    <mergeCell ref="G9:I9"/>
    <mergeCell ref="J9:N9"/>
    <mergeCell ref="B11:N11"/>
    <mergeCell ref="B40:N40"/>
    <mergeCell ref="B41:N41"/>
    <mergeCell ref="B44:D47"/>
    <mergeCell ref="B48:D48"/>
    <mergeCell ref="B15:N15"/>
    <mergeCell ref="B16:N16"/>
    <mergeCell ref="B17:N17"/>
    <mergeCell ref="B37:H37"/>
    <mergeCell ref="I37:M37"/>
    <mergeCell ref="B39:N39"/>
  </mergeCells>
  <pageMargins left="0.70866141732283472" right="0.70866141732283472" top="0.74803149606299213" bottom="0.74803149606299213" header="0" footer="0"/>
  <pageSetup scale="34"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AB839-A940-4EDD-A361-6DB082BD4221}">
  <sheetPr>
    <tabColor rgb="FF92D050"/>
    <pageSetUpPr fitToPage="1"/>
  </sheetPr>
  <dimension ref="A1:AA956"/>
  <sheetViews>
    <sheetView showGridLines="0" topLeftCell="A42" workbookViewId="0">
      <selection activeCell="J50" sqref="J50"/>
    </sheetView>
  </sheetViews>
  <sheetFormatPr baseColWidth="10" defaultColWidth="12.6640625" defaultRowHeight="15" customHeight="1" x14ac:dyDescent="0.3"/>
  <cols>
    <col min="1" max="1" width="3.6640625" style="13" customWidth="1"/>
    <col min="2" max="2" width="6.109375" style="13" customWidth="1"/>
    <col min="3" max="3" width="10.109375" style="13" customWidth="1"/>
    <col min="4" max="4" width="17.6640625" style="13" customWidth="1"/>
    <col min="5" max="5" width="13.33203125" style="13" customWidth="1"/>
    <col min="6" max="6" width="29.6640625" style="13" customWidth="1"/>
    <col min="7" max="7" width="27.109375" style="13" customWidth="1"/>
    <col min="8" max="8" width="12.33203125" style="13" customWidth="1"/>
    <col min="9" max="9" width="14.6640625" style="13" customWidth="1"/>
    <col min="10" max="10" width="17.44140625" style="13" customWidth="1"/>
    <col min="11" max="11" width="20" style="13" customWidth="1"/>
    <col min="12" max="27" width="10.6640625" style="13" customWidth="1"/>
    <col min="28" max="16384" width="12.6640625" style="13"/>
  </cols>
  <sheetData>
    <row r="1" spans="2:11" ht="14.25" customHeight="1" thickBot="1" x14ac:dyDescent="0.35"/>
    <row r="2" spans="2:11" ht="14.25" customHeight="1" x14ac:dyDescent="0.3">
      <c r="B2" s="14"/>
      <c r="C2" s="15"/>
      <c r="D2" s="263" t="s">
        <v>0</v>
      </c>
      <c r="E2" s="264"/>
      <c r="F2" s="264"/>
      <c r="G2" s="235"/>
      <c r="H2" s="235"/>
      <c r="I2" s="235"/>
      <c r="J2" s="235"/>
      <c r="K2" s="236"/>
    </row>
    <row r="3" spans="2:11" ht="14.25" customHeight="1" x14ac:dyDescent="0.3">
      <c r="B3" s="16"/>
      <c r="C3" s="17"/>
      <c r="D3" s="265" t="s">
        <v>1</v>
      </c>
      <c r="E3" s="266"/>
      <c r="F3" s="266"/>
      <c r="G3" s="227"/>
      <c r="H3" s="227"/>
      <c r="I3" s="227"/>
      <c r="J3" s="227"/>
      <c r="K3" s="267"/>
    </row>
    <row r="4" spans="2:11" ht="14.25" customHeight="1" thickBot="1" x14ac:dyDescent="0.35">
      <c r="B4" s="18"/>
      <c r="C4" s="19"/>
      <c r="D4" s="268" t="s">
        <v>2</v>
      </c>
      <c r="E4" s="269"/>
      <c r="F4" s="269"/>
      <c r="G4" s="270"/>
      <c r="H4" s="270"/>
      <c r="I4" s="270"/>
      <c r="J4" s="270"/>
      <c r="K4" s="271"/>
    </row>
    <row r="5" spans="2:11" ht="14.25" customHeight="1" thickBot="1" x14ac:dyDescent="0.35">
      <c r="B5" s="297"/>
      <c r="C5" s="297"/>
      <c r="D5" s="297"/>
      <c r="E5" s="297"/>
      <c r="F5" s="297"/>
      <c r="G5" s="297"/>
      <c r="H5" s="297"/>
      <c r="I5" s="297"/>
      <c r="J5" s="297"/>
      <c r="K5" s="297"/>
    </row>
    <row r="6" spans="2:11" ht="49.95" customHeight="1" x14ac:dyDescent="0.3">
      <c r="B6" s="298" t="s">
        <v>3</v>
      </c>
      <c r="C6" s="299"/>
      <c r="D6" s="300" t="str">
        <f>'1. Cafam'!D6</f>
        <v>Prestar servicios para la ejecución del Plan de Bienestar del Instituto Colombiano de Antropología e Historia, mediante la realización de actividades dirigidas a los servidores públicos de la Sede Central de Bogotá y de los parques arqueológicos a nivel nacional.</v>
      </c>
      <c r="E6" s="301"/>
      <c r="F6" s="301"/>
      <c r="G6" s="243"/>
      <c r="H6" s="243"/>
      <c r="I6" s="243"/>
      <c r="J6" s="243"/>
      <c r="K6" s="244"/>
    </row>
    <row r="7" spans="2:11" ht="15" customHeight="1" x14ac:dyDescent="0.3">
      <c r="B7" s="292" t="s">
        <v>4</v>
      </c>
      <c r="C7" s="246"/>
      <c r="D7" s="293" t="str">
        <f>'1. Cafam'!D7</f>
        <v>CAJA DE COMPENSACIÓN FAMILIAR CAFAM</v>
      </c>
      <c r="E7" s="294"/>
      <c r="F7" s="294"/>
      <c r="G7" s="295"/>
      <c r="H7" s="295"/>
      <c r="I7" s="40" t="s">
        <v>5</v>
      </c>
      <c r="J7" s="293" t="str">
        <f>'1. Cafam'!J7</f>
        <v>860.013.570-3</v>
      </c>
      <c r="K7" s="296"/>
    </row>
    <row r="8" spans="2:11" ht="15" customHeight="1" x14ac:dyDescent="0.3">
      <c r="B8" s="292" t="s">
        <v>6</v>
      </c>
      <c r="C8" s="246"/>
      <c r="D8" s="293" t="str">
        <f>'1. Cafam'!D8</f>
        <v>Laura Ivonne Bossa Beltran</v>
      </c>
      <c r="E8" s="294"/>
      <c r="F8" s="294"/>
      <c r="G8" s="295"/>
      <c r="H8" s="295"/>
      <c r="I8" s="40" t="s">
        <v>7</v>
      </c>
      <c r="J8" s="293">
        <f>'1. Cafam'!J8</f>
        <v>3175934034</v>
      </c>
      <c r="K8" s="296"/>
    </row>
    <row r="9" spans="2:11" ht="15" customHeight="1" thickBot="1" x14ac:dyDescent="0.35">
      <c r="B9" s="286" t="s">
        <v>8</v>
      </c>
      <c r="C9" s="287"/>
      <c r="D9" s="288" t="str">
        <f>'1. Cafam'!D9</f>
        <v>lbossa@cafam.com.co</v>
      </c>
      <c r="E9" s="289"/>
      <c r="F9" s="289"/>
      <c r="G9" s="290"/>
      <c r="H9" s="290"/>
      <c r="I9" s="41" t="s">
        <v>9</v>
      </c>
      <c r="J9" s="288">
        <f>'1. Cafam'!J9</f>
        <v>6468000</v>
      </c>
      <c r="K9" s="291"/>
    </row>
    <row r="10" spans="2:11" ht="14.25" customHeight="1" thickBot="1" x14ac:dyDescent="0.35">
      <c r="B10" s="17"/>
      <c r="C10" s="17"/>
      <c r="D10" s="17"/>
      <c r="E10" s="17"/>
      <c r="F10" s="17"/>
      <c r="G10" s="17"/>
      <c r="H10" s="17"/>
      <c r="I10" s="17"/>
      <c r="J10" s="17"/>
      <c r="K10" s="17"/>
    </row>
    <row r="11" spans="2:11" ht="14.25" customHeight="1" thickBot="1" x14ac:dyDescent="0.35">
      <c r="B11" s="260" t="s">
        <v>10</v>
      </c>
      <c r="C11" s="261"/>
      <c r="D11" s="261"/>
      <c r="E11" s="261"/>
      <c r="F11" s="261"/>
      <c r="G11" s="261"/>
      <c r="H11" s="261"/>
      <c r="I11" s="261"/>
      <c r="J11" s="261"/>
      <c r="K11" s="262"/>
    </row>
    <row r="12" spans="2:11" ht="4.5" customHeight="1" x14ac:dyDescent="0.3">
      <c r="B12" s="17"/>
      <c r="C12" s="17"/>
      <c r="D12" s="17"/>
      <c r="E12" s="17"/>
      <c r="F12" s="17"/>
      <c r="G12" s="17"/>
      <c r="H12" s="17"/>
      <c r="I12" s="17"/>
      <c r="J12" s="17"/>
      <c r="K12" s="17"/>
    </row>
    <row r="13" spans="2:11" ht="111.75" customHeight="1" x14ac:dyDescent="0.3">
      <c r="B13" s="245" t="s">
        <v>11</v>
      </c>
      <c r="C13" s="217"/>
      <c r="D13" s="217"/>
      <c r="E13" s="217"/>
      <c r="F13" s="217"/>
      <c r="G13" s="217"/>
      <c r="H13" s="217"/>
      <c r="I13" s="217"/>
      <c r="J13" s="217"/>
      <c r="K13" s="246"/>
    </row>
    <row r="14" spans="2:11" ht="3" customHeight="1" x14ac:dyDescent="0.3">
      <c r="B14" s="17"/>
      <c r="C14" s="17"/>
      <c r="D14" s="17"/>
      <c r="E14" s="17"/>
      <c r="F14" s="17"/>
      <c r="G14" s="17"/>
      <c r="H14" s="17"/>
      <c r="I14" s="17"/>
      <c r="J14" s="17"/>
      <c r="K14" s="17"/>
    </row>
    <row r="15" spans="2:11" ht="96" customHeight="1" x14ac:dyDescent="0.3">
      <c r="B15" s="228" t="s">
        <v>12</v>
      </c>
      <c r="C15" s="229"/>
      <c r="D15" s="229"/>
      <c r="E15" s="229"/>
      <c r="F15" s="229"/>
      <c r="G15" s="229"/>
      <c r="H15" s="229"/>
      <c r="I15" s="229"/>
      <c r="J15" s="229"/>
      <c r="K15" s="230"/>
    </row>
    <row r="16" spans="2:11" ht="136.19999999999999" customHeight="1" thickBot="1" x14ac:dyDescent="0.35">
      <c r="B16" s="231" t="s">
        <v>59</v>
      </c>
      <c r="C16" s="232"/>
      <c r="D16" s="232"/>
      <c r="E16" s="232"/>
      <c r="F16" s="232"/>
      <c r="G16" s="232"/>
      <c r="H16" s="232"/>
      <c r="I16" s="232"/>
      <c r="J16" s="232"/>
      <c r="K16" s="233"/>
    </row>
    <row r="17" spans="1:27" ht="14.25" customHeight="1" thickBot="1" x14ac:dyDescent="0.35">
      <c r="B17" s="234" t="s">
        <v>13</v>
      </c>
      <c r="C17" s="235"/>
      <c r="D17" s="235"/>
      <c r="E17" s="235"/>
      <c r="F17" s="235"/>
      <c r="G17" s="235"/>
      <c r="H17" s="235"/>
      <c r="I17" s="235"/>
      <c r="J17" s="235"/>
      <c r="K17" s="236"/>
    </row>
    <row r="18" spans="1:27" ht="33" customHeight="1" thickBot="1" x14ac:dyDescent="0.35">
      <c r="A18" s="21"/>
      <c r="B18" s="42" t="s">
        <v>14</v>
      </c>
      <c r="C18" s="43" t="s">
        <v>15</v>
      </c>
      <c r="D18" s="43" t="s">
        <v>16</v>
      </c>
      <c r="E18" s="43" t="s">
        <v>55</v>
      </c>
      <c r="F18" s="43" t="s">
        <v>58</v>
      </c>
      <c r="G18" s="44" t="s">
        <v>56</v>
      </c>
      <c r="H18" s="43" t="s">
        <v>17</v>
      </c>
      <c r="I18" s="43" t="s">
        <v>18</v>
      </c>
      <c r="J18" s="43" t="s">
        <v>57</v>
      </c>
      <c r="K18" s="45" t="s">
        <v>19</v>
      </c>
      <c r="L18" s="21"/>
      <c r="M18" s="21"/>
      <c r="N18" s="21"/>
      <c r="O18" s="21"/>
      <c r="P18" s="21"/>
      <c r="Q18" s="21"/>
      <c r="R18" s="21"/>
      <c r="S18" s="21"/>
      <c r="T18" s="21"/>
      <c r="U18" s="21"/>
      <c r="V18" s="21"/>
      <c r="W18" s="21"/>
      <c r="X18" s="21"/>
      <c r="Y18" s="21"/>
      <c r="Z18" s="21"/>
      <c r="AA18" s="21"/>
    </row>
    <row r="19" spans="1:27" ht="30.6" x14ac:dyDescent="0.3">
      <c r="B19" s="46">
        <v>1</v>
      </c>
      <c r="C19" s="283" t="s">
        <v>38</v>
      </c>
      <c r="D19" s="283" t="s">
        <v>20</v>
      </c>
      <c r="E19" s="47" t="s">
        <v>39</v>
      </c>
      <c r="F19" s="48" t="s">
        <v>40</v>
      </c>
      <c r="G19" s="48" t="s">
        <v>41</v>
      </c>
      <c r="H19" s="283" t="s">
        <v>42</v>
      </c>
      <c r="I19" s="47">
        <v>1</v>
      </c>
      <c r="J19" s="49">
        <v>100000</v>
      </c>
      <c r="K19" s="50">
        <f t="shared" ref="K19:K50" si="0">ROUND(J19*I19,0)</f>
        <v>100000</v>
      </c>
    </row>
    <row r="20" spans="1:27" ht="40.799999999999997" x14ac:dyDescent="0.3">
      <c r="B20" s="51">
        <v>2</v>
      </c>
      <c r="C20" s="284"/>
      <c r="D20" s="284"/>
      <c r="E20" s="52" t="s">
        <v>43</v>
      </c>
      <c r="F20" s="31" t="s">
        <v>23</v>
      </c>
      <c r="G20" s="31" t="s">
        <v>44</v>
      </c>
      <c r="H20" s="284"/>
      <c r="I20" s="52">
        <v>1</v>
      </c>
      <c r="J20" s="53">
        <v>356000</v>
      </c>
      <c r="K20" s="54">
        <f t="shared" si="0"/>
        <v>356000</v>
      </c>
    </row>
    <row r="21" spans="1:27" ht="40.799999999999997" x14ac:dyDescent="0.3">
      <c r="B21" s="51">
        <v>3</v>
      </c>
      <c r="C21" s="284"/>
      <c r="D21" s="284"/>
      <c r="E21" s="52" t="s">
        <v>45</v>
      </c>
      <c r="F21" s="31" t="s">
        <v>46</v>
      </c>
      <c r="G21" s="31" t="s">
        <v>44</v>
      </c>
      <c r="H21" s="284"/>
      <c r="I21" s="52">
        <v>1</v>
      </c>
      <c r="J21" s="53">
        <v>147900</v>
      </c>
      <c r="K21" s="54">
        <f t="shared" si="0"/>
        <v>147900</v>
      </c>
    </row>
    <row r="22" spans="1:27" ht="30.6" x14ac:dyDescent="0.3">
      <c r="B22" s="51">
        <v>4</v>
      </c>
      <c r="C22" s="284"/>
      <c r="D22" s="284"/>
      <c r="E22" s="52" t="s">
        <v>47</v>
      </c>
      <c r="F22" s="31" t="s">
        <v>25</v>
      </c>
      <c r="G22" s="31" t="s">
        <v>44</v>
      </c>
      <c r="H22" s="284"/>
      <c r="I22" s="52">
        <v>1</v>
      </c>
      <c r="J22" s="53">
        <v>180200</v>
      </c>
      <c r="K22" s="54">
        <f t="shared" si="0"/>
        <v>180200</v>
      </c>
    </row>
    <row r="23" spans="1:27" ht="20.399999999999999" x14ac:dyDescent="0.3">
      <c r="B23" s="51">
        <v>5</v>
      </c>
      <c r="C23" s="284"/>
      <c r="D23" s="284"/>
      <c r="E23" s="52" t="s">
        <v>47</v>
      </c>
      <c r="F23" s="31" t="s">
        <v>26</v>
      </c>
      <c r="G23" s="31" t="s">
        <v>44</v>
      </c>
      <c r="H23" s="284"/>
      <c r="I23" s="52">
        <v>1</v>
      </c>
      <c r="J23" s="53">
        <v>180200</v>
      </c>
      <c r="K23" s="54">
        <f t="shared" si="0"/>
        <v>180200</v>
      </c>
    </row>
    <row r="24" spans="1:27" ht="20.399999999999999" x14ac:dyDescent="0.3">
      <c r="B24" s="51">
        <v>6</v>
      </c>
      <c r="C24" s="284"/>
      <c r="D24" s="284"/>
      <c r="E24" s="52" t="s">
        <v>48</v>
      </c>
      <c r="F24" s="31" t="s">
        <v>27</v>
      </c>
      <c r="G24" s="31" t="s">
        <v>49</v>
      </c>
      <c r="H24" s="284"/>
      <c r="I24" s="52">
        <v>1</v>
      </c>
      <c r="J24" s="53">
        <v>147900</v>
      </c>
      <c r="K24" s="54">
        <f t="shared" si="0"/>
        <v>147900</v>
      </c>
    </row>
    <row r="25" spans="1:27" ht="20.399999999999999" x14ac:dyDescent="0.3">
      <c r="B25" s="51">
        <v>7</v>
      </c>
      <c r="C25" s="284"/>
      <c r="D25" s="284"/>
      <c r="E25" s="52" t="s">
        <v>50</v>
      </c>
      <c r="F25" s="31" t="s">
        <v>51</v>
      </c>
      <c r="G25" s="31" t="s">
        <v>44</v>
      </c>
      <c r="H25" s="284"/>
      <c r="I25" s="52">
        <v>1</v>
      </c>
      <c r="J25" s="53">
        <v>139200</v>
      </c>
      <c r="K25" s="54">
        <f t="shared" si="0"/>
        <v>139200</v>
      </c>
    </row>
    <row r="26" spans="1:27" thickBot="1" x14ac:dyDescent="0.35">
      <c r="B26" s="55">
        <v>8</v>
      </c>
      <c r="C26" s="285"/>
      <c r="D26" s="285"/>
      <c r="E26" s="56" t="s">
        <v>60</v>
      </c>
      <c r="F26" s="57" t="s">
        <v>52</v>
      </c>
      <c r="G26" s="57"/>
      <c r="H26" s="285"/>
      <c r="I26" s="56">
        <v>1</v>
      </c>
      <c r="J26" s="58">
        <v>50000</v>
      </c>
      <c r="K26" s="59">
        <f t="shared" si="0"/>
        <v>50000</v>
      </c>
    </row>
    <row r="27" spans="1:27" ht="30.6" x14ac:dyDescent="0.3">
      <c r="B27" s="46">
        <v>9</v>
      </c>
      <c r="C27" s="283" t="s">
        <v>28</v>
      </c>
      <c r="D27" s="283" t="s">
        <v>29</v>
      </c>
      <c r="E27" s="47" t="s">
        <v>39</v>
      </c>
      <c r="F27" s="48" t="s">
        <v>21</v>
      </c>
      <c r="G27" s="48" t="s">
        <v>41</v>
      </c>
      <c r="H27" s="283" t="s">
        <v>30</v>
      </c>
      <c r="I27" s="47">
        <v>1</v>
      </c>
      <c r="J27" s="49">
        <v>100000</v>
      </c>
      <c r="K27" s="50">
        <f t="shared" si="0"/>
        <v>100000</v>
      </c>
    </row>
    <row r="28" spans="1:27" ht="40.799999999999997" x14ac:dyDescent="0.3">
      <c r="B28" s="51">
        <v>10</v>
      </c>
      <c r="C28" s="284"/>
      <c r="D28" s="284"/>
      <c r="E28" s="52" t="s">
        <v>43</v>
      </c>
      <c r="F28" s="31" t="s">
        <v>23</v>
      </c>
      <c r="G28" s="31" t="s">
        <v>44</v>
      </c>
      <c r="H28" s="284"/>
      <c r="I28" s="52">
        <v>1</v>
      </c>
      <c r="J28" s="53">
        <v>356000</v>
      </c>
      <c r="K28" s="54">
        <f t="shared" si="0"/>
        <v>356000</v>
      </c>
    </row>
    <row r="29" spans="1:27" ht="30.6" x14ac:dyDescent="0.3">
      <c r="B29" s="51">
        <v>11</v>
      </c>
      <c r="C29" s="284"/>
      <c r="D29" s="284"/>
      <c r="E29" s="52" t="s">
        <v>45</v>
      </c>
      <c r="F29" s="31" t="s">
        <v>24</v>
      </c>
      <c r="G29" s="31" t="s">
        <v>44</v>
      </c>
      <c r="H29" s="284"/>
      <c r="I29" s="52">
        <v>1</v>
      </c>
      <c r="J29" s="53">
        <v>147900</v>
      </c>
      <c r="K29" s="54">
        <f t="shared" si="0"/>
        <v>147900</v>
      </c>
    </row>
    <row r="30" spans="1:27" ht="30.6" x14ac:dyDescent="0.3">
      <c r="B30" s="51">
        <v>12</v>
      </c>
      <c r="C30" s="284"/>
      <c r="D30" s="284"/>
      <c r="E30" s="52" t="s">
        <v>47</v>
      </c>
      <c r="F30" s="31" t="s">
        <v>25</v>
      </c>
      <c r="G30" s="31" t="s">
        <v>44</v>
      </c>
      <c r="H30" s="284"/>
      <c r="I30" s="52">
        <v>1</v>
      </c>
      <c r="J30" s="53">
        <v>180200</v>
      </c>
      <c r="K30" s="54">
        <f t="shared" si="0"/>
        <v>180200</v>
      </c>
    </row>
    <row r="31" spans="1:27" ht="20.399999999999999" x14ac:dyDescent="0.3">
      <c r="B31" s="51">
        <v>13</v>
      </c>
      <c r="C31" s="284"/>
      <c r="D31" s="284"/>
      <c r="E31" s="52" t="s">
        <v>47</v>
      </c>
      <c r="F31" s="31" t="s">
        <v>26</v>
      </c>
      <c r="G31" s="31" t="s">
        <v>44</v>
      </c>
      <c r="H31" s="284"/>
      <c r="I31" s="52">
        <v>1</v>
      </c>
      <c r="J31" s="53">
        <v>180200</v>
      </c>
      <c r="K31" s="54">
        <f t="shared" si="0"/>
        <v>180200</v>
      </c>
    </row>
    <row r="32" spans="1:27" ht="20.399999999999999" x14ac:dyDescent="0.3">
      <c r="B32" s="51">
        <v>14</v>
      </c>
      <c r="C32" s="284"/>
      <c r="D32" s="284"/>
      <c r="E32" s="52" t="s">
        <v>48</v>
      </c>
      <c r="F32" s="31" t="s">
        <v>27</v>
      </c>
      <c r="G32" s="31" t="s">
        <v>49</v>
      </c>
      <c r="H32" s="284"/>
      <c r="I32" s="52">
        <v>1</v>
      </c>
      <c r="J32" s="53">
        <v>147900</v>
      </c>
      <c r="K32" s="54">
        <f t="shared" si="0"/>
        <v>147900</v>
      </c>
    </row>
    <row r="33" spans="2:11" ht="20.399999999999999" x14ac:dyDescent="0.3">
      <c r="B33" s="51">
        <v>15</v>
      </c>
      <c r="C33" s="284"/>
      <c r="D33" s="284"/>
      <c r="E33" s="52" t="s">
        <v>50</v>
      </c>
      <c r="F33" s="31" t="s">
        <v>51</v>
      </c>
      <c r="G33" s="31" t="s">
        <v>44</v>
      </c>
      <c r="H33" s="284"/>
      <c r="I33" s="52">
        <v>1</v>
      </c>
      <c r="J33" s="53">
        <v>139200</v>
      </c>
      <c r="K33" s="54">
        <f t="shared" si="0"/>
        <v>139200</v>
      </c>
    </row>
    <row r="34" spans="2:11" thickBot="1" x14ac:dyDescent="0.35">
      <c r="B34" s="55">
        <v>16</v>
      </c>
      <c r="C34" s="285"/>
      <c r="D34" s="285"/>
      <c r="E34" s="56" t="s">
        <v>60</v>
      </c>
      <c r="F34" s="57" t="s">
        <v>52</v>
      </c>
      <c r="G34" s="60"/>
      <c r="H34" s="285"/>
      <c r="I34" s="61">
        <v>1</v>
      </c>
      <c r="J34" s="58">
        <v>50000</v>
      </c>
      <c r="K34" s="59">
        <f t="shared" si="0"/>
        <v>50000</v>
      </c>
    </row>
    <row r="35" spans="2:11" ht="30.6" x14ac:dyDescent="0.3">
      <c r="B35" s="46">
        <v>17</v>
      </c>
      <c r="C35" s="283" t="s">
        <v>53</v>
      </c>
      <c r="D35" s="283" t="s">
        <v>31</v>
      </c>
      <c r="E35" s="47" t="s">
        <v>39</v>
      </c>
      <c r="F35" s="48" t="s">
        <v>21</v>
      </c>
      <c r="G35" s="48" t="s">
        <v>41</v>
      </c>
      <c r="H35" s="283" t="s">
        <v>22</v>
      </c>
      <c r="I35" s="47">
        <v>1</v>
      </c>
      <c r="J35" s="49">
        <v>100000</v>
      </c>
      <c r="K35" s="50">
        <f t="shared" si="0"/>
        <v>100000</v>
      </c>
    </row>
    <row r="36" spans="2:11" ht="40.799999999999997" x14ac:dyDescent="0.3">
      <c r="B36" s="51">
        <v>18</v>
      </c>
      <c r="C36" s="284"/>
      <c r="D36" s="284"/>
      <c r="E36" s="52" t="s">
        <v>43</v>
      </c>
      <c r="F36" s="31" t="s">
        <v>23</v>
      </c>
      <c r="G36" s="31" t="s">
        <v>44</v>
      </c>
      <c r="H36" s="284"/>
      <c r="I36" s="52">
        <v>1</v>
      </c>
      <c r="J36" s="53">
        <v>356000</v>
      </c>
      <c r="K36" s="54">
        <f t="shared" si="0"/>
        <v>356000</v>
      </c>
    </row>
    <row r="37" spans="2:11" ht="30.6" x14ac:dyDescent="0.3">
      <c r="B37" s="51">
        <v>19</v>
      </c>
      <c r="C37" s="284"/>
      <c r="D37" s="284"/>
      <c r="E37" s="52" t="s">
        <v>45</v>
      </c>
      <c r="F37" s="31" t="s">
        <v>24</v>
      </c>
      <c r="G37" s="31" t="s">
        <v>44</v>
      </c>
      <c r="H37" s="284"/>
      <c r="I37" s="52">
        <v>1</v>
      </c>
      <c r="J37" s="53">
        <v>147900</v>
      </c>
      <c r="K37" s="54">
        <f t="shared" si="0"/>
        <v>147900</v>
      </c>
    </row>
    <row r="38" spans="2:11" ht="30.6" x14ac:dyDescent="0.3">
      <c r="B38" s="51">
        <v>20</v>
      </c>
      <c r="C38" s="284"/>
      <c r="D38" s="284"/>
      <c r="E38" s="52" t="s">
        <v>47</v>
      </c>
      <c r="F38" s="31" t="s">
        <v>25</v>
      </c>
      <c r="G38" s="31" t="s">
        <v>44</v>
      </c>
      <c r="H38" s="284"/>
      <c r="I38" s="52">
        <v>1</v>
      </c>
      <c r="J38" s="53">
        <v>180200</v>
      </c>
      <c r="K38" s="54">
        <f t="shared" si="0"/>
        <v>180200</v>
      </c>
    </row>
    <row r="39" spans="2:11" ht="20.399999999999999" x14ac:dyDescent="0.3">
      <c r="B39" s="51">
        <v>21</v>
      </c>
      <c r="C39" s="284"/>
      <c r="D39" s="284"/>
      <c r="E39" s="52" t="s">
        <v>47</v>
      </c>
      <c r="F39" s="31" t="s">
        <v>26</v>
      </c>
      <c r="G39" s="31" t="s">
        <v>44</v>
      </c>
      <c r="H39" s="284"/>
      <c r="I39" s="52">
        <v>1</v>
      </c>
      <c r="J39" s="53">
        <v>180200</v>
      </c>
      <c r="K39" s="54">
        <f t="shared" si="0"/>
        <v>180200</v>
      </c>
    </row>
    <row r="40" spans="2:11" ht="20.399999999999999" x14ac:dyDescent="0.3">
      <c r="B40" s="51">
        <v>22</v>
      </c>
      <c r="C40" s="284"/>
      <c r="D40" s="284"/>
      <c r="E40" s="52" t="s">
        <v>48</v>
      </c>
      <c r="F40" s="31" t="s">
        <v>27</v>
      </c>
      <c r="G40" s="31" t="s">
        <v>49</v>
      </c>
      <c r="H40" s="284"/>
      <c r="I40" s="52">
        <v>1</v>
      </c>
      <c r="J40" s="53">
        <v>147900</v>
      </c>
      <c r="K40" s="54">
        <f t="shared" si="0"/>
        <v>147900</v>
      </c>
    </row>
    <row r="41" spans="2:11" ht="20.399999999999999" x14ac:dyDescent="0.3">
      <c r="B41" s="51">
        <v>23</v>
      </c>
      <c r="C41" s="284"/>
      <c r="D41" s="284"/>
      <c r="E41" s="52" t="s">
        <v>50</v>
      </c>
      <c r="F41" s="31" t="s">
        <v>51</v>
      </c>
      <c r="G41" s="31" t="s">
        <v>44</v>
      </c>
      <c r="H41" s="284"/>
      <c r="I41" s="52">
        <v>1</v>
      </c>
      <c r="J41" s="53">
        <v>139200</v>
      </c>
      <c r="K41" s="54">
        <f t="shared" si="0"/>
        <v>139200</v>
      </c>
    </row>
    <row r="42" spans="2:11" thickBot="1" x14ac:dyDescent="0.35">
      <c r="B42" s="55">
        <v>24</v>
      </c>
      <c r="C42" s="285"/>
      <c r="D42" s="285"/>
      <c r="E42" s="56" t="s">
        <v>60</v>
      </c>
      <c r="F42" s="57" t="s">
        <v>52</v>
      </c>
      <c r="G42" s="60"/>
      <c r="H42" s="285"/>
      <c r="I42" s="61">
        <v>1</v>
      </c>
      <c r="J42" s="58">
        <v>50000</v>
      </c>
      <c r="K42" s="59">
        <f t="shared" si="0"/>
        <v>50000</v>
      </c>
    </row>
    <row r="43" spans="2:11" ht="30.6" x14ac:dyDescent="0.3">
      <c r="B43" s="46">
        <v>25</v>
      </c>
      <c r="C43" s="280" t="s">
        <v>32</v>
      </c>
      <c r="D43" s="280" t="s">
        <v>54</v>
      </c>
      <c r="E43" s="47" t="s">
        <v>39</v>
      </c>
      <c r="F43" s="48" t="s">
        <v>21</v>
      </c>
      <c r="G43" s="48" t="s">
        <v>41</v>
      </c>
      <c r="H43" s="280" t="s">
        <v>22</v>
      </c>
      <c r="I43" s="47">
        <v>1</v>
      </c>
      <c r="J43" s="49">
        <v>124600</v>
      </c>
      <c r="K43" s="50">
        <f t="shared" si="0"/>
        <v>124600</v>
      </c>
    </row>
    <row r="44" spans="2:11" ht="40.799999999999997" x14ac:dyDescent="0.3">
      <c r="B44" s="51">
        <v>26</v>
      </c>
      <c r="C44" s="281"/>
      <c r="D44" s="281"/>
      <c r="E44" s="52" t="s">
        <v>43</v>
      </c>
      <c r="F44" s="31" t="s">
        <v>23</v>
      </c>
      <c r="G44" s="31" t="s">
        <v>44</v>
      </c>
      <c r="H44" s="281"/>
      <c r="I44" s="52">
        <v>1</v>
      </c>
      <c r="J44" s="53">
        <v>349300</v>
      </c>
      <c r="K44" s="54">
        <f t="shared" si="0"/>
        <v>349300</v>
      </c>
    </row>
    <row r="45" spans="2:11" ht="30.6" x14ac:dyDescent="0.3">
      <c r="B45" s="51">
        <v>27</v>
      </c>
      <c r="C45" s="281"/>
      <c r="D45" s="281"/>
      <c r="E45" s="52" t="s">
        <v>45</v>
      </c>
      <c r="F45" s="31" t="s">
        <v>24</v>
      </c>
      <c r="G45" s="31" t="s">
        <v>44</v>
      </c>
      <c r="H45" s="281"/>
      <c r="I45" s="52">
        <v>1</v>
      </c>
      <c r="J45" s="53">
        <v>287500</v>
      </c>
      <c r="K45" s="54">
        <f t="shared" si="0"/>
        <v>287500</v>
      </c>
    </row>
    <row r="46" spans="2:11" ht="30.6" x14ac:dyDescent="0.3">
      <c r="B46" s="51">
        <v>28</v>
      </c>
      <c r="C46" s="281"/>
      <c r="D46" s="281"/>
      <c r="E46" s="52" t="s">
        <v>47</v>
      </c>
      <c r="F46" s="31" t="s">
        <v>25</v>
      </c>
      <c r="G46" s="31" t="s">
        <v>44</v>
      </c>
      <c r="H46" s="281"/>
      <c r="I46" s="52">
        <v>1</v>
      </c>
      <c r="J46" s="53">
        <v>189000</v>
      </c>
      <c r="K46" s="54">
        <f t="shared" si="0"/>
        <v>189000</v>
      </c>
    </row>
    <row r="47" spans="2:11" ht="20.399999999999999" x14ac:dyDescent="0.3">
      <c r="B47" s="51">
        <v>29</v>
      </c>
      <c r="C47" s="281"/>
      <c r="D47" s="281"/>
      <c r="E47" s="52" t="s">
        <v>47</v>
      </c>
      <c r="F47" s="31" t="s">
        <v>26</v>
      </c>
      <c r="G47" s="31" t="s">
        <v>44</v>
      </c>
      <c r="H47" s="281"/>
      <c r="I47" s="52">
        <v>1</v>
      </c>
      <c r="J47" s="53">
        <v>189000</v>
      </c>
      <c r="K47" s="54">
        <f t="shared" si="0"/>
        <v>189000</v>
      </c>
    </row>
    <row r="48" spans="2:11" ht="20.399999999999999" x14ac:dyDescent="0.3">
      <c r="B48" s="51">
        <v>30</v>
      </c>
      <c r="C48" s="281"/>
      <c r="D48" s="281"/>
      <c r="E48" s="52" t="s">
        <v>48</v>
      </c>
      <c r="F48" s="31" t="s">
        <v>27</v>
      </c>
      <c r="G48" s="31" t="s">
        <v>49</v>
      </c>
      <c r="H48" s="281"/>
      <c r="I48" s="52">
        <v>1</v>
      </c>
      <c r="J48" s="53">
        <v>161700</v>
      </c>
      <c r="K48" s="54">
        <f t="shared" si="0"/>
        <v>161700</v>
      </c>
    </row>
    <row r="49" spans="1:27" ht="20.399999999999999" x14ac:dyDescent="0.3">
      <c r="B49" s="51">
        <v>31</v>
      </c>
      <c r="C49" s="281"/>
      <c r="D49" s="281"/>
      <c r="E49" s="52" t="s">
        <v>50</v>
      </c>
      <c r="F49" s="31" t="s">
        <v>51</v>
      </c>
      <c r="G49" s="31" t="s">
        <v>44</v>
      </c>
      <c r="H49" s="281"/>
      <c r="I49" s="62">
        <v>1</v>
      </c>
      <c r="J49" s="53">
        <v>198300</v>
      </c>
      <c r="K49" s="54">
        <f t="shared" si="0"/>
        <v>198300</v>
      </c>
    </row>
    <row r="50" spans="1:27" thickBot="1" x14ac:dyDescent="0.35">
      <c r="B50" s="55">
        <v>32</v>
      </c>
      <c r="C50" s="282"/>
      <c r="D50" s="282"/>
      <c r="E50" s="56" t="s">
        <v>60</v>
      </c>
      <c r="F50" s="57" t="s">
        <v>52</v>
      </c>
      <c r="G50" s="60"/>
      <c r="H50" s="282"/>
      <c r="I50" s="61">
        <v>1</v>
      </c>
      <c r="J50" s="58">
        <v>0</v>
      </c>
      <c r="K50" s="59">
        <f t="shared" si="0"/>
        <v>0</v>
      </c>
    </row>
    <row r="51" spans="1:27" ht="14.25" customHeight="1" thickBot="1" x14ac:dyDescent="0.35"/>
    <row r="52" spans="1:27" ht="41.4" customHeight="1" thickBot="1" x14ac:dyDescent="0.35">
      <c r="B52" s="277" t="s">
        <v>166</v>
      </c>
      <c r="C52" s="278"/>
      <c r="D52" s="278"/>
      <c r="E52" s="278"/>
      <c r="F52" s="278"/>
      <c r="G52" s="278"/>
      <c r="H52" s="278"/>
      <c r="I52" s="279" t="s">
        <v>33</v>
      </c>
      <c r="J52" s="262"/>
      <c r="K52" s="63">
        <f>SUM(K19:K50)</f>
        <v>5403600</v>
      </c>
    </row>
    <row r="53" spans="1:27" ht="14.25" customHeight="1" thickBot="1" x14ac:dyDescent="0.35"/>
    <row r="54" spans="1:27" ht="18.75" customHeight="1" x14ac:dyDescent="0.3">
      <c r="A54" s="39"/>
      <c r="B54" s="242" t="s">
        <v>34</v>
      </c>
      <c r="C54" s="243"/>
      <c r="D54" s="243"/>
      <c r="E54" s="243"/>
      <c r="F54" s="243"/>
      <c r="G54" s="243"/>
      <c r="H54" s="243"/>
      <c r="I54" s="243"/>
      <c r="J54" s="243"/>
      <c r="K54" s="244"/>
      <c r="L54" s="39"/>
      <c r="M54" s="39"/>
      <c r="N54" s="39"/>
      <c r="O54" s="39"/>
      <c r="P54" s="39"/>
      <c r="Q54" s="39"/>
      <c r="R54" s="39"/>
      <c r="S54" s="39"/>
      <c r="T54" s="39"/>
      <c r="U54" s="39"/>
      <c r="V54" s="39"/>
      <c r="W54" s="39"/>
      <c r="X54" s="39"/>
      <c r="Y54" s="39"/>
      <c r="Z54" s="39"/>
      <c r="AA54" s="39"/>
    </row>
    <row r="55" spans="1:27" ht="68.400000000000006" customHeight="1" x14ac:dyDescent="0.3">
      <c r="A55" s="39"/>
      <c r="B55" s="216" t="s">
        <v>35</v>
      </c>
      <c r="C55" s="217"/>
      <c r="D55" s="217"/>
      <c r="E55" s="217"/>
      <c r="F55" s="217"/>
      <c r="G55" s="217"/>
      <c r="H55" s="217"/>
      <c r="I55" s="217"/>
      <c r="J55" s="217"/>
      <c r="K55" s="218"/>
      <c r="L55" s="39"/>
      <c r="M55" s="39"/>
      <c r="N55" s="39"/>
      <c r="O55" s="39"/>
      <c r="P55" s="39"/>
      <c r="Q55" s="39"/>
      <c r="R55" s="39"/>
      <c r="S55" s="39"/>
      <c r="T55" s="39"/>
      <c r="U55" s="39"/>
      <c r="V55" s="39"/>
      <c r="W55" s="39"/>
      <c r="X55" s="39"/>
      <c r="Y55" s="39"/>
      <c r="Z55" s="39"/>
      <c r="AA55" s="39"/>
    </row>
    <row r="56" spans="1:27" ht="60" customHeight="1" thickBot="1" x14ac:dyDescent="0.35">
      <c r="A56" s="39"/>
      <c r="B56" s="219" t="s">
        <v>36</v>
      </c>
      <c r="C56" s="220"/>
      <c r="D56" s="220"/>
      <c r="E56" s="220"/>
      <c r="F56" s="220"/>
      <c r="G56" s="220"/>
      <c r="H56" s="220"/>
      <c r="I56" s="220"/>
      <c r="J56" s="220"/>
      <c r="K56" s="221"/>
      <c r="L56" s="39"/>
      <c r="M56" s="39"/>
      <c r="N56" s="39"/>
      <c r="O56" s="39"/>
      <c r="P56" s="39"/>
      <c r="Q56" s="39"/>
      <c r="R56" s="39"/>
      <c r="S56" s="39"/>
      <c r="T56" s="39"/>
      <c r="U56" s="39"/>
      <c r="V56" s="39"/>
      <c r="W56" s="39"/>
      <c r="X56" s="39"/>
      <c r="Y56" s="39"/>
      <c r="Z56" s="39"/>
      <c r="AA56" s="39"/>
    </row>
    <row r="57" spans="1:27" ht="14.25" customHeight="1" x14ac:dyDescent="0.3"/>
    <row r="58" spans="1:27" ht="14.25" customHeight="1" x14ac:dyDescent="0.3"/>
    <row r="59" spans="1:27" ht="14.25" customHeight="1" x14ac:dyDescent="0.3">
      <c r="B59" s="222"/>
      <c r="C59" s="222"/>
      <c r="D59" s="222"/>
      <c r="E59" s="222"/>
      <c r="F59" s="20"/>
    </row>
    <row r="60" spans="1:27" ht="14.25" customHeight="1" x14ac:dyDescent="0.3">
      <c r="B60" s="222"/>
      <c r="C60" s="222"/>
      <c r="D60" s="222"/>
      <c r="E60" s="222"/>
      <c r="F60" s="20"/>
    </row>
    <row r="61" spans="1:27" ht="14.25" customHeight="1" x14ac:dyDescent="0.3">
      <c r="B61" s="222"/>
      <c r="C61" s="222"/>
      <c r="D61" s="222"/>
      <c r="E61" s="222"/>
      <c r="F61" s="20"/>
    </row>
    <row r="62" spans="1:27" ht="14.25" customHeight="1" x14ac:dyDescent="0.3">
      <c r="B62" s="222"/>
      <c r="C62" s="222"/>
      <c r="D62" s="222"/>
      <c r="E62" s="222"/>
      <c r="F62" s="20"/>
    </row>
    <row r="63" spans="1:27" ht="14.25" customHeight="1" x14ac:dyDescent="0.3">
      <c r="B63" s="226" t="s">
        <v>37</v>
      </c>
      <c r="C63" s="226"/>
      <c r="D63" s="226"/>
      <c r="E63" s="226"/>
    </row>
    <row r="64" spans="1:27"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sheetData>
  <sheetProtection algorithmName="SHA-512" hashValue="EAwDmrXpJoIIBMU/U8v0i4PnmOJ8iN1HR5Zxjx/f5FKTTOco/qN616nP9Si2IP654thyLyMU+WiX4RsPLLK0+g==" saltValue="NjRJ/zl3X+E7PlUaG+muBQ==" spinCount="100000" sheet="1" objects="1" scenarios="1"/>
  <mergeCells count="39">
    <mergeCell ref="D2:K2"/>
    <mergeCell ref="D3:K3"/>
    <mergeCell ref="D4:K4"/>
    <mergeCell ref="B5:K5"/>
    <mergeCell ref="B6:C6"/>
    <mergeCell ref="D6:K6"/>
    <mergeCell ref="B7:C7"/>
    <mergeCell ref="D7:H7"/>
    <mergeCell ref="J7:K7"/>
    <mergeCell ref="B8:C8"/>
    <mergeCell ref="D8:H8"/>
    <mergeCell ref="J8:K8"/>
    <mergeCell ref="C27:C34"/>
    <mergeCell ref="D27:D34"/>
    <mergeCell ref="H27:H34"/>
    <mergeCell ref="B9:C9"/>
    <mergeCell ref="D9:H9"/>
    <mergeCell ref="B16:K16"/>
    <mergeCell ref="B17:K17"/>
    <mergeCell ref="C19:C26"/>
    <mergeCell ref="D19:D26"/>
    <mergeCell ref="H19:H26"/>
    <mergeCell ref="J9:K9"/>
    <mergeCell ref="B11:K11"/>
    <mergeCell ref="B13:K13"/>
    <mergeCell ref="B15:K15"/>
    <mergeCell ref="C43:C50"/>
    <mergeCell ref="D43:D50"/>
    <mergeCell ref="H43:H50"/>
    <mergeCell ref="C35:C42"/>
    <mergeCell ref="D35:D42"/>
    <mergeCell ref="H35:H42"/>
    <mergeCell ref="B55:K55"/>
    <mergeCell ref="B56:K56"/>
    <mergeCell ref="B59:E62"/>
    <mergeCell ref="B63:E63"/>
    <mergeCell ref="B52:H52"/>
    <mergeCell ref="I52:J52"/>
    <mergeCell ref="B54:K54"/>
  </mergeCells>
  <pageMargins left="0.70866141732283472" right="0.70866141732283472" top="0.74803149606299213" bottom="0.74803149606299213" header="0" footer="0"/>
  <pageSetup scale="52" fitToHeight="0"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7033A-B527-43E8-9089-1FA5994BF464}">
  <sheetPr>
    <tabColor rgb="FF00B050"/>
    <pageSetUpPr fitToPage="1"/>
  </sheetPr>
  <dimension ref="A1:AD48"/>
  <sheetViews>
    <sheetView showGridLines="0" topLeftCell="A34" zoomScale="60" zoomScaleNormal="60" workbookViewId="0">
      <selection activeCell="E34" sqref="E34"/>
    </sheetView>
  </sheetViews>
  <sheetFormatPr baseColWidth="10" defaultColWidth="12.6640625" defaultRowHeight="14.4" x14ac:dyDescent="0.3"/>
  <cols>
    <col min="1" max="1" width="3.6640625" style="64" customWidth="1"/>
    <col min="2" max="2" width="6.109375" style="64" customWidth="1"/>
    <col min="3" max="3" width="25.33203125" style="64" customWidth="1"/>
    <col min="4" max="4" width="37.6640625" style="64" customWidth="1"/>
    <col min="5" max="5" width="42.109375" style="64" customWidth="1"/>
    <col min="6" max="6" width="49.44140625" style="64" customWidth="1"/>
    <col min="7" max="9" width="9.6640625" style="64" customWidth="1"/>
    <col min="10" max="12" width="10" style="64" customWidth="1"/>
    <col min="13" max="13" width="19.88671875" style="64" customWidth="1"/>
    <col min="14" max="14" width="31.44140625" style="64" customWidth="1"/>
    <col min="15" max="15" width="51.44140625" style="64" customWidth="1"/>
    <col min="16" max="30" width="10.6640625" style="64" customWidth="1"/>
    <col min="31" max="16384" width="12.6640625" style="64"/>
  </cols>
  <sheetData>
    <row r="1" spans="2:14" ht="15" thickBot="1" x14ac:dyDescent="0.35"/>
    <row r="2" spans="2:14" ht="15.6" x14ac:dyDescent="0.3">
      <c r="B2" s="65"/>
      <c r="C2" s="66"/>
      <c r="D2" s="348" t="s">
        <v>0</v>
      </c>
      <c r="E2" s="349"/>
      <c r="F2" s="349"/>
      <c r="G2" s="349"/>
      <c r="H2" s="349"/>
      <c r="I2" s="349"/>
      <c r="J2" s="321"/>
      <c r="K2" s="321"/>
      <c r="L2" s="321"/>
      <c r="M2" s="321"/>
      <c r="N2" s="322"/>
    </row>
    <row r="3" spans="2:14" ht="15.6" x14ac:dyDescent="0.3">
      <c r="B3" s="67"/>
      <c r="C3" s="68"/>
      <c r="D3" s="350" t="s">
        <v>1</v>
      </c>
      <c r="E3" s="351"/>
      <c r="F3" s="351"/>
      <c r="G3" s="351"/>
      <c r="H3" s="351"/>
      <c r="I3" s="351"/>
      <c r="J3" s="313"/>
      <c r="K3" s="313"/>
      <c r="L3" s="313"/>
      <c r="M3" s="313"/>
      <c r="N3" s="352"/>
    </row>
    <row r="4" spans="2:14" ht="16.2" thickBot="1" x14ac:dyDescent="0.35">
      <c r="B4" s="69"/>
      <c r="C4" s="70"/>
      <c r="D4" s="353" t="s">
        <v>2</v>
      </c>
      <c r="E4" s="354"/>
      <c r="F4" s="354"/>
      <c r="G4" s="354"/>
      <c r="H4" s="354"/>
      <c r="I4" s="354"/>
      <c r="J4" s="355"/>
      <c r="K4" s="355"/>
      <c r="L4" s="355"/>
      <c r="M4" s="355"/>
      <c r="N4" s="356"/>
    </row>
    <row r="5" spans="2:14" ht="15" thickBot="1" x14ac:dyDescent="0.35">
      <c r="B5" s="357"/>
      <c r="C5" s="357"/>
      <c r="D5" s="357"/>
      <c r="E5" s="357"/>
      <c r="F5" s="357"/>
      <c r="G5" s="357"/>
      <c r="H5" s="357"/>
      <c r="I5" s="357"/>
      <c r="J5" s="357"/>
      <c r="K5" s="357"/>
      <c r="L5" s="357"/>
      <c r="M5" s="357"/>
      <c r="N5" s="357"/>
    </row>
    <row r="6" spans="2:14" ht="25.2" customHeight="1" x14ac:dyDescent="0.3">
      <c r="B6" s="358" t="s">
        <v>3</v>
      </c>
      <c r="C6" s="359"/>
      <c r="D6" s="360" t="s">
        <v>61</v>
      </c>
      <c r="E6" s="360"/>
      <c r="F6" s="360"/>
      <c r="G6" s="360"/>
      <c r="H6" s="360"/>
      <c r="I6" s="360"/>
      <c r="J6" s="359"/>
      <c r="K6" s="359"/>
      <c r="L6" s="359"/>
      <c r="M6" s="359"/>
      <c r="N6" s="361"/>
    </row>
    <row r="7" spans="2:14" ht="25.2" customHeight="1" x14ac:dyDescent="0.3">
      <c r="B7" s="333" t="s">
        <v>4</v>
      </c>
      <c r="C7" s="334"/>
      <c r="D7" s="335" t="s">
        <v>174</v>
      </c>
      <c r="E7" s="335"/>
      <c r="F7" s="335"/>
      <c r="G7" s="336" t="s">
        <v>5</v>
      </c>
      <c r="H7" s="336"/>
      <c r="I7" s="336"/>
      <c r="J7" s="337" t="s">
        <v>175</v>
      </c>
      <c r="K7" s="337"/>
      <c r="L7" s="337"/>
      <c r="M7" s="337"/>
      <c r="N7" s="338"/>
    </row>
    <row r="8" spans="2:14" ht="25.2" customHeight="1" x14ac:dyDescent="0.3">
      <c r="B8" s="333" t="s">
        <v>6</v>
      </c>
      <c r="C8" s="334"/>
      <c r="D8" s="335" t="s">
        <v>176</v>
      </c>
      <c r="E8" s="335"/>
      <c r="F8" s="335"/>
      <c r="G8" s="336" t="s">
        <v>7</v>
      </c>
      <c r="H8" s="336"/>
      <c r="I8" s="336"/>
      <c r="J8" s="337" t="s">
        <v>177</v>
      </c>
      <c r="K8" s="337"/>
      <c r="L8" s="337"/>
      <c r="M8" s="337"/>
      <c r="N8" s="338"/>
    </row>
    <row r="9" spans="2:14" ht="25.2" customHeight="1" thickBot="1" x14ac:dyDescent="0.35">
      <c r="B9" s="339" t="s">
        <v>8</v>
      </c>
      <c r="C9" s="340"/>
      <c r="D9" s="341" t="s">
        <v>178</v>
      </c>
      <c r="E9" s="341"/>
      <c r="F9" s="341"/>
      <c r="G9" s="342" t="s">
        <v>9</v>
      </c>
      <c r="H9" s="342"/>
      <c r="I9" s="342"/>
      <c r="J9" s="343" t="s">
        <v>179</v>
      </c>
      <c r="K9" s="343"/>
      <c r="L9" s="343"/>
      <c r="M9" s="343"/>
      <c r="N9" s="344"/>
    </row>
    <row r="10" spans="2:14" ht="15" thickBot="1" x14ac:dyDescent="0.35">
      <c r="B10" s="68"/>
      <c r="C10" s="68"/>
      <c r="D10" s="68"/>
      <c r="E10" s="68"/>
      <c r="F10" s="68"/>
      <c r="G10" s="68"/>
      <c r="H10" s="68"/>
      <c r="I10" s="68"/>
      <c r="J10" s="68"/>
      <c r="K10" s="68"/>
      <c r="L10" s="68"/>
      <c r="M10" s="68"/>
      <c r="N10" s="68"/>
    </row>
    <row r="11" spans="2:14" ht="15" thickBot="1" x14ac:dyDescent="0.35">
      <c r="B11" s="345" t="s">
        <v>10</v>
      </c>
      <c r="C11" s="346"/>
      <c r="D11" s="346"/>
      <c r="E11" s="346"/>
      <c r="F11" s="346"/>
      <c r="G11" s="346"/>
      <c r="H11" s="346"/>
      <c r="I11" s="346"/>
      <c r="J11" s="346"/>
      <c r="K11" s="346"/>
      <c r="L11" s="346"/>
      <c r="M11" s="346"/>
      <c r="N11" s="347"/>
    </row>
    <row r="12" spans="2:14" x14ac:dyDescent="0.3">
      <c r="B12" s="68"/>
      <c r="C12" s="68"/>
      <c r="D12" s="68"/>
      <c r="E12" s="68"/>
      <c r="F12" s="68"/>
      <c r="G12" s="68"/>
      <c r="H12" s="68"/>
      <c r="I12" s="68"/>
      <c r="J12" s="68"/>
      <c r="K12" s="68"/>
      <c r="L12" s="68"/>
      <c r="M12" s="68"/>
      <c r="N12" s="68"/>
    </row>
    <row r="13" spans="2:14" ht="96.6" customHeight="1" x14ac:dyDescent="0.3">
      <c r="B13" s="331" t="s">
        <v>11</v>
      </c>
      <c r="C13" s="303"/>
      <c r="D13" s="303"/>
      <c r="E13" s="303"/>
      <c r="F13" s="303"/>
      <c r="G13" s="303"/>
      <c r="H13" s="303"/>
      <c r="I13" s="303"/>
      <c r="J13" s="303"/>
      <c r="K13" s="303"/>
      <c r="L13" s="303"/>
      <c r="M13" s="303"/>
      <c r="N13" s="332"/>
    </row>
    <row r="14" spans="2:14" ht="8.4" customHeight="1" x14ac:dyDescent="0.3">
      <c r="B14" s="68"/>
      <c r="C14" s="68"/>
      <c r="D14" s="68"/>
      <c r="E14" s="68"/>
      <c r="F14" s="68"/>
      <c r="G14" s="68"/>
      <c r="H14" s="68"/>
      <c r="I14" s="68"/>
      <c r="J14" s="68"/>
      <c r="K14" s="68"/>
      <c r="L14" s="68"/>
      <c r="M14" s="68"/>
      <c r="N14" s="68"/>
    </row>
    <row r="15" spans="2:14" ht="100.95" customHeight="1" x14ac:dyDescent="0.3">
      <c r="B15" s="314" t="s">
        <v>12</v>
      </c>
      <c r="C15" s="315"/>
      <c r="D15" s="315"/>
      <c r="E15" s="315"/>
      <c r="F15" s="315"/>
      <c r="G15" s="315"/>
      <c r="H15" s="315"/>
      <c r="I15" s="315"/>
      <c r="J15" s="315"/>
      <c r="K15" s="315"/>
      <c r="L15" s="315"/>
      <c r="M15" s="315"/>
      <c r="N15" s="316"/>
    </row>
    <row r="16" spans="2:14" ht="145.19999999999999" customHeight="1" thickBot="1" x14ac:dyDescent="0.35">
      <c r="B16" s="317" t="s">
        <v>159</v>
      </c>
      <c r="C16" s="318"/>
      <c r="D16" s="318"/>
      <c r="E16" s="318"/>
      <c r="F16" s="318"/>
      <c r="G16" s="318"/>
      <c r="H16" s="318"/>
      <c r="I16" s="318"/>
      <c r="J16" s="318"/>
      <c r="K16" s="318"/>
      <c r="L16" s="318"/>
      <c r="M16" s="318"/>
      <c r="N16" s="319"/>
    </row>
    <row r="17" spans="1:30" ht="15" thickBot="1" x14ac:dyDescent="0.35">
      <c r="B17" s="320" t="s">
        <v>13</v>
      </c>
      <c r="C17" s="321"/>
      <c r="D17" s="321"/>
      <c r="E17" s="321"/>
      <c r="F17" s="321"/>
      <c r="G17" s="321"/>
      <c r="H17" s="321"/>
      <c r="I17" s="321"/>
      <c r="J17" s="321"/>
      <c r="K17" s="321"/>
      <c r="L17" s="321"/>
      <c r="M17" s="321"/>
      <c r="N17" s="322"/>
    </row>
    <row r="18" spans="1:30" ht="48" x14ac:dyDescent="0.3">
      <c r="A18" s="72"/>
      <c r="B18" s="73" t="s">
        <v>14</v>
      </c>
      <c r="C18" s="74" t="s">
        <v>62</v>
      </c>
      <c r="D18" s="74" t="s">
        <v>63</v>
      </c>
      <c r="E18" s="74" t="s">
        <v>64</v>
      </c>
      <c r="F18" s="74" t="s">
        <v>65</v>
      </c>
      <c r="G18" s="75" t="s">
        <v>66</v>
      </c>
      <c r="H18" s="75" t="s">
        <v>67</v>
      </c>
      <c r="I18" s="75" t="s">
        <v>68</v>
      </c>
      <c r="J18" s="76" t="s">
        <v>69</v>
      </c>
      <c r="K18" s="74" t="s">
        <v>17</v>
      </c>
      <c r="L18" s="74" t="s">
        <v>70</v>
      </c>
      <c r="M18" s="74" t="s">
        <v>57</v>
      </c>
      <c r="N18" s="77" t="s">
        <v>19</v>
      </c>
      <c r="O18" s="77" t="s">
        <v>182</v>
      </c>
      <c r="P18" s="72"/>
      <c r="Q18" s="72"/>
      <c r="R18" s="72"/>
      <c r="S18" s="72"/>
      <c r="T18" s="72"/>
      <c r="U18" s="72"/>
      <c r="V18" s="72"/>
      <c r="W18" s="72"/>
      <c r="X18" s="72"/>
      <c r="Y18" s="72"/>
      <c r="Z18" s="72"/>
      <c r="AA18" s="72"/>
      <c r="AB18" s="72"/>
      <c r="AC18" s="72"/>
      <c r="AD18" s="72"/>
    </row>
    <row r="19" spans="1:30" ht="163.19999999999999" x14ac:dyDescent="0.3">
      <c r="A19" s="195"/>
      <c r="B19" s="78">
        <v>1</v>
      </c>
      <c r="C19" s="79" t="s">
        <v>71</v>
      </c>
      <c r="D19" s="80" t="s">
        <v>72</v>
      </c>
      <c r="E19" s="81" t="s">
        <v>73</v>
      </c>
      <c r="F19" s="82" t="s">
        <v>152</v>
      </c>
      <c r="G19" s="83" t="s">
        <v>74</v>
      </c>
      <c r="H19" s="83" t="s">
        <v>74</v>
      </c>
      <c r="I19" s="83">
        <v>390</v>
      </c>
      <c r="J19" s="83" t="s">
        <v>75</v>
      </c>
      <c r="K19" s="79" t="s">
        <v>76</v>
      </c>
      <c r="L19" s="84">
        <v>390</v>
      </c>
      <c r="M19" s="85">
        <v>33500</v>
      </c>
      <c r="N19" s="86">
        <f>ROUND(M19*L19,0)</f>
        <v>13065000</v>
      </c>
      <c r="O19" s="117"/>
    </row>
    <row r="20" spans="1:30" ht="172.8" x14ac:dyDescent="0.3">
      <c r="A20" s="195"/>
      <c r="B20" s="78">
        <v>2</v>
      </c>
      <c r="C20" s="79" t="s">
        <v>77</v>
      </c>
      <c r="D20" s="80" t="s">
        <v>78</v>
      </c>
      <c r="E20" s="81" t="s">
        <v>79</v>
      </c>
      <c r="F20" s="82" t="s">
        <v>80</v>
      </c>
      <c r="G20" s="83" t="s">
        <v>74</v>
      </c>
      <c r="H20" s="83" t="s">
        <v>74</v>
      </c>
      <c r="I20" s="83">
        <v>15</v>
      </c>
      <c r="J20" s="83" t="s">
        <v>81</v>
      </c>
      <c r="K20" s="79" t="s">
        <v>76</v>
      </c>
      <c r="L20" s="84">
        <v>15</v>
      </c>
      <c r="M20" s="85">
        <v>33500</v>
      </c>
      <c r="N20" s="86">
        <f t="shared" ref="N20:N35" si="0">ROUND(M20*L20,0)</f>
        <v>502500</v>
      </c>
      <c r="O20" s="117"/>
    </row>
    <row r="21" spans="1:30" ht="163.19999999999999" x14ac:dyDescent="0.3">
      <c r="A21" s="195"/>
      <c r="B21" s="78">
        <v>3</v>
      </c>
      <c r="C21" s="79" t="s">
        <v>82</v>
      </c>
      <c r="D21" s="80" t="s">
        <v>72</v>
      </c>
      <c r="E21" s="81" t="s">
        <v>73</v>
      </c>
      <c r="F21" s="82" t="s">
        <v>153</v>
      </c>
      <c r="G21" s="83" t="s">
        <v>74</v>
      </c>
      <c r="H21" s="83" t="s">
        <v>74</v>
      </c>
      <c r="I21" s="83">
        <v>140</v>
      </c>
      <c r="J21" s="83" t="s">
        <v>47</v>
      </c>
      <c r="K21" s="79" t="s">
        <v>76</v>
      </c>
      <c r="L21" s="84">
        <v>140</v>
      </c>
      <c r="M21" s="85">
        <v>33500</v>
      </c>
      <c r="N21" s="86">
        <f t="shared" si="0"/>
        <v>4690000</v>
      </c>
      <c r="O21" s="117"/>
    </row>
    <row r="22" spans="1:30" ht="182.4" x14ac:dyDescent="0.3">
      <c r="A22" s="195"/>
      <c r="B22" s="78">
        <v>4</v>
      </c>
      <c r="C22" s="79" t="s">
        <v>83</v>
      </c>
      <c r="D22" s="80" t="s">
        <v>84</v>
      </c>
      <c r="E22" s="81" t="s">
        <v>85</v>
      </c>
      <c r="F22" s="82" t="s">
        <v>86</v>
      </c>
      <c r="G22" s="83" t="s">
        <v>74</v>
      </c>
      <c r="H22" s="83" t="s">
        <v>74</v>
      </c>
      <c r="I22" s="83">
        <v>41</v>
      </c>
      <c r="J22" s="83" t="s">
        <v>45</v>
      </c>
      <c r="K22" s="79" t="s">
        <v>87</v>
      </c>
      <c r="L22" s="84">
        <v>41</v>
      </c>
      <c r="M22" s="85"/>
      <c r="N22" s="86">
        <f t="shared" si="0"/>
        <v>0</v>
      </c>
      <c r="O22" s="117"/>
    </row>
    <row r="23" spans="1:30" ht="115.2" x14ac:dyDescent="0.3">
      <c r="A23" s="195"/>
      <c r="B23" s="78">
        <v>5</v>
      </c>
      <c r="C23" s="79" t="s">
        <v>88</v>
      </c>
      <c r="D23" s="80" t="s">
        <v>89</v>
      </c>
      <c r="E23" s="81" t="s">
        <v>90</v>
      </c>
      <c r="F23" s="82" t="s">
        <v>91</v>
      </c>
      <c r="G23" s="83" t="s">
        <v>92</v>
      </c>
      <c r="H23" s="83">
        <v>1</v>
      </c>
      <c r="I23" s="83">
        <v>20</v>
      </c>
      <c r="J23" s="83" t="s">
        <v>93</v>
      </c>
      <c r="K23" s="79" t="s">
        <v>94</v>
      </c>
      <c r="L23" s="84">
        <v>1</v>
      </c>
      <c r="M23" s="85"/>
      <c r="N23" s="86">
        <f t="shared" si="0"/>
        <v>0</v>
      </c>
      <c r="O23" s="117" t="s">
        <v>276</v>
      </c>
    </row>
    <row r="24" spans="1:30" ht="81.599999999999994" x14ac:dyDescent="0.3">
      <c r="A24" s="195"/>
      <c r="B24" s="78">
        <v>6</v>
      </c>
      <c r="C24" s="79" t="s">
        <v>95</v>
      </c>
      <c r="D24" s="80" t="s">
        <v>158</v>
      </c>
      <c r="E24" s="81" t="s">
        <v>96</v>
      </c>
      <c r="F24" s="82" t="s">
        <v>97</v>
      </c>
      <c r="G24" s="83" t="s">
        <v>74</v>
      </c>
      <c r="H24" s="83" t="s">
        <v>74</v>
      </c>
      <c r="I24" s="83">
        <v>150</v>
      </c>
      <c r="J24" s="83" t="s">
        <v>98</v>
      </c>
      <c r="K24" s="79" t="s">
        <v>76</v>
      </c>
      <c r="L24" s="84">
        <v>150</v>
      </c>
      <c r="M24" s="85">
        <v>53500</v>
      </c>
      <c r="N24" s="86">
        <f t="shared" si="0"/>
        <v>8025000</v>
      </c>
      <c r="O24" s="117"/>
    </row>
    <row r="25" spans="1:30" ht="76.8" x14ac:dyDescent="0.3">
      <c r="A25" s="195"/>
      <c r="B25" s="78">
        <v>7</v>
      </c>
      <c r="C25" s="79" t="s">
        <v>99</v>
      </c>
      <c r="D25" s="80" t="s">
        <v>100</v>
      </c>
      <c r="E25" s="81" t="s">
        <v>101</v>
      </c>
      <c r="F25" s="82" t="s">
        <v>155</v>
      </c>
      <c r="G25" s="83" t="s">
        <v>74</v>
      </c>
      <c r="H25" s="83" t="s">
        <v>74</v>
      </c>
      <c r="I25" s="83">
        <v>50</v>
      </c>
      <c r="J25" s="83" t="s">
        <v>102</v>
      </c>
      <c r="K25" s="79" t="s">
        <v>87</v>
      </c>
      <c r="L25" s="84">
        <v>50</v>
      </c>
      <c r="M25" s="85"/>
      <c r="N25" s="86">
        <f t="shared" si="0"/>
        <v>0</v>
      </c>
      <c r="O25" s="117"/>
    </row>
    <row r="26" spans="1:30" ht="57.6" x14ac:dyDescent="0.3">
      <c r="A26" s="195"/>
      <c r="B26" s="78">
        <v>8</v>
      </c>
      <c r="C26" s="79" t="s">
        <v>103</v>
      </c>
      <c r="D26" s="80" t="s">
        <v>100</v>
      </c>
      <c r="E26" s="81" t="s">
        <v>104</v>
      </c>
      <c r="F26" s="82" t="s">
        <v>154</v>
      </c>
      <c r="G26" s="83" t="s">
        <v>74</v>
      </c>
      <c r="H26" s="83" t="s">
        <v>74</v>
      </c>
      <c r="I26" s="83">
        <v>6</v>
      </c>
      <c r="J26" s="83" t="s">
        <v>105</v>
      </c>
      <c r="K26" s="79" t="s">
        <v>76</v>
      </c>
      <c r="L26" s="84">
        <v>6</v>
      </c>
      <c r="M26" s="85"/>
      <c r="N26" s="86">
        <f t="shared" si="0"/>
        <v>0</v>
      </c>
      <c r="O26" s="117" t="s">
        <v>276</v>
      </c>
    </row>
    <row r="27" spans="1:30" ht="163.19999999999999" x14ac:dyDescent="0.3">
      <c r="A27" s="195"/>
      <c r="B27" s="78">
        <v>9</v>
      </c>
      <c r="C27" s="79" t="s">
        <v>106</v>
      </c>
      <c r="D27" s="80" t="s">
        <v>107</v>
      </c>
      <c r="E27" s="81" t="s">
        <v>108</v>
      </c>
      <c r="F27" s="82" t="s">
        <v>156</v>
      </c>
      <c r="G27" s="83" t="s">
        <v>74</v>
      </c>
      <c r="H27" s="83" t="s">
        <v>74</v>
      </c>
      <c r="I27" s="83">
        <v>5</v>
      </c>
      <c r="J27" s="83" t="s">
        <v>109</v>
      </c>
      <c r="K27" s="79" t="s">
        <v>76</v>
      </c>
      <c r="L27" s="84">
        <v>5</v>
      </c>
      <c r="M27" s="85"/>
      <c r="N27" s="86">
        <f t="shared" si="0"/>
        <v>0</v>
      </c>
      <c r="O27" s="117"/>
    </row>
    <row r="28" spans="1:30" ht="374.4" x14ac:dyDescent="0.3">
      <c r="A28" s="195"/>
      <c r="B28" s="78">
        <v>10</v>
      </c>
      <c r="C28" s="79" t="s">
        <v>110</v>
      </c>
      <c r="D28" s="80" t="s">
        <v>111</v>
      </c>
      <c r="E28" s="81" t="s">
        <v>112</v>
      </c>
      <c r="F28" s="82" t="s">
        <v>157</v>
      </c>
      <c r="G28" s="83" t="s">
        <v>74</v>
      </c>
      <c r="H28" s="83">
        <v>3</v>
      </c>
      <c r="I28" s="83">
        <v>145</v>
      </c>
      <c r="J28" s="83" t="s">
        <v>75</v>
      </c>
      <c r="K28" s="79" t="s">
        <v>113</v>
      </c>
      <c r="L28" s="84">
        <v>1</v>
      </c>
      <c r="M28" s="85">
        <v>48823823</v>
      </c>
      <c r="N28" s="86">
        <f t="shared" si="0"/>
        <v>48823823</v>
      </c>
      <c r="O28" s="117"/>
    </row>
    <row r="29" spans="1:30" ht="105.6" x14ac:dyDescent="0.3">
      <c r="A29" s="195"/>
      <c r="B29" s="78">
        <v>11</v>
      </c>
      <c r="C29" s="79" t="s">
        <v>114</v>
      </c>
      <c r="D29" s="80" t="s">
        <v>115</v>
      </c>
      <c r="E29" s="81" t="s">
        <v>116</v>
      </c>
      <c r="F29" s="82" t="s">
        <v>117</v>
      </c>
      <c r="G29" s="83" t="s">
        <v>118</v>
      </c>
      <c r="H29" s="83">
        <v>2</v>
      </c>
      <c r="I29" s="83">
        <v>30</v>
      </c>
      <c r="J29" s="83" t="s">
        <v>75</v>
      </c>
      <c r="K29" s="79" t="s">
        <v>94</v>
      </c>
      <c r="L29" s="84">
        <v>2</v>
      </c>
      <c r="M29" s="85">
        <v>372000</v>
      </c>
      <c r="N29" s="86">
        <f t="shared" si="0"/>
        <v>744000</v>
      </c>
      <c r="O29" s="117"/>
    </row>
    <row r="30" spans="1:30" ht="192" x14ac:dyDescent="0.3">
      <c r="A30" s="195"/>
      <c r="B30" s="78">
        <v>12</v>
      </c>
      <c r="C30" s="79" t="s">
        <v>119</v>
      </c>
      <c r="D30" s="80" t="s">
        <v>120</v>
      </c>
      <c r="E30" s="81" t="s">
        <v>121</v>
      </c>
      <c r="F30" s="82" t="s">
        <v>122</v>
      </c>
      <c r="G30" s="83" t="s">
        <v>123</v>
      </c>
      <c r="H30" s="83">
        <v>3</v>
      </c>
      <c r="I30" s="83">
        <v>40</v>
      </c>
      <c r="J30" s="83" t="s">
        <v>124</v>
      </c>
      <c r="K30" s="79" t="s">
        <v>94</v>
      </c>
      <c r="L30" s="84">
        <v>3</v>
      </c>
      <c r="M30" s="85">
        <v>2176200</v>
      </c>
      <c r="N30" s="86">
        <f t="shared" si="0"/>
        <v>6528600</v>
      </c>
      <c r="O30" s="117" t="s">
        <v>180</v>
      </c>
    </row>
    <row r="31" spans="1:30" ht="211.2" x14ac:dyDescent="0.3">
      <c r="A31" s="195"/>
      <c r="B31" s="78">
        <v>13</v>
      </c>
      <c r="C31" s="79" t="s">
        <v>125</v>
      </c>
      <c r="D31" s="80" t="s">
        <v>126</v>
      </c>
      <c r="E31" s="81" t="s">
        <v>127</v>
      </c>
      <c r="F31" s="82" t="s">
        <v>128</v>
      </c>
      <c r="G31" s="83" t="s">
        <v>129</v>
      </c>
      <c r="H31" s="83" t="s">
        <v>130</v>
      </c>
      <c r="I31" s="83">
        <v>30</v>
      </c>
      <c r="J31" s="83" t="s">
        <v>131</v>
      </c>
      <c r="K31" s="79" t="s">
        <v>94</v>
      </c>
      <c r="L31" s="84">
        <v>6</v>
      </c>
      <c r="M31" s="85">
        <v>489100</v>
      </c>
      <c r="N31" s="86">
        <f t="shared" si="0"/>
        <v>2934600</v>
      </c>
      <c r="O31" s="117"/>
    </row>
    <row r="32" spans="1:30" ht="172.8" x14ac:dyDescent="0.3">
      <c r="A32" s="195"/>
      <c r="B32" s="78">
        <v>14</v>
      </c>
      <c r="C32" s="79" t="s">
        <v>133</v>
      </c>
      <c r="D32" s="80" t="s">
        <v>134</v>
      </c>
      <c r="E32" s="81" t="s">
        <v>135</v>
      </c>
      <c r="F32" s="82" t="s">
        <v>136</v>
      </c>
      <c r="G32" s="83" t="s">
        <v>137</v>
      </c>
      <c r="H32" s="83">
        <v>1</v>
      </c>
      <c r="I32" s="83" t="s">
        <v>160</v>
      </c>
      <c r="J32" s="83" t="s">
        <v>75</v>
      </c>
      <c r="K32" s="79" t="s">
        <v>94</v>
      </c>
      <c r="L32" s="84">
        <v>120</v>
      </c>
      <c r="M32" s="85">
        <v>250000</v>
      </c>
      <c r="N32" s="86">
        <f t="shared" si="0"/>
        <v>30000000</v>
      </c>
      <c r="O32" s="117" t="s">
        <v>181</v>
      </c>
    </row>
    <row r="33" spans="1:30" ht="278.39999999999998" x14ac:dyDescent="0.3">
      <c r="A33" s="195"/>
      <c r="B33" s="78">
        <v>15</v>
      </c>
      <c r="C33" s="79" t="s">
        <v>139</v>
      </c>
      <c r="D33" s="80" t="s">
        <v>336</v>
      </c>
      <c r="E33" s="81" t="s">
        <v>337</v>
      </c>
      <c r="F33" s="82" t="s">
        <v>142</v>
      </c>
      <c r="G33" s="83" t="s">
        <v>138</v>
      </c>
      <c r="H33" s="83">
        <v>1</v>
      </c>
      <c r="I33" s="83" t="s">
        <v>161</v>
      </c>
      <c r="J33" s="83" t="s">
        <v>75</v>
      </c>
      <c r="K33" s="79" t="s">
        <v>94</v>
      </c>
      <c r="L33" s="84">
        <v>1</v>
      </c>
      <c r="M33" s="85">
        <v>32450000</v>
      </c>
      <c r="N33" s="86">
        <f t="shared" si="0"/>
        <v>32450000</v>
      </c>
      <c r="O33" s="117" t="s">
        <v>183</v>
      </c>
    </row>
    <row r="34" spans="1:30" ht="345.6" x14ac:dyDescent="0.3">
      <c r="A34" s="195"/>
      <c r="B34" s="78">
        <v>16</v>
      </c>
      <c r="C34" s="79" t="s">
        <v>143</v>
      </c>
      <c r="D34" s="80" t="s">
        <v>144</v>
      </c>
      <c r="E34" s="81" t="s">
        <v>141</v>
      </c>
      <c r="F34" s="82" t="s">
        <v>145</v>
      </c>
      <c r="G34" s="83" t="s">
        <v>138</v>
      </c>
      <c r="H34" s="83">
        <v>1</v>
      </c>
      <c r="I34" s="83" t="s">
        <v>132</v>
      </c>
      <c r="J34" s="83" t="s">
        <v>146</v>
      </c>
      <c r="K34" s="79" t="s">
        <v>164</v>
      </c>
      <c r="L34" s="84">
        <v>60</v>
      </c>
      <c r="M34" s="85"/>
      <c r="N34" s="86">
        <f t="shared" si="0"/>
        <v>0</v>
      </c>
      <c r="O34" s="117"/>
    </row>
    <row r="35" spans="1:30" ht="211.2" x14ac:dyDescent="0.3">
      <c r="A35" s="195"/>
      <c r="B35" s="78">
        <v>17</v>
      </c>
      <c r="C35" s="79" t="s">
        <v>147</v>
      </c>
      <c r="D35" s="80" t="s">
        <v>148</v>
      </c>
      <c r="E35" s="81" t="s">
        <v>163</v>
      </c>
      <c r="F35" s="82" t="s">
        <v>149</v>
      </c>
      <c r="G35" s="83" t="s">
        <v>74</v>
      </c>
      <c r="H35" s="83" t="s">
        <v>74</v>
      </c>
      <c r="I35" s="83" t="s">
        <v>162</v>
      </c>
      <c r="J35" s="87" t="s">
        <v>150</v>
      </c>
      <c r="K35" s="79" t="s">
        <v>151</v>
      </c>
      <c r="L35" s="88">
        <v>130</v>
      </c>
      <c r="M35" s="85">
        <v>120000</v>
      </c>
      <c r="N35" s="86">
        <f t="shared" si="0"/>
        <v>15600000</v>
      </c>
      <c r="O35" s="117"/>
    </row>
    <row r="36" spans="1:30" ht="15" thickBot="1" x14ac:dyDescent="0.35"/>
    <row r="37" spans="1:30" s="89" customFormat="1" ht="52.2" customHeight="1" thickBot="1" x14ac:dyDescent="0.5">
      <c r="B37" s="323" t="s">
        <v>165</v>
      </c>
      <c r="C37" s="324"/>
      <c r="D37" s="324"/>
      <c r="E37" s="324"/>
      <c r="F37" s="324"/>
      <c r="G37" s="324"/>
      <c r="H37" s="324"/>
      <c r="I37" s="325" t="s">
        <v>33</v>
      </c>
      <c r="J37" s="326"/>
      <c r="K37" s="326"/>
      <c r="L37" s="326"/>
      <c r="M37" s="327"/>
      <c r="N37" s="90">
        <f>SUM(N19:N35)</f>
        <v>163363523</v>
      </c>
    </row>
    <row r="38" spans="1:30" ht="15" thickBot="1" x14ac:dyDescent="0.35"/>
    <row r="39" spans="1:30" x14ac:dyDescent="0.3">
      <c r="A39" s="91"/>
      <c r="B39" s="328" t="s">
        <v>34</v>
      </c>
      <c r="C39" s="329"/>
      <c r="D39" s="329"/>
      <c r="E39" s="329"/>
      <c r="F39" s="329"/>
      <c r="G39" s="329"/>
      <c r="H39" s="329"/>
      <c r="I39" s="329"/>
      <c r="J39" s="329"/>
      <c r="K39" s="329"/>
      <c r="L39" s="329"/>
      <c r="M39" s="329"/>
      <c r="N39" s="330"/>
      <c r="O39" s="91"/>
      <c r="P39" s="91"/>
      <c r="Q39" s="91"/>
      <c r="R39" s="91"/>
      <c r="S39" s="91"/>
      <c r="T39" s="91"/>
      <c r="U39" s="91"/>
      <c r="V39" s="91"/>
      <c r="W39" s="91"/>
      <c r="X39" s="91"/>
      <c r="Y39" s="91"/>
      <c r="Z39" s="91"/>
      <c r="AA39" s="91"/>
      <c r="AB39" s="91"/>
      <c r="AC39" s="91"/>
      <c r="AD39" s="91"/>
    </row>
    <row r="40" spans="1:30" ht="66" customHeight="1" x14ac:dyDescent="0.3">
      <c r="A40" s="91"/>
      <c r="B40" s="302" t="s">
        <v>35</v>
      </c>
      <c r="C40" s="303"/>
      <c r="D40" s="303"/>
      <c r="E40" s="303"/>
      <c r="F40" s="303"/>
      <c r="G40" s="303"/>
      <c r="H40" s="303"/>
      <c r="I40" s="303"/>
      <c r="J40" s="303"/>
      <c r="K40" s="303"/>
      <c r="L40" s="303"/>
      <c r="M40" s="303"/>
      <c r="N40" s="304"/>
      <c r="O40" s="91"/>
      <c r="P40" s="91"/>
      <c r="Q40" s="91"/>
      <c r="R40" s="91"/>
      <c r="S40" s="91"/>
      <c r="T40" s="91"/>
      <c r="U40" s="91"/>
      <c r="V40" s="91"/>
      <c r="W40" s="91"/>
      <c r="X40" s="91"/>
      <c r="Y40" s="91"/>
      <c r="Z40" s="91"/>
      <c r="AA40" s="91"/>
      <c r="AB40" s="91"/>
      <c r="AC40" s="91"/>
      <c r="AD40" s="91"/>
    </row>
    <row r="41" spans="1:30" ht="66" customHeight="1" thickBot="1" x14ac:dyDescent="0.35">
      <c r="A41" s="91"/>
      <c r="B41" s="305" t="s">
        <v>36</v>
      </c>
      <c r="C41" s="306"/>
      <c r="D41" s="306"/>
      <c r="E41" s="306"/>
      <c r="F41" s="306"/>
      <c r="G41" s="306"/>
      <c r="H41" s="306"/>
      <c r="I41" s="306"/>
      <c r="J41" s="306"/>
      <c r="K41" s="306"/>
      <c r="L41" s="306"/>
      <c r="M41" s="306"/>
      <c r="N41" s="307"/>
      <c r="O41" s="91"/>
      <c r="P41" s="91"/>
      <c r="Q41" s="91"/>
      <c r="R41" s="91"/>
      <c r="S41" s="91"/>
      <c r="T41" s="91"/>
      <c r="U41" s="91"/>
      <c r="V41" s="91"/>
      <c r="W41" s="91"/>
      <c r="X41" s="91"/>
      <c r="Y41" s="91"/>
      <c r="Z41" s="91"/>
      <c r="AA41" s="91"/>
      <c r="AB41" s="91"/>
      <c r="AC41" s="91"/>
      <c r="AD41" s="91"/>
    </row>
    <row r="44" spans="1:30" x14ac:dyDescent="0.3">
      <c r="B44" s="308"/>
      <c r="C44" s="309"/>
      <c r="D44" s="309"/>
      <c r="E44" s="71"/>
      <c r="F44" s="71"/>
      <c r="G44" s="71"/>
      <c r="H44" s="71"/>
      <c r="I44" s="71"/>
    </row>
    <row r="45" spans="1:30" x14ac:dyDescent="0.3">
      <c r="B45" s="309"/>
      <c r="C45" s="310"/>
      <c r="D45" s="309"/>
      <c r="E45" s="71"/>
      <c r="F45" s="71"/>
      <c r="G45" s="71"/>
      <c r="H45" s="71"/>
      <c r="I45" s="71"/>
    </row>
    <row r="46" spans="1:30" x14ac:dyDescent="0.3">
      <c r="B46" s="309"/>
      <c r="C46" s="310"/>
      <c r="D46" s="309"/>
      <c r="E46" s="71"/>
      <c r="F46" s="71"/>
      <c r="G46" s="71"/>
      <c r="H46" s="71"/>
      <c r="I46" s="71"/>
    </row>
    <row r="47" spans="1:30" ht="15" thickBot="1" x14ac:dyDescent="0.35">
      <c r="B47" s="311"/>
      <c r="C47" s="311"/>
      <c r="D47" s="311"/>
      <c r="E47" s="71"/>
      <c r="F47" s="71"/>
      <c r="G47" s="71"/>
      <c r="H47" s="71"/>
      <c r="I47" s="71"/>
    </row>
    <row r="48" spans="1:30" x14ac:dyDescent="0.3">
      <c r="B48" s="312" t="s">
        <v>37</v>
      </c>
      <c r="C48" s="313"/>
      <c r="D48" s="313"/>
    </row>
  </sheetData>
  <sheetProtection algorithmName="SHA-512" hashValue="t2jD97q2Z0jNvrC7PH7fEnIUdgJl0Rl3skFStr2Gp1tulYAumVVchMrf9CqS8NFulLoJ+hRkZguISOBqNTrIog==" saltValue="rhLselMh/XzH0BIVYNpPPA==" spinCount="100000" sheet="1" objects="1" scenarios="1"/>
  <mergeCells count="30">
    <mergeCell ref="D2:N2"/>
    <mergeCell ref="D3:N3"/>
    <mergeCell ref="D4:N4"/>
    <mergeCell ref="B5:N5"/>
    <mergeCell ref="B6:C6"/>
    <mergeCell ref="D6:N6"/>
    <mergeCell ref="B13:N13"/>
    <mergeCell ref="B7:C7"/>
    <mergeCell ref="D7:F7"/>
    <mergeCell ref="G7:I7"/>
    <mergeCell ref="J7:N7"/>
    <mergeCell ref="B8:C8"/>
    <mergeCell ref="D8:F8"/>
    <mergeCell ref="G8:I8"/>
    <mergeCell ref="J8:N8"/>
    <mergeCell ref="B9:C9"/>
    <mergeCell ref="D9:F9"/>
    <mergeCell ref="G9:I9"/>
    <mergeCell ref="J9:N9"/>
    <mergeCell ref="B11:N11"/>
    <mergeCell ref="B40:N40"/>
    <mergeCell ref="B41:N41"/>
    <mergeCell ref="B44:D47"/>
    <mergeCell ref="B48:D48"/>
    <mergeCell ref="B15:N15"/>
    <mergeCell ref="B16:N16"/>
    <mergeCell ref="B17:N17"/>
    <mergeCell ref="B37:H37"/>
    <mergeCell ref="I37:M37"/>
    <mergeCell ref="B39:N39"/>
  </mergeCells>
  <pageMargins left="0.70866141732283472" right="0.70866141732283472" top="0.74803149606299213" bottom="0.74803149606299213" header="0" footer="0"/>
  <pageSetup scale="34" fitToHeight="0"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5404A-1952-4C51-A6A3-75EC5A714311}">
  <sheetPr>
    <tabColor rgb="FF00B050"/>
    <pageSetUpPr fitToPage="1"/>
  </sheetPr>
  <dimension ref="A1:AA956"/>
  <sheetViews>
    <sheetView showGridLines="0" topLeftCell="A16" workbookViewId="0">
      <selection activeCell="B19" sqref="B19:B50"/>
    </sheetView>
  </sheetViews>
  <sheetFormatPr baseColWidth="10" defaultColWidth="12.6640625" defaultRowHeight="15" customHeight="1" x14ac:dyDescent="0.3"/>
  <cols>
    <col min="1" max="1" width="3.6640625" style="64" customWidth="1"/>
    <col min="2" max="2" width="6.109375" style="64" customWidth="1"/>
    <col min="3" max="3" width="10.109375" style="64" customWidth="1"/>
    <col min="4" max="4" width="17.6640625" style="64" customWidth="1"/>
    <col min="5" max="5" width="13.33203125" style="64" customWidth="1"/>
    <col min="6" max="6" width="29.6640625" style="64" customWidth="1"/>
    <col min="7" max="7" width="27.109375" style="64" customWidth="1"/>
    <col min="8" max="8" width="12.33203125" style="64" customWidth="1"/>
    <col min="9" max="9" width="14.6640625" style="64" customWidth="1"/>
    <col min="10" max="10" width="17.44140625" style="64" customWidth="1"/>
    <col min="11" max="11" width="20" style="64" customWidth="1"/>
    <col min="12" max="27" width="10.6640625" style="64" customWidth="1"/>
    <col min="28" max="16384" width="12.6640625" style="64"/>
  </cols>
  <sheetData>
    <row r="1" spans="2:11" ht="14.25" customHeight="1" thickBot="1" x14ac:dyDescent="0.35"/>
    <row r="2" spans="2:11" ht="14.25" customHeight="1" x14ac:dyDescent="0.3">
      <c r="B2" s="65"/>
      <c r="C2" s="66"/>
      <c r="D2" s="348" t="s">
        <v>0</v>
      </c>
      <c r="E2" s="349"/>
      <c r="F2" s="349"/>
      <c r="G2" s="321"/>
      <c r="H2" s="321"/>
      <c r="I2" s="321"/>
      <c r="J2" s="321"/>
      <c r="K2" s="322"/>
    </row>
    <row r="3" spans="2:11" ht="14.25" customHeight="1" x14ac:dyDescent="0.3">
      <c r="B3" s="67"/>
      <c r="C3" s="68"/>
      <c r="D3" s="350" t="s">
        <v>1</v>
      </c>
      <c r="E3" s="351"/>
      <c r="F3" s="351"/>
      <c r="G3" s="313"/>
      <c r="H3" s="313"/>
      <c r="I3" s="313"/>
      <c r="J3" s="313"/>
      <c r="K3" s="352"/>
    </row>
    <row r="4" spans="2:11" ht="14.25" customHeight="1" thickBot="1" x14ac:dyDescent="0.35">
      <c r="B4" s="69"/>
      <c r="C4" s="70"/>
      <c r="D4" s="353" t="s">
        <v>2</v>
      </c>
      <c r="E4" s="354"/>
      <c r="F4" s="354"/>
      <c r="G4" s="355"/>
      <c r="H4" s="355"/>
      <c r="I4" s="355"/>
      <c r="J4" s="355"/>
      <c r="K4" s="356"/>
    </row>
    <row r="5" spans="2:11" ht="14.25" customHeight="1" thickBot="1" x14ac:dyDescent="0.35">
      <c r="B5" s="379"/>
      <c r="C5" s="379"/>
      <c r="D5" s="379"/>
      <c r="E5" s="379"/>
      <c r="F5" s="379"/>
      <c r="G5" s="379"/>
      <c r="H5" s="379"/>
      <c r="I5" s="379"/>
      <c r="J5" s="379"/>
      <c r="K5" s="379"/>
    </row>
    <row r="6" spans="2:11" ht="49.95" customHeight="1" x14ac:dyDescent="0.3">
      <c r="B6" s="380" t="s">
        <v>3</v>
      </c>
      <c r="C6" s="381"/>
      <c r="D6" s="382" t="str">
        <f>'1. Compensar'!D6</f>
        <v>Prestar servicios para la ejecución del Plan de Bienestar del Instituto Colombiano de Antropología e Historia, mediante la realización de actividades dirigidas a los servidores públicos de la Sede Central de Bogotá y de los parques arqueológicos a nivel nacional.</v>
      </c>
      <c r="E6" s="383"/>
      <c r="F6" s="383"/>
      <c r="G6" s="329"/>
      <c r="H6" s="329"/>
      <c r="I6" s="329"/>
      <c r="J6" s="329"/>
      <c r="K6" s="330"/>
    </row>
    <row r="7" spans="2:11" ht="15" customHeight="1" x14ac:dyDescent="0.3">
      <c r="B7" s="374" t="s">
        <v>4</v>
      </c>
      <c r="C7" s="332"/>
      <c r="D7" s="375" t="str">
        <f>'1. Compensar'!D7</f>
        <v>CAJA DE COMPENSACIÓN FAMILIAR COMPENSAR</v>
      </c>
      <c r="E7" s="376"/>
      <c r="F7" s="376"/>
      <c r="G7" s="377"/>
      <c r="H7" s="377"/>
      <c r="I7" s="92" t="s">
        <v>5</v>
      </c>
      <c r="J7" s="375" t="str">
        <f>'1. Compensar'!J7</f>
        <v>860066942-7</v>
      </c>
      <c r="K7" s="378"/>
    </row>
    <row r="8" spans="2:11" ht="15" customHeight="1" x14ac:dyDescent="0.3">
      <c r="B8" s="374" t="s">
        <v>6</v>
      </c>
      <c r="C8" s="332"/>
      <c r="D8" s="375" t="str">
        <f>'1. Compensar'!D8</f>
        <v>Asesor Comercial DAYANA LIZED GONZALEZ ALVAREZ</v>
      </c>
      <c r="E8" s="376"/>
      <c r="F8" s="376"/>
      <c r="G8" s="377"/>
      <c r="H8" s="377"/>
      <c r="I8" s="92" t="s">
        <v>7</v>
      </c>
      <c r="J8" s="375" t="str">
        <f>'1. Compensar'!J8</f>
        <v>(319) 760 6470</v>
      </c>
      <c r="K8" s="378"/>
    </row>
    <row r="9" spans="2:11" ht="15" customHeight="1" thickBot="1" x14ac:dyDescent="0.35">
      <c r="B9" s="368" t="s">
        <v>8</v>
      </c>
      <c r="C9" s="369"/>
      <c r="D9" s="370" t="str">
        <f>'1. Compensar'!D9</f>
        <v>dlgonzaleza@compensar.com</v>
      </c>
      <c r="E9" s="371"/>
      <c r="F9" s="371"/>
      <c r="G9" s="372"/>
      <c r="H9" s="372"/>
      <c r="I9" s="93" t="s">
        <v>9</v>
      </c>
      <c r="J9" s="370" t="str">
        <f>'1. Compensar'!J9</f>
        <v xml:space="preserve">(601)4280666 </v>
      </c>
      <c r="K9" s="373"/>
    </row>
    <row r="10" spans="2:11" ht="14.25" customHeight="1" thickBot="1" x14ac:dyDescent="0.35">
      <c r="B10" s="68"/>
      <c r="C10" s="68"/>
      <c r="D10" s="68"/>
      <c r="E10" s="68"/>
      <c r="F10" s="68"/>
      <c r="G10" s="68"/>
      <c r="H10" s="68"/>
      <c r="I10" s="68"/>
      <c r="J10" s="68"/>
      <c r="K10" s="68"/>
    </row>
    <row r="11" spans="2:11" ht="14.25" customHeight="1" thickBot="1" x14ac:dyDescent="0.35">
      <c r="B11" s="345" t="s">
        <v>10</v>
      </c>
      <c r="C11" s="346"/>
      <c r="D11" s="346"/>
      <c r="E11" s="346"/>
      <c r="F11" s="346"/>
      <c r="G11" s="346"/>
      <c r="H11" s="346"/>
      <c r="I11" s="346"/>
      <c r="J11" s="346"/>
      <c r="K11" s="347"/>
    </row>
    <row r="12" spans="2:11" ht="4.5" customHeight="1" x14ac:dyDescent="0.3">
      <c r="B12" s="68"/>
      <c r="C12" s="68"/>
      <c r="D12" s="68"/>
      <c r="E12" s="68"/>
      <c r="F12" s="68"/>
      <c r="G12" s="68"/>
      <c r="H12" s="68"/>
      <c r="I12" s="68"/>
      <c r="J12" s="68"/>
      <c r="K12" s="68"/>
    </row>
    <row r="13" spans="2:11" ht="111.75" customHeight="1" x14ac:dyDescent="0.3">
      <c r="B13" s="331" t="s">
        <v>11</v>
      </c>
      <c r="C13" s="303"/>
      <c r="D13" s="303"/>
      <c r="E13" s="303"/>
      <c r="F13" s="303"/>
      <c r="G13" s="303"/>
      <c r="H13" s="303"/>
      <c r="I13" s="303"/>
      <c r="J13" s="303"/>
      <c r="K13" s="332"/>
    </row>
    <row r="14" spans="2:11" ht="3" customHeight="1" x14ac:dyDescent="0.3">
      <c r="B14" s="68"/>
      <c r="C14" s="68"/>
      <c r="D14" s="68"/>
      <c r="E14" s="68"/>
      <c r="F14" s="68"/>
      <c r="G14" s="68"/>
      <c r="H14" s="68"/>
      <c r="I14" s="68"/>
      <c r="J14" s="68"/>
      <c r="K14" s="68"/>
    </row>
    <row r="15" spans="2:11" ht="96" customHeight="1" x14ac:dyDescent="0.3">
      <c r="B15" s="314" t="s">
        <v>12</v>
      </c>
      <c r="C15" s="315"/>
      <c r="D15" s="315"/>
      <c r="E15" s="315"/>
      <c r="F15" s="315"/>
      <c r="G15" s="315"/>
      <c r="H15" s="315"/>
      <c r="I15" s="315"/>
      <c r="J15" s="315"/>
      <c r="K15" s="316"/>
    </row>
    <row r="16" spans="2:11" ht="136.19999999999999" customHeight="1" thickBot="1" x14ac:dyDescent="0.35">
      <c r="B16" s="317" t="s">
        <v>59</v>
      </c>
      <c r="C16" s="318"/>
      <c r="D16" s="318"/>
      <c r="E16" s="318"/>
      <c r="F16" s="318"/>
      <c r="G16" s="318"/>
      <c r="H16" s="318"/>
      <c r="I16" s="318"/>
      <c r="J16" s="318"/>
      <c r="K16" s="319"/>
    </row>
    <row r="17" spans="1:27" ht="14.25" customHeight="1" thickBot="1" x14ac:dyDescent="0.35">
      <c r="B17" s="320" t="s">
        <v>13</v>
      </c>
      <c r="C17" s="321"/>
      <c r="D17" s="321"/>
      <c r="E17" s="321"/>
      <c r="F17" s="321"/>
      <c r="G17" s="321"/>
      <c r="H17" s="321"/>
      <c r="I17" s="321"/>
      <c r="J17" s="321"/>
      <c r="K17" s="322"/>
    </row>
    <row r="18" spans="1:27" ht="33" customHeight="1" thickBot="1" x14ac:dyDescent="0.35">
      <c r="A18" s="72"/>
      <c r="B18" s="94" t="s">
        <v>14</v>
      </c>
      <c r="C18" s="95" t="s">
        <v>15</v>
      </c>
      <c r="D18" s="95" t="s">
        <v>16</v>
      </c>
      <c r="E18" s="95" t="s">
        <v>55</v>
      </c>
      <c r="F18" s="95" t="s">
        <v>58</v>
      </c>
      <c r="G18" s="96" t="s">
        <v>56</v>
      </c>
      <c r="H18" s="95" t="s">
        <v>17</v>
      </c>
      <c r="I18" s="95" t="s">
        <v>18</v>
      </c>
      <c r="J18" s="95" t="s">
        <v>57</v>
      </c>
      <c r="K18" s="97" t="s">
        <v>19</v>
      </c>
      <c r="L18" s="72"/>
      <c r="M18" s="72"/>
      <c r="N18" s="72"/>
      <c r="O18" s="72"/>
      <c r="P18" s="72"/>
      <c r="Q18" s="72"/>
      <c r="R18" s="72"/>
      <c r="S18" s="72"/>
      <c r="T18" s="72"/>
      <c r="U18" s="72"/>
      <c r="V18" s="72"/>
      <c r="W18" s="72"/>
      <c r="X18" s="72"/>
      <c r="Y18" s="72"/>
      <c r="Z18" s="72"/>
      <c r="AA18" s="72"/>
    </row>
    <row r="19" spans="1:27" ht="30.6" x14ac:dyDescent="0.3">
      <c r="B19" s="98">
        <v>1</v>
      </c>
      <c r="C19" s="365" t="s">
        <v>38</v>
      </c>
      <c r="D19" s="365" t="s">
        <v>20</v>
      </c>
      <c r="E19" s="99" t="s">
        <v>39</v>
      </c>
      <c r="F19" s="100" t="s">
        <v>40</v>
      </c>
      <c r="G19" s="100" t="s">
        <v>41</v>
      </c>
      <c r="H19" s="365" t="s">
        <v>42</v>
      </c>
      <c r="I19" s="99">
        <v>1</v>
      </c>
      <c r="J19" s="101">
        <v>150000</v>
      </c>
      <c r="K19" s="102">
        <f t="shared" ref="K19:K50" si="0">ROUND(J19*I19,0)</f>
        <v>150000</v>
      </c>
    </row>
    <row r="20" spans="1:27" ht="40.799999999999997" x14ac:dyDescent="0.3">
      <c r="B20" s="103">
        <v>2</v>
      </c>
      <c r="C20" s="366"/>
      <c r="D20" s="366"/>
      <c r="E20" s="104" t="s">
        <v>43</v>
      </c>
      <c r="F20" s="83" t="s">
        <v>23</v>
      </c>
      <c r="G20" s="83" t="s">
        <v>44</v>
      </c>
      <c r="H20" s="366"/>
      <c r="I20" s="104">
        <v>1</v>
      </c>
      <c r="J20" s="105">
        <v>395000</v>
      </c>
      <c r="K20" s="106">
        <f t="shared" si="0"/>
        <v>395000</v>
      </c>
    </row>
    <row r="21" spans="1:27" ht="40.799999999999997" x14ac:dyDescent="0.3">
      <c r="B21" s="103">
        <v>3</v>
      </c>
      <c r="C21" s="366"/>
      <c r="D21" s="366"/>
      <c r="E21" s="104" t="s">
        <v>45</v>
      </c>
      <c r="F21" s="83" t="s">
        <v>46</v>
      </c>
      <c r="G21" s="83" t="s">
        <v>44</v>
      </c>
      <c r="H21" s="366"/>
      <c r="I21" s="104">
        <v>1</v>
      </c>
      <c r="J21" s="105">
        <v>395000</v>
      </c>
      <c r="K21" s="106">
        <f t="shared" si="0"/>
        <v>395000</v>
      </c>
    </row>
    <row r="22" spans="1:27" ht="30.6" x14ac:dyDescent="0.3">
      <c r="B22" s="103">
        <v>4</v>
      </c>
      <c r="C22" s="366"/>
      <c r="D22" s="366"/>
      <c r="E22" s="104" t="s">
        <v>47</v>
      </c>
      <c r="F22" s="83" t="s">
        <v>25</v>
      </c>
      <c r="G22" s="83" t="s">
        <v>44</v>
      </c>
      <c r="H22" s="366"/>
      <c r="I22" s="104">
        <v>1</v>
      </c>
      <c r="J22" s="105">
        <v>395000</v>
      </c>
      <c r="K22" s="106">
        <f t="shared" si="0"/>
        <v>395000</v>
      </c>
    </row>
    <row r="23" spans="1:27" ht="20.399999999999999" x14ac:dyDescent="0.3">
      <c r="B23" s="103">
        <v>5</v>
      </c>
      <c r="C23" s="366"/>
      <c r="D23" s="366"/>
      <c r="E23" s="104" t="s">
        <v>47</v>
      </c>
      <c r="F23" s="83" t="s">
        <v>26</v>
      </c>
      <c r="G23" s="83" t="s">
        <v>44</v>
      </c>
      <c r="H23" s="366"/>
      <c r="I23" s="104">
        <v>1</v>
      </c>
      <c r="J23" s="105">
        <v>395000</v>
      </c>
      <c r="K23" s="106">
        <f t="shared" si="0"/>
        <v>395000</v>
      </c>
    </row>
    <row r="24" spans="1:27" ht="20.399999999999999" x14ac:dyDescent="0.3">
      <c r="B24" s="103">
        <v>6</v>
      </c>
      <c r="C24" s="366"/>
      <c r="D24" s="366"/>
      <c r="E24" s="104" t="s">
        <v>48</v>
      </c>
      <c r="F24" s="83" t="s">
        <v>27</v>
      </c>
      <c r="G24" s="83" t="s">
        <v>49</v>
      </c>
      <c r="H24" s="366"/>
      <c r="I24" s="104">
        <v>1</v>
      </c>
      <c r="J24" s="105">
        <v>395000</v>
      </c>
      <c r="K24" s="106">
        <f t="shared" si="0"/>
        <v>395000</v>
      </c>
    </row>
    <row r="25" spans="1:27" ht="20.399999999999999" x14ac:dyDescent="0.3">
      <c r="B25" s="103">
        <v>7</v>
      </c>
      <c r="C25" s="366"/>
      <c r="D25" s="366"/>
      <c r="E25" s="104" t="s">
        <v>50</v>
      </c>
      <c r="F25" s="83" t="s">
        <v>51</v>
      </c>
      <c r="G25" s="83" t="s">
        <v>44</v>
      </c>
      <c r="H25" s="366"/>
      <c r="I25" s="104">
        <v>1</v>
      </c>
      <c r="J25" s="105">
        <v>395000</v>
      </c>
      <c r="K25" s="106">
        <f t="shared" si="0"/>
        <v>395000</v>
      </c>
    </row>
    <row r="26" spans="1:27" thickBot="1" x14ac:dyDescent="0.35">
      <c r="B26" s="107">
        <v>8</v>
      </c>
      <c r="C26" s="367"/>
      <c r="D26" s="367"/>
      <c r="E26" s="108" t="s">
        <v>60</v>
      </c>
      <c r="F26" s="109" t="s">
        <v>52</v>
      </c>
      <c r="G26" s="109"/>
      <c r="H26" s="367"/>
      <c r="I26" s="108">
        <v>1</v>
      </c>
      <c r="J26" s="110">
        <v>0</v>
      </c>
      <c r="K26" s="111">
        <f t="shared" si="0"/>
        <v>0</v>
      </c>
    </row>
    <row r="27" spans="1:27" ht="30.6" x14ac:dyDescent="0.3">
      <c r="B27" s="98">
        <v>9</v>
      </c>
      <c r="C27" s="365" t="s">
        <v>28</v>
      </c>
      <c r="D27" s="365" t="s">
        <v>29</v>
      </c>
      <c r="E27" s="99" t="s">
        <v>39</v>
      </c>
      <c r="F27" s="100" t="s">
        <v>21</v>
      </c>
      <c r="G27" s="100" t="s">
        <v>41</v>
      </c>
      <c r="H27" s="365" t="s">
        <v>30</v>
      </c>
      <c r="I27" s="99">
        <v>1</v>
      </c>
      <c r="J27" s="101">
        <v>150000</v>
      </c>
      <c r="K27" s="102">
        <f t="shared" si="0"/>
        <v>150000</v>
      </c>
    </row>
    <row r="28" spans="1:27" ht="40.799999999999997" x14ac:dyDescent="0.3">
      <c r="B28" s="103">
        <v>10</v>
      </c>
      <c r="C28" s="366"/>
      <c r="D28" s="366"/>
      <c r="E28" s="104" t="s">
        <v>43</v>
      </c>
      <c r="F28" s="83" t="s">
        <v>23</v>
      </c>
      <c r="G28" s="83" t="s">
        <v>44</v>
      </c>
      <c r="H28" s="366"/>
      <c r="I28" s="104">
        <v>1</v>
      </c>
      <c r="J28" s="105">
        <v>395000</v>
      </c>
      <c r="K28" s="106">
        <f t="shared" si="0"/>
        <v>395000</v>
      </c>
    </row>
    <row r="29" spans="1:27" ht="30.6" x14ac:dyDescent="0.3">
      <c r="B29" s="103">
        <v>11</v>
      </c>
      <c r="C29" s="366"/>
      <c r="D29" s="366"/>
      <c r="E29" s="104" t="s">
        <v>45</v>
      </c>
      <c r="F29" s="83" t="s">
        <v>24</v>
      </c>
      <c r="G29" s="83" t="s">
        <v>44</v>
      </c>
      <c r="H29" s="366"/>
      <c r="I29" s="104">
        <v>1</v>
      </c>
      <c r="J29" s="105">
        <v>395000</v>
      </c>
      <c r="K29" s="106">
        <f t="shared" si="0"/>
        <v>395000</v>
      </c>
    </row>
    <row r="30" spans="1:27" ht="30.6" x14ac:dyDescent="0.3">
      <c r="B30" s="103">
        <v>12</v>
      </c>
      <c r="C30" s="366"/>
      <c r="D30" s="366"/>
      <c r="E30" s="104" t="s">
        <v>47</v>
      </c>
      <c r="F30" s="83" t="s">
        <v>25</v>
      </c>
      <c r="G30" s="83" t="s">
        <v>44</v>
      </c>
      <c r="H30" s="366"/>
      <c r="I30" s="104">
        <v>1</v>
      </c>
      <c r="J30" s="105">
        <v>395000</v>
      </c>
      <c r="K30" s="106">
        <f t="shared" si="0"/>
        <v>395000</v>
      </c>
    </row>
    <row r="31" spans="1:27" ht="20.399999999999999" x14ac:dyDescent="0.3">
      <c r="B31" s="103">
        <v>13</v>
      </c>
      <c r="C31" s="366"/>
      <c r="D31" s="366"/>
      <c r="E31" s="104" t="s">
        <v>47</v>
      </c>
      <c r="F31" s="83" t="s">
        <v>26</v>
      </c>
      <c r="G31" s="83" t="s">
        <v>44</v>
      </c>
      <c r="H31" s="366"/>
      <c r="I31" s="104">
        <v>1</v>
      </c>
      <c r="J31" s="105">
        <v>395000</v>
      </c>
      <c r="K31" s="106">
        <f t="shared" si="0"/>
        <v>395000</v>
      </c>
    </row>
    <row r="32" spans="1:27" ht="20.399999999999999" x14ac:dyDescent="0.3">
      <c r="B32" s="103">
        <v>14</v>
      </c>
      <c r="C32" s="366"/>
      <c r="D32" s="366"/>
      <c r="E32" s="104" t="s">
        <v>48</v>
      </c>
      <c r="F32" s="83" t="s">
        <v>27</v>
      </c>
      <c r="G32" s="83" t="s">
        <v>49</v>
      </c>
      <c r="H32" s="366"/>
      <c r="I32" s="104">
        <v>1</v>
      </c>
      <c r="J32" s="105">
        <v>395000</v>
      </c>
      <c r="K32" s="106">
        <f t="shared" si="0"/>
        <v>395000</v>
      </c>
    </row>
    <row r="33" spans="2:11" ht="20.399999999999999" x14ac:dyDescent="0.3">
      <c r="B33" s="103">
        <v>15</v>
      </c>
      <c r="C33" s="366"/>
      <c r="D33" s="366"/>
      <c r="E33" s="104" t="s">
        <v>50</v>
      </c>
      <c r="F33" s="83" t="s">
        <v>51</v>
      </c>
      <c r="G33" s="83" t="s">
        <v>44</v>
      </c>
      <c r="H33" s="366"/>
      <c r="I33" s="104">
        <v>1</v>
      </c>
      <c r="J33" s="105">
        <v>395000</v>
      </c>
      <c r="K33" s="106">
        <f t="shared" si="0"/>
        <v>395000</v>
      </c>
    </row>
    <row r="34" spans="2:11" thickBot="1" x14ac:dyDescent="0.35">
      <c r="B34" s="107">
        <v>16</v>
      </c>
      <c r="C34" s="367"/>
      <c r="D34" s="367"/>
      <c r="E34" s="108" t="s">
        <v>60</v>
      </c>
      <c r="F34" s="109" t="s">
        <v>52</v>
      </c>
      <c r="G34" s="112"/>
      <c r="H34" s="367"/>
      <c r="I34" s="113">
        <v>1</v>
      </c>
      <c r="J34" s="110">
        <v>0</v>
      </c>
      <c r="K34" s="111">
        <f t="shared" si="0"/>
        <v>0</v>
      </c>
    </row>
    <row r="35" spans="2:11" ht="30.6" x14ac:dyDescent="0.3">
      <c r="B35" s="98">
        <v>17</v>
      </c>
      <c r="C35" s="365" t="s">
        <v>53</v>
      </c>
      <c r="D35" s="365" t="s">
        <v>31</v>
      </c>
      <c r="E35" s="99" t="s">
        <v>39</v>
      </c>
      <c r="F35" s="100" t="s">
        <v>21</v>
      </c>
      <c r="G35" s="100" t="s">
        <v>41</v>
      </c>
      <c r="H35" s="365" t="s">
        <v>22</v>
      </c>
      <c r="I35" s="99">
        <v>1</v>
      </c>
      <c r="J35" s="101">
        <v>150000</v>
      </c>
      <c r="K35" s="102">
        <f t="shared" si="0"/>
        <v>150000</v>
      </c>
    </row>
    <row r="36" spans="2:11" ht="40.799999999999997" x14ac:dyDescent="0.3">
      <c r="B36" s="103">
        <v>18</v>
      </c>
      <c r="C36" s="366"/>
      <c r="D36" s="366"/>
      <c r="E36" s="104" t="s">
        <v>43</v>
      </c>
      <c r="F36" s="83" t="s">
        <v>23</v>
      </c>
      <c r="G36" s="83" t="s">
        <v>44</v>
      </c>
      <c r="H36" s="366"/>
      <c r="I36" s="104">
        <v>1</v>
      </c>
      <c r="J36" s="105">
        <v>395000</v>
      </c>
      <c r="K36" s="106">
        <f t="shared" si="0"/>
        <v>395000</v>
      </c>
    </row>
    <row r="37" spans="2:11" ht="30.6" x14ac:dyDescent="0.3">
      <c r="B37" s="103">
        <v>19</v>
      </c>
      <c r="C37" s="366"/>
      <c r="D37" s="366"/>
      <c r="E37" s="104" t="s">
        <v>45</v>
      </c>
      <c r="F37" s="83" t="s">
        <v>24</v>
      </c>
      <c r="G37" s="83" t="s">
        <v>44</v>
      </c>
      <c r="H37" s="366"/>
      <c r="I37" s="104">
        <v>1</v>
      </c>
      <c r="J37" s="105">
        <v>395000</v>
      </c>
      <c r="K37" s="106">
        <f t="shared" si="0"/>
        <v>395000</v>
      </c>
    </row>
    <row r="38" spans="2:11" ht="30.6" x14ac:dyDescent="0.3">
      <c r="B38" s="103">
        <v>20</v>
      </c>
      <c r="C38" s="366"/>
      <c r="D38" s="366"/>
      <c r="E38" s="104" t="s">
        <v>47</v>
      </c>
      <c r="F38" s="83" t="s">
        <v>25</v>
      </c>
      <c r="G38" s="83" t="s">
        <v>44</v>
      </c>
      <c r="H38" s="366"/>
      <c r="I38" s="104">
        <v>1</v>
      </c>
      <c r="J38" s="105">
        <v>395000</v>
      </c>
      <c r="K38" s="106">
        <f t="shared" si="0"/>
        <v>395000</v>
      </c>
    </row>
    <row r="39" spans="2:11" ht="20.399999999999999" x14ac:dyDescent="0.3">
      <c r="B39" s="103">
        <v>21</v>
      </c>
      <c r="C39" s="366"/>
      <c r="D39" s="366"/>
      <c r="E39" s="104" t="s">
        <v>47</v>
      </c>
      <c r="F39" s="83" t="s">
        <v>26</v>
      </c>
      <c r="G39" s="83" t="s">
        <v>44</v>
      </c>
      <c r="H39" s="366"/>
      <c r="I39" s="104">
        <v>1</v>
      </c>
      <c r="J39" s="105">
        <v>395000</v>
      </c>
      <c r="K39" s="106">
        <f t="shared" si="0"/>
        <v>395000</v>
      </c>
    </row>
    <row r="40" spans="2:11" ht="20.399999999999999" x14ac:dyDescent="0.3">
      <c r="B40" s="103">
        <v>22</v>
      </c>
      <c r="C40" s="366"/>
      <c r="D40" s="366"/>
      <c r="E40" s="104" t="s">
        <v>48</v>
      </c>
      <c r="F40" s="83" t="s">
        <v>27</v>
      </c>
      <c r="G40" s="83" t="s">
        <v>49</v>
      </c>
      <c r="H40" s="366"/>
      <c r="I40" s="104">
        <v>1</v>
      </c>
      <c r="J40" s="105">
        <v>395000</v>
      </c>
      <c r="K40" s="106">
        <f t="shared" si="0"/>
        <v>395000</v>
      </c>
    </row>
    <row r="41" spans="2:11" ht="20.399999999999999" x14ac:dyDescent="0.3">
      <c r="B41" s="103">
        <v>23</v>
      </c>
      <c r="C41" s="366"/>
      <c r="D41" s="366"/>
      <c r="E41" s="104" t="s">
        <v>50</v>
      </c>
      <c r="F41" s="83" t="s">
        <v>51</v>
      </c>
      <c r="G41" s="83" t="s">
        <v>44</v>
      </c>
      <c r="H41" s="366"/>
      <c r="I41" s="104">
        <v>1</v>
      </c>
      <c r="J41" s="105">
        <v>395000</v>
      </c>
      <c r="K41" s="106">
        <f t="shared" si="0"/>
        <v>395000</v>
      </c>
    </row>
    <row r="42" spans="2:11" thickBot="1" x14ac:dyDescent="0.35">
      <c r="B42" s="107">
        <v>24</v>
      </c>
      <c r="C42" s="367"/>
      <c r="D42" s="367"/>
      <c r="E42" s="108" t="s">
        <v>60</v>
      </c>
      <c r="F42" s="109" t="s">
        <v>52</v>
      </c>
      <c r="G42" s="112"/>
      <c r="H42" s="367"/>
      <c r="I42" s="113">
        <v>1</v>
      </c>
      <c r="J42" s="110">
        <v>0</v>
      </c>
      <c r="K42" s="111">
        <f t="shared" si="0"/>
        <v>0</v>
      </c>
    </row>
    <row r="43" spans="2:11" ht="30.6" x14ac:dyDescent="0.3">
      <c r="B43" s="98">
        <v>25</v>
      </c>
      <c r="C43" s="365" t="s">
        <v>32</v>
      </c>
      <c r="D43" s="365" t="s">
        <v>54</v>
      </c>
      <c r="E43" s="99" t="s">
        <v>39</v>
      </c>
      <c r="F43" s="100" t="s">
        <v>21</v>
      </c>
      <c r="G43" s="100" t="s">
        <v>41</v>
      </c>
      <c r="H43" s="365" t="s">
        <v>22</v>
      </c>
      <c r="I43" s="99">
        <v>1</v>
      </c>
      <c r="J43" s="101">
        <v>350000</v>
      </c>
      <c r="K43" s="102">
        <f t="shared" si="0"/>
        <v>350000</v>
      </c>
    </row>
    <row r="44" spans="2:11" ht="40.799999999999997" x14ac:dyDescent="0.3">
      <c r="B44" s="103">
        <v>26</v>
      </c>
      <c r="C44" s="366"/>
      <c r="D44" s="366"/>
      <c r="E44" s="104" t="s">
        <v>43</v>
      </c>
      <c r="F44" s="83" t="s">
        <v>23</v>
      </c>
      <c r="G44" s="83" t="s">
        <v>44</v>
      </c>
      <c r="H44" s="366"/>
      <c r="I44" s="104">
        <v>1</v>
      </c>
      <c r="J44" s="105">
        <v>850000</v>
      </c>
      <c r="K44" s="106">
        <f t="shared" si="0"/>
        <v>850000</v>
      </c>
    </row>
    <row r="45" spans="2:11" ht="30.6" x14ac:dyDescent="0.3">
      <c r="B45" s="103">
        <v>27</v>
      </c>
      <c r="C45" s="366"/>
      <c r="D45" s="366"/>
      <c r="E45" s="104" t="s">
        <v>45</v>
      </c>
      <c r="F45" s="83" t="s">
        <v>24</v>
      </c>
      <c r="G45" s="83" t="s">
        <v>44</v>
      </c>
      <c r="H45" s="366"/>
      <c r="I45" s="104">
        <v>1</v>
      </c>
      <c r="J45" s="105">
        <v>850000</v>
      </c>
      <c r="K45" s="106">
        <f t="shared" si="0"/>
        <v>850000</v>
      </c>
    </row>
    <row r="46" spans="2:11" ht="30.6" x14ac:dyDescent="0.3">
      <c r="B46" s="103">
        <v>28</v>
      </c>
      <c r="C46" s="366"/>
      <c r="D46" s="366"/>
      <c r="E46" s="104" t="s">
        <v>47</v>
      </c>
      <c r="F46" s="83" t="s">
        <v>25</v>
      </c>
      <c r="G46" s="83" t="s">
        <v>44</v>
      </c>
      <c r="H46" s="366"/>
      <c r="I46" s="104">
        <v>1</v>
      </c>
      <c r="J46" s="105">
        <v>850000</v>
      </c>
      <c r="K46" s="106">
        <f t="shared" si="0"/>
        <v>850000</v>
      </c>
    </row>
    <row r="47" spans="2:11" ht="20.399999999999999" x14ac:dyDescent="0.3">
      <c r="B47" s="103">
        <v>29</v>
      </c>
      <c r="C47" s="366"/>
      <c r="D47" s="366"/>
      <c r="E47" s="104" t="s">
        <v>47</v>
      </c>
      <c r="F47" s="83" t="s">
        <v>26</v>
      </c>
      <c r="G47" s="83" t="s">
        <v>44</v>
      </c>
      <c r="H47" s="366"/>
      <c r="I47" s="104">
        <v>1</v>
      </c>
      <c r="J47" s="105">
        <v>850000</v>
      </c>
      <c r="K47" s="106">
        <f t="shared" si="0"/>
        <v>850000</v>
      </c>
    </row>
    <row r="48" spans="2:11" ht="20.399999999999999" x14ac:dyDescent="0.3">
      <c r="B48" s="103">
        <v>30</v>
      </c>
      <c r="C48" s="366"/>
      <c r="D48" s="366"/>
      <c r="E48" s="104" t="s">
        <v>48</v>
      </c>
      <c r="F48" s="83" t="s">
        <v>27</v>
      </c>
      <c r="G48" s="83" t="s">
        <v>49</v>
      </c>
      <c r="H48" s="366"/>
      <c r="I48" s="104">
        <v>1</v>
      </c>
      <c r="J48" s="105">
        <v>850000</v>
      </c>
      <c r="K48" s="106">
        <f t="shared" si="0"/>
        <v>850000</v>
      </c>
    </row>
    <row r="49" spans="1:27" ht="20.399999999999999" x14ac:dyDescent="0.3">
      <c r="B49" s="103">
        <v>31</v>
      </c>
      <c r="C49" s="366"/>
      <c r="D49" s="366"/>
      <c r="E49" s="104" t="s">
        <v>50</v>
      </c>
      <c r="F49" s="83" t="s">
        <v>51</v>
      </c>
      <c r="G49" s="83" t="s">
        <v>44</v>
      </c>
      <c r="H49" s="366"/>
      <c r="I49" s="114">
        <v>1</v>
      </c>
      <c r="J49" s="105">
        <v>850000</v>
      </c>
      <c r="K49" s="106">
        <f t="shared" si="0"/>
        <v>850000</v>
      </c>
    </row>
    <row r="50" spans="1:27" thickBot="1" x14ac:dyDescent="0.35">
      <c r="B50" s="107">
        <v>32</v>
      </c>
      <c r="C50" s="367"/>
      <c r="D50" s="367"/>
      <c r="E50" s="108" t="s">
        <v>60</v>
      </c>
      <c r="F50" s="109" t="s">
        <v>52</v>
      </c>
      <c r="G50" s="112"/>
      <c r="H50" s="367"/>
      <c r="I50" s="113">
        <v>1</v>
      </c>
      <c r="J50" s="110">
        <v>0</v>
      </c>
      <c r="K50" s="111">
        <f t="shared" si="0"/>
        <v>0</v>
      </c>
    </row>
    <row r="51" spans="1:27" ht="14.25" customHeight="1" thickBot="1" x14ac:dyDescent="0.35"/>
    <row r="52" spans="1:27" ht="41.4" customHeight="1" thickBot="1" x14ac:dyDescent="0.35">
      <c r="B52" s="362" t="s">
        <v>166</v>
      </c>
      <c r="C52" s="363"/>
      <c r="D52" s="363"/>
      <c r="E52" s="363"/>
      <c r="F52" s="363"/>
      <c r="G52" s="363"/>
      <c r="H52" s="363"/>
      <c r="I52" s="364" t="s">
        <v>33</v>
      </c>
      <c r="J52" s="347"/>
      <c r="K52" s="115">
        <f>SUM(K19:K50)</f>
        <v>13010000</v>
      </c>
    </row>
    <row r="53" spans="1:27" ht="14.25" customHeight="1" thickBot="1" x14ac:dyDescent="0.35"/>
    <row r="54" spans="1:27" ht="18.75" customHeight="1" x14ac:dyDescent="0.3">
      <c r="A54" s="91"/>
      <c r="B54" s="328" t="s">
        <v>34</v>
      </c>
      <c r="C54" s="329"/>
      <c r="D54" s="329"/>
      <c r="E54" s="329"/>
      <c r="F54" s="329"/>
      <c r="G54" s="329"/>
      <c r="H54" s="329"/>
      <c r="I54" s="329"/>
      <c r="J54" s="329"/>
      <c r="K54" s="330"/>
      <c r="L54" s="91"/>
      <c r="M54" s="91"/>
      <c r="N54" s="91"/>
      <c r="O54" s="91"/>
      <c r="P54" s="91"/>
      <c r="Q54" s="91"/>
      <c r="R54" s="91"/>
      <c r="S54" s="91"/>
      <c r="T54" s="91"/>
      <c r="U54" s="91"/>
      <c r="V54" s="91"/>
      <c r="W54" s="91"/>
      <c r="X54" s="91"/>
      <c r="Y54" s="91"/>
      <c r="Z54" s="91"/>
      <c r="AA54" s="91"/>
    </row>
    <row r="55" spans="1:27" ht="68.400000000000006" customHeight="1" x14ac:dyDescent="0.3">
      <c r="A55" s="91"/>
      <c r="B55" s="302" t="s">
        <v>35</v>
      </c>
      <c r="C55" s="303"/>
      <c r="D55" s="303"/>
      <c r="E55" s="303"/>
      <c r="F55" s="303"/>
      <c r="G55" s="303"/>
      <c r="H55" s="303"/>
      <c r="I55" s="303"/>
      <c r="J55" s="303"/>
      <c r="K55" s="304"/>
      <c r="L55" s="91"/>
      <c r="M55" s="91"/>
      <c r="N55" s="91"/>
      <c r="O55" s="91"/>
      <c r="P55" s="91"/>
      <c r="Q55" s="91"/>
      <c r="R55" s="91"/>
      <c r="S55" s="91"/>
      <c r="T55" s="91"/>
      <c r="U55" s="91"/>
      <c r="V55" s="91"/>
      <c r="W55" s="91"/>
      <c r="X55" s="91"/>
      <c r="Y55" s="91"/>
      <c r="Z55" s="91"/>
      <c r="AA55" s="91"/>
    </row>
    <row r="56" spans="1:27" ht="60" customHeight="1" thickBot="1" x14ac:dyDescent="0.35">
      <c r="A56" s="91"/>
      <c r="B56" s="305" t="s">
        <v>36</v>
      </c>
      <c r="C56" s="306"/>
      <c r="D56" s="306"/>
      <c r="E56" s="306"/>
      <c r="F56" s="306"/>
      <c r="G56" s="306"/>
      <c r="H56" s="306"/>
      <c r="I56" s="306"/>
      <c r="J56" s="306"/>
      <c r="K56" s="307"/>
      <c r="L56" s="91"/>
      <c r="M56" s="91"/>
      <c r="N56" s="91"/>
      <c r="O56" s="91"/>
      <c r="P56" s="91"/>
      <c r="Q56" s="91"/>
      <c r="R56" s="91"/>
      <c r="S56" s="91"/>
      <c r="T56" s="91"/>
      <c r="U56" s="91"/>
      <c r="V56" s="91"/>
      <c r="W56" s="91"/>
      <c r="X56" s="91"/>
      <c r="Y56" s="91"/>
      <c r="Z56" s="91"/>
      <c r="AA56" s="91"/>
    </row>
    <row r="57" spans="1:27" ht="14.25" customHeight="1" x14ac:dyDescent="0.3"/>
    <row r="58" spans="1:27" ht="14.25" customHeight="1" x14ac:dyDescent="0.3"/>
    <row r="59" spans="1:27" ht="14.25" customHeight="1" x14ac:dyDescent="0.3">
      <c r="B59" s="308"/>
      <c r="C59" s="308"/>
      <c r="D59" s="308"/>
      <c r="E59" s="308"/>
      <c r="F59" s="71"/>
    </row>
    <row r="60" spans="1:27" ht="14.25" customHeight="1" x14ac:dyDescent="0.3">
      <c r="B60" s="308"/>
      <c r="C60" s="308"/>
      <c r="D60" s="308"/>
      <c r="E60" s="308"/>
      <c r="F60" s="71"/>
    </row>
    <row r="61" spans="1:27" ht="14.25" customHeight="1" x14ac:dyDescent="0.3">
      <c r="B61" s="308"/>
      <c r="C61" s="308"/>
      <c r="D61" s="308"/>
      <c r="E61" s="308"/>
      <c r="F61" s="71"/>
    </row>
    <row r="62" spans="1:27" ht="14.25" customHeight="1" x14ac:dyDescent="0.3">
      <c r="B62" s="308"/>
      <c r="C62" s="308"/>
      <c r="D62" s="308"/>
      <c r="E62" s="308"/>
      <c r="F62" s="71"/>
    </row>
    <row r="63" spans="1:27" ht="14.25" customHeight="1" x14ac:dyDescent="0.3">
      <c r="B63" s="312" t="s">
        <v>37</v>
      </c>
      <c r="C63" s="312"/>
      <c r="D63" s="312"/>
      <c r="E63" s="312"/>
    </row>
    <row r="64" spans="1:27"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sheetData>
  <sheetProtection algorithmName="SHA-512" hashValue="tjW+uPgeNuV7cEU98JCgSqf9uIzykRjPdiIsHpm+vq//LEy2FRtCzdGR3AHND6QMEe3xnZAM/PkKnRjupY+igA==" saltValue="4BcaKAuWDkSXGguMCIf5Kg==" spinCount="100000" sheet="1" objects="1" scenarios="1"/>
  <mergeCells count="39">
    <mergeCell ref="D2:K2"/>
    <mergeCell ref="D3:K3"/>
    <mergeCell ref="D4:K4"/>
    <mergeCell ref="B5:K5"/>
    <mergeCell ref="B6:C6"/>
    <mergeCell ref="D6:K6"/>
    <mergeCell ref="B7:C7"/>
    <mergeCell ref="D7:H7"/>
    <mergeCell ref="J7:K7"/>
    <mergeCell ref="B8:C8"/>
    <mergeCell ref="D8:H8"/>
    <mergeCell ref="J8:K8"/>
    <mergeCell ref="C27:C34"/>
    <mergeCell ref="D27:D34"/>
    <mergeCell ref="H27:H34"/>
    <mergeCell ref="B9:C9"/>
    <mergeCell ref="D9:H9"/>
    <mergeCell ref="B16:K16"/>
    <mergeCell ref="B17:K17"/>
    <mergeCell ref="C19:C26"/>
    <mergeCell ref="D19:D26"/>
    <mergeCell ref="H19:H26"/>
    <mergeCell ref="J9:K9"/>
    <mergeCell ref="B11:K11"/>
    <mergeCell ref="B13:K13"/>
    <mergeCell ref="B15:K15"/>
    <mergeCell ref="C43:C50"/>
    <mergeCell ref="D43:D50"/>
    <mergeCell ref="H43:H50"/>
    <mergeCell ref="C35:C42"/>
    <mergeCell ref="D35:D42"/>
    <mergeCell ref="H35:H42"/>
    <mergeCell ref="B55:K55"/>
    <mergeCell ref="B56:K56"/>
    <mergeCell ref="B59:E62"/>
    <mergeCell ref="B63:E63"/>
    <mergeCell ref="B52:H52"/>
    <mergeCell ref="I52:J52"/>
    <mergeCell ref="B54:K54"/>
  </mergeCells>
  <pageMargins left="0.70866141732283472" right="0.70866141732283472" top="0.74803149606299213" bottom="0.74803149606299213" header="0" footer="0"/>
  <pageSetup scale="52"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37119-2326-4967-8E6F-CC042ED1BAC5}">
  <sheetPr>
    <tabColor rgb="FF0E2841"/>
    <pageSetUpPr fitToPage="1"/>
  </sheetPr>
  <dimension ref="A1:AD48"/>
  <sheetViews>
    <sheetView showGridLines="0" topLeftCell="A33" zoomScale="90" zoomScaleNormal="90" workbookViewId="0">
      <selection activeCell="E33" sqref="E33"/>
    </sheetView>
  </sheetViews>
  <sheetFormatPr baseColWidth="10" defaultColWidth="12.6640625" defaultRowHeight="14.4" x14ac:dyDescent="0.3"/>
  <cols>
    <col min="1" max="1" width="3.6640625" style="64" customWidth="1"/>
    <col min="2" max="2" width="6.109375" style="64" customWidth="1"/>
    <col min="3" max="3" width="25.109375" style="64" customWidth="1"/>
    <col min="4" max="4" width="37.77734375" style="64" customWidth="1"/>
    <col min="5" max="5" width="42.109375" style="64" customWidth="1"/>
    <col min="6" max="6" width="49.44140625" style="64" customWidth="1"/>
    <col min="7" max="9" width="9.77734375" style="64" customWidth="1"/>
    <col min="10" max="12" width="10" style="64" customWidth="1"/>
    <col min="13" max="13" width="19.77734375" style="64" customWidth="1"/>
    <col min="14" max="14" width="31.44140625" style="64" customWidth="1"/>
    <col min="15" max="30" width="10.6640625" style="64" customWidth="1"/>
    <col min="31" max="16384" width="12.6640625" style="64"/>
  </cols>
  <sheetData>
    <row r="1" spans="2:14" ht="15" thickBot="1" x14ac:dyDescent="0.35"/>
    <row r="2" spans="2:14" ht="15.6" x14ac:dyDescent="0.3">
      <c r="B2" s="65"/>
      <c r="C2" s="66"/>
      <c r="D2" s="348" t="s">
        <v>0</v>
      </c>
      <c r="E2" s="349"/>
      <c r="F2" s="349"/>
      <c r="G2" s="349"/>
      <c r="H2" s="349"/>
      <c r="I2" s="349"/>
      <c r="J2" s="321"/>
      <c r="K2" s="321"/>
      <c r="L2" s="321"/>
      <c r="M2" s="321"/>
      <c r="N2" s="322"/>
    </row>
    <row r="3" spans="2:14" ht="15.6" x14ac:dyDescent="0.3">
      <c r="B3" s="67"/>
      <c r="C3" s="68"/>
      <c r="D3" s="350" t="s">
        <v>1</v>
      </c>
      <c r="E3" s="351"/>
      <c r="F3" s="351"/>
      <c r="G3" s="351"/>
      <c r="H3" s="351"/>
      <c r="I3" s="351"/>
      <c r="J3" s="313"/>
      <c r="K3" s="313"/>
      <c r="L3" s="313"/>
      <c r="M3" s="313"/>
      <c r="N3" s="352"/>
    </row>
    <row r="4" spans="2:14" ht="16.2" thickBot="1" x14ac:dyDescent="0.35">
      <c r="B4" s="69"/>
      <c r="C4" s="70"/>
      <c r="D4" s="353" t="s">
        <v>2</v>
      </c>
      <c r="E4" s="354"/>
      <c r="F4" s="354"/>
      <c r="G4" s="354"/>
      <c r="H4" s="354"/>
      <c r="I4" s="354"/>
      <c r="J4" s="355"/>
      <c r="K4" s="355"/>
      <c r="L4" s="355"/>
      <c r="M4" s="355"/>
      <c r="N4" s="356"/>
    </row>
    <row r="5" spans="2:14" ht="15" thickBot="1" x14ac:dyDescent="0.35">
      <c r="B5" s="357"/>
      <c r="C5" s="357"/>
      <c r="D5" s="357"/>
      <c r="E5" s="357"/>
      <c r="F5" s="357"/>
      <c r="G5" s="357"/>
      <c r="H5" s="357"/>
      <c r="I5" s="357"/>
      <c r="J5" s="357"/>
      <c r="K5" s="357"/>
      <c r="L5" s="357"/>
      <c r="M5" s="357"/>
      <c r="N5" s="357"/>
    </row>
    <row r="6" spans="2:14" ht="25.2" customHeight="1" x14ac:dyDescent="0.3">
      <c r="B6" s="358" t="s">
        <v>3</v>
      </c>
      <c r="C6" s="359"/>
      <c r="D6" s="360" t="s">
        <v>61</v>
      </c>
      <c r="E6" s="360"/>
      <c r="F6" s="360"/>
      <c r="G6" s="360"/>
      <c r="H6" s="360"/>
      <c r="I6" s="360"/>
      <c r="J6" s="359"/>
      <c r="K6" s="359"/>
      <c r="L6" s="359"/>
      <c r="M6" s="359"/>
      <c r="N6" s="361"/>
    </row>
    <row r="7" spans="2:14" ht="25.2" customHeight="1" x14ac:dyDescent="0.3">
      <c r="B7" s="333" t="s">
        <v>4</v>
      </c>
      <c r="C7" s="334"/>
      <c r="D7" s="335" t="s">
        <v>282</v>
      </c>
      <c r="E7" s="335"/>
      <c r="F7" s="335"/>
      <c r="G7" s="336" t="s">
        <v>5</v>
      </c>
      <c r="H7" s="336"/>
      <c r="I7" s="336"/>
      <c r="J7" s="337" t="s">
        <v>283</v>
      </c>
      <c r="K7" s="337"/>
      <c r="L7" s="337"/>
      <c r="M7" s="337"/>
      <c r="N7" s="338"/>
    </row>
    <row r="8" spans="2:14" ht="25.2" customHeight="1" x14ac:dyDescent="0.3">
      <c r="B8" s="333" t="s">
        <v>6</v>
      </c>
      <c r="C8" s="334"/>
      <c r="D8" s="335" t="s">
        <v>284</v>
      </c>
      <c r="E8" s="335"/>
      <c r="F8" s="335"/>
      <c r="G8" s="336" t="s">
        <v>7</v>
      </c>
      <c r="H8" s="336"/>
      <c r="I8" s="336"/>
      <c r="J8" s="337" t="s">
        <v>285</v>
      </c>
      <c r="K8" s="337"/>
      <c r="L8" s="337"/>
      <c r="M8" s="337"/>
      <c r="N8" s="338"/>
    </row>
    <row r="9" spans="2:14" ht="25.2" customHeight="1" thickBot="1" x14ac:dyDescent="0.35">
      <c r="B9" s="339" t="s">
        <v>8</v>
      </c>
      <c r="C9" s="340"/>
      <c r="D9" s="341" t="s">
        <v>286</v>
      </c>
      <c r="E9" s="341"/>
      <c r="F9" s="341"/>
      <c r="G9" s="342" t="s">
        <v>9</v>
      </c>
      <c r="H9" s="342"/>
      <c r="I9" s="342"/>
      <c r="J9" s="343"/>
      <c r="K9" s="343"/>
      <c r="L9" s="343"/>
      <c r="M9" s="343"/>
      <c r="N9" s="344"/>
    </row>
    <row r="10" spans="2:14" ht="15" thickBot="1" x14ac:dyDescent="0.35">
      <c r="B10" s="68"/>
      <c r="C10" s="68"/>
      <c r="D10" s="68"/>
      <c r="E10" s="68"/>
      <c r="F10" s="68"/>
      <c r="G10" s="68"/>
      <c r="H10" s="68"/>
      <c r="I10" s="68"/>
      <c r="J10" s="68"/>
      <c r="K10" s="68"/>
      <c r="L10" s="68"/>
      <c r="M10" s="68"/>
      <c r="N10" s="68"/>
    </row>
    <row r="11" spans="2:14" ht="15" thickBot="1" x14ac:dyDescent="0.35">
      <c r="B11" s="345" t="s">
        <v>10</v>
      </c>
      <c r="C11" s="346"/>
      <c r="D11" s="346"/>
      <c r="E11" s="346"/>
      <c r="F11" s="346"/>
      <c r="G11" s="346"/>
      <c r="H11" s="346"/>
      <c r="I11" s="346"/>
      <c r="J11" s="346"/>
      <c r="K11" s="346"/>
      <c r="L11" s="346"/>
      <c r="M11" s="346"/>
      <c r="N11" s="347"/>
    </row>
    <row r="12" spans="2:14" x14ac:dyDescent="0.3">
      <c r="B12" s="68"/>
      <c r="C12" s="68"/>
      <c r="D12" s="68"/>
      <c r="E12" s="68"/>
      <c r="F12" s="68"/>
      <c r="G12" s="68"/>
      <c r="H12" s="68"/>
      <c r="I12" s="68"/>
      <c r="J12" s="68"/>
      <c r="K12" s="68"/>
      <c r="L12" s="68"/>
      <c r="M12" s="68"/>
      <c r="N12" s="68"/>
    </row>
    <row r="13" spans="2:14" ht="96.45" customHeight="1" x14ac:dyDescent="0.3">
      <c r="B13" s="331" t="s">
        <v>11</v>
      </c>
      <c r="C13" s="303"/>
      <c r="D13" s="303"/>
      <c r="E13" s="303"/>
      <c r="F13" s="303"/>
      <c r="G13" s="303"/>
      <c r="H13" s="303"/>
      <c r="I13" s="303"/>
      <c r="J13" s="303"/>
      <c r="K13" s="303"/>
      <c r="L13" s="303"/>
      <c r="M13" s="303"/>
      <c r="N13" s="332"/>
    </row>
    <row r="14" spans="2:14" ht="8.5500000000000007" customHeight="1" x14ac:dyDescent="0.3">
      <c r="B14" s="68"/>
      <c r="C14" s="68"/>
      <c r="D14" s="68"/>
      <c r="E14" s="68"/>
      <c r="F14" s="68"/>
      <c r="G14" s="68"/>
      <c r="H14" s="68"/>
      <c r="I14" s="68"/>
      <c r="J14" s="68"/>
      <c r="K14" s="68"/>
      <c r="L14" s="68"/>
      <c r="M14" s="68"/>
      <c r="N14" s="68"/>
    </row>
    <row r="15" spans="2:14" ht="100.8" customHeight="1" x14ac:dyDescent="0.3">
      <c r="B15" s="314" t="s">
        <v>12</v>
      </c>
      <c r="C15" s="315"/>
      <c r="D15" s="315"/>
      <c r="E15" s="315"/>
      <c r="F15" s="315"/>
      <c r="G15" s="315"/>
      <c r="H15" s="315"/>
      <c r="I15" s="315"/>
      <c r="J15" s="315"/>
      <c r="K15" s="315"/>
      <c r="L15" s="315"/>
      <c r="M15" s="315"/>
      <c r="N15" s="316"/>
    </row>
    <row r="16" spans="2:14" ht="145.19999999999999" customHeight="1" thickBot="1" x14ac:dyDescent="0.35">
      <c r="B16" s="317" t="s">
        <v>159</v>
      </c>
      <c r="C16" s="318"/>
      <c r="D16" s="318"/>
      <c r="E16" s="318"/>
      <c r="F16" s="318"/>
      <c r="G16" s="318"/>
      <c r="H16" s="318"/>
      <c r="I16" s="318"/>
      <c r="J16" s="318"/>
      <c r="K16" s="318"/>
      <c r="L16" s="318"/>
      <c r="M16" s="318"/>
      <c r="N16" s="319"/>
    </row>
    <row r="17" spans="1:30" ht="15" thickBot="1" x14ac:dyDescent="0.35">
      <c r="B17" s="320" t="s">
        <v>13</v>
      </c>
      <c r="C17" s="321"/>
      <c r="D17" s="321"/>
      <c r="E17" s="321"/>
      <c r="F17" s="321"/>
      <c r="G17" s="321"/>
      <c r="H17" s="321"/>
      <c r="I17" s="321"/>
      <c r="J17" s="321"/>
      <c r="K17" s="321"/>
      <c r="L17" s="321"/>
      <c r="M17" s="321"/>
      <c r="N17" s="322"/>
    </row>
    <row r="18" spans="1:30" ht="48" x14ac:dyDescent="0.3">
      <c r="A18" s="72"/>
      <c r="B18" s="73" t="s">
        <v>14</v>
      </c>
      <c r="C18" s="74" t="s">
        <v>62</v>
      </c>
      <c r="D18" s="74" t="s">
        <v>63</v>
      </c>
      <c r="E18" s="74" t="s">
        <v>64</v>
      </c>
      <c r="F18" s="74" t="s">
        <v>65</v>
      </c>
      <c r="G18" s="75" t="s">
        <v>66</v>
      </c>
      <c r="H18" s="75" t="s">
        <v>67</v>
      </c>
      <c r="I18" s="75" t="s">
        <v>68</v>
      </c>
      <c r="J18" s="76" t="s">
        <v>69</v>
      </c>
      <c r="K18" s="74" t="s">
        <v>17</v>
      </c>
      <c r="L18" s="74" t="s">
        <v>70</v>
      </c>
      <c r="M18" s="74" t="s">
        <v>57</v>
      </c>
      <c r="N18" s="77" t="s">
        <v>19</v>
      </c>
      <c r="O18" s="72"/>
      <c r="P18" s="72"/>
      <c r="Q18" s="72"/>
      <c r="R18" s="72"/>
      <c r="S18" s="72"/>
      <c r="T18" s="72"/>
      <c r="U18" s="72"/>
      <c r="V18" s="72"/>
      <c r="W18" s="72"/>
      <c r="X18" s="72"/>
      <c r="Y18" s="72"/>
      <c r="Z18" s="72"/>
      <c r="AA18" s="72"/>
      <c r="AB18" s="72"/>
      <c r="AC18" s="72"/>
      <c r="AD18" s="72"/>
    </row>
    <row r="19" spans="1:30" ht="153.6" x14ac:dyDescent="0.3">
      <c r="A19" s="195"/>
      <c r="B19" s="78">
        <v>1</v>
      </c>
      <c r="C19" s="79" t="s">
        <v>71</v>
      </c>
      <c r="D19" s="80" t="s">
        <v>72</v>
      </c>
      <c r="E19" s="81" t="s">
        <v>73</v>
      </c>
      <c r="F19" s="82" t="s">
        <v>152</v>
      </c>
      <c r="G19" s="83" t="s">
        <v>74</v>
      </c>
      <c r="H19" s="83" t="s">
        <v>74</v>
      </c>
      <c r="I19" s="83">
        <v>390</v>
      </c>
      <c r="J19" s="83" t="s">
        <v>75</v>
      </c>
      <c r="K19" s="79" t="s">
        <v>76</v>
      </c>
      <c r="L19" s="84">
        <v>390</v>
      </c>
      <c r="M19" s="85">
        <v>69000</v>
      </c>
      <c r="N19" s="86">
        <f>ROUND(M19*L19,0)</f>
        <v>26910000</v>
      </c>
    </row>
    <row r="20" spans="1:30" ht="163.19999999999999" x14ac:dyDescent="0.3">
      <c r="A20" s="195"/>
      <c r="B20" s="78">
        <v>2</v>
      </c>
      <c r="C20" s="79" t="s">
        <v>77</v>
      </c>
      <c r="D20" s="80" t="s">
        <v>78</v>
      </c>
      <c r="E20" s="81" t="s">
        <v>79</v>
      </c>
      <c r="F20" s="82" t="s">
        <v>80</v>
      </c>
      <c r="G20" s="83" t="s">
        <v>74</v>
      </c>
      <c r="H20" s="83" t="s">
        <v>74</v>
      </c>
      <c r="I20" s="83">
        <v>15</v>
      </c>
      <c r="J20" s="83" t="s">
        <v>81</v>
      </c>
      <c r="K20" s="79" t="s">
        <v>76</v>
      </c>
      <c r="L20" s="84">
        <v>15</v>
      </c>
      <c r="M20" s="85">
        <v>135000</v>
      </c>
      <c r="N20" s="86">
        <f t="shared" ref="N20:N35" si="0">ROUND(M20*L20,0)</f>
        <v>2025000</v>
      </c>
    </row>
    <row r="21" spans="1:30" ht="163.19999999999999" x14ac:dyDescent="0.3">
      <c r="A21" s="195"/>
      <c r="B21" s="78">
        <v>3</v>
      </c>
      <c r="C21" s="79" t="s">
        <v>82</v>
      </c>
      <c r="D21" s="80" t="s">
        <v>72</v>
      </c>
      <c r="E21" s="81" t="s">
        <v>73</v>
      </c>
      <c r="F21" s="82" t="s">
        <v>153</v>
      </c>
      <c r="G21" s="83" t="s">
        <v>74</v>
      </c>
      <c r="H21" s="83" t="s">
        <v>74</v>
      </c>
      <c r="I21" s="83">
        <v>140</v>
      </c>
      <c r="J21" s="83" t="s">
        <v>47</v>
      </c>
      <c r="K21" s="79" t="s">
        <v>76</v>
      </c>
      <c r="L21" s="84">
        <v>140</v>
      </c>
      <c r="M21" s="85">
        <v>135000</v>
      </c>
      <c r="N21" s="86">
        <f t="shared" si="0"/>
        <v>18900000</v>
      </c>
    </row>
    <row r="22" spans="1:30" ht="182.4" x14ac:dyDescent="0.3">
      <c r="A22" s="195"/>
      <c r="B22" s="78">
        <v>4</v>
      </c>
      <c r="C22" s="79" t="s">
        <v>83</v>
      </c>
      <c r="D22" s="80" t="s">
        <v>84</v>
      </c>
      <c r="E22" s="81" t="s">
        <v>85</v>
      </c>
      <c r="F22" s="82" t="s">
        <v>86</v>
      </c>
      <c r="G22" s="83" t="s">
        <v>74</v>
      </c>
      <c r="H22" s="83" t="s">
        <v>74</v>
      </c>
      <c r="I22" s="83">
        <v>41</v>
      </c>
      <c r="J22" s="83" t="s">
        <v>45</v>
      </c>
      <c r="K22" s="79" t="s">
        <v>87</v>
      </c>
      <c r="L22" s="84">
        <v>41</v>
      </c>
      <c r="M22" s="85">
        <v>280000</v>
      </c>
      <c r="N22" s="86">
        <f t="shared" si="0"/>
        <v>11480000</v>
      </c>
    </row>
    <row r="23" spans="1:30" ht="115.2" x14ac:dyDescent="0.3">
      <c r="A23" s="195"/>
      <c r="B23" s="78">
        <v>5</v>
      </c>
      <c r="C23" s="79" t="s">
        <v>88</v>
      </c>
      <c r="D23" s="80" t="s">
        <v>89</v>
      </c>
      <c r="E23" s="81" t="s">
        <v>90</v>
      </c>
      <c r="F23" s="82" t="s">
        <v>91</v>
      </c>
      <c r="G23" s="83" t="s">
        <v>92</v>
      </c>
      <c r="H23" s="83">
        <v>1</v>
      </c>
      <c r="I23" s="83">
        <v>20</v>
      </c>
      <c r="J23" s="83" t="s">
        <v>93</v>
      </c>
      <c r="K23" s="79" t="s">
        <v>94</v>
      </c>
      <c r="L23" s="84">
        <v>1</v>
      </c>
      <c r="M23" s="85">
        <v>5400000</v>
      </c>
      <c r="N23" s="86">
        <f t="shared" si="0"/>
        <v>5400000</v>
      </c>
    </row>
    <row r="24" spans="1:30" ht="81.599999999999994" x14ac:dyDescent="0.3">
      <c r="A24" s="195"/>
      <c r="B24" s="78">
        <v>6</v>
      </c>
      <c r="C24" s="79" t="s">
        <v>95</v>
      </c>
      <c r="D24" s="80" t="s">
        <v>158</v>
      </c>
      <c r="E24" s="81" t="s">
        <v>96</v>
      </c>
      <c r="F24" s="82" t="s">
        <v>97</v>
      </c>
      <c r="G24" s="83" t="s">
        <v>74</v>
      </c>
      <c r="H24" s="83" t="s">
        <v>74</v>
      </c>
      <c r="I24" s="83">
        <v>150</v>
      </c>
      <c r="J24" s="83" t="s">
        <v>98</v>
      </c>
      <c r="K24" s="79" t="s">
        <v>76</v>
      </c>
      <c r="L24" s="84">
        <v>150</v>
      </c>
      <c r="M24" s="85">
        <v>120000</v>
      </c>
      <c r="N24" s="86">
        <f t="shared" si="0"/>
        <v>18000000</v>
      </c>
    </row>
    <row r="25" spans="1:30" ht="76.8" x14ac:dyDescent="0.3">
      <c r="A25" s="195"/>
      <c r="B25" s="78">
        <v>7</v>
      </c>
      <c r="C25" s="79" t="s">
        <v>99</v>
      </c>
      <c r="D25" s="80" t="s">
        <v>100</v>
      </c>
      <c r="E25" s="81" t="s">
        <v>101</v>
      </c>
      <c r="F25" s="82" t="s">
        <v>155</v>
      </c>
      <c r="G25" s="83" t="s">
        <v>74</v>
      </c>
      <c r="H25" s="83" t="s">
        <v>74</v>
      </c>
      <c r="I25" s="83">
        <v>50</v>
      </c>
      <c r="J25" s="83" t="s">
        <v>102</v>
      </c>
      <c r="K25" s="79" t="s">
        <v>87</v>
      </c>
      <c r="L25" s="84">
        <v>50</v>
      </c>
      <c r="M25" s="85">
        <v>280000</v>
      </c>
      <c r="N25" s="86">
        <f t="shared" si="0"/>
        <v>14000000</v>
      </c>
    </row>
    <row r="26" spans="1:30" ht="57.6" x14ac:dyDescent="0.3">
      <c r="A26" s="195"/>
      <c r="B26" s="78">
        <v>8</v>
      </c>
      <c r="C26" s="79" t="s">
        <v>103</v>
      </c>
      <c r="D26" s="80" t="s">
        <v>100</v>
      </c>
      <c r="E26" s="81" t="s">
        <v>104</v>
      </c>
      <c r="F26" s="82" t="s">
        <v>154</v>
      </c>
      <c r="G26" s="83" t="s">
        <v>74</v>
      </c>
      <c r="H26" s="83" t="s">
        <v>74</v>
      </c>
      <c r="I26" s="83">
        <v>6</v>
      </c>
      <c r="J26" s="83" t="s">
        <v>105</v>
      </c>
      <c r="K26" s="79" t="s">
        <v>76</v>
      </c>
      <c r="L26" s="84">
        <v>6</v>
      </c>
      <c r="M26" s="85">
        <v>120000</v>
      </c>
      <c r="N26" s="86">
        <f t="shared" si="0"/>
        <v>720000</v>
      </c>
    </row>
    <row r="27" spans="1:30" ht="163.19999999999999" x14ac:dyDescent="0.3">
      <c r="A27" s="195"/>
      <c r="B27" s="78">
        <v>9</v>
      </c>
      <c r="C27" s="79" t="s">
        <v>106</v>
      </c>
      <c r="D27" s="80" t="s">
        <v>107</v>
      </c>
      <c r="E27" s="81" t="s">
        <v>108</v>
      </c>
      <c r="F27" s="82" t="s">
        <v>156</v>
      </c>
      <c r="G27" s="83" t="s">
        <v>74</v>
      </c>
      <c r="H27" s="83" t="s">
        <v>74</v>
      </c>
      <c r="I27" s="83">
        <v>5</v>
      </c>
      <c r="J27" s="83" t="s">
        <v>109</v>
      </c>
      <c r="K27" s="79" t="s">
        <v>76</v>
      </c>
      <c r="L27" s="84">
        <v>5</v>
      </c>
      <c r="M27" s="85">
        <v>120000</v>
      </c>
      <c r="N27" s="86">
        <f t="shared" si="0"/>
        <v>600000</v>
      </c>
    </row>
    <row r="28" spans="1:30" ht="364.8" x14ac:dyDescent="0.3">
      <c r="A28" s="195"/>
      <c r="B28" s="78">
        <v>10</v>
      </c>
      <c r="C28" s="79" t="s">
        <v>110</v>
      </c>
      <c r="D28" s="80" t="s">
        <v>111</v>
      </c>
      <c r="E28" s="81" t="s">
        <v>112</v>
      </c>
      <c r="F28" s="82" t="s">
        <v>157</v>
      </c>
      <c r="G28" s="83" t="s">
        <v>74</v>
      </c>
      <c r="H28" s="83">
        <v>3</v>
      </c>
      <c r="I28" s="83">
        <v>145</v>
      </c>
      <c r="J28" s="83" t="s">
        <v>75</v>
      </c>
      <c r="K28" s="79" t="s">
        <v>113</v>
      </c>
      <c r="L28" s="84">
        <v>1</v>
      </c>
      <c r="M28" s="85">
        <v>19000000</v>
      </c>
      <c r="N28" s="86">
        <f t="shared" si="0"/>
        <v>19000000</v>
      </c>
    </row>
    <row r="29" spans="1:30" ht="105.6" x14ac:dyDescent="0.3">
      <c r="A29" s="195"/>
      <c r="B29" s="78">
        <v>11</v>
      </c>
      <c r="C29" s="79" t="s">
        <v>114</v>
      </c>
      <c r="D29" s="80" t="s">
        <v>115</v>
      </c>
      <c r="E29" s="81" t="s">
        <v>116</v>
      </c>
      <c r="F29" s="82" t="s">
        <v>117</v>
      </c>
      <c r="G29" s="83" t="s">
        <v>118</v>
      </c>
      <c r="H29" s="83">
        <v>2</v>
      </c>
      <c r="I29" s="83">
        <v>30</v>
      </c>
      <c r="J29" s="83" t="s">
        <v>75</v>
      </c>
      <c r="K29" s="79" t="s">
        <v>94</v>
      </c>
      <c r="L29" s="84">
        <v>2</v>
      </c>
      <c r="M29" s="85">
        <v>9050000</v>
      </c>
      <c r="N29" s="86">
        <f t="shared" si="0"/>
        <v>18100000</v>
      </c>
    </row>
    <row r="30" spans="1:30" ht="182.4" x14ac:dyDescent="0.3">
      <c r="A30" s="195"/>
      <c r="B30" s="78">
        <v>12</v>
      </c>
      <c r="C30" s="79" t="s">
        <v>119</v>
      </c>
      <c r="D30" s="80" t="s">
        <v>120</v>
      </c>
      <c r="E30" s="81" t="s">
        <v>121</v>
      </c>
      <c r="F30" s="82" t="s">
        <v>122</v>
      </c>
      <c r="G30" s="83" t="s">
        <v>123</v>
      </c>
      <c r="H30" s="83">
        <v>3</v>
      </c>
      <c r="I30" s="83">
        <v>40</v>
      </c>
      <c r="J30" s="83" t="s">
        <v>124</v>
      </c>
      <c r="K30" s="79" t="s">
        <v>94</v>
      </c>
      <c r="L30" s="84">
        <v>3</v>
      </c>
      <c r="M30" s="85">
        <v>4500000</v>
      </c>
      <c r="N30" s="86">
        <f t="shared" si="0"/>
        <v>13500000</v>
      </c>
    </row>
    <row r="31" spans="1:30" ht="211.2" x14ac:dyDescent="0.3">
      <c r="A31" s="195"/>
      <c r="B31" s="78">
        <v>13</v>
      </c>
      <c r="C31" s="79" t="s">
        <v>125</v>
      </c>
      <c r="D31" s="80" t="s">
        <v>126</v>
      </c>
      <c r="E31" s="81" t="s">
        <v>127</v>
      </c>
      <c r="F31" s="82" t="s">
        <v>128</v>
      </c>
      <c r="G31" s="83" t="s">
        <v>129</v>
      </c>
      <c r="H31" s="83" t="s">
        <v>130</v>
      </c>
      <c r="I31" s="83">
        <v>30</v>
      </c>
      <c r="J31" s="83" t="s">
        <v>131</v>
      </c>
      <c r="K31" s="79" t="s">
        <v>94</v>
      </c>
      <c r="L31" s="84">
        <v>6</v>
      </c>
      <c r="M31" s="85">
        <v>3800000</v>
      </c>
      <c r="N31" s="86">
        <f t="shared" si="0"/>
        <v>22800000</v>
      </c>
    </row>
    <row r="32" spans="1:30" ht="172.8" x14ac:dyDescent="0.3">
      <c r="A32" s="195"/>
      <c r="B32" s="78">
        <v>14</v>
      </c>
      <c r="C32" s="79" t="s">
        <v>133</v>
      </c>
      <c r="D32" s="80" t="s">
        <v>134</v>
      </c>
      <c r="E32" s="81" t="s">
        <v>135</v>
      </c>
      <c r="F32" s="82" t="s">
        <v>136</v>
      </c>
      <c r="G32" s="83" t="s">
        <v>137</v>
      </c>
      <c r="H32" s="83">
        <v>1</v>
      </c>
      <c r="I32" s="83" t="s">
        <v>160</v>
      </c>
      <c r="J32" s="83" t="s">
        <v>75</v>
      </c>
      <c r="K32" s="79" t="s">
        <v>94</v>
      </c>
      <c r="L32" s="84">
        <v>120</v>
      </c>
      <c r="M32" s="85">
        <v>450000</v>
      </c>
      <c r="N32" s="86">
        <f t="shared" si="0"/>
        <v>54000000</v>
      </c>
    </row>
    <row r="33" spans="1:30" ht="278.39999999999998" x14ac:dyDescent="0.3">
      <c r="A33" s="195"/>
      <c r="B33" s="78">
        <v>15</v>
      </c>
      <c r="C33" s="79" t="s">
        <v>139</v>
      </c>
      <c r="D33" s="80" t="s">
        <v>336</v>
      </c>
      <c r="E33" s="81" t="s">
        <v>337</v>
      </c>
      <c r="F33" s="82" t="s">
        <v>142</v>
      </c>
      <c r="G33" s="83" t="s">
        <v>138</v>
      </c>
      <c r="H33" s="83">
        <v>1</v>
      </c>
      <c r="I33" s="83" t="s">
        <v>161</v>
      </c>
      <c r="J33" s="83" t="s">
        <v>75</v>
      </c>
      <c r="K33" s="79" t="s">
        <v>94</v>
      </c>
      <c r="L33" s="84">
        <v>1</v>
      </c>
      <c r="M33" s="85">
        <v>68000000</v>
      </c>
      <c r="N33" s="86">
        <f t="shared" si="0"/>
        <v>68000000</v>
      </c>
    </row>
    <row r="34" spans="1:30" ht="345.6" x14ac:dyDescent="0.3">
      <c r="A34" s="195"/>
      <c r="B34" s="78">
        <v>16</v>
      </c>
      <c r="C34" s="79" t="s">
        <v>143</v>
      </c>
      <c r="D34" s="80" t="s">
        <v>144</v>
      </c>
      <c r="E34" s="81" t="s">
        <v>141</v>
      </c>
      <c r="F34" s="82" t="s">
        <v>145</v>
      </c>
      <c r="G34" s="83" t="s">
        <v>138</v>
      </c>
      <c r="H34" s="83">
        <v>1</v>
      </c>
      <c r="I34" s="83" t="s">
        <v>132</v>
      </c>
      <c r="J34" s="83" t="s">
        <v>146</v>
      </c>
      <c r="K34" s="79" t="s">
        <v>164</v>
      </c>
      <c r="L34" s="84">
        <v>60</v>
      </c>
      <c r="M34" s="85">
        <v>450000</v>
      </c>
      <c r="N34" s="86">
        <f t="shared" si="0"/>
        <v>27000000</v>
      </c>
    </row>
    <row r="35" spans="1:30" ht="201.6" x14ac:dyDescent="0.3">
      <c r="A35" s="195"/>
      <c r="B35" s="78">
        <v>17</v>
      </c>
      <c r="C35" s="79" t="s">
        <v>147</v>
      </c>
      <c r="D35" s="80" t="s">
        <v>148</v>
      </c>
      <c r="E35" s="81" t="s">
        <v>163</v>
      </c>
      <c r="F35" s="82" t="s">
        <v>149</v>
      </c>
      <c r="G35" s="83" t="s">
        <v>74</v>
      </c>
      <c r="H35" s="83" t="s">
        <v>74</v>
      </c>
      <c r="I35" s="83" t="s">
        <v>162</v>
      </c>
      <c r="J35" s="87" t="s">
        <v>150</v>
      </c>
      <c r="K35" s="79" t="s">
        <v>151</v>
      </c>
      <c r="L35" s="88">
        <v>130</v>
      </c>
      <c r="M35" s="85">
        <v>250000</v>
      </c>
      <c r="N35" s="86">
        <f t="shared" si="0"/>
        <v>32500000</v>
      </c>
    </row>
    <row r="36" spans="1:30" ht="15" thickBot="1" x14ac:dyDescent="0.35"/>
    <row r="37" spans="1:30" s="89" customFormat="1" ht="52.2" customHeight="1" thickBot="1" x14ac:dyDescent="0.5">
      <c r="B37" s="323" t="s">
        <v>165</v>
      </c>
      <c r="C37" s="324"/>
      <c r="D37" s="324"/>
      <c r="E37" s="324"/>
      <c r="F37" s="324"/>
      <c r="G37" s="324"/>
      <c r="H37" s="324"/>
      <c r="I37" s="325" t="s">
        <v>33</v>
      </c>
      <c r="J37" s="326"/>
      <c r="K37" s="326"/>
      <c r="L37" s="326"/>
      <c r="M37" s="327"/>
      <c r="N37" s="90">
        <f>SUM(N19:N35)</f>
        <v>352935000</v>
      </c>
    </row>
    <row r="38" spans="1:30" ht="15" thickBot="1" x14ac:dyDescent="0.35"/>
    <row r="39" spans="1:30" x14ac:dyDescent="0.3">
      <c r="A39" s="91"/>
      <c r="B39" s="328" t="s">
        <v>34</v>
      </c>
      <c r="C39" s="329"/>
      <c r="D39" s="329"/>
      <c r="E39" s="329"/>
      <c r="F39" s="329"/>
      <c r="G39" s="329"/>
      <c r="H39" s="329"/>
      <c r="I39" s="329"/>
      <c r="J39" s="329"/>
      <c r="K39" s="329"/>
      <c r="L39" s="329"/>
      <c r="M39" s="329"/>
      <c r="N39" s="330"/>
      <c r="O39" s="91"/>
      <c r="P39" s="91"/>
      <c r="Q39" s="91"/>
      <c r="R39" s="91"/>
      <c r="S39" s="91"/>
      <c r="T39" s="91"/>
      <c r="U39" s="91"/>
      <c r="V39" s="91"/>
      <c r="W39" s="91"/>
      <c r="X39" s="91"/>
      <c r="Y39" s="91"/>
      <c r="Z39" s="91"/>
      <c r="AA39" s="91"/>
      <c r="AB39" s="91"/>
      <c r="AC39" s="91"/>
      <c r="AD39" s="91"/>
    </row>
    <row r="40" spans="1:30" ht="66" customHeight="1" x14ac:dyDescent="0.3">
      <c r="A40" s="91"/>
      <c r="B40" s="302" t="s">
        <v>35</v>
      </c>
      <c r="C40" s="303"/>
      <c r="D40" s="303"/>
      <c r="E40" s="303"/>
      <c r="F40" s="303"/>
      <c r="G40" s="303"/>
      <c r="H40" s="303"/>
      <c r="I40" s="303"/>
      <c r="J40" s="303"/>
      <c r="K40" s="303"/>
      <c r="L40" s="303"/>
      <c r="M40" s="303"/>
      <c r="N40" s="304"/>
      <c r="O40" s="91"/>
      <c r="P40" s="91"/>
      <c r="Q40" s="91"/>
      <c r="R40" s="91"/>
      <c r="S40" s="91"/>
      <c r="T40" s="91"/>
      <c r="U40" s="91"/>
      <c r="V40" s="91"/>
      <c r="W40" s="91"/>
      <c r="X40" s="91"/>
      <c r="Y40" s="91"/>
      <c r="Z40" s="91"/>
      <c r="AA40" s="91"/>
      <c r="AB40" s="91"/>
      <c r="AC40" s="91"/>
      <c r="AD40" s="91"/>
    </row>
    <row r="41" spans="1:30" ht="66" customHeight="1" thickBot="1" x14ac:dyDescent="0.35">
      <c r="A41" s="91"/>
      <c r="B41" s="305" t="s">
        <v>36</v>
      </c>
      <c r="C41" s="306"/>
      <c r="D41" s="306"/>
      <c r="E41" s="306"/>
      <c r="F41" s="306"/>
      <c r="G41" s="306"/>
      <c r="H41" s="306"/>
      <c r="I41" s="306"/>
      <c r="J41" s="306"/>
      <c r="K41" s="306"/>
      <c r="L41" s="306"/>
      <c r="M41" s="306"/>
      <c r="N41" s="307"/>
      <c r="O41" s="91"/>
      <c r="P41" s="91"/>
      <c r="Q41" s="91"/>
      <c r="R41" s="91"/>
      <c r="S41" s="91"/>
      <c r="T41" s="91"/>
      <c r="U41" s="91"/>
      <c r="V41" s="91"/>
      <c r="W41" s="91"/>
      <c r="X41" s="91"/>
      <c r="Y41" s="91"/>
      <c r="Z41" s="91"/>
      <c r="AA41" s="91"/>
      <c r="AB41" s="91"/>
      <c r="AC41" s="91"/>
      <c r="AD41" s="91"/>
    </row>
    <row r="44" spans="1:30" x14ac:dyDescent="0.3">
      <c r="B44" s="308"/>
      <c r="C44" s="309"/>
      <c r="D44" s="309"/>
      <c r="E44" s="71"/>
      <c r="F44" s="71"/>
      <c r="G44" s="71"/>
      <c r="H44" s="71"/>
      <c r="I44" s="71"/>
    </row>
    <row r="45" spans="1:30" x14ac:dyDescent="0.3">
      <c r="B45" s="309"/>
      <c r="C45" s="310"/>
      <c r="D45" s="309"/>
      <c r="E45" s="71"/>
      <c r="F45" s="71"/>
      <c r="G45" s="71"/>
      <c r="H45" s="71"/>
      <c r="I45" s="71"/>
    </row>
    <row r="46" spans="1:30" x14ac:dyDescent="0.3">
      <c r="B46" s="309"/>
      <c r="C46" s="310"/>
      <c r="D46" s="309"/>
      <c r="E46" s="71"/>
      <c r="F46" s="71"/>
      <c r="G46" s="71"/>
      <c r="H46" s="71"/>
      <c r="I46" s="71"/>
    </row>
    <row r="47" spans="1:30" ht="15" thickBot="1" x14ac:dyDescent="0.35">
      <c r="B47" s="311"/>
      <c r="C47" s="311"/>
      <c r="D47" s="311"/>
      <c r="E47" s="71"/>
      <c r="F47" s="71"/>
      <c r="G47" s="71"/>
      <c r="H47" s="71"/>
      <c r="I47" s="71"/>
    </row>
    <row r="48" spans="1:30" x14ac:dyDescent="0.3">
      <c r="B48" s="312" t="s">
        <v>37</v>
      </c>
      <c r="C48" s="313"/>
      <c r="D48" s="313"/>
    </row>
  </sheetData>
  <sheetProtection algorithmName="SHA-512" hashValue="l9w+XkyiHTGn9mjzF9l8/Wu3TQ5M2loZKekawR8OqDsnSMkbCtGjSVj+OTgjK1O2+VEJ/+ahfvPKPjIg3UOyww==" saltValue="03xLg5wOEHfoDdtgxlkaIw==" spinCount="100000" sheet="1" scenarios="1"/>
  <mergeCells count="30">
    <mergeCell ref="D2:N2"/>
    <mergeCell ref="D3:N3"/>
    <mergeCell ref="D4:N4"/>
    <mergeCell ref="B5:N5"/>
    <mergeCell ref="B6:C6"/>
    <mergeCell ref="D6:N6"/>
    <mergeCell ref="B13:N13"/>
    <mergeCell ref="B7:C7"/>
    <mergeCell ref="D7:F7"/>
    <mergeCell ref="G7:I7"/>
    <mergeCell ref="J7:N7"/>
    <mergeCell ref="B8:C8"/>
    <mergeCell ref="D8:F8"/>
    <mergeCell ref="G8:I8"/>
    <mergeCell ref="J8:N8"/>
    <mergeCell ref="B9:C9"/>
    <mergeCell ref="D9:F9"/>
    <mergeCell ref="G9:I9"/>
    <mergeCell ref="J9:N9"/>
    <mergeCell ref="B11:N11"/>
    <mergeCell ref="B40:N40"/>
    <mergeCell ref="B41:N41"/>
    <mergeCell ref="B44:D47"/>
    <mergeCell ref="B48:D48"/>
    <mergeCell ref="B15:N15"/>
    <mergeCell ref="B16:N16"/>
    <mergeCell ref="B17:N17"/>
    <mergeCell ref="B37:H37"/>
    <mergeCell ref="I37:M37"/>
    <mergeCell ref="B39:N39"/>
  </mergeCells>
  <pageMargins left="0.70866141732283472" right="0.70866141732283472" top="0.74803149606299213" bottom="0.74803149606299213" header="0" footer="0"/>
  <pageSetup scale="34"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82337-ABA4-4D12-9D2A-E0F2A17C4246}">
  <sheetPr>
    <tabColor rgb="FF0E2841"/>
    <pageSetUpPr fitToPage="1"/>
  </sheetPr>
  <dimension ref="A1:AA956"/>
  <sheetViews>
    <sheetView showGridLines="0" topLeftCell="A45" zoomScale="115" zoomScaleNormal="115" workbookViewId="0">
      <selection activeCell="B19" sqref="B19:B50"/>
    </sheetView>
  </sheetViews>
  <sheetFormatPr baseColWidth="10" defaultColWidth="12.6640625" defaultRowHeight="15" customHeight="1" x14ac:dyDescent="0.3"/>
  <cols>
    <col min="1" max="1" width="3.6640625" style="64" customWidth="1"/>
    <col min="2" max="2" width="6.109375" style="64" customWidth="1"/>
    <col min="3" max="3" width="10.109375" style="64" customWidth="1"/>
    <col min="4" max="4" width="17.6640625" style="64" customWidth="1"/>
    <col min="5" max="5" width="13.33203125" style="64" customWidth="1"/>
    <col min="6" max="6" width="29.77734375" style="64" customWidth="1"/>
    <col min="7" max="7" width="27.109375" style="64" customWidth="1"/>
    <col min="8" max="8" width="12.33203125" style="64" customWidth="1"/>
    <col min="9" max="9" width="14.6640625" style="64" customWidth="1"/>
    <col min="10" max="10" width="17.44140625" style="64" customWidth="1"/>
    <col min="11" max="11" width="20" style="64" customWidth="1"/>
    <col min="12" max="27" width="10.6640625" style="64" customWidth="1"/>
    <col min="28" max="16384" width="12.6640625" style="64"/>
  </cols>
  <sheetData>
    <row r="1" spans="2:11" ht="14.25" customHeight="1" thickBot="1" x14ac:dyDescent="0.35"/>
    <row r="2" spans="2:11" ht="14.25" customHeight="1" x14ac:dyDescent="0.3">
      <c r="B2" s="65"/>
      <c r="C2" s="66"/>
      <c r="D2" s="348" t="s">
        <v>0</v>
      </c>
      <c r="E2" s="349"/>
      <c r="F2" s="349"/>
      <c r="G2" s="321"/>
      <c r="H2" s="321"/>
      <c r="I2" s="321"/>
      <c r="J2" s="321"/>
      <c r="K2" s="322"/>
    </row>
    <row r="3" spans="2:11" ht="14.25" customHeight="1" x14ac:dyDescent="0.3">
      <c r="B3" s="67"/>
      <c r="C3" s="68"/>
      <c r="D3" s="350" t="s">
        <v>1</v>
      </c>
      <c r="E3" s="351"/>
      <c r="F3" s="351"/>
      <c r="G3" s="313"/>
      <c r="H3" s="313"/>
      <c r="I3" s="313"/>
      <c r="J3" s="313"/>
      <c r="K3" s="352"/>
    </row>
    <row r="4" spans="2:11" ht="14.25" customHeight="1" thickBot="1" x14ac:dyDescent="0.35">
      <c r="B4" s="69"/>
      <c r="C4" s="70"/>
      <c r="D4" s="353" t="s">
        <v>2</v>
      </c>
      <c r="E4" s="354"/>
      <c r="F4" s="354"/>
      <c r="G4" s="355"/>
      <c r="H4" s="355"/>
      <c r="I4" s="355"/>
      <c r="J4" s="355"/>
      <c r="K4" s="356"/>
    </row>
    <row r="5" spans="2:11" ht="14.25" customHeight="1" thickBot="1" x14ac:dyDescent="0.35">
      <c r="B5" s="379"/>
      <c r="C5" s="379"/>
      <c r="D5" s="379"/>
      <c r="E5" s="379"/>
      <c r="F5" s="379"/>
      <c r="G5" s="379"/>
      <c r="H5" s="379"/>
      <c r="I5" s="379"/>
      <c r="J5" s="379"/>
      <c r="K5" s="379"/>
    </row>
    <row r="6" spans="2:11" ht="49.8" customHeight="1" x14ac:dyDescent="0.3">
      <c r="B6" s="380" t="s">
        <v>3</v>
      </c>
      <c r="C6" s="381"/>
      <c r="D6" s="382" t="str">
        <f>'1. Dreams'!D6</f>
        <v>Prestar servicios para la ejecución del Plan de Bienestar del Instituto Colombiano de Antropología e Historia, mediante la realización de actividades dirigidas a los servidores públicos de la Sede Central de Bogotá y de los parques arqueológicos a nivel nacional.</v>
      </c>
      <c r="E6" s="383"/>
      <c r="F6" s="383"/>
      <c r="G6" s="329"/>
      <c r="H6" s="329"/>
      <c r="I6" s="329"/>
      <c r="J6" s="329"/>
      <c r="K6" s="330"/>
    </row>
    <row r="7" spans="2:11" ht="15" customHeight="1" x14ac:dyDescent="0.3">
      <c r="B7" s="374" t="s">
        <v>4</v>
      </c>
      <c r="C7" s="332"/>
      <c r="D7" s="375" t="str">
        <f>'1. Dreams'!D7</f>
        <v xml:space="preserve">DREAMS EVENT PLANNING SERVES SAS </v>
      </c>
      <c r="E7" s="376"/>
      <c r="F7" s="376"/>
      <c r="G7" s="377"/>
      <c r="H7" s="377"/>
      <c r="I7" s="92" t="s">
        <v>5</v>
      </c>
      <c r="J7" s="375" t="str">
        <f>'1. Dreams'!J7</f>
        <v xml:space="preserve">900453166-2 </v>
      </c>
      <c r="K7" s="378"/>
    </row>
    <row r="8" spans="2:11" ht="15" customHeight="1" x14ac:dyDescent="0.3">
      <c r="B8" s="374" t="s">
        <v>6</v>
      </c>
      <c r="C8" s="332"/>
      <c r="D8" s="375" t="str">
        <f>'1. Dreams'!D8</f>
        <v xml:space="preserve">NANCY VELASQUEZ - LEONARDO GALLO </v>
      </c>
      <c r="E8" s="376"/>
      <c r="F8" s="376"/>
      <c r="G8" s="377"/>
      <c r="H8" s="377"/>
      <c r="I8" s="92" t="s">
        <v>7</v>
      </c>
      <c r="J8" s="375" t="str">
        <f>'1. Dreams'!J8</f>
        <v>3232810345 - 320 3458761</v>
      </c>
      <c r="K8" s="378"/>
    </row>
    <row r="9" spans="2:11" ht="15" customHeight="1" thickBot="1" x14ac:dyDescent="0.35">
      <c r="B9" s="368" t="s">
        <v>8</v>
      </c>
      <c r="C9" s="369"/>
      <c r="D9" s="370" t="str">
        <f>'1. Dreams'!D9</f>
        <v xml:space="preserve">comercial3@dreams.com.co   - eventos@dreams.com.co </v>
      </c>
      <c r="E9" s="371"/>
      <c r="F9" s="371"/>
      <c r="G9" s="372"/>
      <c r="H9" s="372"/>
      <c r="I9" s="93" t="s">
        <v>9</v>
      </c>
      <c r="J9" s="370">
        <f>'1. Dreams'!J9</f>
        <v>0</v>
      </c>
      <c r="K9" s="373"/>
    </row>
    <row r="10" spans="2:11" ht="14.25" customHeight="1" thickBot="1" x14ac:dyDescent="0.35">
      <c r="B10" s="68"/>
      <c r="C10" s="68"/>
      <c r="D10" s="68"/>
      <c r="E10" s="68"/>
      <c r="F10" s="68"/>
      <c r="G10" s="68"/>
      <c r="H10" s="68"/>
      <c r="I10" s="68"/>
      <c r="J10" s="68"/>
      <c r="K10" s="68"/>
    </row>
    <row r="11" spans="2:11" ht="14.25" customHeight="1" thickBot="1" x14ac:dyDescent="0.35">
      <c r="B11" s="345" t="s">
        <v>10</v>
      </c>
      <c r="C11" s="346"/>
      <c r="D11" s="346"/>
      <c r="E11" s="346"/>
      <c r="F11" s="346"/>
      <c r="G11" s="346"/>
      <c r="H11" s="346"/>
      <c r="I11" s="346"/>
      <c r="J11" s="346"/>
      <c r="K11" s="347"/>
    </row>
    <row r="12" spans="2:11" ht="4.5" customHeight="1" x14ac:dyDescent="0.3">
      <c r="B12" s="68"/>
      <c r="C12" s="68"/>
      <c r="D12" s="68"/>
      <c r="E12" s="68"/>
      <c r="F12" s="68"/>
      <c r="G12" s="68"/>
      <c r="H12" s="68"/>
      <c r="I12" s="68"/>
      <c r="J12" s="68"/>
      <c r="K12" s="68"/>
    </row>
    <row r="13" spans="2:11" ht="111.75" customHeight="1" x14ac:dyDescent="0.3">
      <c r="B13" s="331" t="s">
        <v>11</v>
      </c>
      <c r="C13" s="303"/>
      <c r="D13" s="303"/>
      <c r="E13" s="303"/>
      <c r="F13" s="303"/>
      <c r="G13" s="303"/>
      <c r="H13" s="303"/>
      <c r="I13" s="303"/>
      <c r="J13" s="303"/>
      <c r="K13" s="332"/>
    </row>
    <row r="14" spans="2:11" ht="3" customHeight="1" x14ac:dyDescent="0.3">
      <c r="B14" s="68"/>
      <c r="C14" s="68"/>
      <c r="D14" s="68"/>
      <c r="E14" s="68"/>
      <c r="F14" s="68"/>
      <c r="G14" s="68"/>
      <c r="H14" s="68"/>
      <c r="I14" s="68"/>
      <c r="J14" s="68"/>
      <c r="K14" s="68"/>
    </row>
    <row r="15" spans="2:11" ht="96" customHeight="1" x14ac:dyDescent="0.3">
      <c r="B15" s="314" t="s">
        <v>12</v>
      </c>
      <c r="C15" s="315"/>
      <c r="D15" s="315"/>
      <c r="E15" s="315"/>
      <c r="F15" s="315"/>
      <c r="G15" s="315"/>
      <c r="H15" s="315"/>
      <c r="I15" s="315"/>
      <c r="J15" s="315"/>
      <c r="K15" s="316"/>
    </row>
    <row r="16" spans="2:11" ht="136.19999999999999" customHeight="1" thickBot="1" x14ac:dyDescent="0.35">
      <c r="B16" s="317" t="s">
        <v>59</v>
      </c>
      <c r="C16" s="318"/>
      <c r="D16" s="318"/>
      <c r="E16" s="318"/>
      <c r="F16" s="318"/>
      <c r="G16" s="318"/>
      <c r="H16" s="318"/>
      <c r="I16" s="318"/>
      <c r="J16" s="318"/>
      <c r="K16" s="319"/>
    </row>
    <row r="17" spans="1:27" ht="14.25" customHeight="1" thickBot="1" x14ac:dyDescent="0.35">
      <c r="B17" s="320" t="s">
        <v>13</v>
      </c>
      <c r="C17" s="321"/>
      <c r="D17" s="321"/>
      <c r="E17" s="321"/>
      <c r="F17" s="321"/>
      <c r="G17" s="321"/>
      <c r="H17" s="321"/>
      <c r="I17" s="321"/>
      <c r="J17" s="321"/>
      <c r="K17" s="322"/>
    </row>
    <row r="18" spans="1:27" ht="33" customHeight="1" thickBot="1" x14ac:dyDescent="0.35">
      <c r="A18" s="72"/>
      <c r="B18" s="94" t="s">
        <v>14</v>
      </c>
      <c r="C18" s="95" t="s">
        <v>15</v>
      </c>
      <c r="D18" s="95" t="s">
        <v>16</v>
      </c>
      <c r="E18" s="95" t="s">
        <v>55</v>
      </c>
      <c r="F18" s="95" t="s">
        <v>58</v>
      </c>
      <c r="G18" s="96" t="s">
        <v>56</v>
      </c>
      <c r="H18" s="95" t="s">
        <v>17</v>
      </c>
      <c r="I18" s="95" t="s">
        <v>18</v>
      </c>
      <c r="J18" s="95" t="s">
        <v>57</v>
      </c>
      <c r="K18" s="97" t="s">
        <v>19</v>
      </c>
      <c r="L18" s="72"/>
      <c r="M18" s="72"/>
      <c r="N18" s="72"/>
      <c r="O18" s="72"/>
      <c r="P18" s="72"/>
      <c r="Q18" s="72"/>
      <c r="R18" s="72"/>
      <c r="S18" s="72"/>
      <c r="T18" s="72"/>
      <c r="U18" s="72"/>
      <c r="V18" s="72"/>
      <c r="W18" s="72"/>
      <c r="X18" s="72"/>
      <c r="Y18" s="72"/>
      <c r="Z18" s="72"/>
      <c r="AA18" s="72"/>
    </row>
    <row r="19" spans="1:27" ht="30.6" x14ac:dyDescent="0.3">
      <c r="B19" s="98">
        <v>1</v>
      </c>
      <c r="C19" s="365" t="s">
        <v>38</v>
      </c>
      <c r="D19" s="365" t="s">
        <v>20</v>
      </c>
      <c r="E19" s="99" t="s">
        <v>39</v>
      </c>
      <c r="F19" s="100" t="s">
        <v>40</v>
      </c>
      <c r="G19" s="100" t="s">
        <v>41</v>
      </c>
      <c r="H19" s="365" t="s">
        <v>42</v>
      </c>
      <c r="I19" s="99">
        <v>1</v>
      </c>
      <c r="J19" s="101">
        <v>280000</v>
      </c>
      <c r="K19" s="102">
        <f t="shared" ref="K19:K50" si="0">ROUND(J19*I19,0)</f>
        <v>280000</v>
      </c>
    </row>
    <row r="20" spans="1:27" ht="40.799999999999997" x14ac:dyDescent="0.3">
      <c r="B20" s="103">
        <v>2</v>
      </c>
      <c r="C20" s="366"/>
      <c r="D20" s="366"/>
      <c r="E20" s="104" t="s">
        <v>43</v>
      </c>
      <c r="F20" s="83" t="s">
        <v>23</v>
      </c>
      <c r="G20" s="83" t="s">
        <v>44</v>
      </c>
      <c r="H20" s="366"/>
      <c r="I20" s="104">
        <v>1</v>
      </c>
      <c r="J20" s="105">
        <v>320000</v>
      </c>
      <c r="K20" s="106">
        <f t="shared" si="0"/>
        <v>320000</v>
      </c>
    </row>
    <row r="21" spans="1:27" ht="40.799999999999997" x14ac:dyDescent="0.3">
      <c r="B21" s="103">
        <v>3</v>
      </c>
      <c r="C21" s="366"/>
      <c r="D21" s="366"/>
      <c r="E21" s="104" t="s">
        <v>45</v>
      </c>
      <c r="F21" s="83" t="s">
        <v>46</v>
      </c>
      <c r="G21" s="83" t="s">
        <v>44</v>
      </c>
      <c r="H21" s="366"/>
      <c r="I21" s="104">
        <v>1</v>
      </c>
      <c r="J21" s="105">
        <v>320000</v>
      </c>
      <c r="K21" s="106">
        <f t="shared" si="0"/>
        <v>320000</v>
      </c>
    </row>
    <row r="22" spans="1:27" ht="30.6" x14ac:dyDescent="0.3">
      <c r="B22" s="103">
        <v>4</v>
      </c>
      <c r="C22" s="366"/>
      <c r="D22" s="366"/>
      <c r="E22" s="104" t="s">
        <v>47</v>
      </c>
      <c r="F22" s="83" t="s">
        <v>25</v>
      </c>
      <c r="G22" s="83" t="s">
        <v>44</v>
      </c>
      <c r="H22" s="366"/>
      <c r="I22" s="104">
        <v>1</v>
      </c>
      <c r="J22" s="105">
        <v>320000</v>
      </c>
      <c r="K22" s="106">
        <f t="shared" si="0"/>
        <v>320000</v>
      </c>
    </row>
    <row r="23" spans="1:27" ht="20.399999999999999" x14ac:dyDescent="0.3">
      <c r="B23" s="103">
        <v>5</v>
      </c>
      <c r="C23" s="366"/>
      <c r="D23" s="366"/>
      <c r="E23" s="104" t="s">
        <v>47</v>
      </c>
      <c r="F23" s="83" t="s">
        <v>26</v>
      </c>
      <c r="G23" s="83" t="s">
        <v>44</v>
      </c>
      <c r="H23" s="366"/>
      <c r="I23" s="104">
        <v>1</v>
      </c>
      <c r="J23" s="105">
        <v>320000</v>
      </c>
      <c r="K23" s="106">
        <f t="shared" si="0"/>
        <v>320000</v>
      </c>
    </row>
    <row r="24" spans="1:27" ht="20.399999999999999" x14ac:dyDescent="0.3">
      <c r="B24" s="103">
        <v>6</v>
      </c>
      <c r="C24" s="366"/>
      <c r="D24" s="366"/>
      <c r="E24" s="104" t="s">
        <v>48</v>
      </c>
      <c r="F24" s="83" t="s">
        <v>27</v>
      </c>
      <c r="G24" s="83" t="s">
        <v>49</v>
      </c>
      <c r="H24" s="366"/>
      <c r="I24" s="104">
        <v>1</v>
      </c>
      <c r="J24" s="105">
        <v>320000</v>
      </c>
      <c r="K24" s="106">
        <f t="shared" si="0"/>
        <v>320000</v>
      </c>
    </row>
    <row r="25" spans="1:27" ht="20.399999999999999" x14ac:dyDescent="0.3">
      <c r="B25" s="103">
        <v>7</v>
      </c>
      <c r="C25" s="366"/>
      <c r="D25" s="366"/>
      <c r="E25" s="104" t="s">
        <v>50</v>
      </c>
      <c r="F25" s="83" t="s">
        <v>51</v>
      </c>
      <c r="G25" s="83" t="s">
        <v>44</v>
      </c>
      <c r="H25" s="366"/>
      <c r="I25" s="104">
        <v>1</v>
      </c>
      <c r="J25" s="105">
        <v>320000</v>
      </c>
      <c r="K25" s="106">
        <f t="shared" si="0"/>
        <v>320000</v>
      </c>
    </row>
    <row r="26" spans="1:27" thickBot="1" x14ac:dyDescent="0.35">
      <c r="B26" s="107">
        <v>8</v>
      </c>
      <c r="C26" s="367"/>
      <c r="D26" s="367"/>
      <c r="E26" s="108" t="s">
        <v>60</v>
      </c>
      <c r="F26" s="109" t="s">
        <v>52</v>
      </c>
      <c r="G26" s="109"/>
      <c r="H26" s="367"/>
      <c r="I26" s="108">
        <v>1</v>
      </c>
      <c r="J26" s="110">
        <v>320000</v>
      </c>
      <c r="K26" s="111">
        <f t="shared" si="0"/>
        <v>320000</v>
      </c>
    </row>
    <row r="27" spans="1:27" ht="30.6" x14ac:dyDescent="0.3">
      <c r="B27" s="98">
        <v>9</v>
      </c>
      <c r="C27" s="365" t="s">
        <v>28</v>
      </c>
      <c r="D27" s="365" t="s">
        <v>29</v>
      </c>
      <c r="E27" s="99" t="s">
        <v>39</v>
      </c>
      <c r="F27" s="100" t="s">
        <v>21</v>
      </c>
      <c r="G27" s="100" t="s">
        <v>41</v>
      </c>
      <c r="H27" s="365" t="s">
        <v>30</v>
      </c>
      <c r="I27" s="99">
        <v>1</v>
      </c>
      <c r="J27" s="101">
        <v>280000</v>
      </c>
      <c r="K27" s="102">
        <f t="shared" si="0"/>
        <v>280000</v>
      </c>
    </row>
    <row r="28" spans="1:27" ht="40.799999999999997" x14ac:dyDescent="0.3">
      <c r="B28" s="103">
        <v>10</v>
      </c>
      <c r="C28" s="366"/>
      <c r="D28" s="366"/>
      <c r="E28" s="104" t="s">
        <v>43</v>
      </c>
      <c r="F28" s="83" t="s">
        <v>23</v>
      </c>
      <c r="G28" s="83" t="s">
        <v>44</v>
      </c>
      <c r="H28" s="366"/>
      <c r="I28" s="104">
        <v>1</v>
      </c>
      <c r="J28" s="105">
        <v>320000</v>
      </c>
      <c r="K28" s="106">
        <f t="shared" si="0"/>
        <v>320000</v>
      </c>
    </row>
    <row r="29" spans="1:27" ht="30.6" x14ac:dyDescent="0.3">
      <c r="B29" s="103">
        <v>11</v>
      </c>
      <c r="C29" s="366"/>
      <c r="D29" s="366"/>
      <c r="E29" s="104" t="s">
        <v>45</v>
      </c>
      <c r="F29" s="83" t="s">
        <v>24</v>
      </c>
      <c r="G29" s="83" t="s">
        <v>44</v>
      </c>
      <c r="H29" s="366"/>
      <c r="I29" s="104">
        <v>1</v>
      </c>
      <c r="J29" s="105">
        <v>320000</v>
      </c>
      <c r="K29" s="106">
        <f t="shared" si="0"/>
        <v>320000</v>
      </c>
    </row>
    <row r="30" spans="1:27" ht="30.6" x14ac:dyDescent="0.3">
      <c r="B30" s="103">
        <v>12</v>
      </c>
      <c r="C30" s="366"/>
      <c r="D30" s="366"/>
      <c r="E30" s="104" t="s">
        <v>47</v>
      </c>
      <c r="F30" s="83" t="s">
        <v>25</v>
      </c>
      <c r="G30" s="83" t="s">
        <v>44</v>
      </c>
      <c r="H30" s="366"/>
      <c r="I30" s="104">
        <v>1</v>
      </c>
      <c r="J30" s="105">
        <v>320000</v>
      </c>
      <c r="K30" s="106">
        <f t="shared" si="0"/>
        <v>320000</v>
      </c>
    </row>
    <row r="31" spans="1:27" ht="20.399999999999999" x14ac:dyDescent="0.3">
      <c r="B31" s="103">
        <v>13</v>
      </c>
      <c r="C31" s="366"/>
      <c r="D31" s="366"/>
      <c r="E31" s="104" t="s">
        <v>47</v>
      </c>
      <c r="F31" s="83" t="s">
        <v>26</v>
      </c>
      <c r="G31" s="83" t="s">
        <v>44</v>
      </c>
      <c r="H31" s="366"/>
      <c r="I31" s="104">
        <v>1</v>
      </c>
      <c r="J31" s="105">
        <v>320000</v>
      </c>
      <c r="K31" s="106">
        <f t="shared" si="0"/>
        <v>320000</v>
      </c>
    </row>
    <row r="32" spans="1:27" ht="20.399999999999999" x14ac:dyDescent="0.3">
      <c r="B32" s="103">
        <v>14</v>
      </c>
      <c r="C32" s="366"/>
      <c r="D32" s="366"/>
      <c r="E32" s="104" t="s">
        <v>48</v>
      </c>
      <c r="F32" s="83" t="s">
        <v>27</v>
      </c>
      <c r="G32" s="83" t="s">
        <v>49</v>
      </c>
      <c r="H32" s="366"/>
      <c r="I32" s="104">
        <v>1</v>
      </c>
      <c r="J32" s="105">
        <v>320000</v>
      </c>
      <c r="K32" s="106">
        <f t="shared" si="0"/>
        <v>320000</v>
      </c>
    </row>
    <row r="33" spans="2:11" ht="20.399999999999999" x14ac:dyDescent="0.3">
      <c r="B33" s="103">
        <v>15</v>
      </c>
      <c r="C33" s="366"/>
      <c r="D33" s="366"/>
      <c r="E33" s="104" t="s">
        <v>50</v>
      </c>
      <c r="F33" s="83" t="s">
        <v>51</v>
      </c>
      <c r="G33" s="83" t="s">
        <v>44</v>
      </c>
      <c r="H33" s="366"/>
      <c r="I33" s="104">
        <v>1</v>
      </c>
      <c r="J33" s="105">
        <v>320000</v>
      </c>
      <c r="K33" s="106">
        <f t="shared" si="0"/>
        <v>320000</v>
      </c>
    </row>
    <row r="34" spans="2:11" thickBot="1" x14ac:dyDescent="0.35">
      <c r="B34" s="107">
        <v>16</v>
      </c>
      <c r="C34" s="367"/>
      <c r="D34" s="367"/>
      <c r="E34" s="108" t="s">
        <v>60</v>
      </c>
      <c r="F34" s="109" t="s">
        <v>52</v>
      </c>
      <c r="G34" s="112"/>
      <c r="H34" s="367"/>
      <c r="I34" s="113">
        <v>1</v>
      </c>
      <c r="J34" s="110">
        <v>320000</v>
      </c>
      <c r="K34" s="111">
        <f t="shared" si="0"/>
        <v>320000</v>
      </c>
    </row>
    <row r="35" spans="2:11" ht="30.6" x14ac:dyDescent="0.3">
      <c r="B35" s="98">
        <v>17</v>
      </c>
      <c r="C35" s="365" t="s">
        <v>53</v>
      </c>
      <c r="D35" s="365" t="s">
        <v>31</v>
      </c>
      <c r="E35" s="99" t="s">
        <v>39</v>
      </c>
      <c r="F35" s="100" t="s">
        <v>21</v>
      </c>
      <c r="G35" s="100" t="s">
        <v>41</v>
      </c>
      <c r="H35" s="365" t="s">
        <v>22</v>
      </c>
      <c r="I35" s="99">
        <v>1</v>
      </c>
      <c r="J35" s="101">
        <v>280000</v>
      </c>
      <c r="K35" s="102">
        <f t="shared" si="0"/>
        <v>280000</v>
      </c>
    </row>
    <row r="36" spans="2:11" ht="40.799999999999997" x14ac:dyDescent="0.3">
      <c r="B36" s="103">
        <v>18</v>
      </c>
      <c r="C36" s="366"/>
      <c r="D36" s="366"/>
      <c r="E36" s="104" t="s">
        <v>43</v>
      </c>
      <c r="F36" s="83" t="s">
        <v>23</v>
      </c>
      <c r="G36" s="83" t="s">
        <v>44</v>
      </c>
      <c r="H36" s="366"/>
      <c r="I36" s="104">
        <v>1</v>
      </c>
      <c r="J36" s="105">
        <v>320000</v>
      </c>
      <c r="K36" s="106">
        <f t="shared" si="0"/>
        <v>320000</v>
      </c>
    </row>
    <row r="37" spans="2:11" ht="30.6" x14ac:dyDescent="0.3">
      <c r="B37" s="103">
        <v>19</v>
      </c>
      <c r="C37" s="366"/>
      <c r="D37" s="366"/>
      <c r="E37" s="104" t="s">
        <v>45</v>
      </c>
      <c r="F37" s="83" t="s">
        <v>24</v>
      </c>
      <c r="G37" s="83" t="s">
        <v>44</v>
      </c>
      <c r="H37" s="366"/>
      <c r="I37" s="104">
        <v>1</v>
      </c>
      <c r="J37" s="105">
        <v>320000</v>
      </c>
      <c r="K37" s="106">
        <f t="shared" si="0"/>
        <v>320000</v>
      </c>
    </row>
    <row r="38" spans="2:11" ht="30.6" x14ac:dyDescent="0.3">
      <c r="B38" s="103">
        <v>20</v>
      </c>
      <c r="C38" s="366"/>
      <c r="D38" s="366"/>
      <c r="E38" s="104" t="s">
        <v>47</v>
      </c>
      <c r="F38" s="83" t="s">
        <v>25</v>
      </c>
      <c r="G38" s="83" t="s">
        <v>44</v>
      </c>
      <c r="H38" s="366"/>
      <c r="I38" s="104">
        <v>1</v>
      </c>
      <c r="J38" s="105">
        <v>320000</v>
      </c>
      <c r="K38" s="106">
        <f t="shared" si="0"/>
        <v>320000</v>
      </c>
    </row>
    <row r="39" spans="2:11" ht="20.399999999999999" x14ac:dyDescent="0.3">
      <c r="B39" s="103">
        <v>21</v>
      </c>
      <c r="C39" s="366"/>
      <c r="D39" s="366"/>
      <c r="E39" s="104" t="s">
        <v>47</v>
      </c>
      <c r="F39" s="83" t="s">
        <v>26</v>
      </c>
      <c r="G39" s="83" t="s">
        <v>44</v>
      </c>
      <c r="H39" s="366"/>
      <c r="I39" s="104">
        <v>1</v>
      </c>
      <c r="J39" s="105">
        <v>320000</v>
      </c>
      <c r="K39" s="106">
        <f t="shared" si="0"/>
        <v>320000</v>
      </c>
    </row>
    <row r="40" spans="2:11" ht="20.399999999999999" x14ac:dyDescent="0.3">
      <c r="B40" s="103">
        <v>22</v>
      </c>
      <c r="C40" s="366"/>
      <c r="D40" s="366"/>
      <c r="E40" s="104" t="s">
        <v>48</v>
      </c>
      <c r="F40" s="83" t="s">
        <v>27</v>
      </c>
      <c r="G40" s="83" t="s">
        <v>49</v>
      </c>
      <c r="H40" s="366"/>
      <c r="I40" s="104">
        <v>1</v>
      </c>
      <c r="J40" s="105">
        <v>320000</v>
      </c>
      <c r="K40" s="106">
        <f t="shared" si="0"/>
        <v>320000</v>
      </c>
    </row>
    <row r="41" spans="2:11" ht="20.399999999999999" x14ac:dyDescent="0.3">
      <c r="B41" s="103">
        <v>23</v>
      </c>
      <c r="C41" s="366"/>
      <c r="D41" s="366"/>
      <c r="E41" s="104" t="s">
        <v>50</v>
      </c>
      <c r="F41" s="83" t="s">
        <v>51</v>
      </c>
      <c r="G41" s="83" t="s">
        <v>44</v>
      </c>
      <c r="H41" s="366"/>
      <c r="I41" s="104">
        <v>1</v>
      </c>
      <c r="J41" s="105">
        <v>320000</v>
      </c>
      <c r="K41" s="106">
        <f t="shared" si="0"/>
        <v>320000</v>
      </c>
    </row>
    <row r="42" spans="2:11" thickBot="1" x14ac:dyDescent="0.35">
      <c r="B42" s="107">
        <v>24</v>
      </c>
      <c r="C42" s="367"/>
      <c r="D42" s="367"/>
      <c r="E42" s="108" t="s">
        <v>60</v>
      </c>
      <c r="F42" s="109" t="s">
        <v>52</v>
      </c>
      <c r="G42" s="112"/>
      <c r="H42" s="367"/>
      <c r="I42" s="113">
        <v>1</v>
      </c>
      <c r="J42" s="110">
        <v>320000</v>
      </c>
      <c r="K42" s="111">
        <f t="shared" si="0"/>
        <v>320000</v>
      </c>
    </row>
    <row r="43" spans="2:11" ht="30.6" x14ac:dyDescent="0.3">
      <c r="B43" s="98">
        <v>25</v>
      </c>
      <c r="C43" s="365" t="s">
        <v>32</v>
      </c>
      <c r="D43" s="365" t="s">
        <v>54</v>
      </c>
      <c r="E43" s="99" t="s">
        <v>39</v>
      </c>
      <c r="F43" s="100" t="s">
        <v>21</v>
      </c>
      <c r="G43" s="100" t="s">
        <v>41</v>
      </c>
      <c r="H43" s="365" t="s">
        <v>22</v>
      </c>
      <c r="I43" s="99">
        <v>1</v>
      </c>
      <c r="J43" s="101">
        <v>320000</v>
      </c>
      <c r="K43" s="102">
        <f t="shared" si="0"/>
        <v>320000</v>
      </c>
    </row>
    <row r="44" spans="2:11" ht="40.799999999999997" x14ac:dyDescent="0.3">
      <c r="B44" s="103">
        <v>26</v>
      </c>
      <c r="C44" s="366"/>
      <c r="D44" s="366"/>
      <c r="E44" s="104" t="s">
        <v>43</v>
      </c>
      <c r="F44" s="83" t="s">
        <v>23</v>
      </c>
      <c r="G44" s="83" t="s">
        <v>44</v>
      </c>
      <c r="H44" s="366"/>
      <c r="I44" s="104">
        <v>1</v>
      </c>
      <c r="J44" s="105">
        <v>360000</v>
      </c>
      <c r="K44" s="106">
        <f t="shared" si="0"/>
        <v>360000</v>
      </c>
    </row>
    <row r="45" spans="2:11" ht="30.6" x14ac:dyDescent="0.3">
      <c r="B45" s="103">
        <v>27</v>
      </c>
      <c r="C45" s="366"/>
      <c r="D45" s="366"/>
      <c r="E45" s="104" t="s">
        <v>45</v>
      </c>
      <c r="F45" s="83" t="s">
        <v>24</v>
      </c>
      <c r="G45" s="83" t="s">
        <v>44</v>
      </c>
      <c r="H45" s="366"/>
      <c r="I45" s="104">
        <v>1</v>
      </c>
      <c r="J45" s="105">
        <v>360000</v>
      </c>
      <c r="K45" s="106">
        <f t="shared" si="0"/>
        <v>360000</v>
      </c>
    </row>
    <row r="46" spans="2:11" ht="30.6" x14ac:dyDescent="0.3">
      <c r="B46" s="103">
        <v>28</v>
      </c>
      <c r="C46" s="366"/>
      <c r="D46" s="366"/>
      <c r="E46" s="104" t="s">
        <v>47</v>
      </c>
      <c r="F46" s="83" t="s">
        <v>25</v>
      </c>
      <c r="G46" s="83" t="s">
        <v>44</v>
      </c>
      <c r="H46" s="366"/>
      <c r="I46" s="104">
        <v>1</v>
      </c>
      <c r="J46" s="105">
        <v>360000</v>
      </c>
      <c r="K46" s="106">
        <f t="shared" si="0"/>
        <v>360000</v>
      </c>
    </row>
    <row r="47" spans="2:11" ht="20.399999999999999" x14ac:dyDescent="0.3">
      <c r="B47" s="103">
        <v>29</v>
      </c>
      <c r="C47" s="366"/>
      <c r="D47" s="366"/>
      <c r="E47" s="104" t="s">
        <v>47</v>
      </c>
      <c r="F47" s="83" t="s">
        <v>26</v>
      </c>
      <c r="G47" s="83" t="s">
        <v>44</v>
      </c>
      <c r="H47" s="366"/>
      <c r="I47" s="104">
        <v>1</v>
      </c>
      <c r="J47" s="105">
        <v>360000</v>
      </c>
      <c r="K47" s="106">
        <f t="shared" si="0"/>
        <v>360000</v>
      </c>
    </row>
    <row r="48" spans="2:11" ht="20.399999999999999" x14ac:dyDescent="0.3">
      <c r="B48" s="103">
        <v>30</v>
      </c>
      <c r="C48" s="366"/>
      <c r="D48" s="366"/>
      <c r="E48" s="104" t="s">
        <v>48</v>
      </c>
      <c r="F48" s="83" t="s">
        <v>27</v>
      </c>
      <c r="G48" s="83" t="s">
        <v>49</v>
      </c>
      <c r="H48" s="366"/>
      <c r="I48" s="104">
        <v>1</v>
      </c>
      <c r="J48" s="105">
        <v>360000</v>
      </c>
      <c r="K48" s="106">
        <f t="shared" si="0"/>
        <v>360000</v>
      </c>
    </row>
    <row r="49" spans="1:27" ht="20.399999999999999" x14ac:dyDescent="0.3">
      <c r="B49" s="103">
        <v>31</v>
      </c>
      <c r="C49" s="366"/>
      <c r="D49" s="366"/>
      <c r="E49" s="104" t="s">
        <v>50</v>
      </c>
      <c r="F49" s="83" t="s">
        <v>51</v>
      </c>
      <c r="G49" s="83" t="s">
        <v>44</v>
      </c>
      <c r="H49" s="366"/>
      <c r="I49" s="114">
        <v>1</v>
      </c>
      <c r="J49" s="105">
        <v>360000</v>
      </c>
      <c r="K49" s="106">
        <f t="shared" si="0"/>
        <v>360000</v>
      </c>
    </row>
    <row r="50" spans="1:27" thickBot="1" x14ac:dyDescent="0.35">
      <c r="B50" s="107">
        <v>32</v>
      </c>
      <c r="C50" s="367"/>
      <c r="D50" s="367"/>
      <c r="E50" s="108" t="s">
        <v>60</v>
      </c>
      <c r="F50" s="109" t="s">
        <v>52</v>
      </c>
      <c r="G50" s="112"/>
      <c r="H50" s="367"/>
      <c r="I50" s="113">
        <v>1</v>
      </c>
      <c r="J50" s="110">
        <v>360000</v>
      </c>
      <c r="K50" s="111">
        <f t="shared" si="0"/>
        <v>360000</v>
      </c>
    </row>
    <row r="51" spans="1:27" ht="14.25" customHeight="1" thickBot="1" x14ac:dyDescent="0.35"/>
    <row r="52" spans="1:27" ht="41.55" customHeight="1" thickBot="1" x14ac:dyDescent="0.35">
      <c r="B52" s="362" t="s">
        <v>166</v>
      </c>
      <c r="C52" s="363"/>
      <c r="D52" s="363"/>
      <c r="E52" s="363"/>
      <c r="F52" s="363"/>
      <c r="G52" s="363"/>
      <c r="H52" s="363"/>
      <c r="I52" s="364" t="s">
        <v>33</v>
      </c>
      <c r="J52" s="347"/>
      <c r="K52" s="115">
        <f>SUM(K19:K50)</f>
        <v>10400000</v>
      </c>
    </row>
    <row r="53" spans="1:27" ht="14.25" customHeight="1" thickBot="1" x14ac:dyDescent="0.35"/>
    <row r="54" spans="1:27" ht="18.75" customHeight="1" x14ac:dyDescent="0.3">
      <c r="A54" s="91"/>
      <c r="B54" s="328" t="s">
        <v>34</v>
      </c>
      <c r="C54" s="329"/>
      <c r="D54" s="329"/>
      <c r="E54" s="329"/>
      <c r="F54" s="329"/>
      <c r="G54" s="329"/>
      <c r="H54" s="329"/>
      <c r="I54" s="329"/>
      <c r="J54" s="329"/>
      <c r="K54" s="330"/>
      <c r="L54" s="91"/>
      <c r="M54" s="91"/>
      <c r="N54" s="91"/>
      <c r="O54" s="91"/>
      <c r="P54" s="91"/>
      <c r="Q54" s="91"/>
      <c r="R54" s="91"/>
      <c r="S54" s="91"/>
      <c r="T54" s="91"/>
      <c r="U54" s="91"/>
      <c r="V54" s="91"/>
      <c r="W54" s="91"/>
      <c r="X54" s="91"/>
      <c r="Y54" s="91"/>
      <c r="Z54" s="91"/>
      <c r="AA54" s="91"/>
    </row>
    <row r="55" spans="1:27" ht="68.55" customHeight="1" x14ac:dyDescent="0.3">
      <c r="A55" s="91"/>
      <c r="B55" s="302" t="s">
        <v>35</v>
      </c>
      <c r="C55" s="303"/>
      <c r="D55" s="303"/>
      <c r="E55" s="303"/>
      <c r="F55" s="303"/>
      <c r="G55" s="303"/>
      <c r="H55" s="303"/>
      <c r="I55" s="303"/>
      <c r="J55" s="303"/>
      <c r="K55" s="304"/>
      <c r="L55" s="91"/>
      <c r="M55" s="91"/>
      <c r="N55" s="91"/>
      <c r="O55" s="91"/>
      <c r="P55" s="91"/>
      <c r="Q55" s="91"/>
      <c r="R55" s="91"/>
      <c r="S55" s="91"/>
      <c r="T55" s="91"/>
      <c r="U55" s="91"/>
      <c r="V55" s="91"/>
      <c r="W55" s="91"/>
      <c r="X55" s="91"/>
      <c r="Y55" s="91"/>
      <c r="Z55" s="91"/>
      <c r="AA55" s="91"/>
    </row>
    <row r="56" spans="1:27" ht="60" customHeight="1" thickBot="1" x14ac:dyDescent="0.35">
      <c r="A56" s="91"/>
      <c r="B56" s="305" t="s">
        <v>36</v>
      </c>
      <c r="C56" s="306"/>
      <c r="D56" s="306"/>
      <c r="E56" s="306"/>
      <c r="F56" s="306"/>
      <c r="G56" s="306"/>
      <c r="H56" s="306"/>
      <c r="I56" s="306"/>
      <c r="J56" s="306"/>
      <c r="K56" s="307"/>
      <c r="L56" s="91"/>
      <c r="M56" s="91"/>
      <c r="N56" s="91"/>
      <c r="O56" s="91"/>
      <c r="P56" s="91"/>
      <c r="Q56" s="91"/>
      <c r="R56" s="91"/>
      <c r="S56" s="91"/>
      <c r="T56" s="91"/>
      <c r="U56" s="91"/>
      <c r="V56" s="91"/>
      <c r="W56" s="91"/>
      <c r="X56" s="91"/>
      <c r="Y56" s="91"/>
      <c r="Z56" s="91"/>
      <c r="AA56" s="91"/>
    </row>
    <row r="57" spans="1:27" ht="14.25" customHeight="1" x14ac:dyDescent="0.3"/>
    <row r="58" spans="1:27" ht="14.25" customHeight="1" x14ac:dyDescent="0.3"/>
    <row r="59" spans="1:27" ht="14.25" customHeight="1" x14ac:dyDescent="0.3">
      <c r="B59" s="308"/>
      <c r="C59" s="308"/>
      <c r="D59" s="308"/>
      <c r="E59" s="308"/>
      <c r="F59" s="71"/>
    </row>
    <row r="60" spans="1:27" ht="14.25" customHeight="1" x14ac:dyDescent="0.3">
      <c r="B60" s="308"/>
      <c r="C60" s="308"/>
      <c r="D60" s="308"/>
      <c r="E60" s="308"/>
      <c r="F60" s="71"/>
    </row>
    <row r="61" spans="1:27" ht="14.25" customHeight="1" x14ac:dyDescent="0.3">
      <c r="B61" s="308"/>
      <c r="C61" s="308"/>
      <c r="D61" s="308"/>
      <c r="E61" s="308"/>
      <c r="F61" s="71"/>
    </row>
    <row r="62" spans="1:27" ht="14.25" customHeight="1" x14ac:dyDescent="0.3">
      <c r="B62" s="308"/>
      <c r="C62" s="308"/>
      <c r="D62" s="308"/>
      <c r="E62" s="308"/>
      <c r="F62" s="71"/>
    </row>
    <row r="63" spans="1:27" ht="14.25" customHeight="1" x14ac:dyDescent="0.3">
      <c r="B63" s="312" t="s">
        <v>37</v>
      </c>
      <c r="C63" s="312"/>
      <c r="D63" s="312"/>
      <c r="E63" s="312"/>
    </row>
    <row r="64" spans="1:27"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sheetData>
  <sheetProtection algorithmName="SHA-512" hashValue="Gte9x+/FZYiVJf24ZB/D+wBVx/ptQ2J6du5VxkFv7nnwn4h4vX4J3kTl52duohZsvAxKoKzVtLuR2lgEmJbrbA==" saltValue="cbLHOlRdfZVpBs9tghr/qw==" spinCount="100000" sheet="1" objects="1" scenarios="1"/>
  <mergeCells count="39">
    <mergeCell ref="D2:K2"/>
    <mergeCell ref="D3:K3"/>
    <mergeCell ref="D4:K4"/>
    <mergeCell ref="B5:K5"/>
    <mergeCell ref="B6:C6"/>
    <mergeCell ref="D6:K6"/>
    <mergeCell ref="B7:C7"/>
    <mergeCell ref="D7:H7"/>
    <mergeCell ref="J7:K7"/>
    <mergeCell ref="B8:C8"/>
    <mergeCell ref="D8:H8"/>
    <mergeCell ref="J8:K8"/>
    <mergeCell ref="C27:C34"/>
    <mergeCell ref="D27:D34"/>
    <mergeCell ref="H27:H34"/>
    <mergeCell ref="B9:C9"/>
    <mergeCell ref="D9:H9"/>
    <mergeCell ref="B16:K16"/>
    <mergeCell ref="B17:K17"/>
    <mergeCell ref="C19:C26"/>
    <mergeCell ref="D19:D26"/>
    <mergeCell ref="H19:H26"/>
    <mergeCell ref="J9:K9"/>
    <mergeCell ref="B11:K11"/>
    <mergeCell ref="B13:K13"/>
    <mergeCell ref="B15:K15"/>
    <mergeCell ref="C43:C50"/>
    <mergeCell ref="D43:D50"/>
    <mergeCell ref="H43:H50"/>
    <mergeCell ref="C35:C42"/>
    <mergeCell ref="D35:D42"/>
    <mergeCell ref="H35:H42"/>
    <mergeCell ref="B55:K55"/>
    <mergeCell ref="B56:K56"/>
    <mergeCell ref="B59:E62"/>
    <mergeCell ref="B63:E63"/>
    <mergeCell ref="B52:H52"/>
    <mergeCell ref="I52:J52"/>
    <mergeCell ref="B54:K54"/>
  </mergeCells>
  <pageMargins left="0.70866141732283472" right="0.70866141732283472" top="0.74803149606299213" bottom="0.74803149606299213" header="0" footer="0"/>
  <pageSetup scale="52"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D5515-14A0-4FE2-BAA1-3DFA66750EE3}">
  <sheetPr filterMode="1"/>
  <dimension ref="A2:P354"/>
  <sheetViews>
    <sheetView topLeftCell="A194" workbookViewId="0">
      <selection activeCell="K7" sqref="K7"/>
    </sheetView>
  </sheetViews>
  <sheetFormatPr baseColWidth="10" defaultColWidth="18.88671875" defaultRowHeight="14.4" x14ac:dyDescent="0.3"/>
  <cols>
    <col min="1" max="1" width="3.44140625" bestFit="1" customWidth="1"/>
    <col min="3" max="3" width="16.109375" bestFit="1" customWidth="1"/>
    <col min="4" max="4" width="17.109375" bestFit="1" customWidth="1"/>
    <col min="5" max="5" width="14.6640625" bestFit="1" customWidth="1"/>
    <col min="6" max="6" width="7.6640625" bestFit="1" customWidth="1"/>
    <col min="7" max="7" width="18.6640625" bestFit="1" customWidth="1"/>
    <col min="11" max="11" width="22.5546875" customWidth="1"/>
  </cols>
  <sheetData>
    <row r="2" spans="1:16" ht="18" x14ac:dyDescent="0.35">
      <c r="A2" s="387" t="s">
        <v>279</v>
      </c>
      <c r="B2" s="387"/>
      <c r="C2" s="387"/>
      <c r="D2" s="387"/>
      <c r="E2" s="387"/>
      <c r="F2" s="387"/>
      <c r="G2" s="387"/>
      <c r="H2" s="387"/>
      <c r="I2" s="387"/>
      <c r="J2" s="387"/>
      <c r="K2" s="387"/>
      <c r="L2" s="387"/>
      <c r="M2" s="387"/>
      <c r="N2" s="387"/>
      <c r="O2" s="387"/>
    </row>
    <row r="3" spans="1:16" ht="18" x14ac:dyDescent="0.35">
      <c r="A3" s="388" t="s">
        <v>280</v>
      </c>
      <c r="B3" s="387"/>
      <c r="C3" s="387"/>
      <c r="D3" s="387"/>
      <c r="E3" s="387"/>
      <c r="F3" s="387"/>
      <c r="G3" s="387"/>
      <c r="H3" s="387"/>
      <c r="I3" s="387"/>
      <c r="J3" s="387"/>
      <c r="K3" s="387"/>
      <c r="L3" s="387"/>
      <c r="M3" s="387"/>
      <c r="N3" s="387"/>
      <c r="O3" s="387"/>
    </row>
    <row r="5" spans="1:16" x14ac:dyDescent="0.3">
      <c r="A5">
        <v>1</v>
      </c>
      <c r="B5">
        <v>2</v>
      </c>
      <c r="C5">
        <v>3</v>
      </c>
      <c r="D5">
        <v>4</v>
      </c>
      <c r="E5">
        <v>5</v>
      </c>
      <c r="F5">
        <v>6</v>
      </c>
      <c r="G5">
        <v>7</v>
      </c>
      <c r="H5">
        <v>8</v>
      </c>
      <c r="I5">
        <v>9</v>
      </c>
      <c r="J5">
        <v>10</v>
      </c>
      <c r="K5">
        <v>11</v>
      </c>
      <c r="L5">
        <v>12</v>
      </c>
      <c r="M5">
        <v>13</v>
      </c>
      <c r="N5">
        <v>14</v>
      </c>
      <c r="O5">
        <v>15</v>
      </c>
    </row>
    <row r="6" spans="1:16" ht="22.2" customHeight="1" thickBot="1" x14ac:dyDescent="0.35">
      <c r="A6" s="389" t="s">
        <v>207</v>
      </c>
      <c r="B6" s="389"/>
      <c r="C6" s="389"/>
      <c r="D6" s="389"/>
      <c r="E6" s="389"/>
      <c r="F6" s="389"/>
      <c r="G6" s="156">
        <v>1</v>
      </c>
      <c r="H6" s="156">
        <v>2</v>
      </c>
      <c r="I6" s="156">
        <v>3</v>
      </c>
      <c r="J6" s="156">
        <v>4</v>
      </c>
      <c r="K6" s="156">
        <v>5</v>
      </c>
      <c r="L6" s="390" t="s">
        <v>208</v>
      </c>
      <c r="M6" s="390"/>
      <c r="N6" s="390"/>
      <c r="O6" s="391"/>
    </row>
    <row r="7" spans="1:16" ht="38.4" customHeight="1" x14ac:dyDescent="0.3">
      <c r="A7" s="389"/>
      <c r="B7" s="389"/>
      <c r="C7" s="389"/>
      <c r="D7" s="389"/>
      <c r="E7" s="389"/>
      <c r="F7" s="389"/>
      <c r="G7" s="157" t="s">
        <v>209</v>
      </c>
      <c r="H7" s="157" t="s">
        <v>210</v>
      </c>
      <c r="I7" s="157" t="s">
        <v>211</v>
      </c>
      <c r="J7" s="157" t="s">
        <v>212</v>
      </c>
      <c r="K7" s="158">
        <v>5.0999999999999996</v>
      </c>
      <c r="L7" s="157" t="s">
        <v>188</v>
      </c>
      <c r="M7" s="157" t="s">
        <v>189</v>
      </c>
      <c r="N7" s="159" t="s">
        <v>187</v>
      </c>
      <c r="O7" s="160" t="s">
        <v>213</v>
      </c>
    </row>
    <row r="8" spans="1:16" ht="27.6" x14ac:dyDescent="0.3">
      <c r="A8" s="161" t="s">
        <v>214</v>
      </c>
      <c r="B8" s="161" t="s">
        <v>215</v>
      </c>
      <c r="C8" s="161" t="s">
        <v>216</v>
      </c>
      <c r="D8" s="161" t="s">
        <v>217</v>
      </c>
      <c r="E8" s="161" t="s">
        <v>218</v>
      </c>
      <c r="F8" s="161" t="s">
        <v>18</v>
      </c>
      <c r="G8" s="157" t="s">
        <v>219</v>
      </c>
      <c r="H8" s="157" t="s">
        <v>219</v>
      </c>
      <c r="I8" s="157" t="s">
        <v>219</v>
      </c>
      <c r="J8" s="157" t="s">
        <v>219</v>
      </c>
      <c r="K8" s="157" t="s">
        <v>219</v>
      </c>
      <c r="L8" s="157" t="s">
        <v>219</v>
      </c>
      <c r="M8" s="157" t="s">
        <v>219</v>
      </c>
      <c r="N8" s="159" t="s">
        <v>220</v>
      </c>
      <c r="O8" s="162" t="s">
        <v>219</v>
      </c>
    </row>
    <row r="9" spans="1:16" hidden="1" x14ac:dyDescent="0.3">
      <c r="A9" s="163">
        <v>1</v>
      </c>
      <c r="B9" s="163" t="s">
        <v>221</v>
      </c>
      <c r="C9" s="163" t="s">
        <v>222</v>
      </c>
      <c r="D9" s="163" t="s">
        <v>223</v>
      </c>
      <c r="E9" s="164" t="s">
        <v>224</v>
      </c>
      <c r="F9" s="164">
        <v>1</v>
      </c>
      <c r="G9" s="165">
        <v>125000</v>
      </c>
      <c r="H9" s="165">
        <v>70000</v>
      </c>
      <c r="I9" s="165">
        <v>109900</v>
      </c>
      <c r="J9" s="165">
        <v>131900</v>
      </c>
      <c r="K9" s="166">
        <v>107727.5</v>
      </c>
      <c r="L9" s="167">
        <v>108900</v>
      </c>
      <c r="M9" s="167">
        <v>109900</v>
      </c>
      <c r="N9" s="168">
        <v>0.22036472180498046</v>
      </c>
      <c r="O9" s="169">
        <v>109900</v>
      </c>
      <c r="P9" s="116"/>
    </row>
    <row r="10" spans="1:16" hidden="1" x14ac:dyDescent="0.3">
      <c r="A10" s="163">
        <v>2</v>
      </c>
      <c r="B10" s="163" t="s">
        <v>221</v>
      </c>
      <c r="C10" s="163" t="s">
        <v>225</v>
      </c>
      <c r="D10" s="163" t="s">
        <v>223</v>
      </c>
      <c r="E10" s="164" t="s">
        <v>224</v>
      </c>
      <c r="F10" s="164">
        <v>1</v>
      </c>
      <c r="G10" s="165">
        <v>85000</v>
      </c>
      <c r="H10" s="165">
        <v>50000</v>
      </c>
      <c r="I10" s="165">
        <v>68800</v>
      </c>
      <c r="J10" s="165">
        <v>82600</v>
      </c>
      <c r="K10" s="166">
        <v>71888.399999999994</v>
      </c>
      <c r="L10" s="167">
        <v>71700</v>
      </c>
      <c r="M10" s="167">
        <v>71900</v>
      </c>
      <c r="N10" s="168">
        <v>0.19425202208764458</v>
      </c>
      <c r="O10" s="169">
        <v>71900</v>
      </c>
      <c r="P10" s="116"/>
    </row>
    <row r="11" spans="1:16" hidden="1" x14ac:dyDescent="0.3">
      <c r="A11" s="163">
        <v>3</v>
      </c>
      <c r="B11" s="163" t="s">
        <v>221</v>
      </c>
      <c r="C11" s="163" t="s">
        <v>226</v>
      </c>
      <c r="D11" s="163" t="s">
        <v>223</v>
      </c>
      <c r="E11" s="164" t="s">
        <v>224</v>
      </c>
      <c r="F11" s="164">
        <v>1</v>
      </c>
      <c r="G11" s="165">
        <v>125000</v>
      </c>
      <c r="H11" s="165">
        <v>70000</v>
      </c>
      <c r="I11" s="165">
        <v>104400</v>
      </c>
      <c r="J11" s="165">
        <v>125300</v>
      </c>
      <c r="K11" s="166">
        <v>104889.79999999999</v>
      </c>
      <c r="L11" s="167">
        <v>105900</v>
      </c>
      <c r="M11" s="167">
        <v>104900</v>
      </c>
      <c r="N11" s="168">
        <v>0.21286078960331872</v>
      </c>
      <c r="O11" s="169">
        <v>104900</v>
      </c>
      <c r="P11" s="116"/>
    </row>
    <row r="12" spans="1:16" hidden="1" x14ac:dyDescent="0.3">
      <c r="A12" s="163">
        <v>4</v>
      </c>
      <c r="B12" s="163" t="s">
        <v>221</v>
      </c>
      <c r="C12" s="163" t="s">
        <v>227</v>
      </c>
      <c r="D12" s="163" t="s">
        <v>223</v>
      </c>
      <c r="E12" s="164" t="s">
        <v>224</v>
      </c>
      <c r="F12" s="164">
        <v>1</v>
      </c>
      <c r="G12" s="165">
        <v>85000</v>
      </c>
      <c r="H12" s="165">
        <v>50000</v>
      </c>
      <c r="I12" s="165">
        <v>68800</v>
      </c>
      <c r="J12" s="165">
        <v>82600</v>
      </c>
      <c r="K12" s="166">
        <v>71888.399999999994</v>
      </c>
      <c r="L12" s="167">
        <v>71700</v>
      </c>
      <c r="M12" s="167">
        <v>71900</v>
      </c>
      <c r="N12" s="168">
        <v>0.19425202208764458</v>
      </c>
      <c r="O12" s="169">
        <v>71900</v>
      </c>
      <c r="P12" s="116"/>
    </row>
    <row r="13" spans="1:16" hidden="1" x14ac:dyDescent="0.3">
      <c r="A13" s="163">
        <v>5</v>
      </c>
      <c r="B13" s="163" t="s">
        <v>221</v>
      </c>
      <c r="C13" s="163" t="s">
        <v>228</v>
      </c>
      <c r="D13" s="163" t="s">
        <v>223</v>
      </c>
      <c r="E13" s="164" t="s">
        <v>224</v>
      </c>
      <c r="F13" s="164">
        <v>1</v>
      </c>
      <c r="G13" s="165">
        <v>95000</v>
      </c>
      <c r="H13" s="165">
        <v>70000</v>
      </c>
      <c r="I13" s="165">
        <v>104100</v>
      </c>
      <c r="J13" s="165">
        <v>124900</v>
      </c>
      <c r="K13" s="166">
        <v>87653.4</v>
      </c>
      <c r="L13" s="167">
        <v>96300</v>
      </c>
      <c r="M13" s="167">
        <v>95000</v>
      </c>
      <c r="N13" s="168">
        <v>0.2106415943761033</v>
      </c>
      <c r="O13" s="169">
        <v>95000</v>
      </c>
      <c r="P13" s="116"/>
    </row>
    <row r="14" spans="1:16" x14ac:dyDescent="0.3">
      <c r="A14" s="163">
        <v>6</v>
      </c>
      <c r="B14" s="163" t="s">
        <v>221</v>
      </c>
      <c r="C14" s="163" t="s">
        <v>229</v>
      </c>
      <c r="D14" s="163" t="s">
        <v>223</v>
      </c>
      <c r="E14" s="164" t="s">
        <v>224</v>
      </c>
      <c r="F14" s="164">
        <v>1</v>
      </c>
      <c r="G14" s="165">
        <v>85000</v>
      </c>
      <c r="H14" s="165">
        <v>50000</v>
      </c>
      <c r="I14" s="165">
        <v>59700</v>
      </c>
      <c r="J14" s="165">
        <v>71600</v>
      </c>
      <c r="K14" s="166">
        <v>52550</v>
      </c>
      <c r="L14" s="167">
        <v>63800</v>
      </c>
      <c r="M14" s="167">
        <v>59700</v>
      </c>
      <c r="N14" s="168">
        <v>0.22779671158578618</v>
      </c>
      <c r="O14" s="169">
        <v>59700</v>
      </c>
      <c r="P14" s="116"/>
    </row>
    <row r="15" spans="1:16" hidden="1" x14ac:dyDescent="0.3">
      <c r="A15" s="163">
        <v>7</v>
      </c>
      <c r="B15" s="163" t="s">
        <v>221</v>
      </c>
      <c r="C15" s="163" t="s">
        <v>230</v>
      </c>
      <c r="D15" s="163" t="s">
        <v>223</v>
      </c>
      <c r="E15" s="164" t="s">
        <v>224</v>
      </c>
      <c r="F15" s="164">
        <v>1</v>
      </c>
      <c r="G15" s="165">
        <v>85000</v>
      </c>
      <c r="H15" s="165">
        <v>50000</v>
      </c>
      <c r="I15" s="165">
        <v>75100</v>
      </c>
      <c r="J15" s="165">
        <v>90100</v>
      </c>
      <c r="K15" s="166">
        <v>74831.199999999997</v>
      </c>
      <c r="L15" s="167">
        <v>75000</v>
      </c>
      <c r="M15" s="167">
        <v>75100</v>
      </c>
      <c r="N15" s="168">
        <v>0.20579274701662331</v>
      </c>
      <c r="O15" s="169">
        <v>75100</v>
      </c>
      <c r="P15" s="116"/>
    </row>
    <row r="16" spans="1:16" hidden="1" x14ac:dyDescent="0.3">
      <c r="A16" s="163">
        <v>8</v>
      </c>
      <c r="B16" s="163" t="s">
        <v>221</v>
      </c>
      <c r="C16" s="163" t="s">
        <v>231</v>
      </c>
      <c r="D16" s="163" t="s">
        <v>223</v>
      </c>
      <c r="E16" s="164" t="s">
        <v>224</v>
      </c>
      <c r="F16" s="164">
        <v>1</v>
      </c>
      <c r="G16" s="165">
        <v>95000</v>
      </c>
      <c r="H16" s="165">
        <v>70000</v>
      </c>
      <c r="I16" s="165">
        <v>70200</v>
      </c>
      <c r="J16" s="165">
        <v>84200</v>
      </c>
      <c r="K16" s="166">
        <v>74831.199999999997</v>
      </c>
      <c r="L16" s="167">
        <v>78800</v>
      </c>
      <c r="M16" s="167">
        <v>74800</v>
      </c>
      <c r="N16" s="168">
        <v>0.13582278929414446</v>
      </c>
      <c r="O16" s="169">
        <v>78800</v>
      </c>
      <c r="P16" s="116"/>
    </row>
    <row r="17" spans="1:16" hidden="1" x14ac:dyDescent="0.3">
      <c r="A17" s="163">
        <v>9</v>
      </c>
      <c r="B17" s="163" t="s">
        <v>221</v>
      </c>
      <c r="C17" s="163" t="s">
        <v>232</v>
      </c>
      <c r="D17" s="163" t="s">
        <v>223</v>
      </c>
      <c r="E17" s="164" t="s">
        <v>224</v>
      </c>
      <c r="F17" s="164">
        <v>1</v>
      </c>
      <c r="G17" s="165">
        <v>125000</v>
      </c>
      <c r="H17" s="165">
        <v>50000</v>
      </c>
      <c r="I17" s="165">
        <v>125800</v>
      </c>
      <c r="J17" s="165">
        <v>151000</v>
      </c>
      <c r="K17" s="166">
        <v>131375</v>
      </c>
      <c r="L17" s="167">
        <v>116600</v>
      </c>
      <c r="M17" s="167">
        <v>125800</v>
      </c>
      <c r="N17" s="168">
        <v>0.33185016181531551</v>
      </c>
      <c r="O17" s="169">
        <v>125800</v>
      </c>
      <c r="P17" s="116"/>
    </row>
    <row r="18" spans="1:16" hidden="1" x14ac:dyDescent="0.3">
      <c r="A18" s="163">
        <v>10</v>
      </c>
      <c r="B18" s="163" t="s">
        <v>221</v>
      </c>
      <c r="C18" s="163" t="s">
        <v>233</v>
      </c>
      <c r="D18" s="163" t="s">
        <v>223</v>
      </c>
      <c r="E18" s="164" t="s">
        <v>224</v>
      </c>
      <c r="F18" s="164">
        <v>1</v>
      </c>
      <c r="G18" s="165">
        <v>85000</v>
      </c>
      <c r="H18" s="165">
        <v>50000</v>
      </c>
      <c r="I18" s="165">
        <v>72900</v>
      </c>
      <c r="J18" s="165">
        <v>87500</v>
      </c>
      <c r="K18" s="166">
        <v>74831.199999999997</v>
      </c>
      <c r="L18" s="167">
        <v>74000</v>
      </c>
      <c r="M18" s="167">
        <v>74800</v>
      </c>
      <c r="N18" s="168">
        <v>0.20044235764518009</v>
      </c>
      <c r="O18" s="169">
        <v>74800</v>
      </c>
      <c r="P18" s="116"/>
    </row>
    <row r="19" spans="1:16" hidden="1" x14ac:dyDescent="0.3">
      <c r="A19" s="163">
        <v>11</v>
      </c>
      <c r="B19" s="163" t="s">
        <v>221</v>
      </c>
      <c r="C19" s="163" t="s">
        <v>234</v>
      </c>
      <c r="D19" s="163" t="s">
        <v>223</v>
      </c>
      <c r="E19" s="164" t="s">
        <v>224</v>
      </c>
      <c r="F19" s="164">
        <v>1</v>
      </c>
      <c r="G19" s="165">
        <v>125000</v>
      </c>
      <c r="H19" s="165">
        <v>70000</v>
      </c>
      <c r="I19" s="165">
        <v>80800</v>
      </c>
      <c r="J19" s="165">
        <v>97000</v>
      </c>
      <c r="K19" s="166">
        <v>63059.999999999993</v>
      </c>
      <c r="L19" s="167">
        <v>87200</v>
      </c>
      <c r="M19" s="167">
        <v>80800</v>
      </c>
      <c r="N19" s="168">
        <v>0.2835832168109102</v>
      </c>
      <c r="O19" s="169">
        <v>80800</v>
      </c>
      <c r="P19" s="116"/>
    </row>
    <row r="20" spans="1:16" hidden="1" x14ac:dyDescent="0.3">
      <c r="A20" s="163">
        <v>12</v>
      </c>
      <c r="B20" s="163" t="s">
        <v>221</v>
      </c>
      <c r="C20" s="163" t="s">
        <v>235</v>
      </c>
      <c r="D20" s="163" t="s">
        <v>223</v>
      </c>
      <c r="E20" s="164" t="s">
        <v>224</v>
      </c>
      <c r="F20" s="164">
        <v>1</v>
      </c>
      <c r="G20" s="165">
        <v>125000</v>
      </c>
      <c r="H20" s="165">
        <v>70000</v>
      </c>
      <c r="I20" s="165">
        <v>106100</v>
      </c>
      <c r="J20" s="165">
        <v>127300</v>
      </c>
      <c r="K20" s="166">
        <v>113928.4</v>
      </c>
      <c r="L20" s="167">
        <v>108500</v>
      </c>
      <c r="M20" s="167">
        <v>113900</v>
      </c>
      <c r="N20" s="168">
        <v>0.21340526232407384</v>
      </c>
      <c r="O20" s="169">
        <v>113900</v>
      </c>
      <c r="P20" s="116"/>
    </row>
    <row r="21" spans="1:16" x14ac:dyDescent="0.3">
      <c r="A21" s="163">
        <v>13</v>
      </c>
      <c r="B21" s="163" t="s">
        <v>221</v>
      </c>
      <c r="C21" s="163" t="s">
        <v>45</v>
      </c>
      <c r="D21" s="163" t="s">
        <v>223</v>
      </c>
      <c r="E21" s="164" t="s">
        <v>224</v>
      </c>
      <c r="F21" s="164">
        <v>1</v>
      </c>
      <c r="G21" s="165">
        <v>125000</v>
      </c>
      <c r="H21" s="165">
        <v>70000</v>
      </c>
      <c r="I21" s="165">
        <v>96900</v>
      </c>
      <c r="J21" s="165">
        <v>116300</v>
      </c>
      <c r="K21" s="166">
        <v>89755.4</v>
      </c>
      <c r="L21" s="167">
        <v>99600</v>
      </c>
      <c r="M21" s="167">
        <v>96900</v>
      </c>
      <c r="N21" s="168">
        <v>0.21909398000919386</v>
      </c>
      <c r="O21" s="169">
        <v>96900</v>
      </c>
      <c r="P21" s="116"/>
    </row>
    <row r="22" spans="1:16" hidden="1" x14ac:dyDescent="0.3">
      <c r="A22" s="163">
        <v>14</v>
      </c>
      <c r="B22" s="163" t="s">
        <v>221</v>
      </c>
      <c r="C22" s="163" t="s">
        <v>236</v>
      </c>
      <c r="D22" s="163" t="s">
        <v>223</v>
      </c>
      <c r="E22" s="164" t="s">
        <v>224</v>
      </c>
      <c r="F22" s="164">
        <v>1</v>
      </c>
      <c r="G22" s="165">
        <v>125000</v>
      </c>
      <c r="H22" s="165">
        <v>70000</v>
      </c>
      <c r="I22" s="165">
        <v>72600</v>
      </c>
      <c r="J22" s="165">
        <v>87100</v>
      </c>
      <c r="K22" s="166">
        <v>63059.999999999993</v>
      </c>
      <c r="L22" s="167">
        <v>83600</v>
      </c>
      <c r="M22" s="167">
        <v>72600</v>
      </c>
      <c r="N22" s="168">
        <v>0.2964523277441411</v>
      </c>
      <c r="O22" s="169">
        <v>72600</v>
      </c>
      <c r="P22" s="116"/>
    </row>
    <row r="23" spans="1:16" x14ac:dyDescent="0.3">
      <c r="A23" s="163">
        <v>15</v>
      </c>
      <c r="B23" s="163" t="s">
        <v>221</v>
      </c>
      <c r="C23" s="163" t="s">
        <v>43</v>
      </c>
      <c r="D23" s="163" t="s">
        <v>223</v>
      </c>
      <c r="E23" s="164" t="s">
        <v>224</v>
      </c>
      <c r="F23" s="164">
        <v>1</v>
      </c>
      <c r="G23" s="165">
        <v>135000</v>
      </c>
      <c r="H23" s="165">
        <v>70000</v>
      </c>
      <c r="I23" s="165">
        <v>118700</v>
      </c>
      <c r="J23" s="165">
        <v>142400</v>
      </c>
      <c r="K23" s="166">
        <v>118237.49999999999</v>
      </c>
      <c r="L23" s="167">
        <v>116900</v>
      </c>
      <c r="M23" s="167">
        <v>118700</v>
      </c>
      <c r="N23" s="168">
        <v>0.24135706816678368</v>
      </c>
      <c r="O23" s="169">
        <v>118700</v>
      </c>
      <c r="P23" s="116"/>
    </row>
    <row r="24" spans="1:16" hidden="1" x14ac:dyDescent="0.3">
      <c r="A24" s="163">
        <v>16</v>
      </c>
      <c r="B24" s="163" t="s">
        <v>221</v>
      </c>
      <c r="C24" s="163" t="s">
        <v>237</v>
      </c>
      <c r="D24" s="163" t="s">
        <v>223</v>
      </c>
      <c r="E24" s="164" t="s">
        <v>224</v>
      </c>
      <c r="F24" s="164">
        <v>1</v>
      </c>
      <c r="G24" s="165">
        <v>95000</v>
      </c>
      <c r="H24" s="165">
        <v>50000</v>
      </c>
      <c r="I24" s="165">
        <v>86900</v>
      </c>
      <c r="J24" s="165">
        <v>104300</v>
      </c>
      <c r="K24" s="166">
        <v>91962.5</v>
      </c>
      <c r="L24" s="167">
        <v>85600</v>
      </c>
      <c r="M24" s="167">
        <v>92000</v>
      </c>
      <c r="N24" s="168">
        <v>0.24408968814774001</v>
      </c>
      <c r="O24" s="169">
        <v>92000</v>
      </c>
      <c r="P24" s="116"/>
    </row>
    <row r="25" spans="1:16" hidden="1" x14ac:dyDescent="0.3">
      <c r="A25" s="163">
        <v>17</v>
      </c>
      <c r="B25" s="163" t="s">
        <v>221</v>
      </c>
      <c r="C25" s="163" t="s">
        <v>39</v>
      </c>
      <c r="D25" s="163" t="s">
        <v>223</v>
      </c>
      <c r="E25" s="164" t="s">
        <v>224</v>
      </c>
      <c r="F25" s="164">
        <v>1</v>
      </c>
      <c r="G25" s="165">
        <v>85000</v>
      </c>
      <c r="H25" s="165">
        <v>50000</v>
      </c>
      <c r="I25" s="165">
        <v>80600</v>
      </c>
      <c r="J25" s="165">
        <v>96700</v>
      </c>
      <c r="K25" s="166">
        <v>84710.599999999991</v>
      </c>
      <c r="L25" s="167">
        <v>79400</v>
      </c>
      <c r="M25" s="167">
        <v>84700</v>
      </c>
      <c r="N25" s="168">
        <v>0.22036587087466628</v>
      </c>
      <c r="O25" s="169">
        <v>84700</v>
      </c>
      <c r="P25" s="116"/>
    </row>
    <row r="26" spans="1:16" hidden="1" x14ac:dyDescent="0.3">
      <c r="A26" s="163">
        <v>18</v>
      </c>
      <c r="B26" s="163" t="s">
        <v>221</v>
      </c>
      <c r="C26" s="163" t="s">
        <v>238</v>
      </c>
      <c r="D26" s="163" t="s">
        <v>223</v>
      </c>
      <c r="E26" s="164" t="s">
        <v>224</v>
      </c>
      <c r="F26" s="164">
        <v>1</v>
      </c>
      <c r="G26" s="165">
        <v>125000</v>
      </c>
      <c r="H26" s="165">
        <v>70000</v>
      </c>
      <c r="I26" s="165">
        <v>125600</v>
      </c>
      <c r="J26" s="165">
        <v>150700</v>
      </c>
      <c r="K26" s="166">
        <v>128747.49999999999</v>
      </c>
      <c r="L26" s="167">
        <v>120000</v>
      </c>
      <c r="M26" s="167">
        <v>125600</v>
      </c>
      <c r="N26" s="168">
        <v>0.24912354254171892</v>
      </c>
      <c r="O26" s="169">
        <v>125600</v>
      </c>
      <c r="P26" s="116"/>
    </row>
    <row r="27" spans="1:16" hidden="1" x14ac:dyDescent="0.3">
      <c r="A27" s="163">
        <v>19</v>
      </c>
      <c r="B27" s="163" t="s">
        <v>221</v>
      </c>
      <c r="C27" s="163" t="s">
        <v>239</v>
      </c>
      <c r="D27" s="163" t="s">
        <v>223</v>
      </c>
      <c r="E27" s="164" t="s">
        <v>224</v>
      </c>
      <c r="F27" s="164">
        <v>1</v>
      </c>
      <c r="G27" s="165">
        <v>135000</v>
      </c>
      <c r="H27" s="165">
        <v>70000</v>
      </c>
      <c r="I27" s="165">
        <v>108900</v>
      </c>
      <c r="J27" s="165">
        <v>130700</v>
      </c>
      <c r="K27" s="166">
        <v>108358.09999999999</v>
      </c>
      <c r="L27" s="167">
        <v>110600</v>
      </c>
      <c r="M27" s="167">
        <v>108900</v>
      </c>
      <c r="N27" s="168">
        <v>0.23298762619317687</v>
      </c>
      <c r="O27" s="169">
        <v>108900</v>
      </c>
      <c r="P27" s="116"/>
    </row>
    <row r="28" spans="1:16" x14ac:dyDescent="0.3">
      <c r="A28" s="163">
        <v>20</v>
      </c>
      <c r="B28" s="163" t="s">
        <v>221</v>
      </c>
      <c r="C28" s="163" t="s">
        <v>50</v>
      </c>
      <c r="D28" s="163" t="s">
        <v>223</v>
      </c>
      <c r="E28" s="164" t="s">
        <v>224</v>
      </c>
      <c r="F28" s="164">
        <v>1</v>
      </c>
      <c r="G28" s="165">
        <v>135000</v>
      </c>
      <c r="H28" s="165">
        <v>70000</v>
      </c>
      <c r="I28" s="165">
        <v>120900</v>
      </c>
      <c r="J28" s="165">
        <v>145100</v>
      </c>
      <c r="K28" s="166">
        <v>102472.5</v>
      </c>
      <c r="L28" s="167">
        <v>114700</v>
      </c>
      <c r="M28" s="167">
        <v>120900</v>
      </c>
      <c r="N28" s="168">
        <v>0.25872599493332415</v>
      </c>
      <c r="O28" s="169">
        <v>120900</v>
      </c>
      <c r="P28" s="116"/>
    </row>
    <row r="29" spans="1:16" x14ac:dyDescent="0.3">
      <c r="A29" s="163">
        <v>21</v>
      </c>
      <c r="B29" s="163" t="s">
        <v>221</v>
      </c>
      <c r="C29" s="163" t="s">
        <v>47</v>
      </c>
      <c r="D29" s="163" t="s">
        <v>223</v>
      </c>
      <c r="E29" s="164" t="s">
        <v>224</v>
      </c>
      <c r="F29" s="164">
        <v>1</v>
      </c>
      <c r="G29" s="165">
        <v>85000</v>
      </c>
      <c r="H29" s="165">
        <v>70000</v>
      </c>
      <c r="I29" s="165">
        <v>72900</v>
      </c>
      <c r="J29" s="165">
        <v>87500</v>
      </c>
      <c r="K29" s="166">
        <v>74831.199999999997</v>
      </c>
      <c r="L29" s="167">
        <v>78000</v>
      </c>
      <c r="M29" s="167">
        <v>74800</v>
      </c>
      <c r="N29" s="168">
        <v>9.9101639894182206E-2</v>
      </c>
      <c r="O29" s="169">
        <v>78000</v>
      </c>
      <c r="P29" s="116"/>
    </row>
    <row r="30" spans="1:16" x14ac:dyDescent="0.3">
      <c r="A30" s="163">
        <v>22</v>
      </c>
      <c r="B30" s="163" t="s">
        <v>221</v>
      </c>
      <c r="C30" s="163" t="s">
        <v>48</v>
      </c>
      <c r="D30" s="163" t="s">
        <v>223</v>
      </c>
      <c r="E30" s="164" t="s">
        <v>224</v>
      </c>
      <c r="F30" s="164">
        <v>1</v>
      </c>
      <c r="G30" s="165">
        <v>85000</v>
      </c>
      <c r="H30" s="165">
        <v>50000</v>
      </c>
      <c r="I30" s="165">
        <v>72900</v>
      </c>
      <c r="J30" s="165">
        <v>87500</v>
      </c>
      <c r="K30" s="166">
        <v>74831.199999999997</v>
      </c>
      <c r="L30" s="167">
        <v>74000</v>
      </c>
      <c r="M30" s="167">
        <v>74800</v>
      </c>
      <c r="N30" s="168">
        <v>0.20044235764518009</v>
      </c>
      <c r="O30" s="169">
        <v>74800</v>
      </c>
      <c r="P30" s="116"/>
    </row>
    <row r="31" spans="1:16" hidden="1" x14ac:dyDescent="0.3">
      <c r="A31" s="163">
        <v>23</v>
      </c>
      <c r="B31" s="163" t="s">
        <v>221</v>
      </c>
      <c r="C31" s="163" t="s">
        <v>240</v>
      </c>
      <c r="D31" s="163" t="s">
        <v>223</v>
      </c>
      <c r="E31" s="164" t="s">
        <v>224</v>
      </c>
      <c r="F31" s="164">
        <v>1</v>
      </c>
      <c r="G31" s="165">
        <v>95000</v>
      </c>
      <c r="H31" s="165">
        <v>50000</v>
      </c>
      <c r="I31" s="165">
        <v>76000</v>
      </c>
      <c r="J31" s="165">
        <v>91200</v>
      </c>
      <c r="K31" s="166">
        <v>81032.099999999991</v>
      </c>
      <c r="L31" s="167">
        <v>78600</v>
      </c>
      <c r="M31" s="167">
        <v>81000</v>
      </c>
      <c r="N31" s="168">
        <v>0.22552297683979014</v>
      </c>
      <c r="O31" s="169">
        <v>81000</v>
      </c>
      <c r="P31" s="116"/>
    </row>
    <row r="32" spans="1:16" hidden="1" x14ac:dyDescent="0.3">
      <c r="A32" s="163">
        <v>24</v>
      </c>
      <c r="B32" s="163" t="s">
        <v>221</v>
      </c>
      <c r="C32" s="163" t="s">
        <v>241</v>
      </c>
      <c r="D32" s="163" t="s">
        <v>223</v>
      </c>
      <c r="E32" s="164" t="s">
        <v>224</v>
      </c>
      <c r="F32" s="164">
        <v>1</v>
      </c>
      <c r="G32" s="165">
        <v>135000</v>
      </c>
      <c r="H32" s="165">
        <v>70000</v>
      </c>
      <c r="I32" s="165">
        <v>88300</v>
      </c>
      <c r="J32" s="165">
        <v>106000</v>
      </c>
      <c r="K32" s="166">
        <v>78089.299999999988</v>
      </c>
      <c r="L32" s="167">
        <v>95500</v>
      </c>
      <c r="M32" s="167">
        <v>88300</v>
      </c>
      <c r="N32" s="168">
        <v>0.27088668737652211</v>
      </c>
      <c r="O32" s="169">
        <v>88300</v>
      </c>
      <c r="P32" s="116"/>
    </row>
    <row r="33" spans="1:16" hidden="1" x14ac:dyDescent="0.3">
      <c r="A33" s="163">
        <v>25</v>
      </c>
      <c r="B33" s="163" t="s">
        <v>221</v>
      </c>
      <c r="C33" s="163" t="s">
        <v>242</v>
      </c>
      <c r="D33" s="163" t="s">
        <v>223</v>
      </c>
      <c r="E33" s="164" t="s">
        <v>224</v>
      </c>
      <c r="F33" s="164">
        <v>1</v>
      </c>
      <c r="G33" s="165">
        <v>85000</v>
      </c>
      <c r="H33" s="165">
        <v>70000</v>
      </c>
      <c r="I33" s="165">
        <v>84500</v>
      </c>
      <c r="J33" s="165">
        <v>101400</v>
      </c>
      <c r="K33" s="166">
        <v>87127.9</v>
      </c>
      <c r="L33" s="167">
        <v>85600</v>
      </c>
      <c r="M33" s="167">
        <v>85000</v>
      </c>
      <c r="N33" s="168">
        <v>0.13019800140498225</v>
      </c>
      <c r="O33" s="169">
        <v>85600</v>
      </c>
      <c r="P33" s="116"/>
    </row>
    <row r="34" spans="1:16" hidden="1" x14ac:dyDescent="0.3">
      <c r="A34" s="163">
        <v>26</v>
      </c>
      <c r="B34" s="163" t="s">
        <v>221</v>
      </c>
      <c r="C34" s="163" t="s">
        <v>243</v>
      </c>
      <c r="D34" s="163" t="s">
        <v>223</v>
      </c>
      <c r="E34" s="164" t="s">
        <v>224</v>
      </c>
      <c r="F34" s="164">
        <v>1</v>
      </c>
      <c r="G34" s="165">
        <v>135000</v>
      </c>
      <c r="H34" s="165">
        <v>70000</v>
      </c>
      <c r="I34" s="165">
        <v>116000</v>
      </c>
      <c r="J34" s="165">
        <v>139200</v>
      </c>
      <c r="K34" s="166">
        <v>118657.9</v>
      </c>
      <c r="L34" s="167">
        <v>115800</v>
      </c>
      <c r="M34" s="167">
        <v>118700</v>
      </c>
      <c r="N34" s="168">
        <v>0.23742060291219166</v>
      </c>
      <c r="O34" s="169">
        <v>118700</v>
      </c>
      <c r="P34" s="116"/>
    </row>
    <row r="35" spans="1:16" hidden="1" x14ac:dyDescent="0.3">
      <c r="A35" s="163">
        <v>27</v>
      </c>
      <c r="B35" s="163" t="s">
        <v>221</v>
      </c>
      <c r="C35" s="163" t="s">
        <v>244</v>
      </c>
      <c r="D35" s="163" t="s">
        <v>223</v>
      </c>
      <c r="E35" s="164" t="s">
        <v>224</v>
      </c>
      <c r="F35" s="164">
        <v>1</v>
      </c>
      <c r="G35" s="165">
        <v>95000</v>
      </c>
      <c r="H35" s="165">
        <v>70000</v>
      </c>
      <c r="I35" s="165">
        <v>81800</v>
      </c>
      <c r="J35" s="165">
        <v>98200</v>
      </c>
      <c r="K35" s="166">
        <v>87127.9</v>
      </c>
      <c r="L35" s="167">
        <v>86400</v>
      </c>
      <c r="M35" s="167">
        <v>87100</v>
      </c>
      <c r="N35" s="168">
        <v>0.12986043501216432</v>
      </c>
      <c r="O35" s="169">
        <v>86400</v>
      </c>
      <c r="P35" s="116"/>
    </row>
    <row r="36" spans="1:16" hidden="1" x14ac:dyDescent="0.3">
      <c r="A36" s="163">
        <v>28</v>
      </c>
      <c r="B36" s="163" t="s">
        <v>221</v>
      </c>
      <c r="C36" s="163" t="s">
        <v>245</v>
      </c>
      <c r="D36" s="163" t="s">
        <v>223</v>
      </c>
      <c r="E36" s="164" t="s">
        <v>224</v>
      </c>
      <c r="F36" s="164">
        <v>1</v>
      </c>
      <c r="G36" s="165">
        <v>95000</v>
      </c>
      <c r="H36" s="165">
        <v>50000</v>
      </c>
      <c r="I36" s="165">
        <v>70200</v>
      </c>
      <c r="J36" s="165">
        <v>84200</v>
      </c>
      <c r="K36" s="166">
        <v>74831.199999999997</v>
      </c>
      <c r="L36" s="167">
        <v>74800</v>
      </c>
      <c r="M36" s="167">
        <v>74800</v>
      </c>
      <c r="N36" s="168">
        <v>0.22482077059662783</v>
      </c>
      <c r="O36" s="169">
        <v>74800</v>
      </c>
      <c r="P36" s="116"/>
    </row>
    <row r="37" spans="1:16" ht="16.2" hidden="1" customHeight="1" x14ac:dyDescent="0.3">
      <c r="A37" s="163">
        <v>29</v>
      </c>
      <c r="B37" s="163" t="s">
        <v>221</v>
      </c>
      <c r="C37" s="163" t="s">
        <v>246</v>
      </c>
      <c r="D37" s="163" t="s">
        <v>223</v>
      </c>
      <c r="E37" s="164" t="s">
        <v>224</v>
      </c>
      <c r="F37" s="164">
        <v>1</v>
      </c>
      <c r="G37" s="165">
        <v>135000</v>
      </c>
      <c r="H37" s="165">
        <v>70000</v>
      </c>
      <c r="I37" s="165">
        <v>130600</v>
      </c>
      <c r="J37" s="165">
        <v>156700</v>
      </c>
      <c r="K37" s="166">
        <v>112982.5</v>
      </c>
      <c r="L37" s="167">
        <v>121100</v>
      </c>
      <c r="M37" s="167">
        <v>130600</v>
      </c>
      <c r="N37" s="168">
        <v>0.26856225883733276</v>
      </c>
      <c r="O37" s="169">
        <v>130600</v>
      </c>
      <c r="P37" s="116"/>
    </row>
    <row r="38" spans="1:16" hidden="1" x14ac:dyDescent="0.3">
      <c r="A38" s="163">
        <v>30</v>
      </c>
      <c r="B38" s="163" t="s">
        <v>221</v>
      </c>
      <c r="C38" s="163" t="s">
        <v>247</v>
      </c>
      <c r="D38" s="163" t="s">
        <v>223</v>
      </c>
      <c r="E38" s="164" t="s">
        <v>224</v>
      </c>
      <c r="F38" s="164">
        <v>1</v>
      </c>
      <c r="G38" s="165">
        <v>85000</v>
      </c>
      <c r="H38" s="165">
        <v>50000</v>
      </c>
      <c r="I38" s="165">
        <v>71500</v>
      </c>
      <c r="J38" s="165">
        <v>85800</v>
      </c>
      <c r="K38" s="166">
        <v>71888.399999999994</v>
      </c>
      <c r="L38" s="167">
        <v>72800</v>
      </c>
      <c r="M38" s="167">
        <v>71900</v>
      </c>
      <c r="N38" s="168">
        <v>0.19897736077043324</v>
      </c>
      <c r="O38" s="169">
        <v>71900</v>
      </c>
      <c r="P38" s="116"/>
    </row>
    <row r="39" spans="1:16" hidden="1" x14ac:dyDescent="0.3">
      <c r="A39" s="163">
        <v>31</v>
      </c>
      <c r="B39" s="163" t="s">
        <v>221</v>
      </c>
      <c r="C39" s="163" t="s">
        <v>248</v>
      </c>
      <c r="D39" s="163" t="s">
        <v>223</v>
      </c>
      <c r="E39" s="164" t="s">
        <v>224</v>
      </c>
      <c r="F39" s="164">
        <v>1</v>
      </c>
      <c r="G39" s="165">
        <v>95000</v>
      </c>
      <c r="H39" s="165">
        <v>70000</v>
      </c>
      <c r="I39" s="165">
        <v>86900</v>
      </c>
      <c r="J39" s="165">
        <v>104300</v>
      </c>
      <c r="K39" s="166">
        <v>91962.5</v>
      </c>
      <c r="L39" s="167">
        <v>89600</v>
      </c>
      <c r="M39" s="167">
        <v>92000</v>
      </c>
      <c r="N39" s="168">
        <v>0.14137264510703246</v>
      </c>
      <c r="O39" s="169">
        <v>89600</v>
      </c>
      <c r="P39" s="116"/>
    </row>
    <row r="40" spans="1:16" hidden="1" x14ac:dyDescent="0.3">
      <c r="A40" s="163">
        <v>32</v>
      </c>
      <c r="B40" s="163" t="s">
        <v>221</v>
      </c>
      <c r="C40" s="163" t="s">
        <v>249</v>
      </c>
      <c r="D40" s="163" t="s">
        <v>223</v>
      </c>
      <c r="E40" s="164" t="s">
        <v>224</v>
      </c>
      <c r="F40" s="164">
        <v>1</v>
      </c>
      <c r="G40" s="165">
        <v>85000</v>
      </c>
      <c r="H40" s="165">
        <v>50000</v>
      </c>
      <c r="I40" s="165">
        <v>83000</v>
      </c>
      <c r="J40" s="165">
        <v>99600</v>
      </c>
      <c r="K40" s="166">
        <v>83869.799999999988</v>
      </c>
      <c r="L40" s="167">
        <v>80300</v>
      </c>
      <c r="M40" s="167">
        <v>83900</v>
      </c>
      <c r="N40" s="168">
        <v>0.2273284872169854</v>
      </c>
      <c r="O40" s="169">
        <v>83900</v>
      </c>
      <c r="P40" s="116"/>
    </row>
    <row r="41" spans="1:16" hidden="1" x14ac:dyDescent="0.3">
      <c r="A41" s="163">
        <v>33</v>
      </c>
      <c r="B41" s="163" t="s">
        <v>221</v>
      </c>
      <c r="C41" s="163" t="s">
        <v>250</v>
      </c>
      <c r="D41" s="163" t="s">
        <v>223</v>
      </c>
      <c r="E41" s="164" t="s">
        <v>224</v>
      </c>
      <c r="F41" s="164">
        <v>1</v>
      </c>
      <c r="G41" s="165">
        <v>135000</v>
      </c>
      <c r="H41" s="165">
        <v>70000</v>
      </c>
      <c r="I41" s="165">
        <v>94100</v>
      </c>
      <c r="J41" s="165">
        <v>112900</v>
      </c>
      <c r="K41" s="166">
        <v>53916.299999999996</v>
      </c>
      <c r="L41" s="167">
        <v>93200</v>
      </c>
      <c r="M41" s="167">
        <v>94100</v>
      </c>
      <c r="N41" s="168">
        <v>0.34846901234712896</v>
      </c>
      <c r="O41" s="169">
        <v>94100</v>
      </c>
      <c r="P41" s="116"/>
    </row>
    <row r="42" spans="1:16" hidden="1" x14ac:dyDescent="0.3">
      <c r="A42" s="163">
        <v>34</v>
      </c>
      <c r="B42" s="163" t="s">
        <v>221</v>
      </c>
      <c r="C42" s="163" t="s">
        <v>251</v>
      </c>
      <c r="D42" s="163" t="s">
        <v>223</v>
      </c>
      <c r="E42" s="164" t="s">
        <v>224</v>
      </c>
      <c r="F42" s="164">
        <v>1</v>
      </c>
      <c r="G42" s="165">
        <v>85000</v>
      </c>
      <c r="H42" s="165">
        <v>50000</v>
      </c>
      <c r="I42" s="165">
        <v>68800</v>
      </c>
      <c r="J42" s="165">
        <v>82600</v>
      </c>
      <c r="K42" s="166">
        <v>71888.399999999994</v>
      </c>
      <c r="L42" s="167">
        <v>71700</v>
      </c>
      <c r="M42" s="167">
        <v>71900</v>
      </c>
      <c r="N42" s="168">
        <v>0.19425202208764458</v>
      </c>
      <c r="O42" s="169">
        <v>71900</v>
      </c>
      <c r="P42" s="116"/>
    </row>
    <row r="43" spans="1:16" hidden="1" x14ac:dyDescent="0.3">
      <c r="A43" s="163">
        <v>35</v>
      </c>
      <c r="B43" s="163" t="s">
        <v>221</v>
      </c>
      <c r="C43" s="163" t="s">
        <v>252</v>
      </c>
      <c r="D43" s="163" t="s">
        <v>223</v>
      </c>
      <c r="E43" s="164" t="s">
        <v>224</v>
      </c>
      <c r="F43" s="164">
        <v>1</v>
      </c>
      <c r="G43" s="165">
        <v>135000</v>
      </c>
      <c r="H43" s="165">
        <v>70000</v>
      </c>
      <c r="I43" s="165">
        <v>125600</v>
      </c>
      <c r="J43" s="165">
        <v>150700</v>
      </c>
      <c r="K43" s="166">
        <v>128747.49999999999</v>
      </c>
      <c r="L43" s="167">
        <v>122000</v>
      </c>
      <c r="M43" s="167">
        <v>128700</v>
      </c>
      <c r="N43" s="168">
        <v>0.25112597652958163</v>
      </c>
      <c r="O43" s="169">
        <v>128700</v>
      </c>
      <c r="P43" s="116"/>
    </row>
    <row r="44" spans="1:16" hidden="1" x14ac:dyDescent="0.3">
      <c r="A44" s="163">
        <v>36</v>
      </c>
      <c r="B44" s="163" t="s">
        <v>221</v>
      </c>
      <c r="C44" s="163" t="s">
        <v>253</v>
      </c>
      <c r="D44" s="163" t="s">
        <v>223</v>
      </c>
      <c r="E44" s="164" t="s">
        <v>224</v>
      </c>
      <c r="F44" s="164">
        <v>1</v>
      </c>
      <c r="G44" s="165">
        <v>135000</v>
      </c>
      <c r="H44" s="165">
        <v>70000</v>
      </c>
      <c r="I44" s="165">
        <v>125600</v>
      </c>
      <c r="J44" s="165">
        <v>150700</v>
      </c>
      <c r="K44" s="166">
        <v>128747.49999999999</v>
      </c>
      <c r="L44" s="167">
        <v>122000</v>
      </c>
      <c r="M44" s="167">
        <v>128700</v>
      </c>
      <c r="N44" s="168">
        <v>0.25112597652958163</v>
      </c>
      <c r="O44" s="169">
        <v>128700</v>
      </c>
      <c r="P44" s="116"/>
    </row>
    <row r="45" spans="1:16" hidden="1" x14ac:dyDescent="0.3">
      <c r="A45" s="163">
        <v>37</v>
      </c>
      <c r="B45" s="170" t="s">
        <v>254</v>
      </c>
      <c r="C45" s="163" t="s">
        <v>222</v>
      </c>
      <c r="D45" s="170" t="s">
        <v>223</v>
      </c>
      <c r="E45" s="171" t="s">
        <v>224</v>
      </c>
      <c r="F45" s="171">
        <v>1</v>
      </c>
      <c r="G45" s="165">
        <v>135000</v>
      </c>
      <c r="H45" s="165">
        <v>70000</v>
      </c>
      <c r="I45" s="165">
        <v>109900</v>
      </c>
      <c r="J45" s="165">
        <v>131900</v>
      </c>
      <c r="K45" s="166">
        <v>107727.5</v>
      </c>
      <c r="L45" s="167">
        <v>110900</v>
      </c>
      <c r="M45" s="167">
        <v>109900</v>
      </c>
      <c r="N45" s="168">
        <v>0.23450683511146039</v>
      </c>
      <c r="O45" s="169">
        <v>109900</v>
      </c>
      <c r="P45" s="116"/>
    </row>
    <row r="46" spans="1:16" hidden="1" x14ac:dyDescent="0.3">
      <c r="A46" s="163">
        <v>38</v>
      </c>
      <c r="B46" s="170" t="s">
        <v>254</v>
      </c>
      <c r="C46" s="163" t="s">
        <v>225</v>
      </c>
      <c r="D46" s="170" t="s">
        <v>223</v>
      </c>
      <c r="E46" s="171" t="s">
        <v>224</v>
      </c>
      <c r="F46" s="171">
        <v>1</v>
      </c>
      <c r="G46" s="165">
        <v>85000</v>
      </c>
      <c r="H46" s="165">
        <v>50000</v>
      </c>
      <c r="I46" s="165">
        <v>63200</v>
      </c>
      <c r="J46" s="165">
        <v>75800</v>
      </c>
      <c r="K46" s="166">
        <v>71888.399999999994</v>
      </c>
      <c r="L46" s="167">
        <v>69200</v>
      </c>
      <c r="M46" s="167">
        <v>71900</v>
      </c>
      <c r="N46" s="168">
        <v>0.19191927335519915</v>
      </c>
      <c r="O46" s="169">
        <v>71900</v>
      </c>
      <c r="P46" s="116"/>
    </row>
    <row r="47" spans="1:16" hidden="1" x14ac:dyDescent="0.3">
      <c r="A47" s="163">
        <v>39</v>
      </c>
      <c r="B47" s="170" t="s">
        <v>254</v>
      </c>
      <c r="C47" s="163" t="s">
        <v>226</v>
      </c>
      <c r="D47" s="170" t="s">
        <v>223</v>
      </c>
      <c r="E47" s="171" t="s">
        <v>224</v>
      </c>
      <c r="F47" s="171">
        <v>1</v>
      </c>
      <c r="G47" s="165">
        <v>135000</v>
      </c>
      <c r="H47" s="165">
        <v>70000</v>
      </c>
      <c r="I47" s="165">
        <v>101600</v>
      </c>
      <c r="J47" s="165">
        <v>121900</v>
      </c>
      <c r="K47" s="166">
        <v>104889.79999999999</v>
      </c>
      <c r="L47" s="167">
        <v>106700</v>
      </c>
      <c r="M47" s="167">
        <v>104900</v>
      </c>
      <c r="N47" s="168">
        <v>0.23000271228478494</v>
      </c>
      <c r="O47" s="169">
        <v>104900</v>
      </c>
      <c r="P47" s="116"/>
    </row>
    <row r="48" spans="1:16" hidden="1" x14ac:dyDescent="0.3">
      <c r="A48" s="163">
        <v>40</v>
      </c>
      <c r="B48" s="170" t="s">
        <v>254</v>
      </c>
      <c r="C48" s="163" t="s">
        <v>227</v>
      </c>
      <c r="D48" s="170" t="s">
        <v>223</v>
      </c>
      <c r="E48" s="171" t="s">
        <v>224</v>
      </c>
      <c r="F48" s="171">
        <v>1</v>
      </c>
      <c r="G48" s="165">
        <v>85000</v>
      </c>
      <c r="H48" s="165">
        <v>50000</v>
      </c>
      <c r="I48" s="165">
        <v>63200</v>
      </c>
      <c r="J48" s="165">
        <v>75800</v>
      </c>
      <c r="K48" s="166">
        <v>71888.399999999994</v>
      </c>
      <c r="L48" s="167">
        <v>69200</v>
      </c>
      <c r="M48" s="167">
        <v>71900</v>
      </c>
      <c r="N48" s="168">
        <v>0.19191927335519915</v>
      </c>
      <c r="O48" s="169">
        <v>71900</v>
      </c>
      <c r="P48" s="116"/>
    </row>
    <row r="49" spans="1:16" hidden="1" x14ac:dyDescent="0.3">
      <c r="A49" s="163">
        <v>41</v>
      </c>
      <c r="B49" s="170" t="s">
        <v>254</v>
      </c>
      <c r="C49" s="163" t="s">
        <v>228</v>
      </c>
      <c r="D49" s="170" t="s">
        <v>223</v>
      </c>
      <c r="E49" s="171" t="s">
        <v>224</v>
      </c>
      <c r="F49" s="171">
        <v>1</v>
      </c>
      <c r="G49" s="165">
        <v>95000</v>
      </c>
      <c r="H49" s="165">
        <v>70000</v>
      </c>
      <c r="I49" s="165">
        <v>81500</v>
      </c>
      <c r="J49" s="165">
        <v>97800</v>
      </c>
      <c r="K49" s="166">
        <v>87653.4</v>
      </c>
      <c r="L49" s="167">
        <v>86400</v>
      </c>
      <c r="M49" s="167">
        <v>87700</v>
      </c>
      <c r="N49" s="168">
        <v>0.12921666260478337</v>
      </c>
      <c r="O49" s="169">
        <v>86400</v>
      </c>
      <c r="P49" s="116"/>
    </row>
    <row r="50" spans="1:16" x14ac:dyDescent="0.3">
      <c r="A50" s="163">
        <v>42</v>
      </c>
      <c r="B50" s="170" t="s">
        <v>254</v>
      </c>
      <c r="C50" s="163" t="s">
        <v>229</v>
      </c>
      <c r="D50" s="170" t="s">
        <v>223</v>
      </c>
      <c r="E50" s="171" t="s">
        <v>224</v>
      </c>
      <c r="F50" s="171">
        <v>1</v>
      </c>
      <c r="G50" s="165">
        <v>85000</v>
      </c>
      <c r="H50" s="165">
        <v>50000</v>
      </c>
      <c r="I50" s="165">
        <v>53600</v>
      </c>
      <c r="J50" s="165">
        <v>64300</v>
      </c>
      <c r="K50" s="166">
        <v>52550</v>
      </c>
      <c r="L50" s="167">
        <v>61100</v>
      </c>
      <c r="M50" s="167">
        <v>53600</v>
      </c>
      <c r="N50" s="168">
        <v>0.23636655687222358</v>
      </c>
      <c r="O50" s="169">
        <v>53600</v>
      </c>
      <c r="P50" s="116"/>
    </row>
    <row r="51" spans="1:16" hidden="1" x14ac:dyDescent="0.3">
      <c r="A51" s="163">
        <v>43</v>
      </c>
      <c r="B51" s="170" t="s">
        <v>254</v>
      </c>
      <c r="C51" s="163" t="s">
        <v>230</v>
      </c>
      <c r="D51" s="170" t="s">
        <v>223</v>
      </c>
      <c r="E51" s="171" t="s">
        <v>224</v>
      </c>
      <c r="F51" s="171">
        <v>1</v>
      </c>
      <c r="G51" s="165">
        <v>85000</v>
      </c>
      <c r="H51" s="165">
        <v>50000</v>
      </c>
      <c r="I51" s="165">
        <v>72900</v>
      </c>
      <c r="J51" s="165">
        <v>87500</v>
      </c>
      <c r="K51" s="166">
        <v>74831.199999999997</v>
      </c>
      <c r="L51" s="167">
        <v>74000</v>
      </c>
      <c r="M51" s="167">
        <v>74800</v>
      </c>
      <c r="N51" s="168">
        <v>0.20044235764518009</v>
      </c>
      <c r="O51" s="169">
        <v>74800</v>
      </c>
      <c r="P51" s="116"/>
    </row>
    <row r="52" spans="1:16" hidden="1" x14ac:dyDescent="0.3">
      <c r="A52" s="163">
        <v>44</v>
      </c>
      <c r="B52" s="170" t="s">
        <v>254</v>
      </c>
      <c r="C52" s="163" t="s">
        <v>231</v>
      </c>
      <c r="D52" s="170" t="s">
        <v>223</v>
      </c>
      <c r="E52" s="171" t="s">
        <v>224</v>
      </c>
      <c r="F52" s="171">
        <v>1</v>
      </c>
      <c r="G52" s="165">
        <v>95000</v>
      </c>
      <c r="H52" s="165">
        <v>70000</v>
      </c>
      <c r="I52" s="165">
        <v>70200</v>
      </c>
      <c r="J52" s="165">
        <v>84200</v>
      </c>
      <c r="K52" s="166">
        <v>74831.199999999997</v>
      </c>
      <c r="L52" s="167">
        <v>78800</v>
      </c>
      <c r="M52" s="167">
        <v>74800</v>
      </c>
      <c r="N52" s="168">
        <v>0.13582278929414446</v>
      </c>
      <c r="O52" s="169">
        <v>78800</v>
      </c>
      <c r="P52" s="116"/>
    </row>
    <row r="53" spans="1:16" hidden="1" x14ac:dyDescent="0.3">
      <c r="A53" s="163">
        <v>45</v>
      </c>
      <c r="B53" s="170" t="s">
        <v>254</v>
      </c>
      <c r="C53" s="163" t="s">
        <v>232</v>
      </c>
      <c r="D53" s="170" t="s">
        <v>223</v>
      </c>
      <c r="E53" s="171" t="s">
        <v>224</v>
      </c>
      <c r="F53" s="171">
        <v>1</v>
      </c>
      <c r="G53" s="165">
        <v>135000</v>
      </c>
      <c r="H53" s="165">
        <v>50000</v>
      </c>
      <c r="I53" s="165">
        <v>120300</v>
      </c>
      <c r="J53" s="165">
        <v>144400</v>
      </c>
      <c r="K53" s="166">
        <v>131375</v>
      </c>
      <c r="L53" s="167">
        <v>116200</v>
      </c>
      <c r="M53" s="167">
        <v>131400</v>
      </c>
      <c r="N53" s="168">
        <v>0.32704270014344311</v>
      </c>
      <c r="O53" s="169">
        <v>131400</v>
      </c>
      <c r="P53" s="116"/>
    </row>
    <row r="54" spans="1:16" hidden="1" x14ac:dyDescent="0.3">
      <c r="A54" s="163">
        <v>46</v>
      </c>
      <c r="B54" s="170" t="s">
        <v>254</v>
      </c>
      <c r="C54" s="163" t="s">
        <v>233</v>
      </c>
      <c r="D54" s="170" t="s">
        <v>223</v>
      </c>
      <c r="E54" s="171" t="s">
        <v>224</v>
      </c>
      <c r="F54" s="171">
        <v>1</v>
      </c>
      <c r="G54" s="165">
        <v>95000</v>
      </c>
      <c r="H54" s="165">
        <v>50000</v>
      </c>
      <c r="I54" s="165">
        <v>70200</v>
      </c>
      <c r="J54" s="165">
        <v>84200</v>
      </c>
      <c r="K54" s="166">
        <v>74831.199999999997</v>
      </c>
      <c r="L54" s="167">
        <v>74800</v>
      </c>
      <c r="M54" s="167">
        <v>74800</v>
      </c>
      <c r="N54" s="168">
        <v>0.22482077059662783</v>
      </c>
      <c r="O54" s="169">
        <v>74800</v>
      </c>
      <c r="P54" s="116"/>
    </row>
    <row r="55" spans="1:16" hidden="1" x14ac:dyDescent="0.3">
      <c r="A55" s="163">
        <v>47</v>
      </c>
      <c r="B55" s="170" t="s">
        <v>254</v>
      </c>
      <c r="C55" s="163" t="s">
        <v>234</v>
      </c>
      <c r="D55" s="170" t="s">
        <v>223</v>
      </c>
      <c r="E55" s="171" t="s">
        <v>224</v>
      </c>
      <c r="F55" s="171">
        <v>1</v>
      </c>
      <c r="G55" s="165">
        <v>135000</v>
      </c>
      <c r="H55" s="165">
        <v>70000</v>
      </c>
      <c r="I55" s="165">
        <v>97800</v>
      </c>
      <c r="J55" s="165">
        <v>117400</v>
      </c>
      <c r="K55" s="166">
        <v>102787.79999999999</v>
      </c>
      <c r="L55" s="167">
        <v>104600</v>
      </c>
      <c r="M55" s="167">
        <v>102800</v>
      </c>
      <c r="N55" s="168">
        <v>0.2309736874545063</v>
      </c>
      <c r="O55" s="169">
        <v>102800</v>
      </c>
      <c r="P55" s="116"/>
    </row>
    <row r="56" spans="1:16" hidden="1" x14ac:dyDescent="0.3">
      <c r="A56" s="163">
        <v>48</v>
      </c>
      <c r="B56" s="170" t="s">
        <v>254</v>
      </c>
      <c r="C56" s="163" t="s">
        <v>235</v>
      </c>
      <c r="D56" s="170" t="s">
        <v>223</v>
      </c>
      <c r="E56" s="171" t="s">
        <v>224</v>
      </c>
      <c r="F56" s="171">
        <v>1</v>
      </c>
      <c r="G56" s="165">
        <v>135000</v>
      </c>
      <c r="H56" s="165">
        <v>70000</v>
      </c>
      <c r="I56" s="165">
        <v>103400</v>
      </c>
      <c r="J56" s="165">
        <v>124100</v>
      </c>
      <c r="K56" s="166">
        <v>113928.4</v>
      </c>
      <c r="L56" s="167">
        <v>109300</v>
      </c>
      <c r="M56" s="167">
        <v>113900</v>
      </c>
      <c r="N56" s="168">
        <v>0.2278529037095782</v>
      </c>
      <c r="O56" s="169">
        <v>113900</v>
      </c>
      <c r="P56" s="116"/>
    </row>
    <row r="57" spans="1:16" x14ac:dyDescent="0.3">
      <c r="A57" s="163">
        <v>49</v>
      </c>
      <c r="B57" s="170" t="s">
        <v>254</v>
      </c>
      <c r="C57" s="163" t="s">
        <v>45</v>
      </c>
      <c r="D57" s="170" t="s">
        <v>223</v>
      </c>
      <c r="E57" s="171" t="s">
        <v>224</v>
      </c>
      <c r="F57" s="171">
        <v>1</v>
      </c>
      <c r="G57" s="165">
        <v>135000</v>
      </c>
      <c r="H57" s="165">
        <v>70000</v>
      </c>
      <c r="I57" s="165">
        <v>91300</v>
      </c>
      <c r="J57" s="165">
        <v>109600</v>
      </c>
      <c r="K57" s="166">
        <v>89755.4</v>
      </c>
      <c r="L57" s="167">
        <v>99100</v>
      </c>
      <c r="M57" s="167">
        <v>91300</v>
      </c>
      <c r="N57" s="168">
        <v>0.2467883550479677</v>
      </c>
      <c r="O57" s="169">
        <v>91300</v>
      </c>
      <c r="P57" s="116"/>
    </row>
    <row r="58" spans="1:16" hidden="1" x14ac:dyDescent="0.3">
      <c r="A58" s="163">
        <v>50</v>
      </c>
      <c r="B58" s="170" t="s">
        <v>254</v>
      </c>
      <c r="C58" s="163" t="s">
        <v>236</v>
      </c>
      <c r="D58" s="170" t="s">
        <v>223</v>
      </c>
      <c r="E58" s="171" t="s">
        <v>224</v>
      </c>
      <c r="F58" s="171">
        <v>1</v>
      </c>
      <c r="G58" s="165">
        <v>125000</v>
      </c>
      <c r="H58" s="165">
        <v>70000</v>
      </c>
      <c r="I58" s="165">
        <v>72600</v>
      </c>
      <c r="J58" s="165">
        <v>87100</v>
      </c>
      <c r="K58" s="166">
        <v>63059.999999999993</v>
      </c>
      <c r="L58" s="167">
        <v>83600</v>
      </c>
      <c r="M58" s="167">
        <v>72600</v>
      </c>
      <c r="N58" s="168">
        <v>0.2964523277441411</v>
      </c>
      <c r="O58" s="169">
        <v>72600</v>
      </c>
      <c r="P58" s="116"/>
    </row>
    <row r="59" spans="1:16" x14ac:dyDescent="0.3">
      <c r="A59" s="163">
        <v>51</v>
      </c>
      <c r="B59" s="170" t="s">
        <v>254</v>
      </c>
      <c r="C59" s="163" t="s">
        <v>43</v>
      </c>
      <c r="D59" s="170" t="s">
        <v>223</v>
      </c>
      <c r="E59" s="171" t="s">
        <v>224</v>
      </c>
      <c r="F59" s="171">
        <v>1</v>
      </c>
      <c r="G59" s="165">
        <v>135000</v>
      </c>
      <c r="H59" s="165">
        <v>70000</v>
      </c>
      <c r="I59" s="165">
        <v>115100</v>
      </c>
      <c r="J59" s="165">
        <v>138100</v>
      </c>
      <c r="K59" s="166">
        <v>118237.49999999999</v>
      </c>
      <c r="L59" s="167">
        <v>115300</v>
      </c>
      <c r="M59" s="167">
        <v>118200</v>
      </c>
      <c r="N59" s="168">
        <v>0.23630345435263361</v>
      </c>
      <c r="O59" s="169">
        <v>118200</v>
      </c>
      <c r="P59" s="116"/>
    </row>
    <row r="60" spans="1:16" hidden="1" x14ac:dyDescent="0.3">
      <c r="A60" s="163">
        <v>52</v>
      </c>
      <c r="B60" s="170" t="s">
        <v>254</v>
      </c>
      <c r="C60" s="163" t="s">
        <v>237</v>
      </c>
      <c r="D60" s="170" t="s">
        <v>223</v>
      </c>
      <c r="E60" s="171" t="s">
        <v>224</v>
      </c>
      <c r="F60" s="171">
        <v>1</v>
      </c>
      <c r="G60" s="165">
        <v>95000</v>
      </c>
      <c r="H60" s="165">
        <v>50000</v>
      </c>
      <c r="I60" s="165">
        <v>84200</v>
      </c>
      <c r="J60" s="165">
        <v>101000</v>
      </c>
      <c r="K60" s="166">
        <v>91962.5</v>
      </c>
      <c r="L60" s="167">
        <v>84400</v>
      </c>
      <c r="M60" s="167">
        <v>92000</v>
      </c>
      <c r="N60" s="168">
        <v>0.23897642162367827</v>
      </c>
      <c r="O60" s="169">
        <v>92000</v>
      </c>
      <c r="P60" s="116"/>
    </row>
    <row r="61" spans="1:16" hidden="1" x14ac:dyDescent="0.3">
      <c r="A61" s="163">
        <v>53</v>
      </c>
      <c r="B61" s="170" t="s">
        <v>254</v>
      </c>
      <c r="C61" s="163" t="s">
        <v>39</v>
      </c>
      <c r="D61" s="170" t="s">
        <v>223</v>
      </c>
      <c r="E61" s="171" t="s">
        <v>224</v>
      </c>
      <c r="F61" s="171">
        <v>1</v>
      </c>
      <c r="G61" s="165">
        <v>85000</v>
      </c>
      <c r="H61" s="165">
        <v>50000</v>
      </c>
      <c r="I61" s="165">
        <v>77900</v>
      </c>
      <c r="J61" s="165">
        <v>93500</v>
      </c>
      <c r="K61" s="166">
        <v>84710.599999999991</v>
      </c>
      <c r="L61" s="167">
        <v>78200</v>
      </c>
      <c r="M61" s="167">
        <v>84700</v>
      </c>
      <c r="N61" s="168">
        <v>0.21373229766481336</v>
      </c>
      <c r="O61" s="169">
        <v>84700</v>
      </c>
      <c r="P61" s="116"/>
    </row>
    <row r="62" spans="1:16" hidden="1" x14ac:dyDescent="0.3">
      <c r="A62" s="163">
        <v>54</v>
      </c>
      <c r="B62" s="170" t="s">
        <v>254</v>
      </c>
      <c r="C62" s="163" t="s">
        <v>238</v>
      </c>
      <c r="D62" s="170" t="s">
        <v>223</v>
      </c>
      <c r="E62" s="171" t="s">
        <v>224</v>
      </c>
      <c r="F62" s="171">
        <v>1</v>
      </c>
      <c r="G62" s="165">
        <v>135000</v>
      </c>
      <c r="H62" s="165">
        <v>70000</v>
      </c>
      <c r="I62" s="165">
        <v>122000</v>
      </c>
      <c r="J62" s="165">
        <v>146400</v>
      </c>
      <c r="K62" s="166">
        <v>128747.49999999999</v>
      </c>
      <c r="L62" s="167">
        <v>120400</v>
      </c>
      <c r="M62" s="167">
        <v>128700</v>
      </c>
      <c r="N62" s="168">
        <v>0.24567880125734678</v>
      </c>
      <c r="O62" s="169">
        <v>128700</v>
      </c>
      <c r="P62" s="116"/>
    </row>
    <row r="63" spans="1:16" hidden="1" x14ac:dyDescent="0.3">
      <c r="A63" s="163">
        <v>55</v>
      </c>
      <c r="B63" s="170" t="s">
        <v>254</v>
      </c>
      <c r="C63" s="163" t="s">
        <v>239</v>
      </c>
      <c r="D63" s="170" t="s">
        <v>223</v>
      </c>
      <c r="E63" s="171" t="s">
        <v>224</v>
      </c>
      <c r="F63" s="171">
        <v>1</v>
      </c>
      <c r="G63" s="165">
        <v>135000</v>
      </c>
      <c r="H63" s="165">
        <v>70000</v>
      </c>
      <c r="I63" s="165">
        <v>106100</v>
      </c>
      <c r="J63" s="165">
        <v>127300</v>
      </c>
      <c r="K63" s="166">
        <v>108358.09999999999</v>
      </c>
      <c r="L63" s="167">
        <v>109400</v>
      </c>
      <c r="M63" s="167">
        <v>108400</v>
      </c>
      <c r="N63" s="168">
        <v>0.23044626028590345</v>
      </c>
      <c r="O63" s="169">
        <v>108400</v>
      </c>
      <c r="P63" s="116"/>
    </row>
    <row r="64" spans="1:16" x14ac:dyDescent="0.3">
      <c r="A64" s="163">
        <v>56</v>
      </c>
      <c r="B64" s="170" t="s">
        <v>254</v>
      </c>
      <c r="C64" s="163" t="s">
        <v>50</v>
      </c>
      <c r="D64" s="170" t="s">
        <v>223</v>
      </c>
      <c r="E64" s="171" t="s">
        <v>224</v>
      </c>
      <c r="F64" s="171">
        <v>1</v>
      </c>
      <c r="G64" s="165">
        <v>135000</v>
      </c>
      <c r="H64" s="165">
        <v>70000</v>
      </c>
      <c r="I64" s="165">
        <v>120900</v>
      </c>
      <c r="J64" s="165">
        <v>145100</v>
      </c>
      <c r="K64" s="166">
        <v>102472.5</v>
      </c>
      <c r="L64" s="167">
        <v>114700</v>
      </c>
      <c r="M64" s="167">
        <v>120900</v>
      </c>
      <c r="N64" s="168">
        <v>0.25872599493332415</v>
      </c>
      <c r="O64" s="169">
        <v>120900</v>
      </c>
      <c r="P64" s="116"/>
    </row>
    <row r="65" spans="1:16" x14ac:dyDescent="0.3">
      <c r="A65" s="163">
        <v>57</v>
      </c>
      <c r="B65" s="170" t="s">
        <v>254</v>
      </c>
      <c r="C65" s="163" t="s">
        <v>47</v>
      </c>
      <c r="D65" s="170" t="s">
        <v>223</v>
      </c>
      <c r="E65" s="171" t="s">
        <v>224</v>
      </c>
      <c r="F65" s="171">
        <v>1</v>
      </c>
      <c r="G65" s="165">
        <v>85000</v>
      </c>
      <c r="H65" s="165">
        <v>70000</v>
      </c>
      <c r="I65" s="165">
        <v>70200</v>
      </c>
      <c r="J65" s="165">
        <v>84200</v>
      </c>
      <c r="K65" s="166">
        <v>74831.199999999997</v>
      </c>
      <c r="L65" s="167">
        <v>76800</v>
      </c>
      <c r="M65" s="167">
        <v>74800</v>
      </c>
      <c r="N65" s="168">
        <v>9.5551542529444755E-2</v>
      </c>
      <c r="O65" s="169">
        <v>76800</v>
      </c>
      <c r="P65" s="116"/>
    </row>
    <row r="66" spans="1:16" x14ac:dyDescent="0.3">
      <c r="A66" s="163">
        <v>58</v>
      </c>
      <c r="B66" s="170" t="s">
        <v>254</v>
      </c>
      <c r="C66" s="163" t="s">
        <v>48</v>
      </c>
      <c r="D66" s="170" t="s">
        <v>223</v>
      </c>
      <c r="E66" s="171" t="s">
        <v>224</v>
      </c>
      <c r="F66" s="171">
        <v>1</v>
      </c>
      <c r="G66" s="165">
        <v>85000</v>
      </c>
      <c r="H66" s="165">
        <v>50000</v>
      </c>
      <c r="I66" s="165">
        <v>70200</v>
      </c>
      <c r="J66" s="165">
        <v>84200</v>
      </c>
      <c r="K66" s="166">
        <v>74831.199999999997</v>
      </c>
      <c r="L66" s="167">
        <v>72800</v>
      </c>
      <c r="M66" s="167">
        <v>74800</v>
      </c>
      <c r="N66" s="168">
        <v>0.19528790050414824</v>
      </c>
      <c r="O66" s="169">
        <v>74800</v>
      </c>
      <c r="P66" s="116"/>
    </row>
    <row r="67" spans="1:16" hidden="1" x14ac:dyDescent="0.3">
      <c r="A67" s="163">
        <v>59</v>
      </c>
      <c r="B67" s="170" t="s">
        <v>254</v>
      </c>
      <c r="C67" s="163" t="s">
        <v>240</v>
      </c>
      <c r="D67" s="170" t="s">
        <v>223</v>
      </c>
      <c r="E67" s="171" t="s">
        <v>224</v>
      </c>
      <c r="F67" s="171">
        <v>1</v>
      </c>
      <c r="G67" s="165">
        <v>95000</v>
      </c>
      <c r="H67" s="165">
        <v>50000</v>
      </c>
      <c r="I67" s="165">
        <v>73300</v>
      </c>
      <c r="J67" s="165">
        <v>88000</v>
      </c>
      <c r="K67" s="166">
        <v>81032.099999999991</v>
      </c>
      <c r="L67" s="167">
        <v>77500</v>
      </c>
      <c r="M67" s="167">
        <v>81000</v>
      </c>
      <c r="N67" s="168">
        <v>0.22385359656236917</v>
      </c>
      <c r="O67" s="169">
        <v>81000</v>
      </c>
      <c r="P67" s="116"/>
    </row>
    <row r="68" spans="1:16" hidden="1" x14ac:dyDescent="0.3">
      <c r="A68" s="163">
        <v>60</v>
      </c>
      <c r="B68" s="170" t="s">
        <v>254</v>
      </c>
      <c r="C68" s="163" t="s">
        <v>241</v>
      </c>
      <c r="D68" s="170" t="s">
        <v>223</v>
      </c>
      <c r="E68" s="171" t="s">
        <v>224</v>
      </c>
      <c r="F68" s="171">
        <v>1</v>
      </c>
      <c r="G68" s="165">
        <v>135000</v>
      </c>
      <c r="H68" s="165">
        <v>70000</v>
      </c>
      <c r="I68" s="165">
        <v>85600</v>
      </c>
      <c r="J68" s="165">
        <v>102700</v>
      </c>
      <c r="K68" s="166">
        <v>78089.299999999988</v>
      </c>
      <c r="L68" s="167">
        <v>94300</v>
      </c>
      <c r="M68" s="167">
        <v>85600</v>
      </c>
      <c r="N68" s="168">
        <v>0.27332257046640401</v>
      </c>
      <c r="O68" s="169">
        <v>85600</v>
      </c>
      <c r="P68" s="116"/>
    </row>
    <row r="69" spans="1:16" hidden="1" x14ac:dyDescent="0.3">
      <c r="A69" s="163">
        <v>61</v>
      </c>
      <c r="B69" s="170" t="s">
        <v>254</v>
      </c>
      <c r="C69" s="163" t="s">
        <v>242</v>
      </c>
      <c r="D69" s="170" t="s">
        <v>223</v>
      </c>
      <c r="E69" s="171" t="s">
        <v>224</v>
      </c>
      <c r="F69" s="171">
        <v>1</v>
      </c>
      <c r="G69" s="165">
        <v>95000</v>
      </c>
      <c r="H69" s="165">
        <v>70000</v>
      </c>
      <c r="I69" s="165">
        <v>81800</v>
      </c>
      <c r="J69" s="165">
        <v>98200</v>
      </c>
      <c r="K69" s="166">
        <v>87127.9</v>
      </c>
      <c r="L69" s="167">
        <v>86400</v>
      </c>
      <c r="M69" s="167">
        <v>87100</v>
      </c>
      <c r="N69" s="168">
        <v>0.12986043501216432</v>
      </c>
      <c r="O69" s="169">
        <v>86400</v>
      </c>
      <c r="P69" s="116"/>
    </row>
    <row r="70" spans="1:16" hidden="1" x14ac:dyDescent="0.3">
      <c r="A70" s="163">
        <v>62</v>
      </c>
      <c r="B70" s="170" t="s">
        <v>254</v>
      </c>
      <c r="C70" s="163" t="s">
        <v>243</v>
      </c>
      <c r="D70" s="170" t="s">
        <v>223</v>
      </c>
      <c r="E70" s="171" t="s">
        <v>224</v>
      </c>
      <c r="F70" s="171">
        <v>1</v>
      </c>
      <c r="G70" s="165">
        <v>135000</v>
      </c>
      <c r="H70" s="165">
        <v>70000</v>
      </c>
      <c r="I70" s="165">
        <v>116000</v>
      </c>
      <c r="J70" s="165">
        <v>139200</v>
      </c>
      <c r="K70" s="166">
        <v>118657.9</v>
      </c>
      <c r="L70" s="167">
        <v>115800</v>
      </c>
      <c r="M70" s="167">
        <v>118700</v>
      </c>
      <c r="N70" s="168">
        <v>0.23742060291219166</v>
      </c>
      <c r="O70" s="169">
        <v>118700</v>
      </c>
      <c r="P70" s="116"/>
    </row>
    <row r="71" spans="1:16" hidden="1" x14ac:dyDescent="0.3">
      <c r="A71" s="163">
        <v>63</v>
      </c>
      <c r="B71" s="170" t="s">
        <v>254</v>
      </c>
      <c r="C71" s="163" t="s">
        <v>244</v>
      </c>
      <c r="D71" s="170" t="s">
        <v>223</v>
      </c>
      <c r="E71" s="171" t="s">
        <v>224</v>
      </c>
      <c r="F71" s="171">
        <v>1</v>
      </c>
      <c r="G71" s="165">
        <v>95000</v>
      </c>
      <c r="H71" s="165">
        <v>70000</v>
      </c>
      <c r="I71" s="165">
        <v>76300</v>
      </c>
      <c r="J71" s="165">
        <v>91600</v>
      </c>
      <c r="K71" s="166">
        <v>87127.9</v>
      </c>
      <c r="L71" s="167">
        <v>84000</v>
      </c>
      <c r="M71" s="167">
        <v>87100</v>
      </c>
      <c r="N71" s="168">
        <v>0.12539261500943727</v>
      </c>
      <c r="O71" s="169">
        <v>84000</v>
      </c>
      <c r="P71" s="116"/>
    </row>
    <row r="72" spans="1:16" hidden="1" x14ac:dyDescent="0.3">
      <c r="A72" s="163">
        <v>64</v>
      </c>
      <c r="B72" s="170" t="s">
        <v>254</v>
      </c>
      <c r="C72" s="163" t="s">
        <v>245</v>
      </c>
      <c r="D72" s="170" t="s">
        <v>223</v>
      </c>
      <c r="E72" s="171" t="s">
        <v>224</v>
      </c>
      <c r="F72" s="171">
        <v>1</v>
      </c>
      <c r="G72" s="165">
        <v>95000</v>
      </c>
      <c r="H72" s="165">
        <v>50000</v>
      </c>
      <c r="I72" s="165">
        <v>70200</v>
      </c>
      <c r="J72" s="165">
        <v>84200</v>
      </c>
      <c r="K72" s="166">
        <v>74831.199999999997</v>
      </c>
      <c r="L72" s="167">
        <v>74800</v>
      </c>
      <c r="M72" s="167">
        <v>74800</v>
      </c>
      <c r="N72" s="168">
        <v>0.22482077059662783</v>
      </c>
      <c r="O72" s="169">
        <v>74800</v>
      </c>
      <c r="P72" s="116"/>
    </row>
    <row r="73" spans="1:16" ht="27.6" hidden="1" x14ac:dyDescent="0.3">
      <c r="A73" s="163">
        <v>65</v>
      </c>
      <c r="B73" s="170" t="s">
        <v>254</v>
      </c>
      <c r="C73" s="163" t="s">
        <v>246</v>
      </c>
      <c r="D73" s="170" t="s">
        <v>223</v>
      </c>
      <c r="E73" s="171" t="s">
        <v>224</v>
      </c>
      <c r="F73" s="171">
        <v>1</v>
      </c>
      <c r="G73" s="165">
        <v>135000</v>
      </c>
      <c r="H73" s="165">
        <v>70000</v>
      </c>
      <c r="I73" s="165">
        <v>120900</v>
      </c>
      <c r="J73" s="165">
        <v>145100</v>
      </c>
      <c r="K73" s="166">
        <v>112982.5</v>
      </c>
      <c r="L73" s="167">
        <v>116800</v>
      </c>
      <c r="M73" s="167">
        <v>120900</v>
      </c>
      <c r="N73" s="168">
        <v>0.24791666931819262</v>
      </c>
      <c r="O73" s="169">
        <v>120900</v>
      </c>
      <c r="P73" s="116"/>
    </row>
    <row r="74" spans="1:16" hidden="1" x14ac:dyDescent="0.3">
      <c r="A74" s="163">
        <v>66</v>
      </c>
      <c r="B74" s="170" t="s">
        <v>254</v>
      </c>
      <c r="C74" s="163" t="s">
        <v>247</v>
      </c>
      <c r="D74" s="170" t="s">
        <v>223</v>
      </c>
      <c r="E74" s="171" t="s">
        <v>224</v>
      </c>
      <c r="F74" s="171">
        <v>1</v>
      </c>
      <c r="G74" s="165">
        <v>95000</v>
      </c>
      <c r="H74" s="165">
        <v>50000</v>
      </c>
      <c r="I74" s="165">
        <v>71500</v>
      </c>
      <c r="J74" s="165">
        <v>85800</v>
      </c>
      <c r="K74" s="166">
        <v>71888.399999999994</v>
      </c>
      <c r="L74" s="167">
        <v>74800</v>
      </c>
      <c r="M74" s="167">
        <v>71900</v>
      </c>
      <c r="N74" s="168">
        <v>0.22788815014581046</v>
      </c>
      <c r="O74" s="169">
        <v>71900</v>
      </c>
      <c r="P74" s="116"/>
    </row>
    <row r="75" spans="1:16" hidden="1" x14ac:dyDescent="0.3">
      <c r="A75" s="163">
        <v>67</v>
      </c>
      <c r="B75" s="170" t="s">
        <v>254</v>
      </c>
      <c r="C75" s="163" t="s">
        <v>248</v>
      </c>
      <c r="D75" s="170" t="s">
        <v>223</v>
      </c>
      <c r="E75" s="171" t="s">
        <v>224</v>
      </c>
      <c r="F75" s="171">
        <v>1</v>
      </c>
      <c r="G75" s="165">
        <v>95000</v>
      </c>
      <c r="H75" s="165">
        <v>70000</v>
      </c>
      <c r="I75" s="165">
        <v>86900</v>
      </c>
      <c r="J75" s="165">
        <v>104300</v>
      </c>
      <c r="K75" s="166">
        <v>91962.5</v>
      </c>
      <c r="L75" s="167">
        <v>89600</v>
      </c>
      <c r="M75" s="167">
        <v>92000</v>
      </c>
      <c r="N75" s="168">
        <v>0.14137264510703246</v>
      </c>
      <c r="O75" s="169">
        <v>89600</v>
      </c>
      <c r="P75" s="116"/>
    </row>
    <row r="76" spans="1:16" hidden="1" x14ac:dyDescent="0.3">
      <c r="A76" s="163">
        <v>68</v>
      </c>
      <c r="B76" s="170" t="s">
        <v>254</v>
      </c>
      <c r="C76" s="163" t="s">
        <v>249</v>
      </c>
      <c r="D76" s="170" t="s">
        <v>223</v>
      </c>
      <c r="E76" s="171" t="s">
        <v>224</v>
      </c>
      <c r="F76" s="171">
        <v>1</v>
      </c>
      <c r="G76" s="165">
        <v>95000</v>
      </c>
      <c r="H76" s="165">
        <v>50000</v>
      </c>
      <c r="I76" s="165">
        <v>80200</v>
      </c>
      <c r="J76" s="165">
        <v>96200</v>
      </c>
      <c r="K76" s="166">
        <v>83869.799999999988</v>
      </c>
      <c r="L76" s="167">
        <v>81100</v>
      </c>
      <c r="M76" s="167">
        <v>83900</v>
      </c>
      <c r="N76" s="168">
        <v>0.23055715838013249</v>
      </c>
      <c r="O76" s="169">
        <v>83900</v>
      </c>
      <c r="P76" s="116"/>
    </row>
    <row r="77" spans="1:16" hidden="1" x14ac:dyDescent="0.3">
      <c r="A77" s="163">
        <v>69</v>
      </c>
      <c r="B77" s="170" t="s">
        <v>254</v>
      </c>
      <c r="C77" s="163" t="s">
        <v>250</v>
      </c>
      <c r="D77" s="170" t="s">
        <v>223</v>
      </c>
      <c r="E77" s="171" t="s">
        <v>224</v>
      </c>
      <c r="F77" s="171">
        <v>1</v>
      </c>
      <c r="G77" s="165">
        <v>135000</v>
      </c>
      <c r="H77" s="165">
        <v>70000</v>
      </c>
      <c r="I77" s="165">
        <v>109900</v>
      </c>
      <c r="J77" s="165">
        <v>131900</v>
      </c>
      <c r="K77" s="166">
        <v>112982.5</v>
      </c>
      <c r="L77" s="167">
        <v>112000</v>
      </c>
      <c r="M77" s="167">
        <v>113000</v>
      </c>
      <c r="N77" s="168">
        <v>0.231819401099952</v>
      </c>
      <c r="O77" s="169">
        <v>113000</v>
      </c>
      <c r="P77" s="116"/>
    </row>
    <row r="78" spans="1:16" hidden="1" x14ac:dyDescent="0.3">
      <c r="A78" s="163">
        <v>70</v>
      </c>
      <c r="B78" s="170" t="s">
        <v>254</v>
      </c>
      <c r="C78" s="163" t="s">
        <v>251</v>
      </c>
      <c r="D78" s="170" t="s">
        <v>223</v>
      </c>
      <c r="E78" s="171" t="s">
        <v>224</v>
      </c>
      <c r="F78" s="171">
        <v>1</v>
      </c>
      <c r="G78" s="165">
        <v>85000</v>
      </c>
      <c r="H78" s="165">
        <v>50000</v>
      </c>
      <c r="I78" s="165">
        <v>67100</v>
      </c>
      <c r="J78" s="165">
        <v>80500</v>
      </c>
      <c r="K78" s="166">
        <v>71888.399999999994</v>
      </c>
      <c r="L78" s="167">
        <v>70900</v>
      </c>
      <c r="M78" s="167">
        <v>71900</v>
      </c>
      <c r="N78" s="168">
        <v>0.19226043801503626</v>
      </c>
      <c r="O78" s="169">
        <v>71900</v>
      </c>
      <c r="P78" s="116"/>
    </row>
    <row r="79" spans="1:16" hidden="1" x14ac:dyDescent="0.3">
      <c r="A79" s="163">
        <v>71</v>
      </c>
      <c r="B79" s="170" t="s">
        <v>254</v>
      </c>
      <c r="C79" s="163" t="s">
        <v>252</v>
      </c>
      <c r="D79" s="170" t="s">
        <v>223</v>
      </c>
      <c r="E79" s="171" t="s">
        <v>224</v>
      </c>
      <c r="F79" s="171">
        <v>1</v>
      </c>
      <c r="G79" s="165">
        <v>135000</v>
      </c>
      <c r="H79" s="165">
        <v>70000</v>
      </c>
      <c r="I79" s="165">
        <v>122000</v>
      </c>
      <c r="J79" s="165">
        <v>146400</v>
      </c>
      <c r="K79" s="166">
        <v>128747.49999999999</v>
      </c>
      <c r="L79" s="167">
        <v>120400</v>
      </c>
      <c r="M79" s="167">
        <v>128700</v>
      </c>
      <c r="N79" s="168">
        <v>0.24567880125734678</v>
      </c>
      <c r="O79" s="169">
        <v>128700</v>
      </c>
      <c r="P79" s="116"/>
    </row>
    <row r="80" spans="1:16" hidden="1" x14ac:dyDescent="0.3">
      <c r="A80" s="163">
        <v>72</v>
      </c>
      <c r="B80" s="170" t="s">
        <v>254</v>
      </c>
      <c r="C80" s="163" t="s">
        <v>253</v>
      </c>
      <c r="D80" s="170" t="s">
        <v>223</v>
      </c>
      <c r="E80" s="171" t="s">
        <v>224</v>
      </c>
      <c r="F80" s="171">
        <v>1</v>
      </c>
      <c r="G80" s="165">
        <v>135000</v>
      </c>
      <c r="H80" s="165">
        <v>70000</v>
      </c>
      <c r="I80" s="165">
        <v>122000</v>
      </c>
      <c r="J80" s="165">
        <v>146400</v>
      </c>
      <c r="K80" s="166">
        <v>128747.49999999999</v>
      </c>
      <c r="L80" s="167">
        <v>120400</v>
      </c>
      <c r="M80" s="167">
        <v>128700</v>
      </c>
      <c r="N80" s="168">
        <v>0.24567880125734678</v>
      </c>
      <c r="O80" s="169">
        <v>128700</v>
      </c>
      <c r="P80" s="116"/>
    </row>
    <row r="81" spans="1:16" hidden="1" x14ac:dyDescent="0.3">
      <c r="A81" s="163">
        <v>73</v>
      </c>
      <c r="B81" s="163" t="s">
        <v>255</v>
      </c>
      <c r="C81" s="163" t="s">
        <v>222</v>
      </c>
      <c r="D81" s="163" t="s">
        <v>223</v>
      </c>
      <c r="E81" s="164" t="s">
        <v>224</v>
      </c>
      <c r="F81" s="164">
        <v>1</v>
      </c>
      <c r="G81" s="165">
        <v>135000</v>
      </c>
      <c r="H81" s="165">
        <v>60000</v>
      </c>
      <c r="I81" s="165">
        <v>83600</v>
      </c>
      <c r="J81" s="165">
        <v>100300</v>
      </c>
      <c r="K81" s="166">
        <v>107727.5</v>
      </c>
      <c r="L81" s="167">
        <v>97300</v>
      </c>
      <c r="M81" s="167">
        <v>100300</v>
      </c>
      <c r="N81" s="168">
        <v>0.28686752187696463</v>
      </c>
      <c r="O81" s="169">
        <v>100300</v>
      </c>
      <c r="P81" s="116"/>
    </row>
    <row r="82" spans="1:16" hidden="1" x14ac:dyDescent="0.3">
      <c r="A82" s="163">
        <v>74</v>
      </c>
      <c r="B82" s="163" t="s">
        <v>255</v>
      </c>
      <c r="C82" s="163" t="s">
        <v>225</v>
      </c>
      <c r="D82" s="163" t="s">
        <v>223</v>
      </c>
      <c r="E82" s="164" t="s">
        <v>224</v>
      </c>
      <c r="F82" s="164">
        <v>1</v>
      </c>
      <c r="G82" s="165">
        <v>85000</v>
      </c>
      <c r="H82" s="165">
        <v>40000</v>
      </c>
      <c r="I82" s="165">
        <v>61900</v>
      </c>
      <c r="J82" s="165">
        <v>74300</v>
      </c>
      <c r="K82" s="166">
        <v>71888.399999999994</v>
      </c>
      <c r="L82" s="167">
        <v>66600</v>
      </c>
      <c r="M82" s="167">
        <v>71900</v>
      </c>
      <c r="N82" s="168">
        <v>0.25512852173283923</v>
      </c>
      <c r="O82" s="169">
        <v>71900</v>
      </c>
      <c r="P82" s="116"/>
    </row>
    <row r="83" spans="1:16" hidden="1" x14ac:dyDescent="0.3">
      <c r="A83" s="163">
        <v>75</v>
      </c>
      <c r="B83" s="163" t="s">
        <v>255</v>
      </c>
      <c r="C83" s="163" t="s">
        <v>226</v>
      </c>
      <c r="D83" s="163" t="s">
        <v>223</v>
      </c>
      <c r="E83" s="164" t="s">
        <v>224</v>
      </c>
      <c r="F83" s="164">
        <v>1</v>
      </c>
      <c r="G83" s="165">
        <v>135000</v>
      </c>
      <c r="H83" s="165">
        <v>60000</v>
      </c>
      <c r="I83" s="165">
        <v>87900</v>
      </c>
      <c r="J83" s="165">
        <v>105500</v>
      </c>
      <c r="K83" s="166">
        <v>104889.79999999999</v>
      </c>
      <c r="L83" s="167">
        <v>98700</v>
      </c>
      <c r="M83" s="167">
        <v>104900</v>
      </c>
      <c r="N83" s="168">
        <v>0.27835190751327504</v>
      </c>
      <c r="O83" s="169">
        <v>104900</v>
      </c>
      <c r="P83" s="116"/>
    </row>
    <row r="84" spans="1:16" hidden="1" x14ac:dyDescent="0.3">
      <c r="A84" s="163">
        <v>76</v>
      </c>
      <c r="B84" s="163" t="s">
        <v>255</v>
      </c>
      <c r="C84" s="163" t="s">
        <v>227</v>
      </c>
      <c r="D84" s="163" t="s">
        <v>223</v>
      </c>
      <c r="E84" s="164" t="s">
        <v>224</v>
      </c>
      <c r="F84" s="164">
        <v>1</v>
      </c>
      <c r="G84" s="165">
        <v>85000</v>
      </c>
      <c r="H84" s="165">
        <v>40000</v>
      </c>
      <c r="I84" s="165">
        <v>61900</v>
      </c>
      <c r="J84" s="165">
        <v>74300</v>
      </c>
      <c r="K84" s="166">
        <v>71888.399999999994</v>
      </c>
      <c r="L84" s="167">
        <v>66600</v>
      </c>
      <c r="M84" s="167">
        <v>71900</v>
      </c>
      <c r="N84" s="168">
        <v>0.25512852173283923</v>
      </c>
      <c r="O84" s="169">
        <v>71900</v>
      </c>
      <c r="P84" s="116"/>
    </row>
    <row r="85" spans="1:16" hidden="1" x14ac:dyDescent="0.3">
      <c r="A85" s="163">
        <v>77</v>
      </c>
      <c r="B85" s="163" t="s">
        <v>255</v>
      </c>
      <c r="C85" s="163" t="s">
        <v>228</v>
      </c>
      <c r="D85" s="163" t="s">
        <v>223</v>
      </c>
      <c r="E85" s="164" t="s">
        <v>224</v>
      </c>
      <c r="F85" s="164">
        <v>1</v>
      </c>
      <c r="G85" s="165">
        <v>95000</v>
      </c>
      <c r="H85" s="165">
        <v>60000</v>
      </c>
      <c r="I85" s="165">
        <v>71100</v>
      </c>
      <c r="J85" s="165">
        <v>85300</v>
      </c>
      <c r="K85" s="166">
        <v>87653.4</v>
      </c>
      <c r="L85" s="167">
        <v>79800</v>
      </c>
      <c r="M85" s="167">
        <v>85300</v>
      </c>
      <c r="N85" s="168">
        <v>0.17616254575525206</v>
      </c>
      <c r="O85" s="169">
        <v>85300</v>
      </c>
      <c r="P85" s="116"/>
    </row>
    <row r="86" spans="1:16" x14ac:dyDescent="0.3">
      <c r="A86" s="163">
        <v>78</v>
      </c>
      <c r="B86" s="163" t="s">
        <v>255</v>
      </c>
      <c r="C86" s="163" t="s">
        <v>229</v>
      </c>
      <c r="D86" s="163" t="s">
        <v>223</v>
      </c>
      <c r="E86" s="164" t="s">
        <v>224</v>
      </c>
      <c r="F86" s="164">
        <v>1</v>
      </c>
      <c r="G86" s="165">
        <v>85000</v>
      </c>
      <c r="H86" s="165">
        <v>40000</v>
      </c>
      <c r="I86" s="165">
        <v>49400</v>
      </c>
      <c r="J86" s="165">
        <v>59300</v>
      </c>
      <c r="K86" s="166">
        <v>52550</v>
      </c>
      <c r="L86" s="167">
        <v>57300</v>
      </c>
      <c r="M86" s="167">
        <v>52600</v>
      </c>
      <c r="N86" s="168">
        <v>0.29688414516178363</v>
      </c>
      <c r="O86" s="169">
        <v>52600</v>
      </c>
      <c r="P86" s="116"/>
    </row>
    <row r="87" spans="1:16" hidden="1" x14ac:dyDescent="0.3">
      <c r="A87" s="163">
        <v>79</v>
      </c>
      <c r="B87" s="163" t="s">
        <v>255</v>
      </c>
      <c r="C87" s="163" t="s">
        <v>230</v>
      </c>
      <c r="D87" s="163" t="s">
        <v>223</v>
      </c>
      <c r="E87" s="164" t="s">
        <v>224</v>
      </c>
      <c r="F87" s="164">
        <v>1</v>
      </c>
      <c r="G87" s="165">
        <v>85000</v>
      </c>
      <c r="H87" s="165">
        <v>40000</v>
      </c>
      <c r="I87" s="165">
        <v>64700</v>
      </c>
      <c r="J87" s="165">
        <v>77600</v>
      </c>
      <c r="K87" s="166">
        <v>74831.199999999997</v>
      </c>
      <c r="L87" s="167">
        <v>68400</v>
      </c>
      <c r="M87" s="167">
        <v>74800</v>
      </c>
      <c r="N87" s="168">
        <v>0.25541630220367795</v>
      </c>
      <c r="O87" s="169">
        <v>74800</v>
      </c>
      <c r="P87" s="116"/>
    </row>
    <row r="88" spans="1:16" hidden="1" x14ac:dyDescent="0.3">
      <c r="A88" s="163">
        <v>80</v>
      </c>
      <c r="B88" s="163" t="s">
        <v>255</v>
      </c>
      <c r="C88" s="163" t="s">
        <v>231</v>
      </c>
      <c r="D88" s="163" t="s">
        <v>223</v>
      </c>
      <c r="E88" s="164" t="s">
        <v>224</v>
      </c>
      <c r="F88" s="164">
        <v>1</v>
      </c>
      <c r="G88" s="165">
        <v>95000</v>
      </c>
      <c r="H88" s="165">
        <v>60000</v>
      </c>
      <c r="I88" s="165">
        <v>63300</v>
      </c>
      <c r="J88" s="165">
        <v>76000</v>
      </c>
      <c r="K88" s="166">
        <v>74831.199999999997</v>
      </c>
      <c r="L88" s="167">
        <v>73800</v>
      </c>
      <c r="M88" s="167">
        <v>74800</v>
      </c>
      <c r="N88" s="168">
        <v>0.18622104044450061</v>
      </c>
      <c r="O88" s="169">
        <v>74800</v>
      </c>
      <c r="P88" s="116"/>
    </row>
    <row r="89" spans="1:16" hidden="1" x14ac:dyDescent="0.3">
      <c r="A89" s="163">
        <v>81</v>
      </c>
      <c r="B89" s="163" t="s">
        <v>255</v>
      </c>
      <c r="C89" s="163" t="s">
        <v>232</v>
      </c>
      <c r="D89" s="163" t="s">
        <v>223</v>
      </c>
      <c r="E89" s="164" t="s">
        <v>224</v>
      </c>
      <c r="F89" s="164">
        <v>1</v>
      </c>
      <c r="G89" s="165">
        <v>135000</v>
      </c>
      <c r="H89" s="165">
        <v>40000</v>
      </c>
      <c r="I89" s="165">
        <v>112300</v>
      </c>
      <c r="J89" s="165">
        <v>134800</v>
      </c>
      <c r="K89" s="166">
        <v>131375</v>
      </c>
      <c r="L89" s="167">
        <v>110700</v>
      </c>
      <c r="M89" s="167">
        <v>131400</v>
      </c>
      <c r="N89" s="168">
        <v>0.36695057126695158</v>
      </c>
      <c r="O89" s="169">
        <v>131400</v>
      </c>
      <c r="P89" s="116"/>
    </row>
    <row r="90" spans="1:16" hidden="1" x14ac:dyDescent="0.3">
      <c r="A90" s="163">
        <v>82</v>
      </c>
      <c r="B90" s="163" t="s">
        <v>255</v>
      </c>
      <c r="C90" s="163" t="s">
        <v>233</v>
      </c>
      <c r="D90" s="163" t="s">
        <v>223</v>
      </c>
      <c r="E90" s="164" t="s">
        <v>224</v>
      </c>
      <c r="F90" s="164">
        <v>1</v>
      </c>
      <c r="G90" s="165">
        <v>95000</v>
      </c>
      <c r="H90" s="165">
        <v>40000</v>
      </c>
      <c r="I90" s="165">
        <v>63300</v>
      </c>
      <c r="J90" s="165">
        <v>76000</v>
      </c>
      <c r="K90" s="166">
        <v>74831.199999999997</v>
      </c>
      <c r="L90" s="167">
        <v>69800</v>
      </c>
      <c r="M90" s="167">
        <v>74800</v>
      </c>
      <c r="N90" s="168">
        <v>0.28901640253651667</v>
      </c>
      <c r="O90" s="169">
        <v>74800</v>
      </c>
      <c r="P90" s="116"/>
    </row>
    <row r="91" spans="1:16" hidden="1" x14ac:dyDescent="0.3">
      <c r="A91" s="163">
        <v>83</v>
      </c>
      <c r="B91" s="163" t="s">
        <v>255</v>
      </c>
      <c r="C91" s="163" t="s">
        <v>234</v>
      </c>
      <c r="D91" s="163" t="s">
        <v>223</v>
      </c>
      <c r="E91" s="164" t="s">
        <v>224</v>
      </c>
      <c r="F91" s="164">
        <v>1</v>
      </c>
      <c r="G91" s="165">
        <v>135000</v>
      </c>
      <c r="H91" s="165">
        <v>60000</v>
      </c>
      <c r="I91" s="165">
        <v>86800</v>
      </c>
      <c r="J91" s="165">
        <v>104200</v>
      </c>
      <c r="K91" s="166">
        <v>102787.79999999999</v>
      </c>
      <c r="L91" s="167">
        <v>97800</v>
      </c>
      <c r="M91" s="167">
        <v>102800</v>
      </c>
      <c r="N91" s="168">
        <v>0.2801204054040034</v>
      </c>
      <c r="O91" s="169">
        <v>102800</v>
      </c>
      <c r="P91" s="116"/>
    </row>
    <row r="92" spans="1:16" hidden="1" x14ac:dyDescent="0.3">
      <c r="A92" s="163">
        <v>84</v>
      </c>
      <c r="B92" s="163" t="s">
        <v>255</v>
      </c>
      <c r="C92" s="163" t="s">
        <v>235</v>
      </c>
      <c r="D92" s="163" t="s">
        <v>223</v>
      </c>
      <c r="E92" s="164" t="s">
        <v>224</v>
      </c>
      <c r="F92" s="164">
        <v>1</v>
      </c>
      <c r="G92" s="165">
        <v>135000</v>
      </c>
      <c r="H92" s="165">
        <v>60000</v>
      </c>
      <c r="I92" s="165">
        <v>89700</v>
      </c>
      <c r="J92" s="165">
        <v>107600</v>
      </c>
      <c r="K92" s="166">
        <v>113928.4</v>
      </c>
      <c r="L92" s="167">
        <v>101200</v>
      </c>
      <c r="M92" s="167">
        <v>107600</v>
      </c>
      <c r="N92" s="168">
        <v>0.27827336604875919</v>
      </c>
      <c r="O92" s="169">
        <v>107600</v>
      </c>
      <c r="P92" s="116"/>
    </row>
    <row r="93" spans="1:16" x14ac:dyDescent="0.3">
      <c r="A93" s="163">
        <v>85</v>
      </c>
      <c r="B93" s="163" t="s">
        <v>255</v>
      </c>
      <c r="C93" s="163" t="s">
        <v>45</v>
      </c>
      <c r="D93" s="163" t="s">
        <v>223</v>
      </c>
      <c r="E93" s="164" t="s">
        <v>224</v>
      </c>
      <c r="F93" s="164">
        <v>1</v>
      </c>
      <c r="G93" s="165">
        <v>135000</v>
      </c>
      <c r="H93" s="165">
        <v>60000</v>
      </c>
      <c r="I93" s="165">
        <v>80400</v>
      </c>
      <c r="J93" s="165">
        <v>96500</v>
      </c>
      <c r="K93" s="166">
        <v>89755.4</v>
      </c>
      <c r="L93" s="167">
        <v>92300</v>
      </c>
      <c r="M93" s="167">
        <v>89800</v>
      </c>
      <c r="N93" s="168">
        <v>0.29820037355637252</v>
      </c>
      <c r="O93" s="169">
        <v>89800</v>
      </c>
      <c r="P93" s="116"/>
    </row>
    <row r="94" spans="1:16" hidden="1" x14ac:dyDescent="0.3">
      <c r="A94" s="163">
        <v>86</v>
      </c>
      <c r="B94" s="163" t="s">
        <v>255</v>
      </c>
      <c r="C94" s="163" t="s">
        <v>236</v>
      </c>
      <c r="D94" s="163" t="s">
        <v>223</v>
      </c>
      <c r="E94" s="164" t="s">
        <v>224</v>
      </c>
      <c r="F94" s="164">
        <v>1</v>
      </c>
      <c r="G94" s="165">
        <v>135000</v>
      </c>
      <c r="H94" s="165">
        <v>60000</v>
      </c>
      <c r="I94" s="165">
        <v>63200</v>
      </c>
      <c r="J94" s="165">
        <v>75800</v>
      </c>
      <c r="K94" s="166">
        <v>63059.999999999993</v>
      </c>
      <c r="L94" s="167">
        <v>79400</v>
      </c>
      <c r="M94" s="167">
        <v>63200</v>
      </c>
      <c r="N94" s="168">
        <v>0.39871472738669411</v>
      </c>
      <c r="O94" s="169">
        <v>63200</v>
      </c>
      <c r="P94" s="116"/>
    </row>
    <row r="95" spans="1:16" x14ac:dyDescent="0.3">
      <c r="A95" s="163">
        <v>87</v>
      </c>
      <c r="B95" s="163" t="s">
        <v>255</v>
      </c>
      <c r="C95" s="163" t="s">
        <v>43</v>
      </c>
      <c r="D95" s="163" t="s">
        <v>223</v>
      </c>
      <c r="E95" s="164" t="s">
        <v>224</v>
      </c>
      <c r="F95" s="164">
        <v>1</v>
      </c>
      <c r="G95" s="165">
        <v>135000</v>
      </c>
      <c r="H95" s="165">
        <v>60000</v>
      </c>
      <c r="I95" s="165">
        <v>104500</v>
      </c>
      <c r="J95" s="165">
        <v>125400</v>
      </c>
      <c r="K95" s="166">
        <v>118237.49999999999</v>
      </c>
      <c r="L95" s="167">
        <v>108600</v>
      </c>
      <c r="M95" s="167">
        <v>118200</v>
      </c>
      <c r="N95" s="168">
        <v>0.2703915474552393</v>
      </c>
      <c r="O95" s="169">
        <v>118200</v>
      </c>
      <c r="P95" s="116"/>
    </row>
    <row r="96" spans="1:16" hidden="1" x14ac:dyDescent="0.3">
      <c r="A96" s="163">
        <v>88</v>
      </c>
      <c r="B96" s="163" t="s">
        <v>255</v>
      </c>
      <c r="C96" s="163" t="s">
        <v>237</v>
      </c>
      <c r="D96" s="163" t="s">
        <v>223</v>
      </c>
      <c r="E96" s="164" t="s">
        <v>224</v>
      </c>
      <c r="F96" s="164">
        <v>1</v>
      </c>
      <c r="G96" s="165">
        <v>95000</v>
      </c>
      <c r="H96" s="165">
        <v>40000</v>
      </c>
      <c r="I96" s="165">
        <v>77100</v>
      </c>
      <c r="J96" s="165">
        <v>92500</v>
      </c>
      <c r="K96" s="166">
        <v>91962.5</v>
      </c>
      <c r="L96" s="167">
        <v>79300</v>
      </c>
      <c r="M96" s="167">
        <v>92000</v>
      </c>
      <c r="N96" s="168">
        <v>0.29097705932785772</v>
      </c>
      <c r="O96" s="169">
        <v>92000</v>
      </c>
      <c r="P96" s="116"/>
    </row>
    <row r="97" spans="1:16" hidden="1" x14ac:dyDescent="0.3">
      <c r="A97" s="163">
        <v>89</v>
      </c>
      <c r="B97" s="163" t="s">
        <v>255</v>
      </c>
      <c r="C97" s="163" t="s">
        <v>39</v>
      </c>
      <c r="D97" s="163" t="s">
        <v>223</v>
      </c>
      <c r="E97" s="164" t="s">
        <v>224</v>
      </c>
      <c r="F97" s="164">
        <v>1</v>
      </c>
      <c r="G97" s="165">
        <v>85000</v>
      </c>
      <c r="H97" s="165">
        <v>40000</v>
      </c>
      <c r="I97" s="165">
        <v>73500</v>
      </c>
      <c r="J97" s="165">
        <v>88200</v>
      </c>
      <c r="K97" s="166">
        <v>84710.599999999991</v>
      </c>
      <c r="L97" s="167">
        <v>74300</v>
      </c>
      <c r="M97" s="167">
        <v>84700</v>
      </c>
      <c r="N97" s="168">
        <v>0.2686718025695824</v>
      </c>
      <c r="O97" s="169">
        <v>84700</v>
      </c>
      <c r="P97" s="116"/>
    </row>
    <row r="98" spans="1:16" hidden="1" x14ac:dyDescent="0.3">
      <c r="A98" s="163">
        <v>90</v>
      </c>
      <c r="B98" s="163" t="s">
        <v>255</v>
      </c>
      <c r="C98" s="163" t="s">
        <v>238</v>
      </c>
      <c r="D98" s="163" t="s">
        <v>223</v>
      </c>
      <c r="E98" s="164" t="s">
        <v>224</v>
      </c>
      <c r="F98" s="164">
        <v>1</v>
      </c>
      <c r="G98" s="165">
        <v>135000</v>
      </c>
      <c r="H98" s="165">
        <v>60000</v>
      </c>
      <c r="I98" s="165">
        <v>125400</v>
      </c>
      <c r="J98" s="165">
        <v>150500</v>
      </c>
      <c r="K98" s="166">
        <v>128747.49999999999</v>
      </c>
      <c r="L98" s="167">
        <v>119900</v>
      </c>
      <c r="M98" s="167">
        <v>128700</v>
      </c>
      <c r="N98" s="168">
        <v>0.29067153164972898</v>
      </c>
      <c r="O98" s="169">
        <v>128700</v>
      </c>
      <c r="P98" s="116"/>
    </row>
    <row r="99" spans="1:16" hidden="1" x14ac:dyDescent="0.3">
      <c r="A99" s="163">
        <v>91</v>
      </c>
      <c r="B99" s="163" t="s">
        <v>255</v>
      </c>
      <c r="C99" s="163" t="s">
        <v>239</v>
      </c>
      <c r="D99" s="163" t="s">
        <v>223</v>
      </c>
      <c r="E99" s="164" t="s">
        <v>224</v>
      </c>
      <c r="F99" s="164">
        <v>1</v>
      </c>
      <c r="G99" s="165">
        <v>135000</v>
      </c>
      <c r="H99" s="165">
        <v>60000</v>
      </c>
      <c r="I99" s="165">
        <v>89600</v>
      </c>
      <c r="J99" s="165">
        <v>107500</v>
      </c>
      <c r="K99" s="166">
        <v>108358.09999999999</v>
      </c>
      <c r="L99" s="167">
        <v>100100</v>
      </c>
      <c r="M99" s="167">
        <v>107500</v>
      </c>
      <c r="N99" s="168">
        <v>0.27629820093343266</v>
      </c>
      <c r="O99" s="169">
        <v>107500</v>
      </c>
      <c r="P99" s="116"/>
    </row>
    <row r="100" spans="1:16" x14ac:dyDescent="0.3">
      <c r="A100" s="163">
        <v>92</v>
      </c>
      <c r="B100" s="163" t="s">
        <v>255</v>
      </c>
      <c r="C100" s="163" t="s">
        <v>50</v>
      </c>
      <c r="D100" s="163" t="s">
        <v>223</v>
      </c>
      <c r="E100" s="164" t="s">
        <v>224</v>
      </c>
      <c r="F100" s="164">
        <v>1</v>
      </c>
      <c r="G100" s="165">
        <v>135000</v>
      </c>
      <c r="H100" s="165">
        <v>60000</v>
      </c>
      <c r="I100" s="165">
        <v>82500</v>
      </c>
      <c r="J100" s="165">
        <v>99000</v>
      </c>
      <c r="K100" s="166">
        <v>102472.5</v>
      </c>
      <c r="L100" s="167">
        <v>95800</v>
      </c>
      <c r="M100" s="167">
        <v>99000</v>
      </c>
      <c r="N100" s="168">
        <v>0.2882534508247741</v>
      </c>
      <c r="O100" s="169">
        <v>99000</v>
      </c>
      <c r="P100" s="116"/>
    </row>
    <row r="101" spans="1:16" x14ac:dyDescent="0.3">
      <c r="A101" s="163">
        <v>93</v>
      </c>
      <c r="B101" s="163" t="s">
        <v>255</v>
      </c>
      <c r="C101" s="163" t="s">
        <v>47</v>
      </c>
      <c r="D101" s="163" t="s">
        <v>223</v>
      </c>
      <c r="E101" s="164" t="s">
        <v>224</v>
      </c>
      <c r="F101" s="164">
        <v>1</v>
      </c>
      <c r="G101" s="165">
        <v>95000</v>
      </c>
      <c r="H101" s="165">
        <v>60000</v>
      </c>
      <c r="I101" s="165">
        <v>64700</v>
      </c>
      <c r="J101" s="165">
        <v>77600</v>
      </c>
      <c r="K101" s="166">
        <v>74831.199999999997</v>
      </c>
      <c r="L101" s="167">
        <v>74400</v>
      </c>
      <c r="M101" s="167">
        <v>74800</v>
      </c>
      <c r="N101" s="168">
        <v>0.18228520247417013</v>
      </c>
      <c r="O101" s="169">
        <v>74800</v>
      </c>
      <c r="P101" s="116"/>
    </row>
    <row r="102" spans="1:16" x14ac:dyDescent="0.3">
      <c r="A102" s="163">
        <v>94</v>
      </c>
      <c r="B102" s="163" t="s">
        <v>255</v>
      </c>
      <c r="C102" s="163" t="s">
        <v>48</v>
      </c>
      <c r="D102" s="163" t="s">
        <v>223</v>
      </c>
      <c r="E102" s="164" t="s">
        <v>224</v>
      </c>
      <c r="F102" s="164">
        <v>1</v>
      </c>
      <c r="G102" s="165">
        <v>85000</v>
      </c>
      <c r="H102" s="165">
        <v>40000</v>
      </c>
      <c r="I102" s="165">
        <v>64700</v>
      </c>
      <c r="J102" s="165">
        <v>77600</v>
      </c>
      <c r="K102" s="166">
        <v>74831.199999999997</v>
      </c>
      <c r="L102" s="167">
        <v>68400</v>
      </c>
      <c r="M102" s="167">
        <v>74800</v>
      </c>
      <c r="N102" s="168">
        <v>0.25541630220367795</v>
      </c>
      <c r="O102" s="169">
        <v>74800</v>
      </c>
      <c r="P102" s="116"/>
    </row>
    <row r="103" spans="1:16" hidden="1" x14ac:dyDescent="0.3">
      <c r="A103" s="163">
        <v>95</v>
      </c>
      <c r="B103" s="163" t="s">
        <v>255</v>
      </c>
      <c r="C103" s="163" t="s">
        <v>240</v>
      </c>
      <c r="D103" s="163" t="s">
        <v>223</v>
      </c>
      <c r="E103" s="164" t="s">
        <v>224</v>
      </c>
      <c r="F103" s="164">
        <v>1</v>
      </c>
      <c r="G103" s="165">
        <v>95000</v>
      </c>
      <c r="H103" s="165">
        <v>40000</v>
      </c>
      <c r="I103" s="165">
        <v>67800</v>
      </c>
      <c r="J103" s="165">
        <v>81400</v>
      </c>
      <c r="K103" s="166">
        <v>81032.099999999991</v>
      </c>
      <c r="L103" s="167">
        <v>73000</v>
      </c>
      <c r="M103" s="167">
        <v>81000</v>
      </c>
      <c r="N103" s="168">
        <v>0.28512402014771659</v>
      </c>
      <c r="O103" s="169">
        <v>81000</v>
      </c>
      <c r="P103" s="116"/>
    </row>
    <row r="104" spans="1:16" hidden="1" x14ac:dyDescent="0.3">
      <c r="A104" s="163">
        <v>96</v>
      </c>
      <c r="B104" s="163" t="s">
        <v>255</v>
      </c>
      <c r="C104" s="163" t="s">
        <v>241</v>
      </c>
      <c r="D104" s="163" t="s">
        <v>223</v>
      </c>
      <c r="E104" s="164" t="s">
        <v>224</v>
      </c>
      <c r="F104" s="164">
        <v>1</v>
      </c>
      <c r="G104" s="165">
        <v>135000</v>
      </c>
      <c r="H104" s="165">
        <v>60000</v>
      </c>
      <c r="I104" s="165">
        <v>74500</v>
      </c>
      <c r="J104" s="165">
        <v>89400</v>
      </c>
      <c r="K104" s="166">
        <v>78089.299999999988</v>
      </c>
      <c r="L104" s="167">
        <v>87400</v>
      </c>
      <c r="M104" s="167">
        <v>78100</v>
      </c>
      <c r="N104" s="168">
        <v>0.32732809225086479</v>
      </c>
      <c r="O104" s="169">
        <v>78100</v>
      </c>
      <c r="P104" s="116"/>
    </row>
    <row r="105" spans="1:16" hidden="1" x14ac:dyDescent="0.3">
      <c r="A105" s="163">
        <v>97</v>
      </c>
      <c r="B105" s="163" t="s">
        <v>255</v>
      </c>
      <c r="C105" s="163" t="s">
        <v>242</v>
      </c>
      <c r="D105" s="163" t="s">
        <v>223</v>
      </c>
      <c r="E105" s="164" t="s">
        <v>224</v>
      </c>
      <c r="F105" s="164">
        <v>1</v>
      </c>
      <c r="G105" s="165">
        <v>95000</v>
      </c>
      <c r="H105" s="165">
        <v>60000</v>
      </c>
      <c r="I105" s="165">
        <v>74700</v>
      </c>
      <c r="J105" s="165">
        <v>89600</v>
      </c>
      <c r="K105" s="166">
        <v>87127.9</v>
      </c>
      <c r="L105" s="167">
        <v>81300</v>
      </c>
      <c r="M105" s="167">
        <v>87100</v>
      </c>
      <c r="N105" s="168">
        <v>0.17264844001192492</v>
      </c>
      <c r="O105" s="169">
        <v>87100</v>
      </c>
      <c r="P105" s="116"/>
    </row>
    <row r="106" spans="1:16" hidden="1" x14ac:dyDescent="0.3">
      <c r="A106" s="163">
        <v>98</v>
      </c>
      <c r="B106" s="163" t="s">
        <v>255</v>
      </c>
      <c r="C106" s="163" t="s">
        <v>243</v>
      </c>
      <c r="D106" s="163" t="s">
        <v>223</v>
      </c>
      <c r="E106" s="164" t="s">
        <v>224</v>
      </c>
      <c r="F106" s="164">
        <v>1</v>
      </c>
      <c r="G106" s="165">
        <v>135000</v>
      </c>
      <c r="H106" s="165">
        <v>60000</v>
      </c>
      <c r="I106" s="165">
        <v>111700</v>
      </c>
      <c r="J106" s="165">
        <v>134000</v>
      </c>
      <c r="K106" s="166">
        <v>118657.9</v>
      </c>
      <c r="L106" s="167">
        <v>111900</v>
      </c>
      <c r="M106" s="167">
        <v>118700</v>
      </c>
      <c r="N106" s="168">
        <v>0.27410770923069089</v>
      </c>
      <c r="O106" s="169">
        <v>118700</v>
      </c>
      <c r="P106" s="116"/>
    </row>
    <row r="107" spans="1:16" hidden="1" x14ac:dyDescent="0.3">
      <c r="A107" s="163">
        <v>99</v>
      </c>
      <c r="B107" s="163" t="s">
        <v>255</v>
      </c>
      <c r="C107" s="163" t="s">
        <v>244</v>
      </c>
      <c r="D107" s="163" t="s">
        <v>223</v>
      </c>
      <c r="E107" s="164" t="s">
        <v>224</v>
      </c>
      <c r="F107" s="164">
        <v>1</v>
      </c>
      <c r="G107" s="165">
        <v>95000</v>
      </c>
      <c r="H107" s="165">
        <v>60000</v>
      </c>
      <c r="I107" s="165">
        <v>74700</v>
      </c>
      <c r="J107" s="165">
        <v>89600</v>
      </c>
      <c r="K107" s="166">
        <v>87127.9</v>
      </c>
      <c r="L107" s="167">
        <v>81300</v>
      </c>
      <c r="M107" s="167">
        <v>87100</v>
      </c>
      <c r="N107" s="168">
        <v>0.17264844001192492</v>
      </c>
      <c r="O107" s="169">
        <v>87100</v>
      </c>
      <c r="P107" s="116"/>
    </row>
    <row r="108" spans="1:16" hidden="1" x14ac:dyDescent="0.3">
      <c r="A108" s="163">
        <v>100</v>
      </c>
      <c r="B108" s="163" t="s">
        <v>255</v>
      </c>
      <c r="C108" s="163" t="s">
        <v>245</v>
      </c>
      <c r="D108" s="163" t="s">
        <v>223</v>
      </c>
      <c r="E108" s="164" t="s">
        <v>224</v>
      </c>
      <c r="F108" s="164">
        <v>1</v>
      </c>
      <c r="G108" s="165">
        <v>95000</v>
      </c>
      <c r="H108" s="165">
        <v>40000</v>
      </c>
      <c r="I108" s="165">
        <v>68600</v>
      </c>
      <c r="J108" s="165">
        <v>82300</v>
      </c>
      <c r="K108" s="166">
        <v>74831.199999999997</v>
      </c>
      <c r="L108" s="167">
        <v>72100</v>
      </c>
      <c r="M108" s="167">
        <v>74800</v>
      </c>
      <c r="N108" s="168">
        <v>0.28393869172786917</v>
      </c>
      <c r="O108" s="169">
        <v>74800</v>
      </c>
      <c r="P108" s="116"/>
    </row>
    <row r="109" spans="1:16" ht="27.6" hidden="1" x14ac:dyDescent="0.3">
      <c r="A109" s="163">
        <v>101</v>
      </c>
      <c r="B109" s="163" t="s">
        <v>255</v>
      </c>
      <c r="C109" s="163" t="s">
        <v>246</v>
      </c>
      <c r="D109" s="163" t="s">
        <v>223</v>
      </c>
      <c r="E109" s="164" t="s">
        <v>224</v>
      </c>
      <c r="F109" s="164">
        <v>1</v>
      </c>
      <c r="G109" s="165">
        <v>135000</v>
      </c>
      <c r="H109" s="165">
        <v>60000</v>
      </c>
      <c r="I109" s="165">
        <v>94100</v>
      </c>
      <c r="J109" s="165">
        <v>112900</v>
      </c>
      <c r="K109" s="166">
        <v>112982.5</v>
      </c>
      <c r="L109" s="167">
        <v>103000</v>
      </c>
      <c r="M109" s="167">
        <v>112900</v>
      </c>
      <c r="N109" s="168">
        <v>0.27245442728777231</v>
      </c>
      <c r="O109" s="169">
        <v>112900</v>
      </c>
      <c r="P109" s="116"/>
    </row>
    <row r="110" spans="1:16" hidden="1" x14ac:dyDescent="0.3">
      <c r="A110" s="163">
        <v>102</v>
      </c>
      <c r="B110" s="163" t="s">
        <v>255</v>
      </c>
      <c r="C110" s="163" t="s">
        <v>247</v>
      </c>
      <c r="D110" s="163" t="s">
        <v>223</v>
      </c>
      <c r="E110" s="164" t="s">
        <v>224</v>
      </c>
      <c r="F110" s="164">
        <v>1</v>
      </c>
      <c r="G110" s="165">
        <v>95000</v>
      </c>
      <c r="H110" s="165">
        <v>40000</v>
      </c>
      <c r="I110" s="165">
        <v>63200</v>
      </c>
      <c r="J110" s="165">
        <v>75800</v>
      </c>
      <c r="K110" s="166">
        <v>71888.399999999994</v>
      </c>
      <c r="L110" s="167">
        <v>69200</v>
      </c>
      <c r="M110" s="167">
        <v>71900</v>
      </c>
      <c r="N110" s="168">
        <v>0.28956783834591893</v>
      </c>
      <c r="O110" s="169">
        <v>71900</v>
      </c>
      <c r="P110" s="116"/>
    </row>
    <row r="111" spans="1:16" hidden="1" x14ac:dyDescent="0.3">
      <c r="A111" s="163">
        <v>103</v>
      </c>
      <c r="B111" s="163" t="s">
        <v>255</v>
      </c>
      <c r="C111" s="163" t="s">
        <v>248</v>
      </c>
      <c r="D111" s="163" t="s">
        <v>223</v>
      </c>
      <c r="E111" s="164" t="s">
        <v>224</v>
      </c>
      <c r="F111" s="164">
        <v>1</v>
      </c>
      <c r="G111" s="165">
        <v>95000</v>
      </c>
      <c r="H111" s="165">
        <v>60000</v>
      </c>
      <c r="I111" s="165">
        <v>78700</v>
      </c>
      <c r="J111" s="165">
        <v>94400</v>
      </c>
      <c r="K111" s="166">
        <v>91962.5</v>
      </c>
      <c r="L111" s="167">
        <v>84000</v>
      </c>
      <c r="M111" s="167">
        <v>92000</v>
      </c>
      <c r="N111" s="168">
        <v>0.17821231989187561</v>
      </c>
      <c r="O111" s="169">
        <v>92000</v>
      </c>
      <c r="P111" s="116"/>
    </row>
    <row r="112" spans="1:16" hidden="1" x14ac:dyDescent="0.3">
      <c r="A112" s="163">
        <v>104</v>
      </c>
      <c r="B112" s="163" t="s">
        <v>255</v>
      </c>
      <c r="C112" s="163" t="s">
        <v>249</v>
      </c>
      <c r="D112" s="163" t="s">
        <v>223</v>
      </c>
      <c r="E112" s="164" t="s">
        <v>224</v>
      </c>
      <c r="F112" s="164">
        <v>1</v>
      </c>
      <c r="G112" s="165">
        <v>95000</v>
      </c>
      <c r="H112" s="165">
        <v>40000</v>
      </c>
      <c r="I112" s="165">
        <v>73000</v>
      </c>
      <c r="J112" s="165">
        <v>87600</v>
      </c>
      <c r="K112" s="166">
        <v>83869.799999999988</v>
      </c>
      <c r="L112" s="167">
        <v>75900</v>
      </c>
      <c r="M112" s="167">
        <v>83900</v>
      </c>
      <c r="N112" s="168">
        <v>0.28431753650593738</v>
      </c>
      <c r="O112" s="169">
        <v>83900</v>
      </c>
      <c r="P112" s="116"/>
    </row>
    <row r="113" spans="1:16" hidden="1" x14ac:dyDescent="0.3">
      <c r="A113" s="163">
        <v>105</v>
      </c>
      <c r="B113" s="163" t="s">
        <v>255</v>
      </c>
      <c r="C113" s="163" t="s">
        <v>250</v>
      </c>
      <c r="D113" s="163" t="s">
        <v>223</v>
      </c>
      <c r="E113" s="164" t="s">
        <v>224</v>
      </c>
      <c r="F113" s="164">
        <v>1</v>
      </c>
      <c r="G113" s="165">
        <v>135000</v>
      </c>
      <c r="H113" s="165">
        <v>60000</v>
      </c>
      <c r="I113" s="165">
        <v>94100</v>
      </c>
      <c r="J113" s="165">
        <v>112900</v>
      </c>
      <c r="K113" s="166">
        <v>112982.5</v>
      </c>
      <c r="L113" s="167">
        <v>103000</v>
      </c>
      <c r="M113" s="167">
        <v>112900</v>
      </c>
      <c r="N113" s="168">
        <v>0.27245442728777231</v>
      </c>
      <c r="O113" s="169">
        <v>112900</v>
      </c>
      <c r="P113" s="116"/>
    </row>
    <row r="114" spans="1:16" hidden="1" x14ac:dyDescent="0.3">
      <c r="A114" s="163">
        <v>106</v>
      </c>
      <c r="B114" s="163" t="s">
        <v>255</v>
      </c>
      <c r="C114" s="163" t="s">
        <v>251</v>
      </c>
      <c r="D114" s="163" t="s">
        <v>223</v>
      </c>
      <c r="E114" s="164" t="s">
        <v>224</v>
      </c>
      <c r="F114" s="164">
        <v>1</v>
      </c>
      <c r="G114" s="165">
        <v>85000</v>
      </c>
      <c r="H114" s="165">
        <v>40000</v>
      </c>
      <c r="I114" s="165">
        <v>67100</v>
      </c>
      <c r="J114" s="165">
        <v>80500</v>
      </c>
      <c r="K114" s="166">
        <v>71888.399999999994</v>
      </c>
      <c r="L114" s="167">
        <v>68900</v>
      </c>
      <c r="M114" s="167">
        <v>71900</v>
      </c>
      <c r="N114" s="168">
        <v>0.25566873983745414</v>
      </c>
      <c r="O114" s="169">
        <v>71900</v>
      </c>
      <c r="P114" s="116"/>
    </row>
    <row r="115" spans="1:16" hidden="1" x14ac:dyDescent="0.3">
      <c r="A115" s="163">
        <v>107</v>
      </c>
      <c r="B115" s="163" t="s">
        <v>255</v>
      </c>
      <c r="C115" s="163" t="s">
        <v>252</v>
      </c>
      <c r="D115" s="163" t="s">
        <v>223</v>
      </c>
      <c r="E115" s="164" t="s">
        <v>224</v>
      </c>
      <c r="F115" s="164">
        <v>1</v>
      </c>
      <c r="G115" s="165">
        <v>135000</v>
      </c>
      <c r="H115" s="165">
        <v>60000</v>
      </c>
      <c r="I115" s="165">
        <v>125400</v>
      </c>
      <c r="J115" s="165">
        <v>150500</v>
      </c>
      <c r="K115" s="166">
        <v>128747.49999999999</v>
      </c>
      <c r="L115" s="167">
        <v>119900</v>
      </c>
      <c r="M115" s="167">
        <v>128700</v>
      </c>
      <c r="N115" s="168">
        <v>0.29067153164972898</v>
      </c>
      <c r="O115" s="169">
        <v>128700</v>
      </c>
      <c r="P115" s="116"/>
    </row>
    <row r="116" spans="1:16" hidden="1" x14ac:dyDescent="0.3">
      <c r="A116" s="163">
        <v>108</v>
      </c>
      <c r="B116" s="163" t="s">
        <v>255</v>
      </c>
      <c r="C116" s="163" t="s">
        <v>253</v>
      </c>
      <c r="D116" s="163" t="s">
        <v>223</v>
      </c>
      <c r="E116" s="164" t="s">
        <v>224</v>
      </c>
      <c r="F116" s="164">
        <v>1</v>
      </c>
      <c r="G116" s="165">
        <v>135000</v>
      </c>
      <c r="H116" s="165">
        <v>60000</v>
      </c>
      <c r="I116" s="165">
        <v>125400</v>
      </c>
      <c r="J116" s="165">
        <v>150500</v>
      </c>
      <c r="K116" s="166">
        <v>128747.49999999999</v>
      </c>
      <c r="L116" s="167">
        <v>119900</v>
      </c>
      <c r="M116" s="167">
        <v>128700</v>
      </c>
      <c r="N116" s="168">
        <v>0.29067153164972898</v>
      </c>
      <c r="O116" s="169">
        <v>128700</v>
      </c>
      <c r="P116" s="116"/>
    </row>
    <row r="117" spans="1:16" hidden="1" x14ac:dyDescent="0.3">
      <c r="A117" s="163">
        <v>109</v>
      </c>
      <c r="B117" s="170" t="s">
        <v>256</v>
      </c>
      <c r="C117" s="163" t="s">
        <v>222</v>
      </c>
      <c r="D117" s="170" t="s">
        <v>223</v>
      </c>
      <c r="E117" s="171" t="s">
        <v>224</v>
      </c>
      <c r="F117" s="171">
        <v>1</v>
      </c>
      <c r="G117" s="165">
        <v>160000</v>
      </c>
      <c r="H117" s="165">
        <v>80000</v>
      </c>
      <c r="I117" s="165">
        <v>104400</v>
      </c>
      <c r="J117" s="165">
        <v>125300</v>
      </c>
      <c r="K117" s="166">
        <v>107727.5</v>
      </c>
      <c r="L117" s="167">
        <v>115500</v>
      </c>
      <c r="M117" s="167">
        <v>107700</v>
      </c>
      <c r="N117" s="168">
        <v>0.25687615424628552</v>
      </c>
      <c r="O117" s="169">
        <v>107700</v>
      </c>
      <c r="P117" s="116"/>
    </row>
    <row r="118" spans="1:16" hidden="1" x14ac:dyDescent="0.3">
      <c r="A118" s="163">
        <v>110</v>
      </c>
      <c r="B118" s="170" t="s">
        <v>256</v>
      </c>
      <c r="C118" s="163" t="s">
        <v>225</v>
      </c>
      <c r="D118" s="170" t="s">
        <v>223</v>
      </c>
      <c r="E118" s="171" t="s">
        <v>224</v>
      </c>
      <c r="F118" s="171">
        <v>1</v>
      </c>
      <c r="G118" s="165">
        <v>130000</v>
      </c>
      <c r="H118" s="165">
        <v>60000</v>
      </c>
      <c r="I118" s="165">
        <v>93500</v>
      </c>
      <c r="J118" s="165">
        <v>112200</v>
      </c>
      <c r="K118" s="166">
        <v>97217.5</v>
      </c>
      <c r="L118" s="167">
        <v>98600</v>
      </c>
      <c r="M118" s="167">
        <v>97200</v>
      </c>
      <c r="N118" s="168">
        <v>0.26299350119676385</v>
      </c>
      <c r="O118" s="169">
        <v>97200</v>
      </c>
      <c r="P118" s="116"/>
    </row>
    <row r="119" spans="1:16" hidden="1" x14ac:dyDescent="0.3">
      <c r="A119" s="163">
        <v>111</v>
      </c>
      <c r="B119" s="170" t="s">
        <v>256</v>
      </c>
      <c r="C119" s="163" t="s">
        <v>226</v>
      </c>
      <c r="D119" s="170" t="s">
        <v>223</v>
      </c>
      <c r="E119" s="171" t="s">
        <v>224</v>
      </c>
      <c r="F119" s="171">
        <v>1</v>
      </c>
      <c r="G119" s="165">
        <v>160000</v>
      </c>
      <c r="H119" s="165">
        <v>80000</v>
      </c>
      <c r="I119" s="165">
        <v>92600</v>
      </c>
      <c r="J119" s="165">
        <v>111100</v>
      </c>
      <c r="K119" s="166">
        <v>107727.5</v>
      </c>
      <c r="L119" s="167">
        <v>110300</v>
      </c>
      <c r="M119" s="167">
        <v>107700</v>
      </c>
      <c r="N119" s="168">
        <v>0.27609847227951634</v>
      </c>
      <c r="O119" s="169">
        <v>107700</v>
      </c>
      <c r="P119" s="116"/>
    </row>
    <row r="120" spans="1:16" hidden="1" x14ac:dyDescent="0.3">
      <c r="A120" s="163">
        <v>112</v>
      </c>
      <c r="B120" s="170" t="s">
        <v>256</v>
      </c>
      <c r="C120" s="163" t="s">
        <v>227</v>
      </c>
      <c r="D120" s="170" t="s">
        <v>223</v>
      </c>
      <c r="E120" s="171" t="s">
        <v>224</v>
      </c>
      <c r="F120" s="171">
        <v>1</v>
      </c>
      <c r="G120" s="165">
        <v>130000</v>
      </c>
      <c r="H120" s="165">
        <v>60000</v>
      </c>
      <c r="I120" s="165">
        <v>96300</v>
      </c>
      <c r="J120" s="165">
        <v>115600</v>
      </c>
      <c r="K120" s="166">
        <v>98583.799999999988</v>
      </c>
      <c r="L120" s="167">
        <v>100100</v>
      </c>
      <c r="M120" s="167">
        <v>98600</v>
      </c>
      <c r="N120" s="168">
        <v>0.26237746261261458</v>
      </c>
      <c r="O120" s="169">
        <v>98600</v>
      </c>
      <c r="P120" s="116"/>
    </row>
    <row r="121" spans="1:16" hidden="1" x14ac:dyDescent="0.3">
      <c r="A121" s="163">
        <v>113</v>
      </c>
      <c r="B121" s="170" t="s">
        <v>256</v>
      </c>
      <c r="C121" s="163" t="s">
        <v>228</v>
      </c>
      <c r="D121" s="170" t="s">
        <v>223</v>
      </c>
      <c r="E121" s="171" t="s">
        <v>224</v>
      </c>
      <c r="F121" s="171">
        <v>1</v>
      </c>
      <c r="G121" s="165">
        <v>140000</v>
      </c>
      <c r="H121" s="165">
        <v>80000</v>
      </c>
      <c r="I121" s="165">
        <v>104500</v>
      </c>
      <c r="J121" s="165">
        <v>125400</v>
      </c>
      <c r="K121" s="166">
        <v>118237.49999999999</v>
      </c>
      <c r="L121" s="167">
        <v>113600</v>
      </c>
      <c r="M121" s="167">
        <v>118200</v>
      </c>
      <c r="N121" s="168">
        <v>0.20017802299399748</v>
      </c>
      <c r="O121" s="169">
        <v>118200</v>
      </c>
      <c r="P121" s="116"/>
    </row>
    <row r="122" spans="1:16" x14ac:dyDescent="0.3">
      <c r="A122" s="163">
        <v>114</v>
      </c>
      <c r="B122" s="170" t="s">
        <v>256</v>
      </c>
      <c r="C122" s="163" t="s">
        <v>229</v>
      </c>
      <c r="D122" s="170" t="s">
        <v>223</v>
      </c>
      <c r="E122" s="171" t="s">
        <v>224</v>
      </c>
      <c r="F122" s="171">
        <v>1</v>
      </c>
      <c r="G122" s="165">
        <v>130000</v>
      </c>
      <c r="H122" s="165">
        <v>60000</v>
      </c>
      <c r="I122" s="165">
        <v>88800</v>
      </c>
      <c r="J122" s="165">
        <v>106600</v>
      </c>
      <c r="K122" s="166">
        <v>97217.5</v>
      </c>
      <c r="L122" s="167">
        <v>96500</v>
      </c>
      <c r="M122" s="167">
        <v>97200</v>
      </c>
      <c r="N122" s="168">
        <v>0.26496085305901884</v>
      </c>
      <c r="O122" s="169">
        <v>97200</v>
      </c>
      <c r="P122" s="116"/>
    </row>
    <row r="123" spans="1:16" hidden="1" x14ac:dyDescent="0.3">
      <c r="A123" s="163">
        <v>115</v>
      </c>
      <c r="B123" s="170" t="s">
        <v>256</v>
      </c>
      <c r="C123" s="163" t="s">
        <v>230</v>
      </c>
      <c r="D123" s="170" t="s">
        <v>223</v>
      </c>
      <c r="E123" s="171" t="s">
        <v>224</v>
      </c>
      <c r="F123" s="171">
        <v>1</v>
      </c>
      <c r="G123" s="165">
        <v>130000</v>
      </c>
      <c r="H123" s="165">
        <v>60000</v>
      </c>
      <c r="I123" s="165">
        <v>96300</v>
      </c>
      <c r="J123" s="165">
        <v>115600</v>
      </c>
      <c r="K123" s="166">
        <v>98583.799999999988</v>
      </c>
      <c r="L123" s="167">
        <v>100100</v>
      </c>
      <c r="M123" s="167">
        <v>98600</v>
      </c>
      <c r="N123" s="168">
        <v>0.26237746261261458</v>
      </c>
      <c r="O123" s="169">
        <v>98600</v>
      </c>
      <c r="P123" s="116"/>
    </row>
    <row r="124" spans="1:16" hidden="1" x14ac:dyDescent="0.3">
      <c r="A124" s="163">
        <v>116</v>
      </c>
      <c r="B124" s="170" t="s">
        <v>256</v>
      </c>
      <c r="C124" s="163" t="s">
        <v>231</v>
      </c>
      <c r="D124" s="170" t="s">
        <v>223</v>
      </c>
      <c r="E124" s="171" t="s">
        <v>224</v>
      </c>
      <c r="F124" s="171">
        <v>1</v>
      </c>
      <c r="G124" s="165">
        <v>140000</v>
      </c>
      <c r="H124" s="165">
        <v>80000</v>
      </c>
      <c r="I124" s="165">
        <v>88400</v>
      </c>
      <c r="J124" s="165">
        <v>106100</v>
      </c>
      <c r="K124" s="166">
        <v>88073.799999999988</v>
      </c>
      <c r="L124" s="167">
        <v>100500</v>
      </c>
      <c r="M124" s="167">
        <v>88400</v>
      </c>
      <c r="N124" s="168">
        <v>0.23922021494597628</v>
      </c>
      <c r="O124" s="169">
        <v>88400</v>
      </c>
      <c r="P124" s="116"/>
    </row>
    <row r="125" spans="1:16" hidden="1" x14ac:dyDescent="0.3">
      <c r="A125" s="163">
        <v>117</v>
      </c>
      <c r="B125" s="170" t="s">
        <v>256</v>
      </c>
      <c r="C125" s="163" t="s">
        <v>232</v>
      </c>
      <c r="D125" s="170" t="s">
        <v>223</v>
      </c>
      <c r="E125" s="171" t="s">
        <v>224</v>
      </c>
      <c r="F125" s="171">
        <v>1</v>
      </c>
      <c r="G125" s="165">
        <v>160000</v>
      </c>
      <c r="H125" s="165">
        <v>60000</v>
      </c>
      <c r="I125" s="165">
        <v>130600</v>
      </c>
      <c r="J125" s="165">
        <v>156700</v>
      </c>
      <c r="K125" s="166">
        <v>160277.5</v>
      </c>
      <c r="L125" s="167">
        <v>133500</v>
      </c>
      <c r="M125" s="167">
        <v>156700</v>
      </c>
      <c r="N125" s="168">
        <v>0.32145377382655688</v>
      </c>
      <c r="O125" s="169">
        <v>156700</v>
      </c>
      <c r="P125" s="116"/>
    </row>
    <row r="126" spans="1:16" hidden="1" x14ac:dyDescent="0.3">
      <c r="A126" s="163">
        <v>118</v>
      </c>
      <c r="B126" s="170" t="s">
        <v>256</v>
      </c>
      <c r="C126" s="163" t="s">
        <v>233</v>
      </c>
      <c r="D126" s="170" t="s">
        <v>223</v>
      </c>
      <c r="E126" s="171" t="s">
        <v>224</v>
      </c>
      <c r="F126" s="171">
        <v>1</v>
      </c>
      <c r="G126" s="165">
        <v>140000</v>
      </c>
      <c r="H126" s="165">
        <v>60000</v>
      </c>
      <c r="I126" s="165">
        <v>88400</v>
      </c>
      <c r="J126" s="165">
        <v>106100</v>
      </c>
      <c r="K126" s="166">
        <v>88073.799999999988</v>
      </c>
      <c r="L126" s="167">
        <v>96500</v>
      </c>
      <c r="M126" s="167">
        <v>88400</v>
      </c>
      <c r="N126" s="168">
        <v>0.30443285592696001</v>
      </c>
      <c r="O126" s="169">
        <v>88400</v>
      </c>
      <c r="P126" s="116"/>
    </row>
    <row r="127" spans="1:16" hidden="1" x14ac:dyDescent="0.3">
      <c r="A127" s="163">
        <v>119</v>
      </c>
      <c r="B127" s="170" t="s">
        <v>256</v>
      </c>
      <c r="C127" s="163" t="s">
        <v>234</v>
      </c>
      <c r="D127" s="170" t="s">
        <v>223</v>
      </c>
      <c r="E127" s="171" t="s">
        <v>224</v>
      </c>
      <c r="F127" s="171">
        <v>1</v>
      </c>
      <c r="G127" s="165">
        <v>160000</v>
      </c>
      <c r="H127" s="165">
        <v>80000</v>
      </c>
      <c r="I127" s="165">
        <v>88000</v>
      </c>
      <c r="J127" s="165">
        <v>105600</v>
      </c>
      <c r="K127" s="166">
        <v>107727.5</v>
      </c>
      <c r="L127" s="167">
        <v>108300</v>
      </c>
      <c r="M127" s="167">
        <v>105600</v>
      </c>
      <c r="N127" s="168">
        <v>0.28817015038761318</v>
      </c>
      <c r="O127" s="169">
        <v>105600</v>
      </c>
      <c r="P127" s="116"/>
    </row>
    <row r="128" spans="1:16" hidden="1" x14ac:dyDescent="0.3">
      <c r="A128" s="163">
        <v>120</v>
      </c>
      <c r="B128" s="170" t="s">
        <v>256</v>
      </c>
      <c r="C128" s="163" t="s">
        <v>235</v>
      </c>
      <c r="D128" s="170" t="s">
        <v>223</v>
      </c>
      <c r="E128" s="171" t="s">
        <v>224</v>
      </c>
      <c r="F128" s="171">
        <v>1</v>
      </c>
      <c r="G128" s="165">
        <v>160000</v>
      </c>
      <c r="H128" s="165">
        <v>80000</v>
      </c>
      <c r="I128" s="165">
        <v>94100</v>
      </c>
      <c r="J128" s="165">
        <v>112900</v>
      </c>
      <c r="K128" s="166">
        <v>112982.5</v>
      </c>
      <c r="L128" s="167">
        <v>112000</v>
      </c>
      <c r="M128" s="167">
        <v>112900</v>
      </c>
      <c r="N128" s="168">
        <v>0.26972612066917145</v>
      </c>
      <c r="O128" s="169">
        <v>112900</v>
      </c>
      <c r="P128" s="116"/>
    </row>
    <row r="129" spans="1:16" x14ac:dyDescent="0.3">
      <c r="A129" s="163">
        <v>121</v>
      </c>
      <c r="B129" s="170" t="s">
        <v>256</v>
      </c>
      <c r="C129" s="163" t="s">
        <v>45</v>
      </c>
      <c r="D129" s="170" t="s">
        <v>223</v>
      </c>
      <c r="E129" s="171" t="s">
        <v>224</v>
      </c>
      <c r="F129" s="171">
        <v>1</v>
      </c>
      <c r="G129" s="165">
        <v>160000</v>
      </c>
      <c r="H129" s="165">
        <v>80000</v>
      </c>
      <c r="I129" s="165">
        <v>125400</v>
      </c>
      <c r="J129" s="165">
        <v>150500</v>
      </c>
      <c r="K129" s="166">
        <v>128747.49999999999</v>
      </c>
      <c r="L129" s="167">
        <v>128900</v>
      </c>
      <c r="M129" s="167">
        <v>128700</v>
      </c>
      <c r="N129" s="168">
        <v>0.24023024893358216</v>
      </c>
      <c r="O129" s="169">
        <v>128700</v>
      </c>
      <c r="P129" s="116"/>
    </row>
    <row r="130" spans="1:16" hidden="1" x14ac:dyDescent="0.3">
      <c r="A130" s="163">
        <v>122</v>
      </c>
      <c r="B130" s="170" t="s">
        <v>256</v>
      </c>
      <c r="C130" s="163" t="s">
        <v>236</v>
      </c>
      <c r="D130" s="170" t="s">
        <v>223</v>
      </c>
      <c r="E130" s="171" t="s">
        <v>224</v>
      </c>
      <c r="F130" s="171">
        <v>1</v>
      </c>
      <c r="G130" s="165">
        <v>140000</v>
      </c>
      <c r="H130" s="165">
        <v>80000</v>
      </c>
      <c r="I130" s="165">
        <v>96300</v>
      </c>
      <c r="J130" s="165">
        <v>115600</v>
      </c>
      <c r="K130" s="166">
        <v>109093.79999999999</v>
      </c>
      <c r="L130" s="167">
        <v>108200</v>
      </c>
      <c r="M130" s="167">
        <v>109100</v>
      </c>
      <c r="N130" s="168">
        <v>0.20685143052897348</v>
      </c>
      <c r="O130" s="169">
        <v>109100</v>
      </c>
      <c r="P130" s="116"/>
    </row>
    <row r="131" spans="1:16" x14ac:dyDescent="0.3">
      <c r="A131" s="163">
        <v>123</v>
      </c>
      <c r="B131" s="170" t="s">
        <v>256</v>
      </c>
      <c r="C131" s="163" t="s">
        <v>43</v>
      </c>
      <c r="D131" s="170" t="s">
        <v>223</v>
      </c>
      <c r="E131" s="171" t="s">
        <v>224</v>
      </c>
      <c r="F131" s="171">
        <v>1</v>
      </c>
      <c r="G131" s="165">
        <v>220000</v>
      </c>
      <c r="H131" s="165">
        <v>80000</v>
      </c>
      <c r="I131" s="165">
        <v>130600</v>
      </c>
      <c r="J131" s="165">
        <v>156700</v>
      </c>
      <c r="K131" s="166">
        <v>134002.5</v>
      </c>
      <c r="L131" s="167">
        <v>144300</v>
      </c>
      <c r="M131" s="167">
        <v>134000</v>
      </c>
      <c r="N131" s="168">
        <v>0.35196844105822345</v>
      </c>
      <c r="O131" s="169">
        <v>134000</v>
      </c>
      <c r="P131" s="116"/>
    </row>
    <row r="132" spans="1:16" hidden="1" x14ac:dyDescent="0.3">
      <c r="A132" s="163">
        <v>124</v>
      </c>
      <c r="B132" s="170" t="s">
        <v>256</v>
      </c>
      <c r="C132" s="163" t="s">
        <v>237</v>
      </c>
      <c r="D132" s="170" t="s">
        <v>223</v>
      </c>
      <c r="E132" s="171" t="s">
        <v>224</v>
      </c>
      <c r="F132" s="171">
        <v>1</v>
      </c>
      <c r="G132" s="165">
        <v>140000</v>
      </c>
      <c r="H132" s="165">
        <v>60000</v>
      </c>
      <c r="I132" s="165">
        <v>96300</v>
      </c>
      <c r="J132" s="165">
        <v>115600</v>
      </c>
      <c r="K132" s="166">
        <v>109093.79999999999</v>
      </c>
      <c r="L132" s="167">
        <v>104200</v>
      </c>
      <c r="M132" s="167">
        <v>109100</v>
      </c>
      <c r="N132" s="168">
        <v>0.2819146453457636</v>
      </c>
      <c r="O132" s="169">
        <v>109100</v>
      </c>
      <c r="P132" s="116"/>
    </row>
    <row r="133" spans="1:16" hidden="1" x14ac:dyDescent="0.3">
      <c r="A133" s="163">
        <v>125</v>
      </c>
      <c r="B133" s="170" t="s">
        <v>256</v>
      </c>
      <c r="C133" s="163" t="s">
        <v>39</v>
      </c>
      <c r="D133" s="170" t="s">
        <v>223</v>
      </c>
      <c r="E133" s="171" t="s">
        <v>224</v>
      </c>
      <c r="F133" s="171">
        <v>1</v>
      </c>
      <c r="G133" s="165">
        <v>130000</v>
      </c>
      <c r="H133" s="165">
        <v>60000</v>
      </c>
      <c r="I133" s="165">
        <v>94700</v>
      </c>
      <c r="J133" s="165">
        <v>113600</v>
      </c>
      <c r="K133" s="166">
        <v>98583.799999999988</v>
      </c>
      <c r="L133" s="167">
        <v>99400</v>
      </c>
      <c r="M133" s="167">
        <v>98600</v>
      </c>
      <c r="N133" s="168">
        <v>0.26207111160715763</v>
      </c>
      <c r="O133" s="169">
        <v>98600</v>
      </c>
      <c r="P133" s="116"/>
    </row>
    <row r="134" spans="1:16" hidden="1" x14ac:dyDescent="0.3">
      <c r="A134" s="163">
        <v>126</v>
      </c>
      <c r="B134" s="170" t="s">
        <v>256</v>
      </c>
      <c r="C134" s="163" t="s">
        <v>238</v>
      </c>
      <c r="D134" s="170" t="s">
        <v>223</v>
      </c>
      <c r="E134" s="171" t="s">
        <v>224</v>
      </c>
      <c r="F134" s="171">
        <v>1</v>
      </c>
      <c r="G134" s="165">
        <v>160000</v>
      </c>
      <c r="H134" s="165">
        <v>80000</v>
      </c>
      <c r="I134" s="165">
        <v>130600</v>
      </c>
      <c r="J134" s="165">
        <v>156700</v>
      </c>
      <c r="K134" s="166">
        <v>160277.5</v>
      </c>
      <c r="L134" s="167">
        <v>137500</v>
      </c>
      <c r="M134" s="167">
        <v>156700</v>
      </c>
      <c r="N134" s="168">
        <v>0.25052653646043604</v>
      </c>
      <c r="O134" s="169">
        <v>156700</v>
      </c>
      <c r="P134" s="116"/>
    </row>
    <row r="135" spans="1:16" hidden="1" x14ac:dyDescent="0.3">
      <c r="A135" s="163">
        <v>127</v>
      </c>
      <c r="B135" s="170" t="s">
        <v>256</v>
      </c>
      <c r="C135" s="163" t="s">
        <v>239</v>
      </c>
      <c r="D135" s="170" t="s">
        <v>223</v>
      </c>
      <c r="E135" s="171" t="s">
        <v>224</v>
      </c>
      <c r="F135" s="171">
        <v>1</v>
      </c>
      <c r="G135" s="165">
        <v>220000</v>
      </c>
      <c r="H135" s="165">
        <v>80000</v>
      </c>
      <c r="I135" s="165">
        <v>125400</v>
      </c>
      <c r="J135" s="165">
        <v>150500</v>
      </c>
      <c r="K135" s="166">
        <v>128747.49999999999</v>
      </c>
      <c r="L135" s="167">
        <v>140900</v>
      </c>
      <c r="M135" s="167">
        <v>128700</v>
      </c>
      <c r="N135" s="168">
        <v>0.36260772554549969</v>
      </c>
      <c r="O135" s="169">
        <v>128700</v>
      </c>
      <c r="P135" s="116"/>
    </row>
    <row r="136" spans="1:16" x14ac:dyDescent="0.3">
      <c r="A136" s="163">
        <v>128</v>
      </c>
      <c r="B136" s="170" t="s">
        <v>256</v>
      </c>
      <c r="C136" s="163" t="s">
        <v>50</v>
      </c>
      <c r="D136" s="170" t="s">
        <v>223</v>
      </c>
      <c r="E136" s="171" t="s">
        <v>224</v>
      </c>
      <c r="F136" s="171">
        <v>1</v>
      </c>
      <c r="G136" s="165">
        <v>220000</v>
      </c>
      <c r="H136" s="165">
        <v>80000</v>
      </c>
      <c r="I136" s="165">
        <v>99000</v>
      </c>
      <c r="J136" s="165">
        <v>118800</v>
      </c>
      <c r="K136" s="166">
        <v>112982.5</v>
      </c>
      <c r="L136" s="167">
        <v>126200</v>
      </c>
      <c r="M136" s="167">
        <v>113000</v>
      </c>
      <c r="N136" s="168">
        <v>0.43238786709566712</v>
      </c>
      <c r="O136" s="169">
        <v>113000</v>
      </c>
      <c r="P136" s="116"/>
    </row>
    <row r="137" spans="1:16" x14ac:dyDescent="0.3">
      <c r="A137" s="163">
        <v>129</v>
      </c>
      <c r="B137" s="170" t="s">
        <v>256</v>
      </c>
      <c r="C137" s="163" t="s">
        <v>47</v>
      </c>
      <c r="D137" s="170" t="s">
        <v>223</v>
      </c>
      <c r="E137" s="171" t="s">
        <v>224</v>
      </c>
      <c r="F137" s="171">
        <v>1</v>
      </c>
      <c r="G137" s="165">
        <v>140000</v>
      </c>
      <c r="H137" s="165">
        <v>80000</v>
      </c>
      <c r="I137" s="165">
        <v>92100</v>
      </c>
      <c r="J137" s="165">
        <v>110500</v>
      </c>
      <c r="K137" s="166">
        <v>93328.799999999988</v>
      </c>
      <c r="L137" s="167">
        <v>103200</v>
      </c>
      <c r="M137" s="167">
        <v>93300</v>
      </c>
      <c r="N137" s="168">
        <v>0.22553893363071537</v>
      </c>
      <c r="O137" s="169">
        <v>93300</v>
      </c>
      <c r="P137" s="116"/>
    </row>
    <row r="138" spans="1:16" x14ac:dyDescent="0.3">
      <c r="A138" s="163">
        <v>130</v>
      </c>
      <c r="B138" s="170" t="s">
        <v>256</v>
      </c>
      <c r="C138" s="163" t="s">
        <v>48</v>
      </c>
      <c r="D138" s="170" t="s">
        <v>223</v>
      </c>
      <c r="E138" s="171" t="s">
        <v>224</v>
      </c>
      <c r="F138" s="171">
        <v>1</v>
      </c>
      <c r="G138" s="165">
        <v>130000</v>
      </c>
      <c r="H138" s="165">
        <v>60000</v>
      </c>
      <c r="I138" s="165">
        <v>96300</v>
      </c>
      <c r="J138" s="165">
        <v>115600</v>
      </c>
      <c r="K138" s="166">
        <v>98583.799999999988</v>
      </c>
      <c r="L138" s="167">
        <v>100100</v>
      </c>
      <c r="M138" s="167">
        <v>98600</v>
      </c>
      <c r="N138" s="168">
        <v>0.26237746261261458</v>
      </c>
      <c r="O138" s="169">
        <v>98600</v>
      </c>
      <c r="P138" s="116"/>
    </row>
    <row r="139" spans="1:16" hidden="1" x14ac:dyDescent="0.3">
      <c r="A139" s="163">
        <v>131</v>
      </c>
      <c r="B139" s="170" t="s">
        <v>256</v>
      </c>
      <c r="C139" s="163" t="s">
        <v>240</v>
      </c>
      <c r="D139" s="170" t="s">
        <v>223</v>
      </c>
      <c r="E139" s="171" t="s">
        <v>224</v>
      </c>
      <c r="F139" s="171">
        <v>1</v>
      </c>
      <c r="G139" s="165">
        <v>140000</v>
      </c>
      <c r="H139" s="165">
        <v>60000</v>
      </c>
      <c r="I139" s="165">
        <v>96300</v>
      </c>
      <c r="J139" s="165">
        <v>115600</v>
      </c>
      <c r="K139" s="166">
        <v>98583.799999999988</v>
      </c>
      <c r="L139" s="167">
        <v>102100</v>
      </c>
      <c r="M139" s="167">
        <v>98600</v>
      </c>
      <c r="N139" s="168">
        <v>0.28711273804613091</v>
      </c>
      <c r="O139" s="169">
        <v>98600</v>
      </c>
      <c r="P139" s="116"/>
    </row>
    <row r="140" spans="1:16" hidden="1" x14ac:dyDescent="0.3">
      <c r="A140" s="163">
        <v>132</v>
      </c>
      <c r="B140" s="170" t="s">
        <v>256</v>
      </c>
      <c r="C140" s="163" t="s">
        <v>241</v>
      </c>
      <c r="D140" s="170" t="s">
        <v>223</v>
      </c>
      <c r="E140" s="171" t="s">
        <v>224</v>
      </c>
      <c r="F140" s="171">
        <v>1</v>
      </c>
      <c r="G140" s="165">
        <v>160000</v>
      </c>
      <c r="H140" s="165">
        <v>80000</v>
      </c>
      <c r="I140" s="165">
        <v>125400</v>
      </c>
      <c r="J140" s="165">
        <v>150500</v>
      </c>
      <c r="K140" s="166">
        <v>128747.49999999999</v>
      </c>
      <c r="L140" s="167">
        <v>128900</v>
      </c>
      <c r="M140" s="167">
        <v>128700</v>
      </c>
      <c r="N140" s="168">
        <v>0.24023024893358216</v>
      </c>
      <c r="O140" s="169">
        <v>128700</v>
      </c>
      <c r="P140" s="116"/>
    </row>
    <row r="141" spans="1:16" hidden="1" x14ac:dyDescent="0.3">
      <c r="A141" s="163">
        <v>133</v>
      </c>
      <c r="B141" s="170" t="s">
        <v>256</v>
      </c>
      <c r="C141" s="163" t="s">
        <v>242</v>
      </c>
      <c r="D141" s="170" t="s">
        <v>223</v>
      </c>
      <c r="E141" s="171" t="s">
        <v>224</v>
      </c>
      <c r="F141" s="171">
        <v>1</v>
      </c>
      <c r="G141" s="165">
        <v>140000</v>
      </c>
      <c r="H141" s="165">
        <v>80000</v>
      </c>
      <c r="I141" s="165">
        <v>96300</v>
      </c>
      <c r="J141" s="165">
        <v>115600</v>
      </c>
      <c r="K141" s="166">
        <v>109093.79999999999</v>
      </c>
      <c r="L141" s="167">
        <v>108200</v>
      </c>
      <c r="M141" s="167">
        <v>109100</v>
      </c>
      <c r="N141" s="168">
        <v>0.20685143052897348</v>
      </c>
      <c r="O141" s="169">
        <v>109100</v>
      </c>
      <c r="P141" s="116"/>
    </row>
    <row r="142" spans="1:16" hidden="1" x14ac:dyDescent="0.3">
      <c r="A142" s="163">
        <v>134</v>
      </c>
      <c r="B142" s="170" t="s">
        <v>256</v>
      </c>
      <c r="C142" s="163" t="s">
        <v>243</v>
      </c>
      <c r="D142" s="170" t="s">
        <v>223</v>
      </c>
      <c r="E142" s="171" t="s">
        <v>224</v>
      </c>
      <c r="F142" s="171">
        <v>1</v>
      </c>
      <c r="G142" s="165">
        <v>220000</v>
      </c>
      <c r="H142" s="165">
        <v>80000</v>
      </c>
      <c r="I142" s="165">
        <v>118000</v>
      </c>
      <c r="J142" s="165">
        <v>141600</v>
      </c>
      <c r="K142" s="166">
        <v>128747.49999999999</v>
      </c>
      <c r="L142" s="167">
        <v>137700</v>
      </c>
      <c r="M142" s="167">
        <v>128700</v>
      </c>
      <c r="N142" s="168">
        <v>0.37367898767421126</v>
      </c>
      <c r="O142" s="169">
        <v>128700</v>
      </c>
      <c r="P142" s="116"/>
    </row>
    <row r="143" spans="1:16" hidden="1" x14ac:dyDescent="0.3">
      <c r="A143" s="163">
        <v>135</v>
      </c>
      <c r="B143" s="170" t="s">
        <v>256</v>
      </c>
      <c r="C143" s="163" t="s">
        <v>244</v>
      </c>
      <c r="D143" s="170" t="s">
        <v>223</v>
      </c>
      <c r="E143" s="171" t="s">
        <v>224</v>
      </c>
      <c r="F143" s="171">
        <v>1</v>
      </c>
      <c r="G143" s="165">
        <v>14000</v>
      </c>
      <c r="H143" s="165">
        <v>80000</v>
      </c>
      <c r="I143" s="165">
        <v>96300</v>
      </c>
      <c r="J143" s="165">
        <v>115600</v>
      </c>
      <c r="K143" s="166">
        <v>109093.79999999999</v>
      </c>
      <c r="L143" s="167">
        <v>83000</v>
      </c>
      <c r="M143" s="167">
        <v>96300</v>
      </c>
      <c r="N143" s="168">
        <v>0.49275253688674664</v>
      </c>
      <c r="O143" s="169">
        <v>96300</v>
      </c>
      <c r="P143" s="116"/>
    </row>
    <row r="144" spans="1:16" hidden="1" x14ac:dyDescent="0.3">
      <c r="A144" s="163">
        <v>136</v>
      </c>
      <c r="B144" s="170" t="s">
        <v>256</v>
      </c>
      <c r="C144" s="163" t="s">
        <v>245</v>
      </c>
      <c r="D144" s="170" t="s">
        <v>223</v>
      </c>
      <c r="E144" s="171" t="s">
        <v>224</v>
      </c>
      <c r="F144" s="171">
        <v>1</v>
      </c>
      <c r="G144" s="165">
        <v>140000</v>
      </c>
      <c r="H144" s="165">
        <v>60000</v>
      </c>
      <c r="I144" s="165">
        <v>96300</v>
      </c>
      <c r="J144" s="165">
        <v>115600</v>
      </c>
      <c r="K144" s="166">
        <v>109093.79999999999</v>
      </c>
      <c r="L144" s="167">
        <v>104200</v>
      </c>
      <c r="M144" s="167">
        <v>109100</v>
      </c>
      <c r="N144" s="168">
        <v>0.2819146453457636</v>
      </c>
      <c r="O144" s="169">
        <v>109100</v>
      </c>
      <c r="P144" s="116"/>
    </row>
    <row r="145" spans="1:16" ht="27.6" hidden="1" x14ac:dyDescent="0.3">
      <c r="A145" s="163">
        <v>137</v>
      </c>
      <c r="B145" s="170" t="s">
        <v>256</v>
      </c>
      <c r="C145" s="163" t="s">
        <v>246</v>
      </c>
      <c r="D145" s="170" t="s">
        <v>223</v>
      </c>
      <c r="E145" s="171" t="s">
        <v>224</v>
      </c>
      <c r="F145" s="171">
        <v>1</v>
      </c>
      <c r="G145" s="165">
        <v>220000</v>
      </c>
      <c r="H145" s="165">
        <v>80000</v>
      </c>
      <c r="I145" s="165">
        <v>122000</v>
      </c>
      <c r="J145" s="165">
        <v>146400</v>
      </c>
      <c r="K145" s="166">
        <v>128747.49999999999</v>
      </c>
      <c r="L145" s="167">
        <v>139400</v>
      </c>
      <c r="M145" s="167">
        <v>128700</v>
      </c>
      <c r="N145" s="168">
        <v>0.36728405323107838</v>
      </c>
      <c r="O145" s="169">
        <v>128700</v>
      </c>
      <c r="P145" s="116"/>
    </row>
    <row r="146" spans="1:16" hidden="1" x14ac:dyDescent="0.3">
      <c r="A146" s="163">
        <v>138</v>
      </c>
      <c r="B146" s="170" t="s">
        <v>256</v>
      </c>
      <c r="C146" s="163" t="s">
        <v>247</v>
      </c>
      <c r="D146" s="170" t="s">
        <v>223</v>
      </c>
      <c r="E146" s="171" t="s">
        <v>224</v>
      </c>
      <c r="F146" s="171">
        <v>1</v>
      </c>
      <c r="G146" s="165">
        <v>140000</v>
      </c>
      <c r="H146" s="165">
        <v>60000</v>
      </c>
      <c r="I146" s="165">
        <v>92100</v>
      </c>
      <c r="J146" s="165">
        <v>110500</v>
      </c>
      <c r="K146" s="166">
        <v>93328.799999999988</v>
      </c>
      <c r="L146" s="167">
        <v>99200</v>
      </c>
      <c r="M146" s="167">
        <v>93300</v>
      </c>
      <c r="N146" s="168">
        <v>0.29453905887928689</v>
      </c>
      <c r="O146" s="169">
        <v>93300</v>
      </c>
      <c r="P146" s="116"/>
    </row>
    <row r="147" spans="1:16" hidden="1" x14ac:dyDescent="0.3">
      <c r="A147" s="163">
        <v>139</v>
      </c>
      <c r="B147" s="170" t="s">
        <v>256</v>
      </c>
      <c r="C147" s="163" t="s">
        <v>248</v>
      </c>
      <c r="D147" s="170" t="s">
        <v>223</v>
      </c>
      <c r="E147" s="171" t="s">
        <v>224</v>
      </c>
      <c r="F147" s="171">
        <v>1</v>
      </c>
      <c r="G147" s="165">
        <v>14000</v>
      </c>
      <c r="H147" s="165">
        <v>80000</v>
      </c>
      <c r="I147" s="165">
        <v>94100</v>
      </c>
      <c r="J147" s="165">
        <v>112900</v>
      </c>
      <c r="K147" s="166">
        <v>93328.799999999988</v>
      </c>
      <c r="L147" s="167">
        <v>78900</v>
      </c>
      <c r="M147" s="167">
        <v>93300</v>
      </c>
      <c r="N147" s="168">
        <v>0.48318275982926656</v>
      </c>
      <c r="O147" s="169">
        <v>93300</v>
      </c>
      <c r="P147" s="116"/>
    </row>
    <row r="148" spans="1:16" hidden="1" x14ac:dyDescent="0.3">
      <c r="A148" s="163">
        <v>140</v>
      </c>
      <c r="B148" s="170" t="s">
        <v>256</v>
      </c>
      <c r="C148" s="163" t="s">
        <v>249</v>
      </c>
      <c r="D148" s="170" t="s">
        <v>223</v>
      </c>
      <c r="E148" s="171" t="s">
        <v>224</v>
      </c>
      <c r="F148" s="171">
        <v>1</v>
      </c>
      <c r="G148" s="165">
        <v>140000</v>
      </c>
      <c r="H148" s="165">
        <v>60000</v>
      </c>
      <c r="I148" s="165">
        <v>96300</v>
      </c>
      <c r="J148" s="165">
        <v>115600</v>
      </c>
      <c r="K148" s="166">
        <v>98583.799999999988</v>
      </c>
      <c r="L148" s="167">
        <v>102100</v>
      </c>
      <c r="M148" s="167">
        <v>98600</v>
      </c>
      <c r="N148" s="168">
        <v>0.28711273804613091</v>
      </c>
      <c r="O148" s="169">
        <v>98600</v>
      </c>
      <c r="P148" s="116"/>
    </row>
    <row r="149" spans="1:16" hidden="1" x14ac:dyDescent="0.3">
      <c r="A149" s="163">
        <v>141</v>
      </c>
      <c r="B149" s="170" t="s">
        <v>256</v>
      </c>
      <c r="C149" s="163" t="s">
        <v>250</v>
      </c>
      <c r="D149" s="170" t="s">
        <v>223</v>
      </c>
      <c r="E149" s="171" t="s">
        <v>224</v>
      </c>
      <c r="F149" s="171">
        <v>1</v>
      </c>
      <c r="G149" s="165">
        <v>220000</v>
      </c>
      <c r="H149" s="165">
        <v>80000</v>
      </c>
      <c r="I149" s="165">
        <v>118300</v>
      </c>
      <c r="J149" s="165">
        <v>142000</v>
      </c>
      <c r="K149" s="166">
        <v>128747.49999999999</v>
      </c>
      <c r="L149" s="167">
        <v>137800</v>
      </c>
      <c r="M149" s="167">
        <v>128700</v>
      </c>
      <c r="N149" s="168">
        <v>0.37314937589014013</v>
      </c>
      <c r="O149" s="169">
        <v>128700</v>
      </c>
      <c r="P149" s="116"/>
    </row>
    <row r="150" spans="1:16" hidden="1" x14ac:dyDescent="0.3">
      <c r="A150" s="163">
        <v>142</v>
      </c>
      <c r="B150" s="170" t="s">
        <v>256</v>
      </c>
      <c r="C150" s="163" t="s">
        <v>251</v>
      </c>
      <c r="D150" s="170" t="s">
        <v>223</v>
      </c>
      <c r="E150" s="171" t="s">
        <v>224</v>
      </c>
      <c r="F150" s="171">
        <v>1</v>
      </c>
      <c r="G150" s="165">
        <v>130000</v>
      </c>
      <c r="H150" s="165">
        <v>60000</v>
      </c>
      <c r="I150" s="165">
        <v>96300</v>
      </c>
      <c r="J150" s="165">
        <v>115600</v>
      </c>
      <c r="K150" s="166">
        <v>109093.79999999999</v>
      </c>
      <c r="L150" s="167">
        <v>102200</v>
      </c>
      <c r="M150" s="167">
        <v>109100</v>
      </c>
      <c r="N150" s="168">
        <v>0.25960191229309398</v>
      </c>
      <c r="O150" s="169">
        <v>109100</v>
      </c>
      <c r="P150" s="116"/>
    </row>
    <row r="151" spans="1:16" hidden="1" x14ac:dyDescent="0.3">
      <c r="A151" s="163">
        <v>143</v>
      </c>
      <c r="B151" s="170" t="s">
        <v>256</v>
      </c>
      <c r="C151" s="163" t="s">
        <v>252</v>
      </c>
      <c r="D151" s="170" t="s">
        <v>223</v>
      </c>
      <c r="E151" s="171" t="s">
        <v>224</v>
      </c>
      <c r="F151" s="171">
        <v>1</v>
      </c>
      <c r="G151" s="165">
        <v>220000</v>
      </c>
      <c r="H151" s="165">
        <v>80000</v>
      </c>
      <c r="I151" s="165">
        <v>130600</v>
      </c>
      <c r="J151" s="165">
        <v>156700</v>
      </c>
      <c r="K151" s="166">
        <v>144512.5</v>
      </c>
      <c r="L151" s="167">
        <v>146400</v>
      </c>
      <c r="M151" s="167">
        <v>144500</v>
      </c>
      <c r="N151" s="168">
        <v>0.34476652057595092</v>
      </c>
      <c r="O151" s="169">
        <v>144500</v>
      </c>
      <c r="P151" s="116"/>
    </row>
    <row r="152" spans="1:16" hidden="1" x14ac:dyDescent="0.3">
      <c r="A152" s="163">
        <v>144</v>
      </c>
      <c r="B152" s="170" t="s">
        <v>256</v>
      </c>
      <c r="C152" s="163" t="s">
        <v>253</v>
      </c>
      <c r="D152" s="170" t="s">
        <v>223</v>
      </c>
      <c r="E152" s="171" t="s">
        <v>224</v>
      </c>
      <c r="F152" s="171">
        <v>1</v>
      </c>
      <c r="G152" s="165">
        <v>220000</v>
      </c>
      <c r="H152" s="165">
        <v>80000</v>
      </c>
      <c r="I152" s="165">
        <v>130600</v>
      </c>
      <c r="J152" s="165">
        <v>156700</v>
      </c>
      <c r="K152" s="166">
        <v>160277.5</v>
      </c>
      <c r="L152" s="167">
        <v>149500</v>
      </c>
      <c r="M152" s="167">
        <v>156700</v>
      </c>
      <c r="N152" s="168">
        <v>0.3398158312791561</v>
      </c>
      <c r="O152" s="169">
        <v>156700</v>
      </c>
      <c r="P152" s="116"/>
    </row>
    <row r="153" spans="1:16" ht="27.6" hidden="1" x14ac:dyDescent="0.3">
      <c r="A153" s="163">
        <v>145</v>
      </c>
      <c r="B153" s="163" t="s">
        <v>257</v>
      </c>
      <c r="C153" s="163" t="s">
        <v>222</v>
      </c>
      <c r="D153" s="163" t="s">
        <v>223</v>
      </c>
      <c r="E153" s="164" t="s">
        <v>224</v>
      </c>
      <c r="F153" s="164">
        <v>1</v>
      </c>
      <c r="G153" s="165">
        <v>220000</v>
      </c>
      <c r="H153" s="165">
        <v>150000</v>
      </c>
      <c r="I153" s="165">
        <v>120900</v>
      </c>
      <c r="J153" s="165">
        <v>145100</v>
      </c>
      <c r="K153" s="166">
        <v>107727.5</v>
      </c>
      <c r="L153" s="167">
        <v>148700</v>
      </c>
      <c r="M153" s="167">
        <v>145100</v>
      </c>
      <c r="N153" s="168">
        <v>0.2920769004575815</v>
      </c>
      <c r="O153" s="169">
        <v>145100</v>
      </c>
      <c r="P153" s="116"/>
    </row>
    <row r="154" spans="1:16" ht="27.6" hidden="1" x14ac:dyDescent="0.3">
      <c r="A154" s="163">
        <v>146</v>
      </c>
      <c r="B154" s="163" t="s">
        <v>257</v>
      </c>
      <c r="C154" s="163" t="s">
        <v>225</v>
      </c>
      <c r="D154" s="163" t="s">
        <v>223</v>
      </c>
      <c r="E154" s="164" t="s">
        <v>224</v>
      </c>
      <c r="F154" s="164">
        <v>1</v>
      </c>
      <c r="G154" s="165">
        <v>130000</v>
      </c>
      <c r="H154" s="165">
        <v>100000</v>
      </c>
      <c r="I154" s="165">
        <v>96700</v>
      </c>
      <c r="J154" s="165">
        <v>116000</v>
      </c>
      <c r="K154" s="166">
        <v>105100</v>
      </c>
      <c r="L154" s="167">
        <v>109600</v>
      </c>
      <c r="M154" s="167">
        <v>105100</v>
      </c>
      <c r="N154" s="168">
        <v>0.12380461229885412</v>
      </c>
      <c r="O154" s="169">
        <v>109600</v>
      </c>
      <c r="P154" s="116"/>
    </row>
    <row r="155" spans="1:16" ht="27.6" hidden="1" x14ac:dyDescent="0.3">
      <c r="A155" s="163">
        <v>147</v>
      </c>
      <c r="B155" s="163" t="s">
        <v>257</v>
      </c>
      <c r="C155" s="163" t="s">
        <v>226</v>
      </c>
      <c r="D155" s="163" t="s">
        <v>223</v>
      </c>
      <c r="E155" s="164" t="s">
        <v>224</v>
      </c>
      <c r="F155" s="164">
        <v>1</v>
      </c>
      <c r="G155" s="165">
        <v>220000</v>
      </c>
      <c r="H155" s="165">
        <v>150000</v>
      </c>
      <c r="I155" s="165">
        <v>120300</v>
      </c>
      <c r="J155" s="165">
        <v>144400</v>
      </c>
      <c r="K155" s="166">
        <v>120339.49999999999</v>
      </c>
      <c r="L155" s="167">
        <v>151000</v>
      </c>
      <c r="M155" s="167">
        <v>144400</v>
      </c>
      <c r="N155" s="168">
        <v>0.27078352225099167</v>
      </c>
      <c r="O155" s="169">
        <v>144400</v>
      </c>
      <c r="P155" s="116"/>
    </row>
    <row r="156" spans="1:16" ht="27.6" hidden="1" x14ac:dyDescent="0.3">
      <c r="A156" s="163">
        <v>148</v>
      </c>
      <c r="B156" s="163" t="s">
        <v>257</v>
      </c>
      <c r="C156" s="163" t="s">
        <v>227</v>
      </c>
      <c r="D156" s="163" t="s">
        <v>223</v>
      </c>
      <c r="E156" s="164" t="s">
        <v>224</v>
      </c>
      <c r="F156" s="164">
        <v>1</v>
      </c>
      <c r="G156" s="165">
        <v>130000</v>
      </c>
      <c r="H156" s="165">
        <v>100000</v>
      </c>
      <c r="I156" s="165">
        <v>107200</v>
      </c>
      <c r="J156" s="165">
        <v>128600</v>
      </c>
      <c r="K156" s="166">
        <v>105100</v>
      </c>
      <c r="L156" s="167">
        <v>114200</v>
      </c>
      <c r="M156" s="167">
        <v>107200</v>
      </c>
      <c r="N156" s="168">
        <v>0.12311660132211705</v>
      </c>
      <c r="O156" s="169">
        <v>114200</v>
      </c>
      <c r="P156" s="116"/>
    </row>
    <row r="157" spans="1:16" ht="27.6" hidden="1" x14ac:dyDescent="0.3">
      <c r="A157" s="163">
        <v>149</v>
      </c>
      <c r="B157" s="163" t="s">
        <v>257</v>
      </c>
      <c r="C157" s="163" t="s">
        <v>228</v>
      </c>
      <c r="D157" s="163" t="s">
        <v>223</v>
      </c>
      <c r="E157" s="164" t="s">
        <v>224</v>
      </c>
      <c r="F157" s="164">
        <v>1</v>
      </c>
      <c r="G157" s="165">
        <v>160000</v>
      </c>
      <c r="H157" s="165">
        <v>150000</v>
      </c>
      <c r="I157" s="165">
        <v>130600</v>
      </c>
      <c r="J157" s="165">
        <v>156700</v>
      </c>
      <c r="K157" s="166">
        <v>131375</v>
      </c>
      <c r="L157" s="167">
        <v>145700</v>
      </c>
      <c r="M157" s="167">
        <v>150000</v>
      </c>
      <c r="N157" s="168">
        <v>9.5646614264324428E-2</v>
      </c>
      <c r="O157" s="169">
        <v>145700</v>
      </c>
      <c r="P157" s="116"/>
    </row>
    <row r="158" spans="1:16" ht="27.6" x14ac:dyDescent="0.3">
      <c r="A158" s="163">
        <v>150</v>
      </c>
      <c r="B158" s="163" t="s">
        <v>257</v>
      </c>
      <c r="C158" s="163" t="s">
        <v>229</v>
      </c>
      <c r="D158" s="163" t="s">
        <v>223</v>
      </c>
      <c r="E158" s="164" t="s">
        <v>224</v>
      </c>
      <c r="F158" s="164">
        <v>1</v>
      </c>
      <c r="G158" s="165">
        <v>130000</v>
      </c>
      <c r="H158" s="165">
        <v>100000</v>
      </c>
      <c r="I158" s="165">
        <v>101700</v>
      </c>
      <c r="J158" s="165">
        <v>122000</v>
      </c>
      <c r="K158" s="166">
        <v>103208.2</v>
      </c>
      <c r="L158" s="167">
        <v>111400</v>
      </c>
      <c r="M158" s="167">
        <v>103200</v>
      </c>
      <c r="N158" s="168">
        <v>0.12289512434474266</v>
      </c>
      <c r="O158" s="169">
        <v>111400</v>
      </c>
      <c r="P158" s="116"/>
    </row>
    <row r="159" spans="1:16" ht="27.6" hidden="1" x14ac:dyDescent="0.3">
      <c r="A159" s="163">
        <v>151</v>
      </c>
      <c r="B159" s="163" t="s">
        <v>257</v>
      </c>
      <c r="C159" s="163" t="s">
        <v>230</v>
      </c>
      <c r="D159" s="163" t="s">
        <v>223</v>
      </c>
      <c r="E159" s="164" t="s">
        <v>224</v>
      </c>
      <c r="F159" s="164">
        <v>1</v>
      </c>
      <c r="G159" s="165">
        <v>130000</v>
      </c>
      <c r="H159" s="165">
        <v>100000</v>
      </c>
      <c r="I159" s="165">
        <v>101700</v>
      </c>
      <c r="J159" s="165">
        <v>122000</v>
      </c>
      <c r="K159" s="166">
        <v>105100</v>
      </c>
      <c r="L159" s="167">
        <v>111800</v>
      </c>
      <c r="M159" s="167">
        <v>105100</v>
      </c>
      <c r="N159" s="168">
        <v>0.12016425335287631</v>
      </c>
      <c r="O159" s="169">
        <v>111800</v>
      </c>
      <c r="P159" s="116"/>
    </row>
    <row r="160" spans="1:16" ht="27.6" hidden="1" x14ac:dyDescent="0.3">
      <c r="A160" s="163">
        <v>152</v>
      </c>
      <c r="B160" s="163" t="s">
        <v>257</v>
      </c>
      <c r="C160" s="163" t="s">
        <v>231</v>
      </c>
      <c r="D160" s="163" t="s">
        <v>223</v>
      </c>
      <c r="E160" s="164" t="s">
        <v>224</v>
      </c>
      <c r="F160" s="164">
        <v>1</v>
      </c>
      <c r="G160" s="165">
        <v>160000</v>
      </c>
      <c r="H160" s="165">
        <v>150000</v>
      </c>
      <c r="I160" s="165">
        <v>95200</v>
      </c>
      <c r="J160" s="165">
        <v>114200</v>
      </c>
      <c r="K160" s="166">
        <v>91962.5</v>
      </c>
      <c r="L160" s="167">
        <v>122300</v>
      </c>
      <c r="M160" s="167">
        <v>114200</v>
      </c>
      <c r="N160" s="168">
        <v>0.25566532638482836</v>
      </c>
      <c r="O160" s="169">
        <v>114200</v>
      </c>
      <c r="P160" s="116"/>
    </row>
    <row r="161" spans="1:16" ht="27.6" hidden="1" x14ac:dyDescent="0.3">
      <c r="A161" s="163">
        <v>153</v>
      </c>
      <c r="B161" s="163" t="s">
        <v>257</v>
      </c>
      <c r="C161" s="163" t="s">
        <v>232</v>
      </c>
      <c r="D161" s="163" t="s">
        <v>223</v>
      </c>
      <c r="E161" s="164" t="s">
        <v>224</v>
      </c>
      <c r="F161" s="164">
        <v>1</v>
      </c>
      <c r="G161" s="165">
        <v>220000</v>
      </c>
      <c r="H161" s="165">
        <v>100000</v>
      </c>
      <c r="I161" s="165">
        <v>188100</v>
      </c>
      <c r="J161" s="165">
        <v>225700</v>
      </c>
      <c r="K161" s="166">
        <v>189180</v>
      </c>
      <c r="L161" s="167">
        <v>184600</v>
      </c>
      <c r="M161" s="167">
        <v>189200</v>
      </c>
      <c r="N161" s="168">
        <v>0.27265377655265716</v>
      </c>
      <c r="O161" s="169">
        <v>189200</v>
      </c>
      <c r="P161" s="116"/>
    </row>
    <row r="162" spans="1:16" ht="27.6" hidden="1" x14ac:dyDescent="0.3">
      <c r="A162" s="163">
        <v>154</v>
      </c>
      <c r="B162" s="163" t="s">
        <v>257</v>
      </c>
      <c r="C162" s="163" t="s">
        <v>233</v>
      </c>
      <c r="D162" s="163" t="s">
        <v>223</v>
      </c>
      <c r="E162" s="164" t="s">
        <v>224</v>
      </c>
      <c r="F162" s="164">
        <v>1</v>
      </c>
      <c r="G162" s="165">
        <v>130000</v>
      </c>
      <c r="H162" s="165">
        <v>100000</v>
      </c>
      <c r="I162" s="165">
        <v>95200</v>
      </c>
      <c r="J162" s="165">
        <v>114200</v>
      </c>
      <c r="K162" s="166">
        <v>91962.5</v>
      </c>
      <c r="L162" s="167">
        <v>106300</v>
      </c>
      <c r="M162" s="167">
        <v>100000</v>
      </c>
      <c r="N162" s="168">
        <v>0.14822706831245133</v>
      </c>
      <c r="O162" s="169">
        <v>106300</v>
      </c>
      <c r="P162" s="116"/>
    </row>
    <row r="163" spans="1:16" ht="27.6" hidden="1" x14ac:dyDescent="0.3">
      <c r="A163" s="163">
        <v>155</v>
      </c>
      <c r="B163" s="163" t="s">
        <v>257</v>
      </c>
      <c r="C163" s="163" t="s">
        <v>234</v>
      </c>
      <c r="D163" s="163" t="s">
        <v>223</v>
      </c>
      <c r="E163" s="164" t="s">
        <v>224</v>
      </c>
      <c r="F163" s="164">
        <v>1</v>
      </c>
      <c r="G163" s="165">
        <v>220000</v>
      </c>
      <c r="H163" s="165">
        <v>150000</v>
      </c>
      <c r="I163" s="165">
        <v>120300</v>
      </c>
      <c r="J163" s="165">
        <v>144400</v>
      </c>
      <c r="K163" s="166">
        <v>131375</v>
      </c>
      <c r="L163" s="167">
        <v>153200</v>
      </c>
      <c r="M163" s="167">
        <v>144400</v>
      </c>
      <c r="N163" s="168">
        <v>0.25505960208444084</v>
      </c>
      <c r="O163" s="169">
        <v>144400</v>
      </c>
      <c r="P163" s="116"/>
    </row>
    <row r="164" spans="1:16" ht="27.6" hidden="1" x14ac:dyDescent="0.3">
      <c r="A164" s="163">
        <v>156</v>
      </c>
      <c r="B164" s="163" t="s">
        <v>257</v>
      </c>
      <c r="C164" s="163" t="s">
        <v>235</v>
      </c>
      <c r="D164" s="163" t="s">
        <v>223</v>
      </c>
      <c r="E164" s="164" t="s">
        <v>224</v>
      </c>
      <c r="F164" s="164">
        <v>1</v>
      </c>
      <c r="G164" s="165">
        <v>220000</v>
      </c>
      <c r="H164" s="165">
        <v>150000</v>
      </c>
      <c r="I164" s="165">
        <v>125800</v>
      </c>
      <c r="J164" s="165">
        <v>151000</v>
      </c>
      <c r="K164" s="166">
        <v>131375</v>
      </c>
      <c r="L164" s="167">
        <v>155600</v>
      </c>
      <c r="M164" s="167">
        <v>150000</v>
      </c>
      <c r="N164" s="168">
        <v>0.24201186359746102</v>
      </c>
      <c r="O164" s="169">
        <v>150000</v>
      </c>
      <c r="P164" s="116"/>
    </row>
    <row r="165" spans="1:16" ht="27.6" x14ac:dyDescent="0.3">
      <c r="A165" s="163">
        <v>157</v>
      </c>
      <c r="B165" s="163" t="s">
        <v>257</v>
      </c>
      <c r="C165" s="163" t="s">
        <v>45</v>
      </c>
      <c r="D165" s="163" t="s">
        <v>223</v>
      </c>
      <c r="E165" s="164" t="s">
        <v>224</v>
      </c>
      <c r="F165" s="164">
        <v>1</v>
      </c>
      <c r="G165" s="165">
        <v>220000</v>
      </c>
      <c r="H165" s="165">
        <v>150000</v>
      </c>
      <c r="I165" s="165">
        <v>128000</v>
      </c>
      <c r="J165" s="165">
        <v>153600</v>
      </c>
      <c r="K165" s="166">
        <v>131375</v>
      </c>
      <c r="L165" s="167">
        <v>156600</v>
      </c>
      <c r="M165" s="167">
        <v>150000</v>
      </c>
      <c r="N165" s="168">
        <v>0.23736271721482408</v>
      </c>
      <c r="O165" s="169">
        <v>150000</v>
      </c>
      <c r="P165" s="116"/>
    </row>
    <row r="166" spans="1:16" ht="27.6" hidden="1" x14ac:dyDescent="0.3">
      <c r="A166" s="163">
        <v>158</v>
      </c>
      <c r="B166" s="163" t="s">
        <v>257</v>
      </c>
      <c r="C166" s="163" t="s">
        <v>236</v>
      </c>
      <c r="D166" s="163" t="s">
        <v>223</v>
      </c>
      <c r="E166" s="164" t="s">
        <v>224</v>
      </c>
      <c r="F166" s="164">
        <v>1</v>
      </c>
      <c r="G166" s="165">
        <v>160000</v>
      </c>
      <c r="H166" s="165">
        <v>150000</v>
      </c>
      <c r="I166" s="165">
        <v>117700</v>
      </c>
      <c r="J166" s="165">
        <v>141200</v>
      </c>
      <c r="K166" s="166">
        <v>126119.99999999999</v>
      </c>
      <c r="L166" s="167">
        <v>139000</v>
      </c>
      <c r="M166" s="167">
        <v>141200</v>
      </c>
      <c r="N166" s="168">
        <v>0.12389755236643354</v>
      </c>
      <c r="O166" s="169">
        <v>139000</v>
      </c>
      <c r="P166" s="116"/>
    </row>
    <row r="167" spans="1:16" ht="27.6" x14ac:dyDescent="0.3">
      <c r="A167" s="163">
        <v>159</v>
      </c>
      <c r="B167" s="163" t="s">
        <v>257</v>
      </c>
      <c r="C167" s="163" t="s">
        <v>43</v>
      </c>
      <c r="D167" s="163" t="s">
        <v>223</v>
      </c>
      <c r="E167" s="164" t="s">
        <v>224</v>
      </c>
      <c r="F167" s="164">
        <v>1</v>
      </c>
      <c r="G167" s="165">
        <v>220000</v>
      </c>
      <c r="H167" s="165">
        <v>150000</v>
      </c>
      <c r="I167" s="165">
        <v>125500</v>
      </c>
      <c r="J167" s="165">
        <v>150600</v>
      </c>
      <c r="K167" s="166">
        <v>134002.5</v>
      </c>
      <c r="L167" s="167">
        <v>156000</v>
      </c>
      <c r="M167" s="167">
        <v>150000</v>
      </c>
      <c r="N167" s="168">
        <v>0.23928880342046052</v>
      </c>
      <c r="O167" s="169">
        <v>150000</v>
      </c>
      <c r="P167" s="116"/>
    </row>
    <row r="168" spans="1:16" ht="27.6" hidden="1" x14ac:dyDescent="0.3">
      <c r="A168" s="163">
        <v>160</v>
      </c>
      <c r="B168" s="163" t="s">
        <v>257</v>
      </c>
      <c r="C168" s="163" t="s">
        <v>237</v>
      </c>
      <c r="D168" s="163" t="s">
        <v>223</v>
      </c>
      <c r="E168" s="164" t="s">
        <v>224</v>
      </c>
      <c r="F168" s="164">
        <v>1</v>
      </c>
      <c r="G168" s="165">
        <v>160000</v>
      </c>
      <c r="H168" s="165">
        <v>100000</v>
      </c>
      <c r="I168" s="165">
        <v>117700</v>
      </c>
      <c r="J168" s="165">
        <v>141200</v>
      </c>
      <c r="K168" s="166">
        <v>126119.99999999999</v>
      </c>
      <c r="L168" s="167">
        <v>129000</v>
      </c>
      <c r="M168" s="167">
        <v>126100</v>
      </c>
      <c r="N168" s="168">
        <v>0.17705564282838573</v>
      </c>
      <c r="O168" s="169">
        <v>126100</v>
      </c>
      <c r="P168" s="116"/>
    </row>
    <row r="169" spans="1:16" ht="27.6" hidden="1" x14ac:dyDescent="0.3">
      <c r="A169" s="163">
        <v>161</v>
      </c>
      <c r="B169" s="163" t="s">
        <v>257</v>
      </c>
      <c r="C169" s="163" t="s">
        <v>39</v>
      </c>
      <c r="D169" s="163" t="s">
        <v>223</v>
      </c>
      <c r="E169" s="164" t="s">
        <v>224</v>
      </c>
      <c r="F169" s="164">
        <v>1</v>
      </c>
      <c r="G169" s="165">
        <v>130000</v>
      </c>
      <c r="H169" s="165">
        <v>100000</v>
      </c>
      <c r="I169" s="165">
        <v>107200</v>
      </c>
      <c r="J169" s="165">
        <v>128600</v>
      </c>
      <c r="K169" s="166">
        <v>105100</v>
      </c>
      <c r="L169" s="167">
        <v>114200</v>
      </c>
      <c r="M169" s="167">
        <v>107200</v>
      </c>
      <c r="N169" s="168">
        <v>0.12311660132211705</v>
      </c>
      <c r="O169" s="169">
        <v>114200</v>
      </c>
      <c r="P169" s="116"/>
    </row>
    <row r="170" spans="1:16" ht="27.6" hidden="1" x14ac:dyDescent="0.3">
      <c r="A170" s="163">
        <v>162</v>
      </c>
      <c r="B170" s="163" t="s">
        <v>257</v>
      </c>
      <c r="C170" s="163" t="s">
        <v>238</v>
      </c>
      <c r="D170" s="163" t="s">
        <v>223</v>
      </c>
      <c r="E170" s="164" t="s">
        <v>224</v>
      </c>
      <c r="F170" s="164">
        <v>1</v>
      </c>
      <c r="G170" s="165">
        <v>220000</v>
      </c>
      <c r="H170" s="165">
        <v>150000</v>
      </c>
      <c r="I170" s="165">
        <v>130600</v>
      </c>
      <c r="J170" s="165">
        <v>156700</v>
      </c>
      <c r="K170" s="166">
        <v>160277.5</v>
      </c>
      <c r="L170" s="167">
        <v>163500</v>
      </c>
      <c r="M170" s="167">
        <v>156700</v>
      </c>
      <c r="N170" s="168">
        <v>0.20543261922724948</v>
      </c>
      <c r="O170" s="169">
        <v>156700</v>
      </c>
      <c r="P170" s="116"/>
    </row>
    <row r="171" spans="1:16" ht="27.6" hidden="1" x14ac:dyDescent="0.3">
      <c r="A171" s="163">
        <v>163</v>
      </c>
      <c r="B171" s="163" t="s">
        <v>257</v>
      </c>
      <c r="C171" s="163" t="s">
        <v>239</v>
      </c>
      <c r="D171" s="163" t="s">
        <v>223</v>
      </c>
      <c r="E171" s="164" t="s">
        <v>224</v>
      </c>
      <c r="F171" s="164">
        <v>1</v>
      </c>
      <c r="G171" s="165">
        <v>220000</v>
      </c>
      <c r="H171" s="165">
        <v>150000</v>
      </c>
      <c r="I171" s="165">
        <v>128000</v>
      </c>
      <c r="J171" s="165">
        <v>153600</v>
      </c>
      <c r="K171" s="166">
        <v>131375</v>
      </c>
      <c r="L171" s="167">
        <v>156600</v>
      </c>
      <c r="M171" s="167">
        <v>150000</v>
      </c>
      <c r="N171" s="168">
        <v>0.23736271721482408</v>
      </c>
      <c r="O171" s="169">
        <v>150000</v>
      </c>
      <c r="P171" s="116"/>
    </row>
    <row r="172" spans="1:16" ht="27.6" x14ac:dyDescent="0.3">
      <c r="A172" s="163">
        <v>164</v>
      </c>
      <c r="B172" s="163" t="s">
        <v>257</v>
      </c>
      <c r="C172" s="163" t="s">
        <v>50</v>
      </c>
      <c r="D172" s="163" t="s">
        <v>223</v>
      </c>
      <c r="E172" s="164" t="s">
        <v>224</v>
      </c>
      <c r="F172" s="164">
        <v>1</v>
      </c>
      <c r="G172" s="165">
        <v>220000</v>
      </c>
      <c r="H172" s="165">
        <v>150000</v>
      </c>
      <c r="I172" s="165">
        <v>120900</v>
      </c>
      <c r="J172" s="165">
        <v>145100</v>
      </c>
      <c r="K172" s="166">
        <v>112982.5</v>
      </c>
      <c r="L172" s="167">
        <v>149800</v>
      </c>
      <c r="M172" s="167">
        <v>145100</v>
      </c>
      <c r="N172" s="168">
        <v>0.28206231404293791</v>
      </c>
      <c r="O172" s="169">
        <v>145100</v>
      </c>
      <c r="P172" s="116"/>
    </row>
    <row r="173" spans="1:16" ht="27.6" x14ac:dyDescent="0.3">
      <c r="A173" s="163">
        <v>165</v>
      </c>
      <c r="B173" s="163" t="s">
        <v>257</v>
      </c>
      <c r="C173" s="163" t="s">
        <v>47</v>
      </c>
      <c r="D173" s="163" t="s">
        <v>223</v>
      </c>
      <c r="E173" s="164" t="s">
        <v>224</v>
      </c>
      <c r="F173" s="164">
        <v>1</v>
      </c>
      <c r="G173" s="165">
        <v>160000</v>
      </c>
      <c r="H173" s="165">
        <v>150000</v>
      </c>
      <c r="I173" s="165">
        <v>102000</v>
      </c>
      <c r="J173" s="165">
        <v>122400</v>
      </c>
      <c r="K173" s="166">
        <v>94590</v>
      </c>
      <c r="L173" s="167">
        <v>125800</v>
      </c>
      <c r="M173" s="167">
        <v>122400</v>
      </c>
      <c r="N173" s="168">
        <v>0.22857880471949649</v>
      </c>
      <c r="O173" s="169">
        <v>122400</v>
      </c>
      <c r="P173" s="116"/>
    </row>
    <row r="174" spans="1:16" ht="27.6" x14ac:dyDescent="0.3">
      <c r="A174" s="163">
        <v>166</v>
      </c>
      <c r="B174" s="163" t="s">
        <v>257</v>
      </c>
      <c r="C174" s="163" t="s">
        <v>48</v>
      </c>
      <c r="D174" s="163" t="s">
        <v>223</v>
      </c>
      <c r="E174" s="164" t="s">
        <v>224</v>
      </c>
      <c r="F174" s="164">
        <v>1</v>
      </c>
      <c r="G174" s="165">
        <v>140000</v>
      </c>
      <c r="H174" s="165">
        <v>100000</v>
      </c>
      <c r="I174" s="165">
        <v>101700</v>
      </c>
      <c r="J174" s="165">
        <v>122000</v>
      </c>
      <c r="K174" s="166">
        <v>105100</v>
      </c>
      <c r="L174" s="167">
        <v>113800</v>
      </c>
      <c r="M174" s="167">
        <v>105100</v>
      </c>
      <c r="N174" s="168">
        <v>0.15009601910216866</v>
      </c>
      <c r="O174" s="169">
        <v>105100</v>
      </c>
      <c r="P174" s="116"/>
    </row>
    <row r="175" spans="1:16" ht="27.6" hidden="1" x14ac:dyDescent="0.3">
      <c r="A175" s="163">
        <v>167</v>
      </c>
      <c r="B175" s="163" t="s">
        <v>257</v>
      </c>
      <c r="C175" s="163" t="s">
        <v>240</v>
      </c>
      <c r="D175" s="163" t="s">
        <v>223</v>
      </c>
      <c r="E175" s="164" t="s">
        <v>224</v>
      </c>
      <c r="F175" s="164">
        <v>1</v>
      </c>
      <c r="G175" s="165">
        <v>160000</v>
      </c>
      <c r="H175" s="165">
        <v>100000</v>
      </c>
      <c r="I175" s="165">
        <v>101700</v>
      </c>
      <c r="J175" s="165">
        <v>122000</v>
      </c>
      <c r="K175" s="166">
        <v>105100</v>
      </c>
      <c r="L175" s="167">
        <v>117800</v>
      </c>
      <c r="M175" s="167">
        <v>105100</v>
      </c>
      <c r="N175" s="168">
        <v>0.21381133918565287</v>
      </c>
      <c r="O175" s="169">
        <v>105100</v>
      </c>
      <c r="P175" s="116"/>
    </row>
    <row r="176" spans="1:16" ht="27.6" hidden="1" x14ac:dyDescent="0.3">
      <c r="A176" s="163">
        <v>168</v>
      </c>
      <c r="B176" s="163" t="s">
        <v>257</v>
      </c>
      <c r="C176" s="163" t="s">
        <v>241</v>
      </c>
      <c r="D176" s="163" t="s">
        <v>223</v>
      </c>
      <c r="E176" s="164" t="s">
        <v>224</v>
      </c>
      <c r="F176" s="164">
        <v>1</v>
      </c>
      <c r="G176" s="165">
        <v>220000</v>
      </c>
      <c r="H176" s="165">
        <v>150000</v>
      </c>
      <c r="I176" s="165">
        <v>128000</v>
      </c>
      <c r="J176" s="165">
        <v>153600</v>
      </c>
      <c r="K176" s="166">
        <v>131375</v>
      </c>
      <c r="L176" s="167">
        <v>156600</v>
      </c>
      <c r="M176" s="167">
        <v>150000</v>
      </c>
      <c r="N176" s="168">
        <v>0.23736271721482408</v>
      </c>
      <c r="O176" s="169">
        <v>150000</v>
      </c>
      <c r="P176" s="116"/>
    </row>
    <row r="177" spans="1:16" ht="27.6" hidden="1" x14ac:dyDescent="0.3">
      <c r="A177" s="163">
        <v>169</v>
      </c>
      <c r="B177" s="163" t="s">
        <v>257</v>
      </c>
      <c r="C177" s="163" t="s">
        <v>242</v>
      </c>
      <c r="D177" s="163" t="s">
        <v>223</v>
      </c>
      <c r="E177" s="164" t="s">
        <v>224</v>
      </c>
      <c r="F177" s="164">
        <v>1</v>
      </c>
      <c r="G177" s="165">
        <v>160000</v>
      </c>
      <c r="H177" s="165">
        <v>150000</v>
      </c>
      <c r="I177" s="165">
        <v>117700</v>
      </c>
      <c r="J177" s="165">
        <v>141200</v>
      </c>
      <c r="K177" s="166">
        <v>126119.99999999999</v>
      </c>
      <c r="L177" s="167">
        <v>139000</v>
      </c>
      <c r="M177" s="167">
        <v>141200</v>
      </c>
      <c r="N177" s="168">
        <v>0.12389755236643354</v>
      </c>
      <c r="O177" s="169">
        <v>139000</v>
      </c>
      <c r="P177" s="116"/>
    </row>
    <row r="178" spans="1:16" ht="27.6" hidden="1" x14ac:dyDescent="0.3">
      <c r="A178" s="163">
        <v>170</v>
      </c>
      <c r="B178" s="163" t="s">
        <v>257</v>
      </c>
      <c r="C178" s="163" t="s">
        <v>243</v>
      </c>
      <c r="D178" s="163" t="s">
        <v>223</v>
      </c>
      <c r="E178" s="164" t="s">
        <v>224</v>
      </c>
      <c r="F178" s="164">
        <v>1</v>
      </c>
      <c r="G178" s="165">
        <v>220000</v>
      </c>
      <c r="H178" s="165">
        <v>150000</v>
      </c>
      <c r="I178" s="165">
        <v>128000</v>
      </c>
      <c r="J178" s="165">
        <v>153600</v>
      </c>
      <c r="K178" s="166">
        <v>131375</v>
      </c>
      <c r="L178" s="167">
        <v>156600</v>
      </c>
      <c r="M178" s="167">
        <v>150000</v>
      </c>
      <c r="N178" s="168">
        <v>0.23736271721482408</v>
      </c>
      <c r="O178" s="169">
        <v>150000</v>
      </c>
      <c r="P178" s="116"/>
    </row>
    <row r="179" spans="1:16" ht="27.6" hidden="1" x14ac:dyDescent="0.3">
      <c r="A179" s="163">
        <v>171</v>
      </c>
      <c r="B179" s="163" t="s">
        <v>257</v>
      </c>
      <c r="C179" s="163" t="s">
        <v>244</v>
      </c>
      <c r="D179" s="163" t="s">
        <v>223</v>
      </c>
      <c r="E179" s="164" t="s">
        <v>224</v>
      </c>
      <c r="F179" s="164">
        <v>1</v>
      </c>
      <c r="G179" s="165">
        <v>160000</v>
      </c>
      <c r="H179" s="165">
        <v>150000</v>
      </c>
      <c r="I179" s="165">
        <v>112100</v>
      </c>
      <c r="J179" s="165">
        <v>134500</v>
      </c>
      <c r="K179" s="166">
        <v>126119.99999999999</v>
      </c>
      <c r="L179" s="167">
        <v>136500</v>
      </c>
      <c r="M179" s="167">
        <v>134500</v>
      </c>
      <c r="N179" s="168">
        <v>0.13903334598633191</v>
      </c>
      <c r="O179" s="169">
        <v>136500</v>
      </c>
      <c r="P179" s="116"/>
    </row>
    <row r="180" spans="1:16" ht="27.6" hidden="1" x14ac:dyDescent="0.3">
      <c r="A180" s="163">
        <v>172</v>
      </c>
      <c r="B180" s="163" t="s">
        <v>257</v>
      </c>
      <c r="C180" s="163" t="s">
        <v>245</v>
      </c>
      <c r="D180" s="163" t="s">
        <v>223</v>
      </c>
      <c r="E180" s="164" t="s">
        <v>224</v>
      </c>
      <c r="F180" s="164">
        <v>1</v>
      </c>
      <c r="G180" s="165">
        <v>160000</v>
      </c>
      <c r="H180" s="165">
        <v>100000</v>
      </c>
      <c r="I180" s="165">
        <v>112100</v>
      </c>
      <c r="J180" s="165">
        <v>134500</v>
      </c>
      <c r="K180" s="166">
        <v>126119.99999999999</v>
      </c>
      <c r="L180" s="167">
        <v>126500</v>
      </c>
      <c r="M180" s="167">
        <v>126100</v>
      </c>
      <c r="N180" s="168">
        <v>0.18089374013992893</v>
      </c>
      <c r="O180" s="169">
        <v>126100</v>
      </c>
      <c r="P180" s="116"/>
    </row>
    <row r="181" spans="1:16" ht="27.6" hidden="1" x14ac:dyDescent="0.3">
      <c r="A181" s="163">
        <v>173</v>
      </c>
      <c r="B181" s="163" t="s">
        <v>257</v>
      </c>
      <c r="C181" s="163" t="s">
        <v>246</v>
      </c>
      <c r="D181" s="163" t="s">
        <v>223</v>
      </c>
      <c r="E181" s="164" t="s">
        <v>224</v>
      </c>
      <c r="F181" s="164">
        <v>1</v>
      </c>
      <c r="G181" s="165">
        <v>220000</v>
      </c>
      <c r="H181" s="165">
        <v>150000</v>
      </c>
      <c r="I181" s="165">
        <v>125600</v>
      </c>
      <c r="J181" s="165">
        <v>150700</v>
      </c>
      <c r="K181" s="166">
        <v>128747.49999999999</v>
      </c>
      <c r="L181" s="167">
        <v>155000</v>
      </c>
      <c r="M181" s="167">
        <v>150000</v>
      </c>
      <c r="N181" s="168">
        <v>0.24612141578672711</v>
      </c>
      <c r="O181" s="169">
        <v>150000</v>
      </c>
      <c r="P181" s="116"/>
    </row>
    <row r="182" spans="1:16" ht="27.6" hidden="1" x14ac:dyDescent="0.3">
      <c r="A182" s="163">
        <v>174</v>
      </c>
      <c r="B182" s="163" t="s">
        <v>257</v>
      </c>
      <c r="C182" s="163" t="s">
        <v>247</v>
      </c>
      <c r="D182" s="163" t="s">
        <v>223</v>
      </c>
      <c r="E182" s="164" t="s">
        <v>224</v>
      </c>
      <c r="F182" s="164">
        <v>1</v>
      </c>
      <c r="G182" s="165">
        <v>160000</v>
      </c>
      <c r="H182" s="165">
        <v>100000</v>
      </c>
      <c r="I182" s="165">
        <v>96500</v>
      </c>
      <c r="J182" s="165">
        <v>115800</v>
      </c>
      <c r="K182" s="166">
        <v>94590</v>
      </c>
      <c r="L182" s="167">
        <v>113400</v>
      </c>
      <c r="M182" s="167">
        <v>100000</v>
      </c>
      <c r="N182" s="168">
        <v>0.24139825503955481</v>
      </c>
      <c r="O182" s="169">
        <v>100000</v>
      </c>
      <c r="P182" s="116"/>
    </row>
    <row r="183" spans="1:16" ht="27.6" hidden="1" x14ac:dyDescent="0.3">
      <c r="A183" s="163">
        <v>175</v>
      </c>
      <c r="B183" s="163" t="s">
        <v>257</v>
      </c>
      <c r="C183" s="163" t="s">
        <v>248</v>
      </c>
      <c r="D183" s="163" t="s">
        <v>223</v>
      </c>
      <c r="E183" s="164" t="s">
        <v>224</v>
      </c>
      <c r="F183" s="164">
        <v>1</v>
      </c>
      <c r="G183" s="165">
        <v>160000</v>
      </c>
      <c r="H183" s="165">
        <v>150000</v>
      </c>
      <c r="I183" s="165">
        <v>102000</v>
      </c>
      <c r="J183" s="165">
        <v>122400</v>
      </c>
      <c r="K183" s="166">
        <v>94590</v>
      </c>
      <c r="L183" s="167">
        <v>125800</v>
      </c>
      <c r="M183" s="167">
        <v>122400</v>
      </c>
      <c r="N183" s="168">
        <v>0.22857880471949649</v>
      </c>
      <c r="O183" s="169">
        <v>122400</v>
      </c>
      <c r="P183" s="116"/>
    </row>
    <row r="184" spans="1:16" ht="27.6" hidden="1" x14ac:dyDescent="0.3">
      <c r="A184" s="163">
        <v>176</v>
      </c>
      <c r="B184" s="163" t="s">
        <v>257</v>
      </c>
      <c r="C184" s="163" t="s">
        <v>249</v>
      </c>
      <c r="D184" s="163" t="s">
        <v>223</v>
      </c>
      <c r="E184" s="164" t="s">
        <v>224</v>
      </c>
      <c r="F184" s="164">
        <v>1</v>
      </c>
      <c r="G184" s="165">
        <v>140000</v>
      </c>
      <c r="H184" s="165">
        <v>100000</v>
      </c>
      <c r="I184" s="165">
        <v>107200</v>
      </c>
      <c r="J184" s="165">
        <v>128600</v>
      </c>
      <c r="K184" s="166">
        <v>105100</v>
      </c>
      <c r="L184" s="167">
        <v>116200</v>
      </c>
      <c r="M184" s="167">
        <v>107200</v>
      </c>
      <c r="N184" s="168">
        <v>0.14826416066030804</v>
      </c>
      <c r="O184" s="169">
        <v>116200</v>
      </c>
      <c r="P184" s="116"/>
    </row>
    <row r="185" spans="1:16" ht="27.6" hidden="1" x14ac:dyDescent="0.3">
      <c r="A185" s="163">
        <v>177</v>
      </c>
      <c r="B185" s="163" t="s">
        <v>257</v>
      </c>
      <c r="C185" s="163" t="s">
        <v>250</v>
      </c>
      <c r="D185" s="163" t="s">
        <v>223</v>
      </c>
      <c r="E185" s="164" t="s">
        <v>224</v>
      </c>
      <c r="F185" s="164">
        <v>1</v>
      </c>
      <c r="G185" s="165">
        <v>220000</v>
      </c>
      <c r="H185" s="165">
        <v>150000</v>
      </c>
      <c r="I185" s="165">
        <v>118300</v>
      </c>
      <c r="J185" s="165">
        <v>142000</v>
      </c>
      <c r="K185" s="166">
        <v>128747.49999999999</v>
      </c>
      <c r="L185" s="167">
        <v>151800</v>
      </c>
      <c r="M185" s="167">
        <v>142000</v>
      </c>
      <c r="N185" s="168">
        <v>0.26357430324520031</v>
      </c>
      <c r="O185" s="169">
        <v>142000</v>
      </c>
      <c r="P185" s="116"/>
    </row>
    <row r="186" spans="1:16" ht="27.6" hidden="1" x14ac:dyDescent="0.3">
      <c r="A186" s="163">
        <v>178</v>
      </c>
      <c r="B186" s="163" t="s">
        <v>257</v>
      </c>
      <c r="C186" s="163" t="s">
        <v>251</v>
      </c>
      <c r="D186" s="163" t="s">
        <v>223</v>
      </c>
      <c r="E186" s="164" t="s">
        <v>224</v>
      </c>
      <c r="F186" s="164">
        <v>1</v>
      </c>
      <c r="G186" s="165">
        <v>130000</v>
      </c>
      <c r="H186" s="165">
        <v>100000</v>
      </c>
      <c r="I186" s="165">
        <v>112100</v>
      </c>
      <c r="J186" s="165">
        <v>134500</v>
      </c>
      <c r="K186" s="166">
        <v>126119.99999999999</v>
      </c>
      <c r="L186" s="167">
        <v>120500</v>
      </c>
      <c r="M186" s="167">
        <v>126100</v>
      </c>
      <c r="N186" s="168">
        <v>0.11795072048884556</v>
      </c>
      <c r="O186" s="169">
        <v>120500</v>
      </c>
      <c r="P186" s="116"/>
    </row>
    <row r="187" spans="1:16" ht="27.6" hidden="1" x14ac:dyDescent="0.3">
      <c r="A187" s="163">
        <v>179</v>
      </c>
      <c r="B187" s="163" t="s">
        <v>257</v>
      </c>
      <c r="C187" s="163" t="s">
        <v>252</v>
      </c>
      <c r="D187" s="163" t="s">
        <v>223</v>
      </c>
      <c r="E187" s="164" t="s">
        <v>224</v>
      </c>
      <c r="F187" s="164">
        <v>1</v>
      </c>
      <c r="G187" s="165">
        <v>220000</v>
      </c>
      <c r="H187" s="165">
        <v>150000</v>
      </c>
      <c r="I187" s="165">
        <v>130600</v>
      </c>
      <c r="J187" s="165">
        <v>156700</v>
      </c>
      <c r="K187" s="166">
        <v>144512.5</v>
      </c>
      <c r="L187" s="167">
        <v>160400</v>
      </c>
      <c r="M187" s="167">
        <v>150000</v>
      </c>
      <c r="N187" s="168">
        <v>0.21634197010682671</v>
      </c>
      <c r="O187" s="169">
        <v>150000</v>
      </c>
      <c r="P187" s="116"/>
    </row>
    <row r="188" spans="1:16" ht="27.6" hidden="1" x14ac:dyDescent="0.3">
      <c r="A188" s="163">
        <v>180</v>
      </c>
      <c r="B188" s="163" t="s">
        <v>257</v>
      </c>
      <c r="C188" s="163" t="s">
        <v>253</v>
      </c>
      <c r="D188" s="163" t="s">
        <v>223</v>
      </c>
      <c r="E188" s="164" t="s">
        <v>224</v>
      </c>
      <c r="F188" s="164">
        <v>1</v>
      </c>
      <c r="G188" s="165">
        <v>220000</v>
      </c>
      <c r="H188" s="165">
        <v>150000</v>
      </c>
      <c r="I188" s="165">
        <v>130600</v>
      </c>
      <c r="J188" s="165">
        <v>156700</v>
      </c>
      <c r="K188" s="166">
        <v>160277.5</v>
      </c>
      <c r="L188" s="167">
        <v>163500</v>
      </c>
      <c r="M188" s="167">
        <v>156700</v>
      </c>
      <c r="N188" s="168">
        <v>0.20543261922724948</v>
      </c>
      <c r="O188" s="169">
        <v>156700</v>
      </c>
      <c r="P188" s="116"/>
    </row>
    <row r="189" spans="1:16" hidden="1" x14ac:dyDescent="0.3">
      <c r="A189" s="163">
        <v>181</v>
      </c>
      <c r="B189" s="170" t="s">
        <v>258</v>
      </c>
      <c r="C189" s="163" t="s">
        <v>222</v>
      </c>
      <c r="D189" s="170" t="s">
        <v>223</v>
      </c>
      <c r="E189" s="171" t="s">
        <v>224</v>
      </c>
      <c r="F189" s="171">
        <v>1</v>
      </c>
      <c r="G189" s="165">
        <v>45000</v>
      </c>
      <c r="H189" s="165">
        <v>70000</v>
      </c>
      <c r="I189" s="165">
        <v>52300</v>
      </c>
      <c r="J189" s="165">
        <v>62800</v>
      </c>
      <c r="K189" s="166">
        <v>46244</v>
      </c>
      <c r="L189" s="167">
        <v>55300</v>
      </c>
      <c r="M189" s="167">
        <v>52300</v>
      </c>
      <c r="N189" s="168">
        <v>0.19601002733121806</v>
      </c>
      <c r="O189" s="169">
        <v>52300</v>
      </c>
      <c r="P189" s="116"/>
    </row>
    <row r="190" spans="1:16" hidden="1" x14ac:dyDescent="0.3">
      <c r="A190" s="163">
        <v>182</v>
      </c>
      <c r="B190" s="170" t="s">
        <v>258</v>
      </c>
      <c r="C190" s="163" t="s">
        <v>225</v>
      </c>
      <c r="D190" s="170" t="s">
        <v>223</v>
      </c>
      <c r="E190" s="171" t="s">
        <v>224</v>
      </c>
      <c r="F190" s="171">
        <v>1</v>
      </c>
      <c r="G190" s="165">
        <v>34500</v>
      </c>
      <c r="H190" s="165">
        <v>50000</v>
      </c>
      <c r="I190" s="165">
        <v>38700</v>
      </c>
      <c r="J190" s="165">
        <v>46400</v>
      </c>
      <c r="K190" s="166">
        <v>33632</v>
      </c>
      <c r="L190" s="167">
        <v>40600</v>
      </c>
      <c r="M190" s="167">
        <v>38700</v>
      </c>
      <c r="N190" s="168">
        <v>0.17883875539675667</v>
      </c>
      <c r="O190" s="169">
        <v>38700</v>
      </c>
      <c r="P190" s="116"/>
    </row>
    <row r="191" spans="1:16" hidden="1" x14ac:dyDescent="0.3">
      <c r="A191" s="163">
        <v>183</v>
      </c>
      <c r="B191" s="170" t="s">
        <v>258</v>
      </c>
      <c r="C191" s="163" t="s">
        <v>226</v>
      </c>
      <c r="D191" s="170" t="s">
        <v>223</v>
      </c>
      <c r="E191" s="171" t="s">
        <v>224</v>
      </c>
      <c r="F191" s="171">
        <v>1</v>
      </c>
      <c r="G191" s="165">
        <v>45000</v>
      </c>
      <c r="H191" s="165">
        <v>70000</v>
      </c>
      <c r="I191" s="165">
        <v>47900</v>
      </c>
      <c r="J191" s="165">
        <v>57500</v>
      </c>
      <c r="K191" s="166">
        <v>42040</v>
      </c>
      <c r="L191" s="167">
        <v>52500</v>
      </c>
      <c r="M191" s="167">
        <v>47900</v>
      </c>
      <c r="N191" s="168">
        <v>0.21682261130564462</v>
      </c>
      <c r="O191" s="169">
        <v>47900</v>
      </c>
      <c r="P191" s="116"/>
    </row>
    <row r="192" spans="1:16" hidden="1" x14ac:dyDescent="0.3">
      <c r="A192" s="163">
        <v>184</v>
      </c>
      <c r="B192" s="170" t="s">
        <v>258</v>
      </c>
      <c r="C192" s="163" t="s">
        <v>227</v>
      </c>
      <c r="D192" s="170" t="s">
        <v>223</v>
      </c>
      <c r="E192" s="171" t="s">
        <v>224</v>
      </c>
      <c r="F192" s="171">
        <v>1</v>
      </c>
      <c r="G192" s="165">
        <v>36000</v>
      </c>
      <c r="H192" s="165">
        <v>50000</v>
      </c>
      <c r="I192" s="165">
        <v>40200</v>
      </c>
      <c r="J192" s="165">
        <v>48200</v>
      </c>
      <c r="K192" s="166">
        <v>36785</v>
      </c>
      <c r="L192" s="167">
        <v>42200</v>
      </c>
      <c r="M192" s="167">
        <v>40200</v>
      </c>
      <c r="N192" s="168">
        <v>0.15370916928660089</v>
      </c>
      <c r="O192" s="169">
        <v>40200</v>
      </c>
      <c r="P192" s="116"/>
    </row>
    <row r="193" spans="1:16" hidden="1" x14ac:dyDescent="0.3">
      <c r="A193" s="163">
        <v>185</v>
      </c>
      <c r="B193" s="170" t="s">
        <v>258</v>
      </c>
      <c r="C193" s="163" t="s">
        <v>228</v>
      </c>
      <c r="D193" s="170" t="s">
        <v>223</v>
      </c>
      <c r="E193" s="171" t="s">
        <v>224</v>
      </c>
      <c r="F193" s="171">
        <v>1</v>
      </c>
      <c r="G193" s="165">
        <v>45000</v>
      </c>
      <c r="H193" s="165">
        <v>70000</v>
      </c>
      <c r="I193" s="165">
        <v>46800</v>
      </c>
      <c r="J193" s="165">
        <v>56200</v>
      </c>
      <c r="K193" s="166">
        <v>39938</v>
      </c>
      <c r="L193" s="167">
        <v>51600</v>
      </c>
      <c r="M193" s="167">
        <v>46800</v>
      </c>
      <c r="N193" s="168">
        <v>0.22983544998552854</v>
      </c>
      <c r="O193" s="169">
        <v>46800</v>
      </c>
      <c r="P193" s="116"/>
    </row>
    <row r="194" spans="1:16" x14ac:dyDescent="0.3">
      <c r="A194" s="163">
        <v>186</v>
      </c>
      <c r="B194" s="170" t="s">
        <v>258</v>
      </c>
      <c r="C194" s="163" t="s">
        <v>229</v>
      </c>
      <c r="D194" s="170" t="s">
        <v>223</v>
      </c>
      <c r="E194" s="171" t="s">
        <v>224</v>
      </c>
      <c r="F194" s="171">
        <v>1</v>
      </c>
      <c r="G194" s="165">
        <v>34500</v>
      </c>
      <c r="H194" s="165">
        <v>50000</v>
      </c>
      <c r="I194" s="165">
        <v>35100</v>
      </c>
      <c r="J194" s="165">
        <v>42100</v>
      </c>
      <c r="K194" s="166">
        <v>34052.400000000001</v>
      </c>
      <c r="L194" s="167">
        <v>39200</v>
      </c>
      <c r="M194" s="167">
        <v>35100</v>
      </c>
      <c r="N194" s="168">
        <v>0.17624097900157726</v>
      </c>
      <c r="O194" s="169">
        <v>35100</v>
      </c>
      <c r="P194" s="116"/>
    </row>
    <row r="195" spans="1:16" hidden="1" x14ac:dyDescent="0.3">
      <c r="A195" s="163">
        <v>187</v>
      </c>
      <c r="B195" s="170" t="s">
        <v>258</v>
      </c>
      <c r="C195" s="163" t="s">
        <v>230</v>
      </c>
      <c r="D195" s="170" t="s">
        <v>223</v>
      </c>
      <c r="E195" s="171" t="s">
        <v>224</v>
      </c>
      <c r="F195" s="171">
        <v>1</v>
      </c>
      <c r="G195" s="165">
        <v>34500</v>
      </c>
      <c r="H195" s="165">
        <v>50000</v>
      </c>
      <c r="I195" s="165">
        <v>40200</v>
      </c>
      <c r="J195" s="165">
        <v>48200</v>
      </c>
      <c r="K195" s="166">
        <v>36785</v>
      </c>
      <c r="L195" s="167">
        <v>41900</v>
      </c>
      <c r="M195" s="167">
        <v>40200</v>
      </c>
      <c r="N195" s="168">
        <v>0.1639554038652091</v>
      </c>
      <c r="O195" s="169">
        <v>40200</v>
      </c>
      <c r="P195" s="116"/>
    </row>
    <row r="196" spans="1:16" hidden="1" x14ac:dyDescent="0.3">
      <c r="A196" s="163">
        <v>188</v>
      </c>
      <c r="B196" s="170" t="s">
        <v>258</v>
      </c>
      <c r="C196" s="163" t="s">
        <v>231</v>
      </c>
      <c r="D196" s="170" t="s">
        <v>223</v>
      </c>
      <c r="E196" s="171" t="s">
        <v>224</v>
      </c>
      <c r="F196" s="171">
        <v>1</v>
      </c>
      <c r="G196" s="165">
        <v>36000</v>
      </c>
      <c r="H196" s="165">
        <v>70000</v>
      </c>
      <c r="I196" s="165">
        <v>40200</v>
      </c>
      <c r="J196" s="165">
        <v>48200</v>
      </c>
      <c r="K196" s="166">
        <v>36785</v>
      </c>
      <c r="L196" s="167">
        <v>46200</v>
      </c>
      <c r="M196" s="167">
        <v>40200</v>
      </c>
      <c r="N196" s="168">
        <v>0.30569272338190051</v>
      </c>
      <c r="O196" s="169">
        <v>40200</v>
      </c>
      <c r="P196" s="116"/>
    </row>
    <row r="197" spans="1:16" hidden="1" x14ac:dyDescent="0.3">
      <c r="A197" s="163">
        <v>189</v>
      </c>
      <c r="B197" s="170" t="s">
        <v>258</v>
      </c>
      <c r="C197" s="163" t="s">
        <v>232</v>
      </c>
      <c r="D197" s="170" t="s">
        <v>223</v>
      </c>
      <c r="E197" s="171" t="s">
        <v>224</v>
      </c>
      <c r="F197" s="171">
        <v>1</v>
      </c>
      <c r="G197" s="165">
        <v>50000</v>
      </c>
      <c r="H197" s="165">
        <v>50000</v>
      </c>
      <c r="I197" s="165">
        <v>57500</v>
      </c>
      <c r="J197" s="165">
        <v>69000</v>
      </c>
      <c r="K197" s="166">
        <v>52550</v>
      </c>
      <c r="L197" s="167">
        <v>55800</v>
      </c>
      <c r="M197" s="167">
        <v>52600</v>
      </c>
      <c r="N197" s="168">
        <v>0.14305539047299601</v>
      </c>
      <c r="O197" s="169">
        <v>55800</v>
      </c>
      <c r="P197" s="116"/>
    </row>
    <row r="198" spans="1:16" hidden="1" x14ac:dyDescent="0.3">
      <c r="A198" s="163">
        <v>190</v>
      </c>
      <c r="B198" s="170" t="s">
        <v>258</v>
      </c>
      <c r="C198" s="163" t="s">
        <v>233</v>
      </c>
      <c r="D198" s="170" t="s">
        <v>223</v>
      </c>
      <c r="E198" s="171" t="s">
        <v>224</v>
      </c>
      <c r="F198" s="171">
        <v>1</v>
      </c>
      <c r="G198" s="165">
        <v>36000</v>
      </c>
      <c r="H198" s="165">
        <v>50000</v>
      </c>
      <c r="I198" s="165">
        <v>40200</v>
      </c>
      <c r="J198" s="165">
        <v>48200</v>
      </c>
      <c r="K198" s="166">
        <v>36785</v>
      </c>
      <c r="L198" s="167">
        <v>42200</v>
      </c>
      <c r="M198" s="167">
        <v>40200</v>
      </c>
      <c r="N198" s="168">
        <v>0.15370916928660089</v>
      </c>
      <c r="O198" s="169">
        <v>40200</v>
      </c>
      <c r="P198" s="116"/>
    </row>
    <row r="199" spans="1:16" hidden="1" x14ac:dyDescent="0.3">
      <c r="A199" s="163">
        <v>191</v>
      </c>
      <c r="B199" s="170" t="s">
        <v>258</v>
      </c>
      <c r="C199" s="163" t="s">
        <v>234</v>
      </c>
      <c r="D199" s="170" t="s">
        <v>223</v>
      </c>
      <c r="E199" s="171" t="s">
        <v>224</v>
      </c>
      <c r="F199" s="171">
        <v>1</v>
      </c>
      <c r="G199" s="165">
        <v>50000</v>
      </c>
      <c r="H199" s="165">
        <v>70000</v>
      </c>
      <c r="I199" s="165">
        <v>45000</v>
      </c>
      <c r="J199" s="165">
        <v>54000</v>
      </c>
      <c r="K199" s="166">
        <v>39938</v>
      </c>
      <c r="L199" s="167">
        <v>51800</v>
      </c>
      <c r="M199" s="167">
        <v>50000</v>
      </c>
      <c r="N199" s="168">
        <v>0.2214863618230829</v>
      </c>
      <c r="O199" s="169">
        <v>50000</v>
      </c>
      <c r="P199" s="116"/>
    </row>
    <row r="200" spans="1:16" hidden="1" x14ac:dyDescent="0.3">
      <c r="A200" s="163">
        <v>192</v>
      </c>
      <c r="B200" s="170" t="s">
        <v>258</v>
      </c>
      <c r="C200" s="163" t="s">
        <v>235</v>
      </c>
      <c r="D200" s="170" t="s">
        <v>223</v>
      </c>
      <c r="E200" s="171" t="s">
        <v>224</v>
      </c>
      <c r="F200" s="171">
        <v>1</v>
      </c>
      <c r="G200" s="165">
        <v>50000</v>
      </c>
      <c r="H200" s="165">
        <v>70000</v>
      </c>
      <c r="I200" s="165">
        <v>46800</v>
      </c>
      <c r="J200" s="165">
        <v>56200</v>
      </c>
      <c r="K200" s="166">
        <v>39938</v>
      </c>
      <c r="L200" s="167">
        <v>52600</v>
      </c>
      <c r="M200" s="167">
        <v>50000</v>
      </c>
      <c r="N200" s="168">
        <v>0.21607219899632243</v>
      </c>
      <c r="O200" s="169">
        <v>50000</v>
      </c>
      <c r="P200" s="116"/>
    </row>
    <row r="201" spans="1:16" x14ac:dyDescent="0.3">
      <c r="A201" s="163">
        <v>193</v>
      </c>
      <c r="B201" s="170" t="s">
        <v>258</v>
      </c>
      <c r="C201" s="163" t="s">
        <v>45</v>
      </c>
      <c r="D201" s="170" t="s">
        <v>223</v>
      </c>
      <c r="E201" s="171" t="s">
        <v>224</v>
      </c>
      <c r="F201" s="171">
        <v>1</v>
      </c>
      <c r="G201" s="165">
        <v>45000</v>
      </c>
      <c r="H201" s="165">
        <v>70000</v>
      </c>
      <c r="I201" s="165">
        <v>49500</v>
      </c>
      <c r="J201" s="165">
        <v>59400</v>
      </c>
      <c r="K201" s="166">
        <v>52444.899999999994</v>
      </c>
      <c r="L201" s="167">
        <v>55300</v>
      </c>
      <c r="M201" s="167">
        <v>52400</v>
      </c>
      <c r="N201" s="168">
        <v>0.17653213998044426</v>
      </c>
      <c r="O201" s="169">
        <v>52400</v>
      </c>
      <c r="P201" s="116"/>
    </row>
    <row r="202" spans="1:16" hidden="1" x14ac:dyDescent="0.3">
      <c r="A202" s="163">
        <v>194</v>
      </c>
      <c r="B202" s="170" t="s">
        <v>258</v>
      </c>
      <c r="C202" s="163" t="s">
        <v>236</v>
      </c>
      <c r="D202" s="170" t="s">
        <v>223</v>
      </c>
      <c r="E202" s="171" t="s">
        <v>224</v>
      </c>
      <c r="F202" s="171">
        <v>1</v>
      </c>
      <c r="G202" s="165">
        <v>45000</v>
      </c>
      <c r="H202" s="165">
        <v>70000</v>
      </c>
      <c r="I202" s="165">
        <v>42800</v>
      </c>
      <c r="J202" s="165">
        <v>51400</v>
      </c>
      <c r="K202" s="166">
        <v>42040</v>
      </c>
      <c r="L202" s="167">
        <v>50200</v>
      </c>
      <c r="M202" s="167">
        <v>45000</v>
      </c>
      <c r="N202" s="168">
        <v>0.23162871499703677</v>
      </c>
      <c r="O202" s="169">
        <v>45000</v>
      </c>
      <c r="P202" s="116"/>
    </row>
    <row r="203" spans="1:16" x14ac:dyDescent="0.3">
      <c r="A203" s="163">
        <v>195</v>
      </c>
      <c r="B203" s="170" t="s">
        <v>258</v>
      </c>
      <c r="C203" s="163" t="s">
        <v>43</v>
      </c>
      <c r="D203" s="170" t="s">
        <v>223</v>
      </c>
      <c r="E203" s="171" t="s">
        <v>224</v>
      </c>
      <c r="F203" s="171">
        <v>1</v>
      </c>
      <c r="G203" s="165">
        <v>50000</v>
      </c>
      <c r="H203" s="165">
        <v>70000</v>
      </c>
      <c r="I203" s="165">
        <v>62700</v>
      </c>
      <c r="J203" s="165">
        <v>75200</v>
      </c>
      <c r="K203" s="166">
        <v>51499</v>
      </c>
      <c r="L203" s="167">
        <v>61900</v>
      </c>
      <c r="M203" s="167">
        <v>62700</v>
      </c>
      <c r="N203" s="168">
        <v>0.1793961763541142</v>
      </c>
      <c r="O203" s="169">
        <v>62700</v>
      </c>
      <c r="P203" s="116"/>
    </row>
    <row r="204" spans="1:16" hidden="1" x14ac:dyDescent="0.3">
      <c r="A204" s="163">
        <v>196</v>
      </c>
      <c r="B204" s="170" t="s">
        <v>258</v>
      </c>
      <c r="C204" s="163" t="s">
        <v>237</v>
      </c>
      <c r="D204" s="170" t="s">
        <v>223</v>
      </c>
      <c r="E204" s="171" t="s">
        <v>224</v>
      </c>
      <c r="F204" s="171">
        <v>1</v>
      </c>
      <c r="G204" s="165">
        <v>45000</v>
      </c>
      <c r="H204" s="165">
        <v>50000</v>
      </c>
      <c r="I204" s="165">
        <v>47900</v>
      </c>
      <c r="J204" s="165">
        <v>57500</v>
      </c>
      <c r="K204" s="166">
        <v>42040</v>
      </c>
      <c r="L204" s="167">
        <v>48500</v>
      </c>
      <c r="M204" s="167">
        <v>47900</v>
      </c>
      <c r="N204" s="168">
        <v>0.12095687485230526</v>
      </c>
      <c r="O204" s="169">
        <v>48500</v>
      </c>
      <c r="P204" s="116"/>
    </row>
    <row r="205" spans="1:16" hidden="1" x14ac:dyDescent="0.3">
      <c r="A205" s="163">
        <v>197</v>
      </c>
      <c r="B205" s="170" t="s">
        <v>258</v>
      </c>
      <c r="C205" s="163" t="s">
        <v>39</v>
      </c>
      <c r="D205" s="170" t="s">
        <v>223</v>
      </c>
      <c r="E205" s="171" t="s">
        <v>224</v>
      </c>
      <c r="F205" s="171">
        <v>1</v>
      </c>
      <c r="G205" s="165">
        <v>40000</v>
      </c>
      <c r="H205" s="165">
        <v>50000</v>
      </c>
      <c r="I205" s="165">
        <v>46800</v>
      </c>
      <c r="J205" s="165">
        <v>56200</v>
      </c>
      <c r="K205" s="166">
        <v>39938</v>
      </c>
      <c r="L205" s="167">
        <v>46600</v>
      </c>
      <c r="M205" s="167">
        <v>46800</v>
      </c>
      <c r="N205" s="168">
        <v>0.14859780482666643</v>
      </c>
      <c r="O205" s="169">
        <v>46600</v>
      </c>
      <c r="P205" s="116"/>
    </row>
    <row r="206" spans="1:16" hidden="1" x14ac:dyDescent="0.3">
      <c r="A206" s="163">
        <v>198</v>
      </c>
      <c r="B206" s="170" t="s">
        <v>258</v>
      </c>
      <c r="C206" s="163" t="s">
        <v>238</v>
      </c>
      <c r="D206" s="170" t="s">
        <v>223</v>
      </c>
      <c r="E206" s="171" t="s">
        <v>224</v>
      </c>
      <c r="F206" s="171">
        <v>1</v>
      </c>
      <c r="G206" s="165">
        <v>50000</v>
      </c>
      <c r="H206" s="165">
        <v>70000</v>
      </c>
      <c r="I206" s="165">
        <v>53800</v>
      </c>
      <c r="J206" s="165">
        <v>64600</v>
      </c>
      <c r="K206" s="166">
        <v>67264</v>
      </c>
      <c r="L206" s="167">
        <v>61100</v>
      </c>
      <c r="M206" s="167">
        <v>64600</v>
      </c>
      <c r="N206" s="168">
        <v>0.14306078454436666</v>
      </c>
      <c r="O206" s="169">
        <v>61100</v>
      </c>
      <c r="P206" s="116"/>
    </row>
    <row r="207" spans="1:16" hidden="1" x14ac:dyDescent="0.3">
      <c r="A207" s="163">
        <v>199</v>
      </c>
      <c r="B207" s="170" t="s">
        <v>258</v>
      </c>
      <c r="C207" s="163" t="s">
        <v>239</v>
      </c>
      <c r="D207" s="170" t="s">
        <v>223</v>
      </c>
      <c r="E207" s="171" t="s">
        <v>224</v>
      </c>
      <c r="F207" s="171">
        <v>1</v>
      </c>
      <c r="G207" s="165">
        <v>50000</v>
      </c>
      <c r="H207" s="165">
        <v>70000</v>
      </c>
      <c r="I207" s="165">
        <v>59100</v>
      </c>
      <c r="J207" s="165">
        <v>70900</v>
      </c>
      <c r="K207" s="166">
        <v>52550</v>
      </c>
      <c r="L207" s="167">
        <v>60500</v>
      </c>
      <c r="M207" s="167">
        <v>59100</v>
      </c>
      <c r="N207" s="168">
        <v>0.1597626588800915</v>
      </c>
      <c r="O207" s="169">
        <v>59100</v>
      </c>
      <c r="P207" s="116"/>
    </row>
    <row r="208" spans="1:16" x14ac:dyDescent="0.3">
      <c r="A208" s="163">
        <v>200</v>
      </c>
      <c r="B208" s="170" t="s">
        <v>258</v>
      </c>
      <c r="C208" s="163" t="s">
        <v>50</v>
      </c>
      <c r="D208" s="170" t="s">
        <v>223</v>
      </c>
      <c r="E208" s="171" t="s">
        <v>224</v>
      </c>
      <c r="F208" s="171">
        <v>1</v>
      </c>
      <c r="G208" s="165">
        <v>50000</v>
      </c>
      <c r="H208" s="165">
        <v>70000</v>
      </c>
      <c r="I208" s="165">
        <v>65900</v>
      </c>
      <c r="J208" s="165">
        <v>79100</v>
      </c>
      <c r="K208" s="166">
        <v>56754</v>
      </c>
      <c r="L208" s="167">
        <v>64400</v>
      </c>
      <c r="M208" s="167">
        <v>65900</v>
      </c>
      <c r="N208" s="168">
        <v>0.17641449649695073</v>
      </c>
      <c r="O208" s="169">
        <v>65900</v>
      </c>
      <c r="P208" s="116"/>
    </row>
    <row r="209" spans="1:16" x14ac:dyDescent="0.3">
      <c r="A209" s="163">
        <v>201</v>
      </c>
      <c r="B209" s="170" t="s">
        <v>258</v>
      </c>
      <c r="C209" s="163" t="s">
        <v>47</v>
      </c>
      <c r="D209" s="170" t="s">
        <v>223</v>
      </c>
      <c r="E209" s="171" t="s">
        <v>224</v>
      </c>
      <c r="F209" s="171">
        <v>1</v>
      </c>
      <c r="G209" s="165">
        <v>40000</v>
      </c>
      <c r="H209" s="165">
        <v>70000</v>
      </c>
      <c r="I209" s="165">
        <v>43600</v>
      </c>
      <c r="J209" s="165">
        <v>52300</v>
      </c>
      <c r="K209" s="166">
        <v>42040</v>
      </c>
      <c r="L209" s="167">
        <v>49600</v>
      </c>
      <c r="M209" s="167">
        <v>43600</v>
      </c>
      <c r="N209" s="168">
        <v>0.24878116275227324</v>
      </c>
      <c r="O209" s="169">
        <v>43600</v>
      </c>
      <c r="P209" s="116"/>
    </row>
    <row r="210" spans="1:16" x14ac:dyDescent="0.3">
      <c r="A210" s="163">
        <v>202</v>
      </c>
      <c r="B210" s="170" t="s">
        <v>258</v>
      </c>
      <c r="C210" s="163" t="s">
        <v>48</v>
      </c>
      <c r="D210" s="170" t="s">
        <v>223</v>
      </c>
      <c r="E210" s="171" t="s">
        <v>224</v>
      </c>
      <c r="F210" s="171">
        <v>1</v>
      </c>
      <c r="G210" s="165">
        <v>36000</v>
      </c>
      <c r="H210" s="165">
        <v>50000</v>
      </c>
      <c r="I210" s="165">
        <v>40200</v>
      </c>
      <c r="J210" s="165">
        <v>48200</v>
      </c>
      <c r="K210" s="166">
        <v>36785</v>
      </c>
      <c r="L210" s="167">
        <v>42200</v>
      </c>
      <c r="M210" s="167">
        <v>40200</v>
      </c>
      <c r="N210" s="168">
        <v>0.15370916928660089</v>
      </c>
      <c r="O210" s="169">
        <v>40200</v>
      </c>
      <c r="P210" s="116"/>
    </row>
    <row r="211" spans="1:16" hidden="1" x14ac:dyDescent="0.3">
      <c r="A211" s="163">
        <v>203</v>
      </c>
      <c r="B211" s="170" t="s">
        <v>258</v>
      </c>
      <c r="C211" s="163" t="s">
        <v>240</v>
      </c>
      <c r="D211" s="170" t="s">
        <v>223</v>
      </c>
      <c r="E211" s="171" t="s">
        <v>224</v>
      </c>
      <c r="F211" s="171">
        <v>1</v>
      </c>
      <c r="G211" s="165">
        <v>40000</v>
      </c>
      <c r="H211" s="165">
        <v>50000</v>
      </c>
      <c r="I211" s="165">
        <v>40200</v>
      </c>
      <c r="J211" s="165">
        <v>48200</v>
      </c>
      <c r="K211" s="166">
        <v>36785</v>
      </c>
      <c r="L211" s="167">
        <v>43000</v>
      </c>
      <c r="M211" s="167">
        <v>40200</v>
      </c>
      <c r="N211" s="168">
        <v>0.13322626934804005</v>
      </c>
      <c r="O211" s="169">
        <v>43000</v>
      </c>
      <c r="P211" s="116"/>
    </row>
    <row r="212" spans="1:16" hidden="1" x14ac:dyDescent="0.3">
      <c r="A212" s="163">
        <v>204</v>
      </c>
      <c r="B212" s="170" t="s">
        <v>258</v>
      </c>
      <c r="C212" s="163" t="s">
        <v>241</v>
      </c>
      <c r="D212" s="170" t="s">
        <v>223</v>
      </c>
      <c r="E212" s="171" t="s">
        <v>224</v>
      </c>
      <c r="F212" s="171">
        <v>1</v>
      </c>
      <c r="G212" s="165">
        <v>45000</v>
      </c>
      <c r="H212" s="165">
        <v>70000</v>
      </c>
      <c r="I212" s="165">
        <v>47900</v>
      </c>
      <c r="J212" s="165">
        <v>57500</v>
      </c>
      <c r="K212" s="166">
        <v>42040</v>
      </c>
      <c r="L212" s="167">
        <v>52500</v>
      </c>
      <c r="M212" s="167">
        <v>47900</v>
      </c>
      <c r="N212" s="168">
        <v>0.21682261130564462</v>
      </c>
      <c r="O212" s="169">
        <v>47900</v>
      </c>
      <c r="P212" s="116"/>
    </row>
    <row r="213" spans="1:16" hidden="1" x14ac:dyDescent="0.3">
      <c r="A213" s="163">
        <v>205</v>
      </c>
      <c r="B213" s="170" t="s">
        <v>258</v>
      </c>
      <c r="C213" s="163" t="s">
        <v>242</v>
      </c>
      <c r="D213" s="170" t="s">
        <v>223</v>
      </c>
      <c r="E213" s="171" t="s">
        <v>224</v>
      </c>
      <c r="F213" s="171">
        <v>1</v>
      </c>
      <c r="G213" s="165">
        <v>40000</v>
      </c>
      <c r="H213" s="165">
        <v>70000</v>
      </c>
      <c r="I213" s="165">
        <v>47900</v>
      </c>
      <c r="J213" s="165">
        <v>57500</v>
      </c>
      <c r="K213" s="166">
        <v>42040</v>
      </c>
      <c r="L213" s="167">
        <v>51500</v>
      </c>
      <c r="M213" s="167">
        <v>47900</v>
      </c>
      <c r="N213" s="168">
        <v>0.2404234464083895</v>
      </c>
      <c r="O213" s="169">
        <v>47900</v>
      </c>
      <c r="P213" s="116"/>
    </row>
    <row r="214" spans="1:16" hidden="1" x14ac:dyDescent="0.3">
      <c r="A214" s="163">
        <v>206</v>
      </c>
      <c r="B214" s="170" t="s">
        <v>258</v>
      </c>
      <c r="C214" s="163" t="s">
        <v>243</v>
      </c>
      <c r="D214" s="170" t="s">
        <v>223</v>
      </c>
      <c r="E214" s="171" t="s">
        <v>224</v>
      </c>
      <c r="F214" s="171">
        <v>1</v>
      </c>
      <c r="G214" s="165">
        <v>50000</v>
      </c>
      <c r="H214" s="165">
        <v>70000</v>
      </c>
      <c r="I214" s="165">
        <v>50400</v>
      </c>
      <c r="J214" s="165">
        <v>60500</v>
      </c>
      <c r="K214" s="166">
        <v>47084.799999999996</v>
      </c>
      <c r="L214" s="167">
        <v>55600</v>
      </c>
      <c r="M214" s="167">
        <v>50400</v>
      </c>
      <c r="N214" s="168">
        <v>0.17117498177340093</v>
      </c>
      <c r="O214" s="169">
        <v>50400</v>
      </c>
      <c r="P214" s="116"/>
    </row>
    <row r="215" spans="1:16" hidden="1" x14ac:dyDescent="0.3">
      <c r="A215" s="163">
        <v>207</v>
      </c>
      <c r="B215" s="170" t="s">
        <v>258</v>
      </c>
      <c r="C215" s="163" t="s">
        <v>244</v>
      </c>
      <c r="D215" s="170" t="s">
        <v>223</v>
      </c>
      <c r="E215" s="171" t="s">
        <v>224</v>
      </c>
      <c r="F215" s="171">
        <v>1</v>
      </c>
      <c r="G215" s="165">
        <v>40000</v>
      </c>
      <c r="H215" s="165">
        <v>70000</v>
      </c>
      <c r="I215" s="165">
        <v>53000</v>
      </c>
      <c r="J215" s="165">
        <v>63600</v>
      </c>
      <c r="K215" s="166">
        <v>52444.899999999994</v>
      </c>
      <c r="L215" s="167">
        <v>55800</v>
      </c>
      <c r="M215" s="167">
        <v>53000</v>
      </c>
      <c r="N215" s="168">
        <v>0.20649123062250838</v>
      </c>
      <c r="O215" s="169">
        <v>53000</v>
      </c>
      <c r="P215" s="116"/>
    </row>
    <row r="216" spans="1:16" hidden="1" x14ac:dyDescent="0.3">
      <c r="A216" s="163">
        <v>208</v>
      </c>
      <c r="B216" s="170" t="s">
        <v>258</v>
      </c>
      <c r="C216" s="163" t="s">
        <v>245</v>
      </c>
      <c r="D216" s="170" t="s">
        <v>223</v>
      </c>
      <c r="E216" s="171" t="s">
        <v>224</v>
      </c>
      <c r="F216" s="171">
        <v>1</v>
      </c>
      <c r="G216" s="165">
        <v>40000</v>
      </c>
      <c r="H216" s="165">
        <v>50000</v>
      </c>
      <c r="I216" s="165">
        <v>45500</v>
      </c>
      <c r="J216" s="165">
        <v>54600</v>
      </c>
      <c r="K216" s="166">
        <v>47295</v>
      </c>
      <c r="L216" s="167">
        <v>47500</v>
      </c>
      <c r="M216" s="167">
        <v>47300</v>
      </c>
      <c r="N216" s="168">
        <v>0.11388544415750626</v>
      </c>
      <c r="O216" s="169">
        <v>47500</v>
      </c>
      <c r="P216" s="116"/>
    </row>
    <row r="217" spans="1:16" ht="27.6" hidden="1" x14ac:dyDescent="0.3">
      <c r="A217" s="163">
        <v>209</v>
      </c>
      <c r="B217" s="170" t="s">
        <v>258</v>
      </c>
      <c r="C217" s="163" t="s">
        <v>246</v>
      </c>
      <c r="D217" s="170" t="s">
        <v>223</v>
      </c>
      <c r="E217" s="171" t="s">
        <v>224</v>
      </c>
      <c r="F217" s="171">
        <v>1</v>
      </c>
      <c r="G217" s="165">
        <v>50000</v>
      </c>
      <c r="H217" s="165">
        <v>70000</v>
      </c>
      <c r="I217" s="165">
        <v>62700</v>
      </c>
      <c r="J217" s="165">
        <v>75200</v>
      </c>
      <c r="K217" s="166">
        <v>55177.5</v>
      </c>
      <c r="L217" s="167">
        <v>62600</v>
      </c>
      <c r="M217" s="167">
        <v>62700</v>
      </c>
      <c r="N217" s="168">
        <v>0.16508074492715177</v>
      </c>
      <c r="O217" s="169">
        <v>62700</v>
      </c>
      <c r="P217" s="116"/>
    </row>
    <row r="218" spans="1:16" hidden="1" x14ac:dyDescent="0.3">
      <c r="A218" s="163">
        <v>210</v>
      </c>
      <c r="B218" s="170" t="s">
        <v>258</v>
      </c>
      <c r="C218" s="163" t="s">
        <v>247</v>
      </c>
      <c r="D218" s="170" t="s">
        <v>223</v>
      </c>
      <c r="E218" s="171" t="s">
        <v>224</v>
      </c>
      <c r="F218" s="171">
        <v>1</v>
      </c>
      <c r="G218" s="165">
        <v>40000</v>
      </c>
      <c r="H218" s="165">
        <v>50000</v>
      </c>
      <c r="I218" s="165">
        <v>40700</v>
      </c>
      <c r="J218" s="165">
        <v>48800</v>
      </c>
      <c r="K218" s="166">
        <v>39832.899999999994</v>
      </c>
      <c r="L218" s="167">
        <v>43900</v>
      </c>
      <c r="M218" s="167">
        <v>40700</v>
      </c>
      <c r="N218" s="168">
        <v>0.11579454683333069</v>
      </c>
      <c r="O218" s="169">
        <v>43900</v>
      </c>
      <c r="P218" s="116"/>
    </row>
    <row r="219" spans="1:16" hidden="1" x14ac:dyDescent="0.3">
      <c r="A219" s="163">
        <v>211</v>
      </c>
      <c r="B219" s="170" t="s">
        <v>258</v>
      </c>
      <c r="C219" s="163" t="s">
        <v>248</v>
      </c>
      <c r="D219" s="170" t="s">
        <v>223</v>
      </c>
      <c r="E219" s="171" t="s">
        <v>224</v>
      </c>
      <c r="F219" s="171">
        <v>1</v>
      </c>
      <c r="G219" s="165">
        <v>45000</v>
      </c>
      <c r="H219" s="165">
        <v>70000</v>
      </c>
      <c r="I219" s="165">
        <v>47900</v>
      </c>
      <c r="J219" s="165">
        <v>57500</v>
      </c>
      <c r="K219" s="166">
        <v>42040</v>
      </c>
      <c r="L219" s="167">
        <v>52500</v>
      </c>
      <c r="M219" s="167">
        <v>47900</v>
      </c>
      <c r="N219" s="168">
        <v>0.21682261130564462</v>
      </c>
      <c r="O219" s="169">
        <v>47900</v>
      </c>
      <c r="P219" s="116"/>
    </row>
    <row r="220" spans="1:16" hidden="1" x14ac:dyDescent="0.3">
      <c r="A220" s="163">
        <v>212</v>
      </c>
      <c r="B220" s="170" t="s">
        <v>258</v>
      </c>
      <c r="C220" s="163" t="s">
        <v>249</v>
      </c>
      <c r="D220" s="170" t="s">
        <v>223</v>
      </c>
      <c r="E220" s="171" t="s">
        <v>224</v>
      </c>
      <c r="F220" s="171">
        <v>1</v>
      </c>
      <c r="G220" s="165">
        <v>36000</v>
      </c>
      <c r="H220" s="165">
        <v>50000</v>
      </c>
      <c r="I220" s="165">
        <v>45200</v>
      </c>
      <c r="J220" s="165">
        <v>54200</v>
      </c>
      <c r="K220" s="166">
        <v>36785</v>
      </c>
      <c r="L220" s="167">
        <v>44400</v>
      </c>
      <c r="M220" s="167">
        <v>45200</v>
      </c>
      <c r="N220" s="168">
        <v>0.18023446476666127</v>
      </c>
      <c r="O220" s="169">
        <v>45200</v>
      </c>
      <c r="P220" s="116"/>
    </row>
    <row r="221" spans="1:16" hidden="1" x14ac:dyDescent="0.3">
      <c r="A221" s="163">
        <v>213</v>
      </c>
      <c r="B221" s="170" t="s">
        <v>258</v>
      </c>
      <c r="C221" s="163" t="s">
        <v>250</v>
      </c>
      <c r="D221" s="170" t="s">
        <v>223</v>
      </c>
      <c r="E221" s="171" t="s">
        <v>224</v>
      </c>
      <c r="F221" s="171">
        <v>1</v>
      </c>
      <c r="G221" s="165">
        <v>50000</v>
      </c>
      <c r="H221" s="165">
        <v>70000</v>
      </c>
      <c r="I221" s="165">
        <v>65900</v>
      </c>
      <c r="J221" s="165">
        <v>79100</v>
      </c>
      <c r="K221" s="166">
        <v>70942.5</v>
      </c>
      <c r="L221" s="167">
        <v>67200</v>
      </c>
      <c r="M221" s="167">
        <v>70000</v>
      </c>
      <c r="N221" s="168">
        <v>0.15977865454266232</v>
      </c>
      <c r="O221" s="169">
        <v>70000</v>
      </c>
      <c r="P221" s="116"/>
    </row>
    <row r="222" spans="1:16" hidden="1" x14ac:dyDescent="0.3">
      <c r="A222" s="163">
        <v>214</v>
      </c>
      <c r="B222" s="170" t="s">
        <v>258</v>
      </c>
      <c r="C222" s="163" t="s">
        <v>251</v>
      </c>
      <c r="D222" s="170" t="s">
        <v>223</v>
      </c>
      <c r="E222" s="171" t="s">
        <v>224</v>
      </c>
      <c r="F222" s="171">
        <v>1</v>
      </c>
      <c r="G222" s="165">
        <v>34500</v>
      </c>
      <c r="H222" s="165">
        <v>50000</v>
      </c>
      <c r="I222" s="165">
        <v>43300</v>
      </c>
      <c r="J222" s="165">
        <v>52000</v>
      </c>
      <c r="K222" s="166">
        <v>43301.2</v>
      </c>
      <c r="L222" s="167">
        <v>44600</v>
      </c>
      <c r="M222" s="167">
        <v>43300</v>
      </c>
      <c r="N222" s="168">
        <v>0.15417677373169381</v>
      </c>
      <c r="O222" s="169">
        <v>43300</v>
      </c>
      <c r="P222" s="116"/>
    </row>
    <row r="223" spans="1:16" hidden="1" x14ac:dyDescent="0.3">
      <c r="A223" s="163">
        <v>215</v>
      </c>
      <c r="B223" s="170" t="s">
        <v>258</v>
      </c>
      <c r="C223" s="163" t="s">
        <v>252</v>
      </c>
      <c r="D223" s="170" t="s">
        <v>223</v>
      </c>
      <c r="E223" s="171" t="s">
        <v>224</v>
      </c>
      <c r="F223" s="171">
        <v>1</v>
      </c>
      <c r="G223" s="165">
        <v>50000</v>
      </c>
      <c r="H223" s="165">
        <v>70000</v>
      </c>
      <c r="I223" s="165">
        <v>65900</v>
      </c>
      <c r="J223" s="165">
        <v>79100</v>
      </c>
      <c r="K223" s="166">
        <v>76197.5</v>
      </c>
      <c r="L223" s="167">
        <v>68200</v>
      </c>
      <c r="M223" s="167">
        <v>70000</v>
      </c>
      <c r="N223" s="168">
        <v>0.16749070069717092</v>
      </c>
      <c r="O223" s="169">
        <v>70000</v>
      </c>
      <c r="P223" s="116"/>
    </row>
    <row r="224" spans="1:16" hidden="1" x14ac:dyDescent="0.3">
      <c r="A224" s="163">
        <v>216</v>
      </c>
      <c r="B224" s="170" t="s">
        <v>258</v>
      </c>
      <c r="C224" s="163" t="s">
        <v>253</v>
      </c>
      <c r="D224" s="170" t="s">
        <v>223</v>
      </c>
      <c r="E224" s="171" t="s">
        <v>224</v>
      </c>
      <c r="F224" s="171">
        <v>1</v>
      </c>
      <c r="G224" s="165">
        <v>50000</v>
      </c>
      <c r="H224" s="165">
        <v>70000</v>
      </c>
      <c r="I224" s="165">
        <v>65900</v>
      </c>
      <c r="J224" s="165">
        <v>79100</v>
      </c>
      <c r="K224" s="166">
        <v>70942.5</v>
      </c>
      <c r="L224" s="167">
        <v>67200</v>
      </c>
      <c r="M224" s="167">
        <v>70000</v>
      </c>
      <c r="N224" s="168">
        <v>0.15977865454266232</v>
      </c>
      <c r="O224" s="169">
        <v>70000</v>
      </c>
      <c r="P224" s="116"/>
    </row>
    <row r="225" spans="1:16" hidden="1" x14ac:dyDescent="0.3">
      <c r="A225" s="163">
        <v>217</v>
      </c>
      <c r="B225" s="163" t="s">
        <v>259</v>
      </c>
      <c r="C225" s="163" t="s">
        <v>222</v>
      </c>
      <c r="D225" s="163" t="s">
        <v>223</v>
      </c>
      <c r="E225" s="164" t="s">
        <v>224</v>
      </c>
      <c r="F225" s="164">
        <v>1</v>
      </c>
      <c r="G225" s="165">
        <v>50000</v>
      </c>
      <c r="H225" s="165">
        <v>70000</v>
      </c>
      <c r="I225" s="165">
        <v>52300</v>
      </c>
      <c r="J225" s="165">
        <v>62800</v>
      </c>
      <c r="K225" s="166">
        <v>49922.5</v>
      </c>
      <c r="L225" s="167">
        <v>57000</v>
      </c>
      <c r="M225" s="167">
        <v>52300</v>
      </c>
      <c r="N225" s="168">
        <v>0.15783863073283552</v>
      </c>
      <c r="O225" s="169">
        <v>52300</v>
      </c>
      <c r="P225" s="116"/>
    </row>
    <row r="226" spans="1:16" hidden="1" x14ac:dyDescent="0.3">
      <c r="A226" s="163">
        <v>218</v>
      </c>
      <c r="B226" s="163" t="s">
        <v>259</v>
      </c>
      <c r="C226" s="163" t="s">
        <v>225</v>
      </c>
      <c r="D226" s="163" t="s">
        <v>223</v>
      </c>
      <c r="E226" s="164" t="s">
        <v>224</v>
      </c>
      <c r="F226" s="164">
        <v>1</v>
      </c>
      <c r="G226" s="165">
        <v>34500</v>
      </c>
      <c r="H226" s="165">
        <v>50000</v>
      </c>
      <c r="I226" s="165">
        <v>38700</v>
      </c>
      <c r="J226" s="165">
        <v>46400</v>
      </c>
      <c r="K226" s="166">
        <v>33632</v>
      </c>
      <c r="L226" s="167">
        <v>40600</v>
      </c>
      <c r="M226" s="167">
        <v>38700</v>
      </c>
      <c r="N226" s="168">
        <v>0.17883875539675667</v>
      </c>
      <c r="O226" s="169">
        <v>38700</v>
      </c>
      <c r="P226" s="116"/>
    </row>
    <row r="227" spans="1:16" hidden="1" x14ac:dyDescent="0.3">
      <c r="A227" s="163">
        <v>219</v>
      </c>
      <c r="B227" s="163" t="s">
        <v>259</v>
      </c>
      <c r="C227" s="163" t="s">
        <v>226</v>
      </c>
      <c r="D227" s="163" t="s">
        <v>223</v>
      </c>
      <c r="E227" s="164" t="s">
        <v>224</v>
      </c>
      <c r="F227" s="164">
        <v>1</v>
      </c>
      <c r="G227" s="165">
        <v>50000</v>
      </c>
      <c r="H227" s="165">
        <v>70000</v>
      </c>
      <c r="I227" s="165">
        <v>50500</v>
      </c>
      <c r="J227" s="165">
        <v>60600</v>
      </c>
      <c r="K227" s="166">
        <v>47295</v>
      </c>
      <c r="L227" s="167">
        <v>55700</v>
      </c>
      <c r="M227" s="167">
        <v>50500</v>
      </c>
      <c r="N227" s="168">
        <v>0.17006980192182608</v>
      </c>
      <c r="O227" s="169">
        <v>50500</v>
      </c>
      <c r="P227" s="116"/>
    </row>
    <row r="228" spans="1:16" hidden="1" x14ac:dyDescent="0.3">
      <c r="A228" s="163">
        <v>220</v>
      </c>
      <c r="B228" s="163" t="s">
        <v>259</v>
      </c>
      <c r="C228" s="163" t="s">
        <v>227</v>
      </c>
      <c r="D228" s="163" t="s">
        <v>223</v>
      </c>
      <c r="E228" s="164" t="s">
        <v>224</v>
      </c>
      <c r="F228" s="164">
        <v>1</v>
      </c>
      <c r="G228" s="165">
        <v>40000</v>
      </c>
      <c r="H228" s="165">
        <v>50000</v>
      </c>
      <c r="I228" s="165">
        <v>40200</v>
      </c>
      <c r="J228" s="165">
        <v>48200</v>
      </c>
      <c r="K228" s="166">
        <v>36785</v>
      </c>
      <c r="L228" s="167">
        <v>43000</v>
      </c>
      <c r="M228" s="167">
        <v>40200</v>
      </c>
      <c r="N228" s="168">
        <v>0.13322626934804005</v>
      </c>
      <c r="O228" s="169">
        <v>43000</v>
      </c>
      <c r="P228" s="116"/>
    </row>
    <row r="229" spans="1:16" hidden="1" x14ac:dyDescent="0.3">
      <c r="A229" s="163">
        <v>221</v>
      </c>
      <c r="B229" s="163" t="s">
        <v>259</v>
      </c>
      <c r="C229" s="163" t="s">
        <v>228</v>
      </c>
      <c r="D229" s="163" t="s">
        <v>223</v>
      </c>
      <c r="E229" s="164" t="s">
        <v>224</v>
      </c>
      <c r="F229" s="164">
        <v>1</v>
      </c>
      <c r="G229" s="165">
        <v>40000</v>
      </c>
      <c r="H229" s="165">
        <v>70000</v>
      </c>
      <c r="I229" s="165">
        <v>46800</v>
      </c>
      <c r="J229" s="165">
        <v>56200</v>
      </c>
      <c r="K229" s="166">
        <v>39938</v>
      </c>
      <c r="L229" s="167">
        <v>50600</v>
      </c>
      <c r="M229" s="167">
        <v>46800</v>
      </c>
      <c r="N229" s="168">
        <v>0.25163995333343986</v>
      </c>
      <c r="O229" s="169">
        <v>46800</v>
      </c>
      <c r="P229" s="116"/>
    </row>
    <row r="230" spans="1:16" x14ac:dyDescent="0.3">
      <c r="A230" s="163">
        <v>222</v>
      </c>
      <c r="B230" s="163" t="s">
        <v>259</v>
      </c>
      <c r="C230" s="163" t="s">
        <v>229</v>
      </c>
      <c r="D230" s="163" t="s">
        <v>223</v>
      </c>
      <c r="E230" s="164" t="s">
        <v>224</v>
      </c>
      <c r="F230" s="164">
        <v>1</v>
      </c>
      <c r="G230" s="165">
        <v>32000</v>
      </c>
      <c r="H230" s="165">
        <v>50000</v>
      </c>
      <c r="I230" s="165">
        <v>34600</v>
      </c>
      <c r="J230" s="165">
        <v>41500</v>
      </c>
      <c r="K230" s="166">
        <v>33737.1</v>
      </c>
      <c r="L230" s="167">
        <v>38400</v>
      </c>
      <c r="M230" s="167">
        <v>34600</v>
      </c>
      <c r="N230" s="168">
        <v>0.19386763239984689</v>
      </c>
      <c r="O230" s="169">
        <v>34600</v>
      </c>
      <c r="P230" s="116"/>
    </row>
    <row r="231" spans="1:16" hidden="1" x14ac:dyDescent="0.3">
      <c r="A231" s="163">
        <v>223</v>
      </c>
      <c r="B231" s="163" t="s">
        <v>259</v>
      </c>
      <c r="C231" s="163" t="s">
        <v>230</v>
      </c>
      <c r="D231" s="163" t="s">
        <v>223</v>
      </c>
      <c r="E231" s="164" t="s">
        <v>224</v>
      </c>
      <c r="F231" s="164">
        <v>1</v>
      </c>
      <c r="G231" s="165">
        <v>34500</v>
      </c>
      <c r="H231" s="165">
        <v>50000</v>
      </c>
      <c r="I231" s="165">
        <v>40200</v>
      </c>
      <c r="J231" s="165">
        <v>48200</v>
      </c>
      <c r="K231" s="166">
        <v>36785</v>
      </c>
      <c r="L231" s="167">
        <v>41900</v>
      </c>
      <c r="M231" s="167">
        <v>40200</v>
      </c>
      <c r="N231" s="168">
        <v>0.1639554038652091</v>
      </c>
      <c r="O231" s="169">
        <v>40200</v>
      </c>
      <c r="P231" s="116"/>
    </row>
    <row r="232" spans="1:16" hidden="1" x14ac:dyDescent="0.3">
      <c r="A232" s="163">
        <v>224</v>
      </c>
      <c r="B232" s="163" t="s">
        <v>259</v>
      </c>
      <c r="C232" s="163" t="s">
        <v>231</v>
      </c>
      <c r="D232" s="163" t="s">
        <v>223</v>
      </c>
      <c r="E232" s="164" t="s">
        <v>224</v>
      </c>
      <c r="F232" s="164">
        <v>1</v>
      </c>
      <c r="G232" s="165">
        <v>40000</v>
      </c>
      <c r="H232" s="165">
        <v>70000</v>
      </c>
      <c r="I232" s="165">
        <v>40200</v>
      </c>
      <c r="J232" s="165">
        <v>48200</v>
      </c>
      <c r="K232" s="166">
        <v>36785</v>
      </c>
      <c r="L232" s="167">
        <v>47000</v>
      </c>
      <c r="M232" s="167">
        <v>40200</v>
      </c>
      <c r="N232" s="168">
        <v>0.28720869541874117</v>
      </c>
      <c r="O232" s="169">
        <v>40200</v>
      </c>
      <c r="P232" s="116"/>
    </row>
    <row r="233" spans="1:16" hidden="1" x14ac:dyDescent="0.3">
      <c r="A233" s="163">
        <v>225</v>
      </c>
      <c r="B233" s="163" t="s">
        <v>259</v>
      </c>
      <c r="C233" s="163" t="s">
        <v>232</v>
      </c>
      <c r="D233" s="163" t="s">
        <v>223</v>
      </c>
      <c r="E233" s="164" t="s">
        <v>224</v>
      </c>
      <c r="F233" s="164">
        <v>1</v>
      </c>
      <c r="G233" s="165">
        <v>50000</v>
      </c>
      <c r="H233" s="165">
        <v>50000</v>
      </c>
      <c r="I233" s="165">
        <v>56300</v>
      </c>
      <c r="J233" s="165">
        <v>67600</v>
      </c>
      <c r="K233" s="166">
        <v>52550</v>
      </c>
      <c r="L233" s="167">
        <v>55300</v>
      </c>
      <c r="M233" s="167">
        <v>52600</v>
      </c>
      <c r="N233" s="168">
        <v>0.13291758978557733</v>
      </c>
      <c r="O233" s="169">
        <v>55300</v>
      </c>
      <c r="P233" s="116"/>
    </row>
    <row r="234" spans="1:16" hidden="1" x14ac:dyDescent="0.3">
      <c r="A234" s="163">
        <v>226</v>
      </c>
      <c r="B234" s="163" t="s">
        <v>259</v>
      </c>
      <c r="C234" s="163" t="s">
        <v>233</v>
      </c>
      <c r="D234" s="163" t="s">
        <v>223</v>
      </c>
      <c r="E234" s="164" t="s">
        <v>224</v>
      </c>
      <c r="F234" s="164">
        <v>1</v>
      </c>
      <c r="G234" s="165">
        <v>34500</v>
      </c>
      <c r="H234" s="165">
        <v>50000</v>
      </c>
      <c r="I234" s="165">
        <v>40200</v>
      </c>
      <c r="J234" s="165">
        <v>48200</v>
      </c>
      <c r="K234" s="166">
        <v>36785</v>
      </c>
      <c r="L234" s="167">
        <v>41900</v>
      </c>
      <c r="M234" s="167">
        <v>40200</v>
      </c>
      <c r="N234" s="168">
        <v>0.1639554038652091</v>
      </c>
      <c r="O234" s="169">
        <v>40200</v>
      </c>
      <c r="P234" s="116"/>
    </row>
    <row r="235" spans="1:16" hidden="1" x14ac:dyDescent="0.3">
      <c r="A235" s="163">
        <v>227</v>
      </c>
      <c r="B235" s="163" t="s">
        <v>259</v>
      </c>
      <c r="C235" s="163" t="s">
        <v>234</v>
      </c>
      <c r="D235" s="163" t="s">
        <v>223</v>
      </c>
      <c r="E235" s="164" t="s">
        <v>224</v>
      </c>
      <c r="F235" s="164">
        <v>1</v>
      </c>
      <c r="G235" s="165">
        <v>50000</v>
      </c>
      <c r="H235" s="165">
        <v>70000</v>
      </c>
      <c r="I235" s="165">
        <v>50500</v>
      </c>
      <c r="J235" s="165">
        <v>60600</v>
      </c>
      <c r="K235" s="166">
        <v>47295</v>
      </c>
      <c r="L235" s="167">
        <v>55700</v>
      </c>
      <c r="M235" s="167">
        <v>50500</v>
      </c>
      <c r="N235" s="168">
        <v>0.17006980192182608</v>
      </c>
      <c r="O235" s="169">
        <v>50500</v>
      </c>
      <c r="P235" s="116"/>
    </row>
    <row r="236" spans="1:16" hidden="1" x14ac:dyDescent="0.3">
      <c r="A236" s="163">
        <v>228</v>
      </c>
      <c r="B236" s="163" t="s">
        <v>259</v>
      </c>
      <c r="C236" s="163" t="s">
        <v>235</v>
      </c>
      <c r="D236" s="163" t="s">
        <v>223</v>
      </c>
      <c r="E236" s="164" t="s">
        <v>224</v>
      </c>
      <c r="F236" s="164">
        <v>1</v>
      </c>
      <c r="G236" s="165">
        <v>50000</v>
      </c>
      <c r="H236" s="165">
        <v>70000</v>
      </c>
      <c r="I236" s="165">
        <v>50500</v>
      </c>
      <c r="J236" s="165">
        <v>60600</v>
      </c>
      <c r="K236" s="166">
        <v>47295</v>
      </c>
      <c r="L236" s="167">
        <v>55700</v>
      </c>
      <c r="M236" s="167">
        <v>50500</v>
      </c>
      <c r="N236" s="168">
        <v>0.17006980192182608</v>
      </c>
      <c r="O236" s="169">
        <v>50500</v>
      </c>
      <c r="P236" s="116"/>
    </row>
    <row r="237" spans="1:16" x14ac:dyDescent="0.3">
      <c r="A237" s="163">
        <v>229</v>
      </c>
      <c r="B237" s="163" t="s">
        <v>259</v>
      </c>
      <c r="C237" s="163" t="s">
        <v>45</v>
      </c>
      <c r="D237" s="163" t="s">
        <v>223</v>
      </c>
      <c r="E237" s="164" t="s">
        <v>224</v>
      </c>
      <c r="F237" s="164">
        <v>1</v>
      </c>
      <c r="G237" s="165">
        <v>50000</v>
      </c>
      <c r="H237" s="165">
        <v>70000</v>
      </c>
      <c r="I237" s="165">
        <v>53100</v>
      </c>
      <c r="J237" s="165">
        <v>63700</v>
      </c>
      <c r="K237" s="166">
        <v>52550</v>
      </c>
      <c r="L237" s="167">
        <v>57900</v>
      </c>
      <c r="M237" s="167">
        <v>53100</v>
      </c>
      <c r="N237" s="168">
        <v>0.14817581479318218</v>
      </c>
      <c r="O237" s="169">
        <v>57900</v>
      </c>
      <c r="P237" s="116"/>
    </row>
    <row r="238" spans="1:16" hidden="1" x14ac:dyDescent="0.3">
      <c r="A238" s="163">
        <v>230</v>
      </c>
      <c r="B238" s="163" t="s">
        <v>259</v>
      </c>
      <c r="C238" s="163" t="s">
        <v>236</v>
      </c>
      <c r="D238" s="163" t="s">
        <v>223</v>
      </c>
      <c r="E238" s="164" t="s">
        <v>224</v>
      </c>
      <c r="F238" s="164">
        <v>1</v>
      </c>
      <c r="G238" s="165">
        <v>40000</v>
      </c>
      <c r="H238" s="165">
        <v>70000</v>
      </c>
      <c r="I238" s="165">
        <v>42800</v>
      </c>
      <c r="J238" s="165">
        <v>51400</v>
      </c>
      <c r="K238" s="166">
        <v>42040</v>
      </c>
      <c r="L238" s="167">
        <v>49200</v>
      </c>
      <c r="M238" s="167">
        <v>42800</v>
      </c>
      <c r="N238" s="168">
        <v>0.25164233731091895</v>
      </c>
      <c r="O238" s="169">
        <v>42800</v>
      </c>
      <c r="P238" s="116"/>
    </row>
    <row r="239" spans="1:16" x14ac:dyDescent="0.3">
      <c r="A239" s="163">
        <v>231</v>
      </c>
      <c r="B239" s="163" t="s">
        <v>259</v>
      </c>
      <c r="C239" s="163" t="s">
        <v>43</v>
      </c>
      <c r="D239" s="163" t="s">
        <v>223</v>
      </c>
      <c r="E239" s="164" t="s">
        <v>224</v>
      </c>
      <c r="F239" s="164">
        <v>1</v>
      </c>
      <c r="G239" s="165">
        <v>50000</v>
      </c>
      <c r="H239" s="165">
        <v>70000</v>
      </c>
      <c r="I239" s="165">
        <v>62700</v>
      </c>
      <c r="J239" s="165">
        <v>75200</v>
      </c>
      <c r="K239" s="166">
        <v>55177.5</v>
      </c>
      <c r="L239" s="167">
        <v>62600</v>
      </c>
      <c r="M239" s="167">
        <v>62700</v>
      </c>
      <c r="N239" s="168">
        <v>0.16508074492715177</v>
      </c>
      <c r="O239" s="169">
        <v>62700</v>
      </c>
      <c r="P239" s="116"/>
    </row>
    <row r="240" spans="1:16" hidden="1" x14ac:dyDescent="0.3">
      <c r="A240" s="163">
        <v>232</v>
      </c>
      <c r="B240" s="163" t="s">
        <v>259</v>
      </c>
      <c r="C240" s="163" t="s">
        <v>237</v>
      </c>
      <c r="D240" s="163" t="s">
        <v>223</v>
      </c>
      <c r="E240" s="164" t="s">
        <v>224</v>
      </c>
      <c r="F240" s="164">
        <v>1</v>
      </c>
      <c r="G240" s="165">
        <v>40000</v>
      </c>
      <c r="H240" s="165">
        <v>50000</v>
      </c>
      <c r="I240" s="165">
        <v>46700</v>
      </c>
      <c r="J240" s="165">
        <v>56000</v>
      </c>
      <c r="K240" s="166">
        <v>42040</v>
      </c>
      <c r="L240" s="167">
        <v>46900</v>
      </c>
      <c r="M240" s="167">
        <v>46700</v>
      </c>
      <c r="N240" s="168">
        <v>0.13625365762660382</v>
      </c>
      <c r="O240" s="169">
        <v>46900</v>
      </c>
      <c r="P240" s="116"/>
    </row>
    <row r="241" spans="1:16" hidden="1" x14ac:dyDescent="0.3">
      <c r="A241" s="163">
        <v>233</v>
      </c>
      <c r="B241" s="163" t="s">
        <v>259</v>
      </c>
      <c r="C241" s="163" t="s">
        <v>39</v>
      </c>
      <c r="D241" s="163" t="s">
        <v>223</v>
      </c>
      <c r="E241" s="164" t="s">
        <v>224</v>
      </c>
      <c r="F241" s="164">
        <v>1</v>
      </c>
      <c r="G241" s="165">
        <v>34500</v>
      </c>
      <c r="H241" s="165">
        <v>50000</v>
      </c>
      <c r="I241" s="165">
        <v>46100</v>
      </c>
      <c r="J241" s="165">
        <v>55300</v>
      </c>
      <c r="K241" s="166">
        <v>39938</v>
      </c>
      <c r="L241" s="167">
        <v>45200</v>
      </c>
      <c r="M241" s="167">
        <v>46100</v>
      </c>
      <c r="N241" s="168">
        <v>0.18123306839670086</v>
      </c>
      <c r="O241" s="169">
        <v>46100</v>
      </c>
      <c r="P241" s="116"/>
    </row>
    <row r="242" spans="1:16" hidden="1" x14ac:dyDescent="0.3">
      <c r="A242" s="163">
        <v>234</v>
      </c>
      <c r="B242" s="163" t="s">
        <v>259</v>
      </c>
      <c r="C242" s="163" t="s">
        <v>238</v>
      </c>
      <c r="D242" s="163" t="s">
        <v>223</v>
      </c>
      <c r="E242" s="164" t="s">
        <v>224</v>
      </c>
      <c r="F242" s="164">
        <v>1</v>
      </c>
      <c r="G242" s="165">
        <v>50000</v>
      </c>
      <c r="H242" s="165">
        <v>70000</v>
      </c>
      <c r="I242" s="165">
        <v>60500</v>
      </c>
      <c r="J242" s="165">
        <v>72600</v>
      </c>
      <c r="K242" s="166">
        <v>70942.5</v>
      </c>
      <c r="L242" s="167">
        <v>64800</v>
      </c>
      <c r="M242" s="167">
        <v>70000</v>
      </c>
      <c r="N242" s="168">
        <v>0.14701953550189462</v>
      </c>
      <c r="O242" s="169">
        <v>64800</v>
      </c>
      <c r="P242" s="116"/>
    </row>
    <row r="243" spans="1:16" hidden="1" x14ac:dyDescent="0.3">
      <c r="A243" s="163">
        <v>235</v>
      </c>
      <c r="B243" s="163" t="s">
        <v>259</v>
      </c>
      <c r="C243" s="163" t="s">
        <v>239</v>
      </c>
      <c r="D243" s="163" t="s">
        <v>223</v>
      </c>
      <c r="E243" s="164" t="s">
        <v>224</v>
      </c>
      <c r="F243" s="164">
        <v>1</v>
      </c>
      <c r="G243" s="165">
        <v>50000</v>
      </c>
      <c r="H243" s="165">
        <v>70000</v>
      </c>
      <c r="I243" s="165">
        <v>56300</v>
      </c>
      <c r="J243" s="165">
        <v>67600</v>
      </c>
      <c r="K243" s="166">
        <v>52550</v>
      </c>
      <c r="L243" s="167">
        <v>59300</v>
      </c>
      <c r="M243" s="167">
        <v>56300</v>
      </c>
      <c r="N243" s="168">
        <v>0.15189741948612284</v>
      </c>
      <c r="O243" s="169">
        <v>56300</v>
      </c>
      <c r="P243" s="116"/>
    </row>
    <row r="244" spans="1:16" x14ac:dyDescent="0.3">
      <c r="A244" s="163">
        <v>236</v>
      </c>
      <c r="B244" s="163" t="s">
        <v>259</v>
      </c>
      <c r="C244" s="163" t="s">
        <v>50</v>
      </c>
      <c r="D244" s="163" t="s">
        <v>223</v>
      </c>
      <c r="E244" s="164" t="s">
        <v>224</v>
      </c>
      <c r="F244" s="164">
        <v>1</v>
      </c>
      <c r="G244" s="165">
        <v>50000</v>
      </c>
      <c r="H244" s="165">
        <v>70000</v>
      </c>
      <c r="I244" s="165">
        <v>65900</v>
      </c>
      <c r="J244" s="165">
        <v>79100</v>
      </c>
      <c r="K244" s="166">
        <v>60432.499999999993</v>
      </c>
      <c r="L244" s="167">
        <v>65100</v>
      </c>
      <c r="M244" s="167">
        <v>65900</v>
      </c>
      <c r="N244" s="168">
        <v>0.16662238664402731</v>
      </c>
      <c r="O244" s="169">
        <v>65900</v>
      </c>
      <c r="P244" s="116"/>
    </row>
    <row r="245" spans="1:16" x14ac:dyDescent="0.3">
      <c r="A245" s="163">
        <v>237</v>
      </c>
      <c r="B245" s="163" t="s">
        <v>259</v>
      </c>
      <c r="C245" s="163" t="s">
        <v>47</v>
      </c>
      <c r="D245" s="163" t="s">
        <v>223</v>
      </c>
      <c r="E245" s="164" t="s">
        <v>224</v>
      </c>
      <c r="F245" s="164">
        <v>1</v>
      </c>
      <c r="G245" s="165">
        <v>34500</v>
      </c>
      <c r="H245" s="165">
        <v>70000</v>
      </c>
      <c r="I245" s="165">
        <v>42800</v>
      </c>
      <c r="J245" s="165">
        <v>51400</v>
      </c>
      <c r="K245" s="166">
        <v>42040</v>
      </c>
      <c r="L245" s="167">
        <v>48100</v>
      </c>
      <c r="M245" s="167">
        <v>42800</v>
      </c>
      <c r="N245" s="168">
        <v>0.28254296873431295</v>
      </c>
      <c r="O245" s="169">
        <v>42800</v>
      </c>
      <c r="P245" s="116"/>
    </row>
    <row r="246" spans="1:16" x14ac:dyDescent="0.3">
      <c r="A246" s="163">
        <v>238</v>
      </c>
      <c r="B246" s="163" t="s">
        <v>259</v>
      </c>
      <c r="C246" s="163" t="s">
        <v>48</v>
      </c>
      <c r="D246" s="163" t="s">
        <v>223</v>
      </c>
      <c r="E246" s="164" t="s">
        <v>224</v>
      </c>
      <c r="F246" s="164">
        <v>1</v>
      </c>
      <c r="G246" s="165">
        <v>34500</v>
      </c>
      <c r="H246" s="165">
        <v>50000</v>
      </c>
      <c r="I246" s="165">
        <v>40200</v>
      </c>
      <c r="J246" s="165">
        <v>48200</v>
      </c>
      <c r="K246" s="166">
        <v>36785</v>
      </c>
      <c r="L246" s="167">
        <v>41900</v>
      </c>
      <c r="M246" s="167">
        <v>40200</v>
      </c>
      <c r="N246" s="168">
        <v>0.1639554038652091</v>
      </c>
      <c r="O246" s="169">
        <v>40200</v>
      </c>
      <c r="P246" s="116"/>
    </row>
    <row r="247" spans="1:16" hidden="1" x14ac:dyDescent="0.3">
      <c r="A247" s="163">
        <v>239</v>
      </c>
      <c r="B247" s="163" t="s">
        <v>259</v>
      </c>
      <c r="C247" s="163" t="s">
        <v>240</v>
      </c>
      <c r="D247" s="163" t="s">
        <v>223</v>
      </c>
      <c r="E247" s="164" t="s">
        <v>224</v>
      </c>
      <c r="F247" s="164">
        <v>1</v>
      </c>
      <c r="G247" s="165">
        <v>40000</v>
      </c>
      <c r="H247" s="165">
        <v>50000</v>
      </c>
      <c r="I247" s="165">
        <v>40200</v>
      </c>
      <c r="J247" s="165">
        <v>48200</v>
      </c>
      <c r="K247" s="166">
        <v>36785</v>
      </c>
      <c r="L247" s="167">
        <v>43000</v>
      </c>
      <c r="M247" s="167">
        <v>40200</v>
      </c>
      <c r="N247" s="168">
        <v>0.13322626934804005</v>
      </c>
      <c r="O247" s="169">
        <v>43000</v>
      </c>
      <c r="P247" s="116"/>
    </row>
    <row r="248" spans="1:16" hidden="1" x14ac:dyDescent="0.3">
      <c r="A248" s="163">
        <v>240</v>
      </c>
      <c r="B248" s="163" t="s">
        <v>259</v>
      </c>
      <c r="C248" s="163" t="s">
        <v>241</v>
      </c>
      <c r="D248" s="163" t="s">
        <v>223</v>
      </c>
      <c r="E248" s="164" t="s">
        <v>224</v>
      </c>
      <c r="F248" s="164">
        <v>1</v>
      </c>
      <c r="G248" s="165">
        <v>50000</v>
      </c>
      <c r="H248" s="165">
        <v>70000</v>
      </c>
      <c r="I248" s="165">
        <v>47900</v>
      </c>
      <c r="J248" s="165">
        <v>57500</v>
      </c>
      <c r="K248" s="166">
        <v>42040</v>
      </c>
      <c r="L248" s="167">
        <v>53500</v>
      </c>
      <c r="M248" s="167">
        <v>50000</v>
      </c>
      <c r="N248" s="168">
        <v>0.20118409556578024</v>
      </c>
      <c r="O248" s="169">
        <v>50000</v>
      </c>
      <c r="P248" s="116"/>
    </row>
    <row r="249" spans="1:16" hidden="1" x14ac:dyDescent="0.3">
      <c r="A249" s="163">
        <v>241</v>
      </c>
      <c r="B249" s="163" t="s">
        <v>259</v>
      </c>
      <c r="C249" s="163" t="s">
        <v>242</v>
      </c>
      <c r="D249" s="163" t="s">
        <v>223</v>
      </c>
      <c r="E249" s="164" t="s">
        <v>224</v>
      </c>
      <c r="F249" s="164">
        <v>1</v>
      </c>
      <c r="G249" s="165">
        <v>40000</v>
      </c>
      <c r="H249" s="165">
        <v>70000</v>
      </c>
      <c r="I249" s="165">
        <v>45700</v>
      </c>
      <c r="J249" s="165">
        <v>54800</v>
      </c>
      <c r="K249" s="166">
        <v>42040</v>
      </c>
      <c r="L249" s="167">
        <v>50500</v>
      </c>
      <c r="M249" s="167">
        <v>45700</v>
      </c>
      <c r="N249" s="168">
        <v>0.24321194931859486</v>
      </c>
      <c r="O249" s="169">
        <v>45700</v>
      </c>
      <c r="P249" s="116"/>
    </row>
    <row r="250" spans="1:16" hidden="1" x14ac:dyDescent="0.3">
      <c r="A250" s="163">
        <v>242</v>
      </c>
      <c r="B250" s="163" t="s">
        <v>259</v>
      </c>
      <c r="C250" s="163" t="s">
        <v>243</v>
      </c>
      <c r="D250" s="163" t="s">
        <v>223</v>
      </c>
      <c r="E250" s="164" t="s">
        <v>224</v>
      </c>
      <c r="F250" s="164">
        <v>1</v>
      </c>
      <c r="G250" s="165">
        <v>50000</v>
      </c>
      <c r="H250" s="165">
        <v>70000</v>
      </c>
      <c r="I250" s="165">
        <v>57100</v>
      </c>
      <c r="J250" s="165">
        <v>68500</v>
      </c>
      <c r="K250" s="166">
        <v>60537.599999999999</v>
      </c>
      <c r="L250" s="167">
        <v>61200</v>
      </c>
      <c r="M250" s="167">
        <v>60500</v>
      </c>
      <c r="N250" s="168">
        <v>0.13503131395203488</v>
      </c>
      <c r="O250" s="169">
        <v>61200</v>
      </c>
      <c r="P250" s="116"/>
    </row>
    <row r="251" spans="1:16" hidden="1" x14ac:dyDescent="0.3">
      <c r="A251" s="163">
        <v>243</v>
      </c>
      <c r="B251" s="163" t="s">
        <v>259</v>
      </c>
      <c r="C251" s="163" t="s">
        <v>244</v>
      </c>
      <c r="D251" s="163" t="s">
        <v>223</v>
      </c>
      <c r="E251" s="164" t="s">
        <v>224</v>
      </c>
      <c r="F251" s="164">
        <v>1</v>
      </c>
      <c r="G251" s="165">
        <v>34500</v>
      </c>
      <c r="H251" s="165">
        <v>70000</v>
      </c>
      <c r="I251" s="165">
        <v>47900</v>
      </c>
      <c r="J251" s="165">
        <v>57500</v>
      </c>
      <c r="K251" s="166">
        <v>42040</v>
      </c>
      <c r="L251" s="167">
        <v>50400</v>
      </c>
      <c r="M251" s="167">
        <v>47900</v>
      </c>
      <c r="N251" s="168">
        <v>0.27419073386728054</v>
      </c>
      <c r="O251" s="169">
        <v>47900</v>
      </c>
      <c r="P251" s="116"/>
    </row>
    <row r="252" spans="1:16" hidden="1" x14ac:dyDescent="0.3">
      <c r="A252" s="163">
        <v>244</v>
      </c>
      <c r="B252" s="163" t="s">
        <v>259</v>
      </c>
      <c r="C252" s="163" t="s">
        <v>245</v>
      </c>
      <c r="D252" s="163" t="s">
        <v>223</v>
      </c>
      <c r="E252" s="164" t="s">
        <v>224</v>
      </c>
      <c r="F252" s="164">
        <v>1</v>
      </c>
      <c r="G252" s="165">
        <v>34500</v>
      </c>
      <c r="H252" s="165">
        <v>50000</v>
      </c>
      <c r="I252" s="165">
        <v>45500</v>
      </c>
      <c r="J252" s="165">
        <v>54600</v>
      </c>
      <c r="K252" s="166">
        <v>47295</v>
      </c>
      <c r="L252" s="167">
        <v>46400</v>
      </c>
      <c r="M252" s="167">
        <v>47300</v>
      </c>
      <c r="N252" s="168">
        <v>0.16114190771455542</v>
      </c>
      <c r="O252" s="169">
        <v>47300</v>
      </c>
      <c r="P252" s="116"/>
    </row>
    <row r="253" spans="1:16" ht="27.6" hidden="1" x14ac:dyDescent="0.3">
      <c r="A253" s="163">
        <v>245</v>
      </c>
      <c r="B253" s="163" t="s">
        <v>259</v>
      </c>
      <c r="C253" s="163" t="s">
        <v>246</v>
      </c>
      <c r="D253" s="163" t="s">
        <v>223</v>
      </c>
      <c r="E253" s="164" t="s">
        <v>224</v>
      </c>
      <c r="F253" s="164">
        <v>1</v>
      </c>
      <c r="G253" s="165">
        <v>50000</v>
      </c>
      <c r="H253" s="165">
        <v>70000</v>
      </c>
      <c r="I253" s="165">
        <v>56700</v>
      </c>
      <c r="J253" s="165">
        <v>68000</v>
      </c>
      <c r="K253" s="166">
        <v>55177.5</v>
      </c>
      <c r="L253" s="167">
        <v>60000</v>
      </c>
      <c r="M253" s="167">
        <v>56700</v>
      </c>
      <c r="N253" s="168">
        <v>0.14394905012941572</v>
      </c>
      <c r="O253" s="169">
        <v>60000</v>
      </c>
      <c r="P253" s="116"/>
    </row>
    <row r="254" spans="1:16" hidden="1" x14ac:dyDescent="0.3">
      <c r="A254" s="163">
        <v>246</v>
      </c>
      <c r="B254" s="163" t="s">
        <v>259</v>
      </c>
      <c r="C254" s="163" t="s">
        <v>247</v>
      </c>
      <c r="D254" s="163" t="s">
        <v>223</v>
      </c>
      <c r="E254" s="164" t="s">
        <v>224</v>
      </c>
      <c r="F254" s="164">
        <v>1</v>
      </c>
      <c r="G254" s="165">
        <v>34500</v>
      </c>
      <c r="H254" s="165">
        <v>50000</v>
      </c>
      <c r="I254" s="165">
        <v>40700</v>
      </c>
      <c r="J254" s="165">
        <v>48800</v>
      </c>
      <c r="K254" s="166">
        <v>39832.899999999994</v>
      </c>
      <c r="L254" s="167">
        <v>42800</v>
      </c>
      <c r="M254" s="167">
        <v>40700</v>
      </c>
      <c r="N254" s="168">
        <v>0.15240908623242502</v>
      </c>
      <c r="O254" s="169">
        <v>40700</v>
      </c>
      <c r="P254" s="116"/>
    </row>
    <row r="255" spans="1:16" hidden="1" x14ac:dyDescent="0.3">
      <c r="A255" s="163">
        <v>247</v>
      </c>
      <c r="B255" s="163" t="s">
        <v>259</v>
      </c>
      <c r="C255" s="163" t="s">
        <v>248</v>
      </c>
      <c r="D255" s="163" t="s">
        <v>223</v>
      </c>
      <c r="E255" s="164" t="s">
        <v>224</v>
      </c>
      <c r="F255" s="164">
        <v>1</v>
      </c>
      <c r="G255" s="165">
        <v>34500</v>
      </c>
      <c r="H255" s="165">
        <v>70000</v>
      </c>
      <c r="I255" s="165">
        <v>47900</v>
      </c>
      <c r="J255" s="165">
        <v>57500</v>
      </c>
      <c r="K255" s="166">
        <v>42040</v>
      </c>
      <c r="L255" s="167">
        <v>50400</v>
      </c>
      <c r="M255" s="167">
        <v>47900</v>
      </c>
      <c r="N255" s="168">
        <v>0.27419073386728054</v>
      </c>
      <c r="O255" s="169">
        <v>47900</v>
      </c>
      <c r="P255" s="116"/>
    </row>
    <row r="256" spans="1:16" hidden="1" x14ac:dyDescent="0.3">
      <c r="A256" s="163">
        <v>248</v>
      </c>
      <c r="B256" s="163" t="s">
        <v>259</v>
      </c>
      <c r="C256" s="163" t="s">
        <v>249</v>
      </c>
      <c r="D256" s="163" t="s">
        <v>223</v>
      </c>
      <c r="E256" s="164" t="s">
        <v>224</v>
      </c>
      <c r="F256" s="164">
        <v>1</v>
      </c>
      <c r="G256" s="165">
        <v>34500</v>
      </c>
      <c r="H256" s="165">
        <v>50000</v>
      </c>
      <c r="I256" s="165">
        <v>43100</v>
      </c>
      <c r="J256" s="165">
        <v>51700</v>
      </c>
      <c r="K256" s="166">
        <v>36785</v>
      </c>
      <c r="L256" s="167">
        <v>43200</v>
      </c>
      <c r="M256" s="167">
        <v>43100</v>
      </c>
      <c r="N256" s="168">
        <v>0.17748595122478319</v>
      </c>
      <c r="O256" s="169">
        <v>43100</v>
      </c>
      <c r="P256" s="116"/>
    </row>
    <row r="257" spans="1:16" hidden="1" x14ac:dyDescent="0.3">
      <c r="A257" s="163">
        <v>249</v>
      </c>
      <c r="B257" s="163" t="s">
        <v>259</v>
      </c>
      <c r="C257" s="163" t="s">
        <v>250</v>
      </c>
      <c r="D257" s="163" t="s">
        <v>223</v>
      </c>
      <c r="E257" s="164" t="s">
        <v>224</v>
      </c>
      <c r="F257" s="164">
        <v>1</v>
      </c>
      <c r="G257" s="165">
        <v>50000</v>
      </c>
      <c r="H257" s="165">
        <v>70000</v>
      </c>
      <c r="I257" s="165">
        <v>60500</v>
      </c>
      <c r="J257" s="165">
        <v>72600</v>
      </c>
      <c r="K257" s="166">
        <v>70942.5</v>
      </c>
      <c r="L257" s="167">
        <v>64800</v>
      </c>
      <c r="M257" s="167">
        <v>70000</v>
      </c>
      <c r="N257" s="168">
        <v>0.14701953550189462</v>
      </c>
      <c r="O257" s="169">
        <v>64800</v>
      </c>
      <c r="P257" s="116"/>
    </row>
    <row r="258" spans="1:16" hidden="1" x14ac:dyDescent="0.3">
      <c r="A258" s="163">
        <v>250</v>
      </c>
      <c r="B258" s="163" t="s">
        <v>259</v>
      </c>
      <c r="C258" s="163" t="s">
        <v>251</v>
      </c>
      <c r="D258" s="163" t="s">
        <v>223</v>
      </c>
      <c r="E258" s="164" t="s">
        <v>224</v>
      </c>
      <c r="F258" s="164">
        <v>1</v>
      </c>
      <c r="G258" s="165">
        <v>34500</v>
      </c>
      <c r="H258" s="165">
        <v>50000</v>
      </c>
      <c r="I258" s="165">
        <v>43300</v>
      </c>
      <c r="J258" s="165">
        <v>52000</v>
      </c>
      <c r="K258" s="166">
        <v>43301.2</v>
      </c>
      <c r="L258" s="167">
        <v>44600</v>
      </c>
      <c r="M258" s="167">
        <v>43300</v>
      </c>
      <c r="N258" s="168">
        <v>0.15417677373169381</v>
      </c>
      <c r="O258" s="169">
        <v>43300</v>
      </c>
      <c r="P258" s="116"/>
    </row>
    <row r="259" spans="1:16" hidden="1" x14ac:dyDescent="0.3">
      <c r="A259" s="163">
        <v>251</v>
      </c>
      <c r="B259" s="163" t="s">
        <v>259</v>
      </c>
      <c r="C259" s="163" t="s">
        <v>252</v>
      </c>
      <c r="D259" s="163" t="s">
        <v>223</v>
      </c>
      <c r="E259" s="164" t="s">
        <v>224</v>
      </c>
      <c r="F259" s="164">
        <v>1</v>
      </c>
      <c r="G259" s="165">
        <v>50000</v>
      </c>
      <c r="H259" s="165">
        <v>70000</v>
      </c>
      <c r="I259" s="165">
        <v>60500</v>
      </c>
      <c r="J259" s="165">
        <v>72600</v>
      </c>
      <c r="K259" s="166">
        <v>76197.5</v>
      </c>
      <c r="L259" s="167">
        <v>65900</v>
      </c>
      <c r="M259" s="167">
        <v>70000</v>
      </c>
      <c r="N259" s="168">
        <v>0.16099528830461424</v>
      </c>
      <c r="O259" s="169">
        <v>70000</v>
      </c>
      <c r="P259" s="116"/>
    </row>
    <row r="260" spans="1:16" hidden="1" x14ac:dyDescent="0.3">
      <c r="A260" s="163">
        <v>252</v>
      </c>
      <c r="B260" s="163" t="s">
        <v>259</v>
      </c>
      <c r="C260" s="163" t="s">
        <v>253</v>
      </c>
      <c r="D260" s="163" t="s">
        <v>223</v>
      </c>
      <c r="E260" s="164" t="s">
        <v>224</v>
      </c>
      <c r="F260" s="164">
        <v>1</v>
      </c>
      <c r="G260" s="165">
        <v>50000</v>
      </c>
      <c r="H260" s="165">
        <v>70000</v>
      </c>
      <c r="I260" s="165">
        <v>60500</v>
      </c>
      <c r="J260" s="165">
        <v>72600</v>
      </c>
      <c r="K260" s="166">
        <v>70942.5</v>
      </c>
      <c r="L260" s="167">
        <v>64800</v>
      </c>
      <c r="M260" s="167">
        <v>70000</v>
      </c>
      <c r="N260" s="168">
        <v>0.14701953550189462</v>
      </c>
      <c r="O260" s="169">
        <v>64800</v>
      </c>
      <c r="P260" s="116"/>
    </row>
    <row r="261" spans="1:16" hidden="1" x14ac:dyDescent="0.3">
      <c r="A261" s="163">
        <v>253</v>
      </c>
      <c r="B261" s="170" t="s">
        <v>260</v>
      </c>
      <c r="C261" s="163" t="s">
        <v>222</v>
      </c>
      <c r="D261" s="170" t="s">
        <v>223</v>
      </c>
      <c r="E261" s="171" t="s">
        <v>224</v>
      </c>
      <c r="F261" s="171">
        <v>1</v>
      </c>
      <c r="G261" s="165">
        <v>90000</v>
      </c>
      <c r="H261" s="165">
        <v>90000</v>
      </c>
      <c r="I261" s="165">
        <v>88800</v>
      </c>
      <c r="J261" s="165">
        <v>106600</v>
      </c>
      <c r="K261" s="166">
        <v>65687.5</v>
      </c>
      <c r="L261" s="167">
        <v>88200</v>
      </c>
      <c r="M261" s="167">
        <v>90000</v>
      </c>
      <c r="N261" s="168">
        <v>0.16545841429590161</v>
      </c>
      <c r="O261" s="169">
        <v>90000</v>
      </c>
      <c r="P261" s="116"/>
    </row>
    <row r="262" spans="1:16" hidden="1" x14ac:dyDescent="0.3">
      <c r="A262" s="163">
        <v>254</v>
      </c>
      <c r="B262" s="170" t="s">
        <v>260</v>
      </c>
      <c r="C262" s="163" t="s">
        <v>225</v>
      </c>
      <c r="D262" s="170" t="s">
        <v>223</v>
      </c>
      <c r="E262" s="171" t="s">
        <v>224</v>
      </c>
      <c r="F262" s="171">
        <v>1</v>
      </c>
      <c r="G262" s="165">
        <v>65000</v>
      </c>
      <c r="H262" s="165">
        <v>70000</v>
      </c>
      <c r="I262" s="165">
        <v>67000</v>
      </c>
      <c r="J262" s="165">
        <v>80400</v>
      </c>
      <c r="K262" s="166">
        <v>68315</v>
      </c>
      <c r="L262" s="167">
        <v>70100</v>
      </c>
      <c r="M262" s="167">
        <v>68300</v>
      </c>
      <c r="N262" s="168">
        <v>8.5805541152016773E-2</v>
      </c>
      <c r="O262" s="169">
        <v>70100</v>
      </c>
      <c r="P262" s="116"/>
    </row>
    <row r="263" spans="1:16" hidden="1" x14ac:dyDescent="0.3">
      <c r="A263" s="163">
        <v>255</v>
      </c>
      <c r="B263" s="170" t="s">
        <v>260</v>
      </c>
      <c r="C263" s="163" t="s">
        <v>226</v>
      </c>
      <c r="D263" s="170" t="s">
        <v>223</v>
      </c>
      <c r="E263" s="171" t="s">
        <v>224</v>
      </c>
      <c r="F263" s="171">
        <v>1</v>
      </c>
      <c r="G263" s="165">
        <v>90000</v>
      </c>
      <c r="H263" s="165">
        <v>90000</v>
      </c>
      <c r="I263" s="165">
        <v>92000</v>
      </c>
      <c r="J263" s="165">
        <v>110400</v>
      </c>
      <c r="K263" s="166">
        <v>90175.799999999988</v>
      </c>
      <c r="L263" s="167">
        <v>94500</v>
      </c>
      <c r="M263" s="167">
        <v>90200</v>
      </c>
      <c r="N263" s="168">
        <v>9.437520163164792E-2</v>
      </c>
      <c r="O263" s="169">
        <v>94500</v>
      </c>
      <c r="P263" s="116"/>
    </row>
    <row r="264" spans="1:16" hidden="1" x14ac:dyDescent="0.3">
      <c r="A264" s="163">
        <v>256</v>
      </c>
      <c r="B264" s="170" t="s">
        <v>260</v>
      </c>
      <c r="C264" s="163" t="s">
        <v>227</v>
      </c>
      <c r="D264" s="170" t="s">
        <v>223</v>
      </c>
      <c r="E264" s="171" t="s">
        <v>224</v>
      </c>
      <c r="F264" s="171">
        <v>1</v>
      </c>
      <c r="G264" s="165">
        <v>65000</v>
      </c>
      <c r="H264" s="165">
        <v>70000</v>
      </c>
      <c r="I264" s="165">
        <v>72200</v>
      </c>
      <c r="J264" s="165">
        <v>86600</v>
      </c>
      <c r="K264" s="166">
        <v>78825</v>
      </c>
      <c r="L264" s="167">
        <v>74500</v>
      </c>
      <c r="M264" s="167">
        <v>72200</v>
      </c>
      <c r="N264" s="168">
        <v>0.11244646884097118</v>
      </c>
      <c r="O264" s="169">
        <v>74500</v>
      </c>
      <c r="P264" s="116"/>
    </row>
    <row r="265" spans="1:16" hidden="1" x14ac:dyDescent="0.3">
      <c r="A265" s="163">
        <v>257</v>
      </c>
      <c r="B265" s="170" t="s">
        <v>260</v>
      </c>
      <c r="C265" s="163" t="s">
        <v>228</v>
      </c>
      <c r="D265" s="170" t="s">
        <v>223</v>
      </c>
      <c r="E265" s="171" t="s">
        <v>224</v>
      </c>
      <c r="F265" s="171">
        <v>1</v>
      </c>
      <c r="G265" s="165">
        <v>85000</v>
      </c>
      <c r="H265" s="165">
        <v>90000</v>
      </c>
      <c r="I265" s="165">
        <v>68600</v>
      </c>
      <c r="J265" s="165">
        <v>82300</v>
      </c>
      <c r="K265" s="166">
        <v>60537.599999999999</v>
      </c>
      <c r="L265" s="167">
        <v>77300</v>
      </c>
      <c r="M265" s="167">
        <v>82300</v>
      </c>
      <c r="N265" s="168">
        <v>0.15876254577640092</v>
      </c>
      <c r="O265" s="169">
        <v>82300</v>
      </c>
      <c r="P265" s="116"/>
    </row>
    <row r="266" spans="1:16" x14ac:dyDescent="0.3">
      <c r="A266" s="163">
        <v>258</v>
      </c>
      <c r="B266" s="170" t="s">
        <v>260</v>
      </c>
      <c r="C266" s="163" t="s">
        <v>229</v>
      </c>
      <c r="D266" s="170" t="s">
        <v>223</v>
      </c>
      <c r="E266" s="171" t="s">
        <v>224</v>
      </c>
      <c r="F266" s="171">
        <v>1</v>
      </c>
      <c r="G266" s="165">
        <v>65000</v>
      </c>
      <c r="H266" s="165">
        <v>70000</v>
      </c>
      <c r="I266" s="165">
        <v>58400</v>
      </c>
      <c r="J266" s="165">
        <v>70100</v>
      </c>
      <c r="K266" s="166">
        <v>51078.6</v>
      </c>
      <c r="L266" s="167">
        <v>62900</v>
      </c>
      <c r="M266" s="167">
        <v>65000</v>
      </c>
      <c r="N266" s="168">
        <v>0.12977322528938956</v>
      </c>
      <c r="O266" s="169">
        <v>62900</v>
      </c>
      <c r="P266" s="116"/>
    </row>
    <row r="267" spans="1:16" hidden="1" x14ac:dyDescent="0.3">
      <c r="A267" s="163">
        <v>259</v>
      </c>
      <c r="B267" s="170" t="s">
        <v>260</v>
      </c>
      <c r="C267" s="163" t="s">
        <v>230</v>
      </c>
      <c r="D267" s="170" t="s">
        <v>223</v>
      </c>
      <c r="E267" s="171" t="s">
        <v>224</v>
      </c>
      <c r="F267" s="171">
        <v>1</v>
      </c>
      <c r="G267" s="165">
        <v>65000</v>
      </c>
      <c r="H267" s="165">
        <v>70000</v>
      </c>
      <c r="I267" s="165">
        <v>72200</v>
      </c>
      <c r="J267" s="165">
        <v>86600</v>
      </c>
      <c r="K267" s="166">
        <v>78825</v>
      </c>
      <c r="L267" s="167">
        <v>74500</v>
      </c>
      <c r="M267" s="167">
        <v>72200</v>
      </c>
      <c r="N267" s="168">
        <v>0.11244646884097118</v>
      </c>
      <c r="O267" s="169">
        <v>74500</v>
      </c>
      <c r="P267" s="116"/>
    </row>
    <row r="268" spans="1:16" hidden="1" x14ac:dyDescent="0.3">
      <c r="A268" s="163">
        <v>260</v>
      </c>
      <c r="B268" s="170" t="s">
        <v>260</v>
      </c>
      <c r="C268" s="163" t="s">
        <v>231</v>
      </c>
      <c r="D268" s="170" t="s">
        <v>223</v>
      </c>
      <c r="E268" s="171" t="s">
        <v>224</v>
      </c>
      <c r="F268" s="171">
        <v>1</v>
      </c>
      <c r="G268" s="165">
        <v>85000</v>
      </c>
      <c r="H268" s="165">
        <v>90000</v>
      </c>
      <c r="I268" s="165">
        <v>72200</v>
      </c>
      <c r="J268" s="165">
        <v>86600</v>
      </c>
      <c r="K268" s="166">
        <v>78825</v>
      </c>
      <c r="L268" s="167">
        <v>82500</v>
      </c>
      <c r="M268" s="167">
        <v>85000</v>
      </c>
      <c r="N268" s="168">
        <v>8.5448529296553541E-2</v>
      </c>
      <c r="O268" s="169">
        <v>82500</v>
      </c>
      <c r="P268" s="116"/>
    </row>
    <row r="269" spans="1:16" hidden="1" x14ac:dyDescent="0.3">
      <c r="A269" s="163">
        <v>261</v>
      </c>
      <c r="B269" s="170" t="s">
        <v>260</v>
      </c>
      <c r="C269" s="163" t="s">
        <v>232</v>
      </c>
      <c r="D269" s="170" t="s">
        <v>223</v>
      </c>
      <c r="E269" s="171" t="s">
        <v>224</v>
      </c>
      <c r="F269" s="171">
        <v>1</v>
      </c>
      <c r="G269" s="165">
        <v>90000</v>
      </c>
      <c r="H269" s="165">
        <v>70000</v>
      </c>
      <c r="I269" s="165">
        <v>86200</v>
      </c>
      <c r="J269" s="165">
        <v>103400</v>
      </c>
      <c r="K269" s="166">
        <v>85131</v>
      </c>
      <c r="L269" s="167">
        <v>86900</v>
      </c>
      <c r="M269" s="167">
        <v>86200</v>
      </c>
      <c r="N269" s="168">
        <v>0.13742551569746722</v>
      </c>
      <c r="O269" s="169">
        <v>86900</v>
      </c>
      <c r="P269" s="116"/>
    </row>
    <row r="270" spans="1:16" hidden="1" x14ac:dyDescent="0.3">
      <c r="A270" s="163">
        <v>262</v>
      </c>
      <c r="B270" s="170" t="s">
        <v>260</v>
      </c>
      <c r="C270" s="163" t="s">
        <v>233</v>
      </c>
      <c r="D270" s="170" t="s">
        <v>223</v>
      </c>
      <c r="E270" s="171" t="s">
        <v>224</v>
      </c>
      <c r="F270" s="171">
        <v>1</v>
      </c>
      <c r="G270" s="165">
        <v>65000</v>
      </c>
      <c r="H270" s="165">
        <v>70000</v>
      </c>
      <c r="I270" s="165">
        <v>64100</v>
      </c>
      <c r="J270" s="165">
        <v>76900</v>
      </c>
      <c r="K270" s="166">
        <v>56123.399999999994</v>
      </c>
      <c r="L270" s="167">
        <v>66400</v>
      </c>
      <c r="M270" s="167">
        <v>65000</v>
      </c>
      <c r="N270" s="168">
        <v>0.11565296179217316</v>
      </c>
      <c r="O270" s="169">
        <v>66400</v>
      </c>
      <c r="P270" s="116"/>
    </row>
    <row r="271" spans="1:16" hidden="1" x14ac:dyDescent="0.3">
      <c r="A271" s="163">
        <v>263</v>
      </c>
      <c r="B271" s="170" t="s">
        <v>260</v>
      </c>
      <c r="C271" s="163" t="s">
        <v>234</v>
      </c>
      <c r="D271" s="170" t="s">
        <v>223</v>
      </c>
      <c r="E271" s="171" t="s">
        <v>224</v>
      </c>
      <c r="F271" s="171">
        <v>1</v>
      </c>
      <c r="G271" s="165">
        <v>90000</v>
      </c>
      <c r="H271" s="165">
        <v>90000</v>
      </c>
      <c r="I271" s="165">
        <v>79900</v>
      </c>
      <c r="J271" s="165">
        <v>95900</v>
      </c>
      <c r="K271" s="166">
        <v>71468</v>
      </c>
      <c r="L271" s="167">
        <v>85500</v>
      </c>
      <c r="M271" s="167">
        <v>90000</v>
      </c>
      <c r="N271" s="168">
        <v>0.11359424143897649</v>
      </c>
      <c r="O271" s="169">
        <v>85500</v>
      </c>
      <c r="P271" s="116"/>
    </row>
    <row r="272" spans="1:16" hidden="1" x14ac:dyDescent="0.3">
      <c r="A272" s="163">
        <v>264</v>
      </c>
      <c r="B272" s="170" t="s">
        <v>260</v>
      </c>
      <c r="C272" s="163" t="s">
        <v>235</v>
      </c>
      <c r="D272" s="170" t="s">
        <v>223</v>
      </c>
      <c r="E272" s="171" t="s">
        <v>224</v>
      </c>
      <c r="F272" s="171">
        <v>1</v>
      </c>
      <c r="G272" s="165">
        <v>90000</v>
      </c>
      <c r="H272" s="165">
        <v>90000</v>
      </c>
      <c r="I272" s="165">
        <v>91600</v>
      </c>
      <c r="J272" s="165">
        <v>109900</v>
      </c>
      <c r="K272" s="166">
        <v>89335</v>
      </c>
      <c r="L272" s="167">
        <v>94200</v>
      </c>
      <c r="M272" s="167">
        <v>90000</v>
      </c>
      <c r="N272" s="168">
        <v>9.3817249668841377E-2</v>
      </c>
      <c r="O272" s="169">
        <v>94200</v>
      </c>
      <c r="P272" s="116"/>
    </row>
    <row r="273" spans="1:16" x14ac:dyDescent="0.3">
      <c r="A273" s="163">
        <v>265</v>
      </c>
      <c r="B273" s="170" t="s">
        <v>260</v>
      </c>
      <c r="C273" s="163" t="s">
        <v>45</v>
      </c>
      <c r="D273" s="170" t="s">
        <v>223</v>
      </c>
      <c r="E273" s="171" t="s">
        <v>224</v>
      </c>
      <c r="F273" s="171">
        <v>1</v>
      </c>
      <c r="G273" s="165">
        <v>90000</v>
      </c>
      <c r="H273" s="165">
        <v>90000</v>
      </c>
      <c r="I273" s="165">
        <v>91600</v>
      </c>
      <c r="J273" s="165">
        <v>109900</v>
      </c>
      <c r="K273" s="166">
        <v>89335</v>
      </c>
      <c r="L273" s="167">
        <v>94200</v>
      </c>
      <c r="M273" s="167">
        <v>90000</v>
      </c>
      <c r="N273" s="168">
        <v>9.3817249668841377E-2</v>
      </c>
      <c r="O273" s="169">
        <v>94200</v>
      </c>
      <c r="P273" s="116"/>
    </row>
    <row r="274" spans="1:16" hidden="1" x14ac:dyDescent="0.3">
      <c r="A274" s="163">
        <v>266</v>
      </c>
      <c r="B274" s="170" t="s">
        <v>260</v>
      </c>
      <c r="C274" s="163" t="s">
        <v>236</v>
      </c>
      <c r="D274" s="170" t="s">
        <v>223</v>
      </c>
      <c r="E274" s="171" t="s">
        <v>224</v>
      </c>
      <c r="F274" s="171">
        <v>1</v>
      </c>
      <c r="G274" s="165">
        <v>85000</v>
      </c>
      <c r="H274" s="165">
        <v>90000</v>
      </c>
      <c r="I274" s="165">
        <v>80500</v>
      </c>
      <c r="J274" s="165">
        <v>96600</v>
      </c>
      <c r="K274" s="166">
        <v>78825</v>
      </c>
      <c r="L274" s="167">
        <v>86200</v>
      </c>
      <c r="M274" s="167">
        <v>85000</v>
      </c>
      <c r="N274" s="168">
        <v>8.4255194394164137E-2</v>
      </c>
      <c r="O274" s="169">
        <v>86200</v>
      </c>
      <c r="P274" s="116"/>
    </row>
    <row r="275" spans="1:16" x14ac:dyDescent="0.3">
      <c r="A275" s="163">
        <v>267</v>
      </c>
      <c r="B275" s="170" t="s">
        <v>260</v>
      </c>
      <c r="C275" s="163" t="s">
        <v>43</v>
      </c>
      <c r="D275" s="170" t="s">
        <v>223</v>
      </c>
      <c r="E275" s="171" t="s">
        <v>224</v>
      </c>
      <c r="F275" s="171">
        <v>1</v>
      </c>
      <c r="G275" s="165">
        <v>90000</v>
      </c>
      <c r="H275" s="165">
        <v>90000</v>
      </c>
      <c r="I275" s="165">
        <v>88800</v>
      </c>
      <c r="J275" s="165">
        <v>106600</v>
      </c>
      <c r="K275" s="166">
        <v>76197.5</v>
      </c>
      <c r="L275" s="167">
        <v>90300</v>
      </c>
      <c r="M275" s="167">
        <v>90000</v>
      </c>
      <c r="N275" s="168">
        <v>0.11963169918179059</v>
      </c>
      <c r="O275" s="169">
        <v>90300</v>
      </c>
      <c r="P275" s="116"/>
    </row>
    <row r="276" spans="1:16" hidden="1" x14ac:dyDescent="0.3">
      <c r="A276" s="163">
        <v>268</v>
      </c>
      <c r="B276" s="170" t="s">
        <v>260</v>
      </c>
      <c r="C276" s="163" t="s">
        <v>237</v>
      </c>
      <c r="D276" s="170" t="s">
        <v>223</v>
      </c>
      <c r="E276" s="171" t="s">
        <v>224</v>
      </c>
      <c r="F276" s="171">
        <v>1</v>
      </c>
      <c r="G276" s="165">
        <v>85000</v>
      </c>
      <c r="H276" s="165">
        <v>70000</v>
      </c>
      <c r="I276" s="165">
        <v>80500</v>
      </c>
      <c r="J276" s="165">
        <v>96600</v>
      </c>
      <c r="K276" s="166">
        <v>78825</v>
      </c>
      <c r="L276" s="167">
        <v>82200</v>
      </c>
      <c r="M276" s="167">
        <v>80500</v>
      </c>
      <c r="N276" s="168">
        <v>0.11833325432308411</v>
      </c>
      <c r="O276" s="169">
        <v>82200</v>
      </c>
      <c r="P276" s="116"/>
    </row>
    <row r="277" spans="1:16" hidden="1" x14ac:dyDescent="0.3">
      <c r="A277" s="163">
        <v>269</v>
      </c>
      <c r="B277" s="170" t="s">
        <v>260</v>
      </c>
      <c r="C277" s="163" t="s">
        <v>39</v>
      </c>
      <c r="D277" s="170" t="s">
        <v>223</v>
      </c>
      <c r="E277" s="171" t="s">
        <v>224</v>
      </c>
      <c r="F277" s="171">
        <v>1</v>
      </c>
      <c r="G277" s="165">
        <v>85000</v>
      </c>
      <c r="H277" s="165">
        <v>70000</v>
      </c>
      <c r="I277" s="165">
        <v>77600</v>
      </c>
      <c r="J277" s="165">
        <v>93100</v>
      </c>
      <c r="K277" s="166">
        <v>78825</v>
      </c>
      <c r="L277" s="167">
        <v>80900</v>
      </c>
      <c r="M277" s="167">
        <v>78800</v>
      </c>
      <c r="N277" s="168">
        <v>0.10698078215597591</v>
      </c>
      <c r="O277" s="169">
        <v>80900</v>
      </c>
      <c r="P277" s="116"/>
    </row>
    <row r="278" spans="1:16" hidden="1" x14ac:dyDescent="0.3">
      <c r="A278" s="163">
        <v>270</v>
      </c>
      <c r="B278" s="170" t="s">
        <v>260</v>
      </c>
      <c r="C278" s="163" t="s">
        <v>238</v>
      </c>
      <c r="D278" s="170" t="s">
        <v>223</v>
      </c>
      <c r="E278" s="171" t="s">
        <v>224</v>
      </c>
      <c r="F278" s="171">
        <v>1</v>
      </c>
      <c r="G278" s="165">
        <v>90000</v>
      </c>
      <c r="H278" s="165">
        <v>90000</v>
      </c>
      <c r="I278" s="165">
        <v>120900</v>
      </c>
      <c r="J278" s="165">
        <v>145100</v>
      </c>
      <c r="K278" s="166">
        <v>123492.49999999999</v>
      </c>
      <c r="L278" s="167">
        <v>113900</v>
      </c>
      <c r="M278" s="167">
        <v>120900</v>
      </c>
      <c r="N278" s="168">
        <v>0.20854791542602069</v>
      </c>
      <c r="O278" s="169">
        <v>120900</v>
      </c>
      <c r="P278" s="116"/>
    </row>
    <row r="279" spans="1:16" hidden="1" x14ac:dyDescent="0.3">
      <c r="A279" s="163">
        <v>271</v>
      </c>
      <c r="B279" s="170" t="s">
        <v>260</v>
      </c>
      <c r="C279" s="163" t="s">
        <v>239</v>
      </c>
      <c r="D279" s="170" t="s">
        <v>223</v>
      </c>
      <c r="E279" s="171" t="s">
        <v>224</v>
      </c>
      <c r="F279" s="171">
        <v>1</v>
      </c>
      <c r="G279" s="165">
        <v>50000</v>
      </c>
      <c r="H279" s="165">
        <v>90000</v>
      </c>
      <c r="I279" s="165">
        <v>85300</v>
      </c>
      <c r="J279" s="165">
        <v>102400</v>
      </c>
      <c r="K279" s="166">
        <v>81662.7</v>
      </c>
      <c r="L279" s="167">
        <v>81900</v>
      </c>
      <c r="M279" s="167">
        <v>85300</v>
      </c>
      <c r="N279" s="168">
        <v>0.23771133281919438</v>
      </c>
      <c r="O279" s="169">
        <v>85300</v>
      </c>
      <c r="P279" s="116"/>
    </row>
    <row r="280" spans="1:16" x14ac:dyDescent="0.3">
      <c r="A280" s="163">
        <v>272</v>
      </c>
      <c r="B280" s="170" t="s">
        <v>260</v>
      </c>
      <c r="C280" s="163" t="s">
        <v>50</v>
      </c>
      <c r="D280" s="170" t="s">
        <v>223</v>
      </c>
      <c r="E280" s="171" t="s">
        <v>224</v>
      </c>
      <c r="F280" s="171">
        <v>1</v>
      </c>
      <c r="G280" s="165">
        <v>50000</v>
      </c>
      <c r="H280" s="165">
        <v>90000</v>
      </c>
      <c r="I280" s="165">
        <v>88800</v>
      </c>
      <c r="J280" s="165">
        <v>106600</v>
      </c>
      <c r="K280" s="166">
        <v>76197.5</v>
      </c>
      <c r="L280" s="167">
        <v>82300</v>
      </c>
      <c r="M280" s="167">
        <v>88800</v>
      </c>
      <c r="N280" s="168">
        <v>0.25572169940291023</v>
      </c>
      <c r="O280" s="169">
        <v>88800</v>
      </c>
      <c r="P280" s="116"/>
    </row>
    <row r="281" spans="1:16" x14ac:dyDescent="0.3">
      <c r="A281" s="163">
        <v>273</v>
      </c>
      <c r="B281" s="170" t="s">
        <v>260</v>
      </c>
      <c r="C281" s="163" t="s">
        <v>47</v>
      </c>
      <c r="D281" s="170" t="s">
        <v>223</v>
      </c>
      <c r="E281" s="171" t="s">
        <v>224</v>
      </c>
      <c r="F281" s="171">
        <v>1</v>
      </c>
      <c r="G281" s="165">
        <v>65000</v>
      </c>
      <c r="H281" s="165">
        <v>90000</v>
      </c>
      <c r="I281" s="165">
        <v>72200</v>
      </c>
      <c r="J281" s="165">
        <v>86600</v>
      </c>
      <c r="K281" s="166">
        <v>78825</v>
      </c>
      <c r="L281" s="167">
        <v>78500</v>
      </c>
      <c r="M281" s="167">
        <v>78800</v>
      </c>
      <c r="N281" s="168">
        <v>0.13047769906031539</v>
      </c>
      <c r="O281" s="169">
        <v>78500</v>
      </c>
      <c r="P281" s="116"/>
    </row>
    <row r="282" spans="1:16" x14ac:dyDescent="0.3">
      <c r="A282" s="163">
        <v>274</v>
      </c>
      <c r="B282" s="170" t="s">
        <v>260</v>
      </c>
      <c r="C282" s="163" t="s">
        <v>48</v>
      </c>
      <c r="D282" s="170" t="s">
        <v>223</v>
      </c>
      <c r="E282" s="171" t="s">
        <v>224</v>
      </c>
      <c r="F282" s="171">
        <v>1</v>
      </c>
      <c r="G282" s="165">
        <v>65000</v>
      </c>
      <c r="H282" s="165">
        <v>70000</v>
      </c>
      <c r="I282" s="165">
        <v>77400</v>
      </c>
      <c r="J282" s="165">
        <v>92900</v>
      </c>
      <c r="K282" s="166">
        <v>89335</v>
      </c>
      <c r="L282" s="167">
        <v>78900</v>
      </c>
      <c r="M282" s="167">
        <v>77400</v>
      </c>
      <c r="N282" s="168">
        <v>0.15250776427195439</v>
      </c>
      <c r="O282" s="169">
        <v>77400</v>
      </c>
      <c r="P282" s="116"/>
    </row>
    <row r="283" spans="1:16" hidden="1" x14ac:dyDescent="0.3">
      <c r="A283" s="163">
        <v>275</v>
      </c>
      <c r="B283" s="170" t="s">
        <v>260</v>
      </c>
      <c r="C283" s="163" t="s">
        <v>240</v>
      </c>
      <c r="D283" s="170" t="s">
        <v>223</v>
      </c>
      <c r="E283" s="171" t="s">
        <v>224</v>
      </c>
      <c r="F283" s="171">
        <v>1</v>
      </c>
      <c r="G283" s="165">
        <v>85000</v>
      </c>
      <c r="H283" s="165">
        <v>70000</v>
      </c>
      <c r="I283" s="165">
        <v>77400</v>
      </c>
      <c r="J283" s="165">
        <v>92900</v>
      </c>
      <c r="K283" s="166">
        <v>89335</v>
      </c>
      <c r="L283" s="167">
        <v>82900</v>
      </c>
      <c r="M283" s="167">
        <v>85000</v>
      </c>
      <c r="N283" s="168">
        <v>0.11158064172393266</v>
      </c>
      <c r="O283" s="169">
        <v>82900</v>
      </c>
      <c r="P283" s="116"/>
    </row>
    <row r="284" spans="1:16" hidden="1" x14ac:dyDescent="0.3">
      <c r="A284" s="163">
        <v>276</v>
      </c>
      <c r="B284" s="170" t="s">
        <v>260</v>
      </c>
      <c r="C284" s="163" t="s">
        <v>241</v>
      </c>
      <c r="D284" s="170" t="s">
        <v>223</v>
      </c>
      <c r="E284" s="171" t="s">
        <v>224</v>
      </c>
      <c r="F284" s="171">
        <v>1</v>
      </c>
      <c r="G284" s="165">
        <v>90000</v>
      </c>
      <c r="H284" s="165">
        <v>90000</v>
      </c>
      <c r="I284" s="165">
        <v>85200</v>
      </c>
      <c r="J284" s="165">
        <v>102200</v>
      </c>
      <c r="K284" s="166">
        <v>81978</v>
      </c>
      <c r="L284" s="167">
        <v>89900</v>
      </c>
      <c r="M284" s="167">
        <v>90000</v>
      </c>
      <c r="N284" s="168">
        <v>8.5492274743606683E-2</v>
      </c>
      <c r="O284" s="169">
        <v>89900</v>
      </c>
      <c r="P284" s="116"/>
    </row>
    <row r="285" spans="1:16" hidden="1" x14ac:dyDescent="0.3">
      <c r="A285" s="163">
        <v>277</v>
      </c>
      <c r="B285" s="170" t="s">
        <v>260</v>
      </c>
      <c r="C285" s="163" t="s">
        <v>242</v>
      </c>
      <c r="D285" s="170" t="s">
        <v>223</v>
      </c>
      <c r="E285" s="171" t="s">
        <v>224</v>
      </c>
      <c r="F285" s="171">
        <v>1</v>
      </c>
      <c r="G285" s="165">
        <v>85000</v>
      </c>
      <c r="H285" s="165">
        <v>90000</v>
      </c>
      <c r="I285" s="165">
        <v>80500</v>
      </c>
      <c r="J285" s="165">
        <v>96600</v>
      </c>
      <c r="K285" s="166">
        <v>78825</v>
      </c>
      <c r="L285" s="167">
        <v>86200</v>
      </c>
      <c r="M285" s="167">
        <v>85000</v>
      </c>
      <c r="N285" s="168">
        <v>8.4255194394164137E-2</v>
      </c>
      <c r="O285" s="169">
        <v>86200</v>
      </c>
      <c r="P285" s="116"/>
    </row>
    <row r="286" spans="1:16" hidden="1" x14ac:dyDescent="0.3">
      <c r="A286" s="163">
        <v>278</v>
      </c>
      <c r="B286" s="170" t="s">
        <v>260</v>
      </c>
      <c r="C286" s="163" t="s">
        <v>243</v>
      </c>
      <c r="D286" s="170" t="s">
        <v>223</v>
      </c>
      <c r="E286" s="171" t="s">
        <v>224</v>
      </c>
      <c r="F286" s="171">
        <v>1</v>
      </c>
      <c r="G286" s="165">
        <v>90000</v>
      </c>
      <c r="H286" s="165">
        <v>90000</v>
      </c>
      <c r="I286" s="165">
        <v>95500</v>
      </c>
      <c r="J286" s="165">
        <v>114600</v>
      </c>
      <c r="K286" s="166">
        <v>91226.799999999988</v>
      </c>
      <c r="L286" s="167">
        <v>96300</v>
      </c>
      <c r="M286" s="167">
        <v>91200</v>
      </c>
      <c r="N286" s="168">
        <v>0.10902914185361087</v>
      </c>
      <c r="O286" s="169">
        <v>96300</v>
      </c>
      <c r="P286" s="116"/>
    </row>
    <row r="287" spans="1:16" hidden="1" x14ac:dyDescent="0.3">
      <c r="A287" s="163">
        <v>279</v>
      </c>
      <c r="B287" s="170" t="s">
        <v>260</v>
      </c>
      <c r="C287" s="163" t="s">
        <v>244</v>
      </c>
      <c r="D287" s="170" t="s">
        <v>223</v>
      </c>
      <c r="E287" s="171" t="s">
        <v>224</v>
      </c>
      <c r="F287" s="171">
        <v>1</v>
      </c>
      <c r="G287" s="165">
        <v>85000</v>
      </c>
      <c r="H287" s="165">
        <v>90000</v>
      </c>
      <c r="I287" s="165">
        <v>72100</v>
      </c>
      <c r="J287" s="165">
        <v>86500</v>
      </c>
      <c r="K287" s="166">
        <v>70837.399999999994</v>
      </c>
      <c r="L287" s="167">
        <v>80900</v>
      </c>
      <c r="M287" s="167">
        <v>85000</v>
      </c>
      <c r="N287" s="168">
        <v>0.10877819965199462</v>
      </c>
      <c r="O287" s="169">
        <v>80900</v>
      </c>
      <c r="P287" s="116"/>
    </row>
    <row r="288" spans="1:16" hidden="1" x14ac:dyDescent="0.3">
      <c r="A288" s="163">
        <v>280</v>
      </c>
      <c r="B288" s="170" t="s">
        <v>260</v>
      </c>
      <c r="C288" s="163" t="s">
        <v>245</v>
      </c>
      <c r="D288" s="170" t="s">
        <v>223</v>
      </c>
      <c r="E288" s="171" t="s">
        <v>224</v>
      </c>
      <c r="F288" s="171">
        <v>1</v>
      </c>
      <c r="G288" s="165">
        <v>65000</v>
      </c>
      <c r="H288" s="165">
        <v>70000</v>
      </c>
      <c r="I288" s="165">
        <v>72200</v>
      </c>
      <c r="J288" s="165">
        <v>86600</v>
      </c>
      <c r="K288" s="166">
        <v>78825</v>
      </c>
      <c r="L288" s="167">
        <v>74500</v>
      </c>
      <c r="M288" s="167">
        <v>72200</v>
      </c>
      <c r="N288" s="168">
        <v>0.11244646884097118</v>
      </c>
      <c r="O288" s="169">
        <v>74500</v>
      </c>
      <c r="P288" s="116"/>
    </row>
    <row r="289" spans="1:16" ht="27.6" hidden="1" x14ac:dyDescent="0.3">
      <c r="A289" s="163">
        <v>281</v>
      </c>
      <c r="B289" s="170" t="s">
        <v>260</v>
      </c>
      <c r="C289" s="163" t="s">
        <v>246</v>
      </c>
      <c r="D289" s="170" t="s">
        <v>223</v>
      </c>
      <c r="E289" s="171" t="s">
        <v>224</v>
      </c>
      <c r="F289" s="171">
        <v>1</v>
      </c>
      <c r="G289" s="165">
        <v>90000</v>
      </c>
      <c r="H289" s="165">
        <v>90000</v>
      </c>
      <c r="I289" s="165">
        <v>94100</v>
      </c>
      <c r="J289" s="165">
        <v>112900</v>
      </c>
      <c r="K289" s="166">
        <v>91962.5</v>
      </c>
      <c r="L289" s="167">
        <v>95800</v>
      </c>
      <c r="M289" s="167">
        <v>92000</v>
      </c>
      <c r="N289" s="168">
        <v>0.10138773577854403</v>
      </c>
      <c r="O289" s="169">
        <v>95800</v>
      </c>
      <c r="P289" s="116"/>
    </row>
    <row r="290" spans="1:16" hidden="1" x14ac:dyDescent="0.3">
      <c r="A290" s="163">
        <v>282</v>
      </c>
      <c r="B290" s="170" t="s">
        <v>260</v>
      </c>
      <c r="C290" s="163" t="s">
        <v>247</v>
      </c>
      <c r="D290" s="170" t="s">
        <v>223</v>
      </c>
      <c r="E290" s="171" t="s">
        <v>224</v>
      </c>
      <c r="F290" s="171">
        <v>1</v>
      </c>
      <c r="G290" s="165">
        <v>65000</v>
      </c>
      <c r="H290" s="165">
        <v>70000</v>
      </c>
      <c r="I290" s="165">
        <v>74900</v>
      </c>
      <c r="J290" s="165">
        <v>89900</v>
      </c>
      <c r="K290" s="166">
        <v>78825</v>
      </c>
      <c r="L290" s="167">
        <v>75700</v>
      </c>
      <c r="M290" s="167">
        <v>74900</v>
      </c>
      <c r="N290" s="168">
        <v>0.12510986506757479</v>
      </c>
      <c r="O290" s="169">
        <v>75700</v>
      </c>
      <c r="P290" s="116"/>
    </row>
    <row r="291" spans="1:16" hidden="1" x14ac:dyDescent="0.3">
      <c r="A291" s="163">
        <v>283</v>
      </c>
      <c r="B291" s="170" t="s">
        <v>260</v>
      </c>
      <c r="C291" s="163" t="s">
        <v>248</v>
      </c>
      <c r="D291" s="170" t="s">
        <v>223</v>
      </c>
      <c r="E291" s="171" t="s">
        <v>224</v>
      </c>
      <c r="F291" s="171">
        <v>1</v>
      </c>
      <c r="G291" s="165">
        <v>85000</v>
      </c>
      <c r="H291" s="165">
        <v>90000</v>
      </c>
      <c r="I291" s="165">
        <v>80500</v>
      </c>
      <c r="J291" s="165">
        <v>96600</v>
      </c>
      <c r="K291" s="166">
        <v>78825</v>
      </c>
      <c r="L291" s="167">
        <v>86200</v>
      </c>
      <c r="M291" s="167">
        <v>85000</v>
      </c>
      <c r="N291" s="168">
        <v>8.4255194394164137E-2</v>
      </c>
      <c r="O291" s="169">
        <v>86200</v>
      </c>
      <c r="P291" s="116"/>
    </row>
    <row r="292" spans="1:16" hidden="1" x14ac:dyDescent="0.3">
      <c r="A292" s="163">
        <v>284</v>
      </c>
      <c r="B292" s="170" t="s">
        <v>260</v>
      </c>
      <c r="C292" s="163" t="s">
        <v>249</v>
      </c>
      <c r="D292" s="170" t="s">
        <v>223</v>
      </c>
      <c r="E292" s="171" t="s">
        <v>224</v>
      </c>
      <c r="F292" s="171">
        <v>1</v>
      </c>
      <c r="G292" s="165">
        <v>85000</v>
      </c>
      <c r="H292" s="165">
        <v>70000</v>
      </c>
      <c r="I292" s="165">
        <v>67100</v>
      </c>
      <c r="J292" s="165">
        <v>80500</v>
      </c>
      <c r="K292" s="166">
        <v>56123.399999999994</v>
      </c>
      <c r="L292" s="167">
        <v>71700</v>
      </c>
      <c r="M292" s="167">
        <v>70000</v>
      </c>
      <c r="N292" s="168">
        <v>0.15907406004249267</v>
      </c>
      <c r="O292" s="169">
        <v>70000</v>
      </c>
      <c r="P292" s="116"/>
    </row>
    <row r="293" spans="1:16" hidden="1" x14ac:dyDescent="0.3">
      <c r="A293" s="163">
        <v>285</v>
      </c>
      <c r="B293" s="170" t="s">
        <v>260</v>
      </c>
      <c r="C293" s="163" t="s">
        <v>250</v>
      </c>
      <c r="D293" s="170" t="s">
        <v>223</v>
      </c>
      <c r="E293" s="171" t="s">
        <v>224</v>
      </c>
      <c r="F293" s="171">
        <v>1</v>
      </c>
      <c r="G293" s="165">
        <v>90000</v>
      </c>
      <c r="H293" s="165">
        <v>90000</v>
      </c>
      <c r="I293" s="165">
        <v>88800</v>
      </c>
      <c r="J293" s="165">
        <v>106600</v>
      </c>
      <c r="K293" s="166">
        <v>78825</v>
      </c>
      <c r="L293" s="167">
        <v>90800</v>
      </c>
      <c r="M293" s="167">
        <v>90000</v>
      </c>
      <c r="N293" s="168">
        <v>0.10984488857614892</v>
      </c>
      <c r="O293" s="169">
        <v>90800</v>
      </c>
      <c r="P293" s="116"/>
    </row>
    <row r="294" spans="1:16" hidden="1" x14ac:dyDescent="0.3">
      <c r="A294" s="163">
        <v>286</v>
      </c>
      <c r="B294" s="170" t="s">
        <v>260</v>
      </c>
      <c r="C294" s="163" t="s">
        <v>251</v>
      </c>
      <c r="D294" s="170" t="s">
        <v>223</v>
      </c>
      <c r="E294" s="171" t="s">
        <v>224</v>
      </c>
      <c r="F294" s="171">
        <v>1</v>
      </c>
      <c r="G294" s="165">
        <v>65000</v>
      </c>
      <c r="H294" s="165">
        <v>70000</v>
      </c>
      <c r="I294" s="165">
        <v>67400</v>
      </c>
      <c r="J294" s="165">
        <v>80900</v>
      </c>
      <c r="K294" s="166">
        <v>69155.8</v>
      </c>
      <c r="L294" s="167">
        <v>70500</v>
      </c>
      <c r="M294" s="167">
        <v>69200</v>
      </c>
      <c r="N294" s="168">
        <v>8.6894375960101911E-2</v>
      </c>
      <c r="O294" s="169">
        <v>70500</v>
      </c>
      <c r="P294" s="116"/>
    </row>
    <row r="295" spans="1:16" hidden="1" x14ac:dyDescent="0.3">
      <c r="A295" s="163">
        <v>287</v>
      </c>
      <c r="B295" s="170" t="s">
        <v>260</v>
      </c>
      <c r="C295" s="163" t="s">
        <v>252</v>
      </c>
      <c r="D295" s="170" t="s">
        <v>223</v>
      </c>
      <c r="E295" s="171" t="s">
        <v>224</v>
      </c>
      <c r="F295" s="171">
        <v>1</v>
      </c>
      <c r="G295" s="165">
        <v>90000</v>
      </c>
      <c r="H295" s="165">
        <v>90000</v>
      </c>
      <c r="I295" s="165">
        <v>104500</v>
      </c>
      <c r="J295" s="165">
        <v>125400</v>
      </c>
      <c r="K295" s="166">
        <v>97217.5</v>
      </c>
      <c r="L295" s="167">
        <v>101400</v>
      </c>
      <c r="M295" s="167">
        <v>97200</v>
      </c>
      <c r="N295" s="168">
        <v>0.1448244801304544</v>
      </c>
      <c r="O295" s="169">
        <v>101400</v>
      </c>
      <c r="P295" s="116"/>
    </row>
    <row r="296" spans="1:16" hidden="1" x14ac:dyDescent="0.3">
      <c r="A296" s="163">
        <v>288</v>
      </c>
      <c r="B296" s="170" t="s">
        <v>260</v>
      </c>
      <c r="C296" s="163" t="s">
        <v>253</v>
      </c>
      <c r="D296" s="170" t="s">
        <v>223</v>
      </c>
      <c r="E296" s="171" t="s">
        <v>224</v>
      </c>
      <c r="F296" s="171">
        <v>1</v>
      </c>
      <c r="G296" s="165">
        <v>90000</v>
      </c>
      <c r="H296" s="165">
        <v>90000</v>
      </c>
      <c r="I296" s="165">
        <v>120900</v>
      </c>
      <c r="J296" s="165">
        <v>145100</v>
      </c>
      <c r="K296" s="166">
        <v>123492.49999999999</v>
      </c>
      <c r="L296" s="167">
        <v>113900</v>
      </c>
      <c r="M296" s="167">
        <v>120900</v>
      </c>
      <c r="N296" s="168">
        <v>0.20854791542602069</v>
      </c>
      <c r="O296" s="169">
        <v>120900</v>
      </c>
      <c r="P296" s="116"/>
    </row>
    <row r="297" spans="1:16" hidden="1" x14ac:dyDescent="0.3">
      <c r="A297" s="163">
        <v>289</v>
      </c>
      <c r="B297" s="163" t="s">
        <v>261</v>
      </c>
      <c r="C297" s="163" t="s">
        <v>222</v>
      </c>
      <c r="D297" s="163" t="s">
        <v>223</v>
      </c>
      <c r="E297" s="164" t="s">
        <v>224</v>
      </c>
      <c r="F297" s="164">
        <v>1</v>
      </c>
      <c r="G297" s="165">
        <v>22000</v>
      </c>
      <c r="H297" s="165">
        <v>50000</v>
      </c>
      <c r="I297" s="165">
        <v>26100</v>
      </c>
      <c r="J297" s="165">
        <v>31300</v>
      </c>
      <c r="K297" s="166">
        <v>23647.5</v>
      </c>
      <c r="L297" s="167">
        <v>30600</v>
      </c>
      <c r="M297" s="167">
        <v>26100</v>
      </c>
      <c r="N297" s="168">
        <v>0.37227460002566426</v>
      </c>
      <c r="O297" s="169">
        <v>26100</v>
      </c>
      <c r="P297" s="116"/>
    </row>
    <row r="298" spans="1:16" hidden="1" x14ac:dyDescent="0.3">
      <c r="A298" s="163">
        <v>290</v>
      </c>
      <c r="B298" s="163" t="s">
        <v>261</v>
      </c>
      <c r="C298" s="163" t="s">
        <v>225</v>
      </c>
      <c r="D298" s="163" t="s">
        <v>223</v>
      </c>
      <c r="E298" s="164" t="s">
        <v>224</v>
      </c>
      <c r="F298" s="164">
        <v>1</v>
      </c>
      <c r="G298" s="165">
        <v>22000</v>
      </c>
      <c r="H298" s="165">
        <v>30000</v>
      </c>
      <c r="I298" s="165">
        <v>23400</v>
      </c>
      <c r="J298" s="165">
        <v>28100</v>
      </c>
      <c r="K298" s="166">
        <v>22701.599999999999</v>
      </c>
      <c r="L298" s="167">
        <v>25200</v>
      </c>
      <c r="M298" s="167">
        <v>23400</v>
      </c>
      <c r="N298" s="168">
        <v>0.14169576108609475</v>
      </c>
      <c r="O298" s="169">
        <v>25200</v>
      </c>
      <c r="P298" s="116"/>
    </row>
    <row r="299" spans="1:16" hidden="1" x14ac:dyDescent="0.3">
      <c r="A299" s="163">
        <v>291</v>
      </c>
      <c r="B299" s="163" t="s">
        <v>261</v>
      </c>
      <c r="C299" s="163" t="s">
        <v>226</v>
      </c>
      <c r="D299" s="163" t="s">
        <v>223</v>
      </c>
      <c r="E299" s="164" t="s">
        <v>224</v>
      </c>
      <c r="F299" s="164">
        <v>1</v>
      </c>
      <c r="G299" s="165">
        <v>22000</v>
      </c>
      <c r="H299" s="165">
        <v>50000</v>
      </c>
      <c r="I299" s="165">
        <v>48600</v>
      </c>
      <c r="J299" s="165">
        <v>58300</v>
      </c>
      <c r="K299" s="166">
        <v>45193</v>
      </c>
      <c r="L299" s="167">
        <v>44800</v>
      </c>
      <c r="M299" s="167">
        <v>48600</v>
      </c>
      <c r="N299" s="168">
        <v>0.3042406513884362</v>
      </c>
      <c r="O299" s="169">
        <v>48600</v>
      </c>
      <c r="P299" s="116"/>
    </row>
    <row r="300" spans="1:16" hidden="1" x14ac:dyDescent="0.3">
      <c r="A300" s="163">
        <v>292</v>
      </c>
      <c r="B300" s="163" t="s">
        <v>261</v>
      </c>
      <c r="C300" s="163" t="s">
        <v>227</v>
      </c>
      <c r="D300" s="163" t="s">
        <v>223</v>
      </c>
      <c r="E300" s="164" t="s">
        <v>224</v>
      </c>
      <c r="F300" s="164">
        <v>1</v>
      </c>
      <c r="G300" s="165">
        <v>22000</v>
      </c>
      <c r="H300" s="165">
        <v>30000</v>
      </c>
      <c r="I300" s="165">
        <v>23700</v>
      </c>
      <c r="J300" s="165">
        <v>28400</v>
      </c>
      <c r="K300" s="166">
        <v>22911.8</v>
      </c>
      <c r="L300" s="167">
        <v>25400</v>
      </c>
      <c r="M300" s="167">
        <v>23700</v>
      </c>
      <c r="N300" s="168">
        <v>0.14029188307867066</v>
      </c>
      <c r="O300" s="169">
        <v>25400</v>
      </c>
      <c r="P300" s="116"/>
    </row>
    <row r="301" spans="1:16" hidden="1" x14ac:dyDescent="0.3">
      <c r="A301" s="163">
        <v>293</v>
      </c>
      <c r="B301" s="163" t="s">
        <v>261</v>
      </c>
      <c r="C301" s="163" t="s">
        <v>228</v>
      </c>
      <c r="D301" s="163" t="s">
        <v>223</v>
      </c>
      <c r="E301" s="164" t="s">
        <v>224</v>
      </c>
      <c r="F301" s="164">
        <v>1</v>
      </c>
      <c r="G301" s="165">
        <v>22000</v>
      </c>
      <c r="H301" s="165">
        <v>50000</v>
      </c>
      <c r="I301" s="165">
        <v>31500</v>
      </c>
      <c r="J301" s="165">
        <v>37800</v>
      </c>
      <c r="K301" s="166">
        <v>26275</v>
      </c>
      <c r="L301" s="167">
        <v>33500</v>
      </c>
      <c r="M301" s="167">
        <v>31500</v>
      </c>
      <c r="N301" s="168">
        <v>0.32657612170888034</v>
      </c>
      <c r="O301" s="169">
        <v>31500</v>
      </c>
      <c r="P301" s="116"/>
    </row>
    <row r="302" spans="1:16" x14ac:dyDescent="0.3">
      <c r="A302" s="163">
        <v>294</v>
      </c>
      <c r="B302" s="163" t="s">
        <v>261</v>
      </c>
      <c r="C302" s="163" t="s">
        <v>229</v>
      </c>
      <c r="D302" s="163" t="s">
        <v>223</v>
      </c>
      <c r="E302" s="164" t="s">
        <v>224</v>
      </c>
      <c r="F302" s="164">
        <v>1</v>
      </c>
      <c r="G302" s="165">
        <v>22000</v>
      </c>
      <c r="H302" s="165">
        <v>30000</v>
      </c>
      <c r="I302" s="165">
        <v>20900</v>
      </c>
      <c r="J302" s="165">
        <v>25100</v>
      </c>
      <c r="K302" s="166">
        <v>21020</v>
      </c>
      <c r="L302" s="167">
        <v>23800</v>
      </c>
      <c r="M302" s="167">
        <v>22000</v>
      </c>
      <c r="N302" s="168">
        <v>0.1620350276616753</v>
      </c>
      <c r="O302" s="169">
        <v>22000</v>
      </c>
      <c r="P302" s="116"/>
    </row>
    <row r="303" spans="1:16" hidden="1" x14ac:dyDescent="0.3">
      <c r="A303" s="163">
        <v>295</v>
      </c>
      <c r="B303" s="163" t="s">
        <v>261</v>
      </c>
      <c r="C303" s="163" t="s">
        <v>230</v>
      </c>
      <c r="D303" s="163" t="s">
        <v>223</v>
      </c>
      <c r="E303" s="164" t="s">
        <v>224</v>
      </c>
      <c r="F303" s="164">
        <v>1</v>
      </c>
      <c r="G303" s="165">
        <v>22000</v>
      </c>
      <c r="H303" s="165">
        <v>30000</v>
      </c>
      <c r="I303" s="165">
        <v>30900</v>
      </c>
      <c r="J303" s="165">
        <v>37100</v>
      </c>
      <c r="K303" s="166">
        <v>23122</v>
      </c>
      <c r="L303" s="167">
        <v>28600</v>
      </c>
      <c r="M303" s="167">
        <v>30000</v>
      </c>
      <c r="N303" s="168">
        <v>0.21610871433281315</v>
      </c>
      <c r="O303" s="169">
        <v>30000</v>
      </c>
      <c r="P303" s="116"/>
    </row>
    <row r="304" spans="1:16" hidden="1" x14ac:dyDescent="0.3">
      <c r="A304" s="163">
        <v>296</v>
      </c>
      <c r="B304" s="163" t="s">
        <v>261</v>
      </c>
      <c r="C304" s="163" t="s">
        <v>231</v>
      </c>
      <c r="D304" s="163" t="s">
        <v>223</v>
      </c>
      <c r="E304" s="164" t="s">
        <v>224</v>
      </c>
      <c r="F304" s="164">
        <v>1</v>
      </c>
      <c r="G304" s="165">
        <v>22000</v>
      </c>
      <c r="H304" s="165">
        <v>50000</v>
      </c>
      <c r="I304" s="165">
        <v>31200</v>
      </c>
      <c r="J304" s="165">
        <v>37400</v>
      </c>
      <c r="K304" s="166">
        <v>23122</v>
      </c>
      <c r="L304" s="167">
        <v>32700</v>
      </c>
      <c r="M304" s="167">
        <v>31200</v>
      </c>
      <c r="N304" s="168">
        <v>0.35148654939238028</v>
      </c>
      <c r="O304" s="169">
        <v>31200</v>
      </c>
      <c r="P304" s="116"/>
    </row>
    <row r="305" spans="1:16" hidden="1" x14ac:dyDescent="0.3">
      <c r="A305" s="163">
        <v>297</v>
      </c>
      <c r="B305" s="163" t="s">
        <v>261</v>
      </c>
      <c r="C305" s="163" t="s">
        <v>232</v>
      </c>
      <c r="D305" s="163" t="s">
        <v>223</v>
      </c>
      <c r="E305" s="164" t="s">
        <v>224</v>
      </c>
      <c r="F305" s="164">
        <v>1</v>
      </c>
      <c r="G305" s="165">
        <v>22000</v>
      </c>
      <c r="H305" s="165">
        <v>30000</v>
      </c>
      <c r="I305" s="165">
        <v>50100</v>
      </c>
      <c r="J305" s="165">
        <v>60100</v>
      </c>
      <c r="K305" s="166">
        <v>48135.799999999996</v>
      </c>
      <c r="L305" s="167">
        <v>42100</v>
      </c>
      <c r="M305" s="167">
        <v>48100</v>
      </c>
      <c r="N305" s="168">
        <v>0.37110320429096882</v>
      </c>
      <c r="O305" s="169">
        <v>48100</v>
      </c>
      <c r="P305" s="116"/>
    </row>
    <row r="306" spans="1:16" hidden="1" x14ac:dyDescent="0.3">
      <c r="A306" s="163">
        <v>298</v>
      </c>
      <c r="B306" s="163" t="s">
        <v>261</v>
      </c>
      <c r="C306" s="163" t="s">
        <v>233</v>
      </c>
      <c r="D306" s="163" t="s">
        <v>223</v>
      </c>
      <c r="E306" s="164" t="s">
        <v>224</v>
      </c>
      <c r="F306" s="164">
        <v>1</v>
      </c>
      <c r="G306" s="165">
        <v>22000</v>
      </c>
      <c r="H306" s="165">
        <v>30000</v>
      </c>
      <c r="I306" s="165">
        <v>30900</v>
      </c>
      <c r="J306" s="165">
        <v>37100</v>
      </c>
      <c r="K306" s="166">
        <v>23122</v>
      </c>
      <c r="L306" s="167">
        <v>28600</v>
      </c>
      <c r="M306" s="167">
        <v>30000</v>
      </c>
      <c r="N306" s="168">
        <v>0.21610871433281315</v>
      </c>
      <c r="O306" s="169">
        <v>30000</v>
      </c>
      <c r="P306" s="116"/>
    </row>
    <row r="307" spans="1:16" hidden="1" x14ac:dyDescent="0.3">
      <c r="A307" s="163">
        <v>299</v>
      </c>
      <c r="B307" s="163" t="s">
        <v>261</v>
      </c>
      <c r="C307" s="163" t="s">
        <v>234</v>
      </c>
      <c r="D307" s="163" t="s">
        <v>223</v>
      </c>
      <c r="E307" s="164" t="s">
        <v>224</v>
      </c>
      <c r="F307" s="164">
        <v>1</v>
      </c>
      <c r="G307" s="165">
        <v>22000</v>
      </c>
      <c r="H307" s="165">
        <v>50000</v>
      </c>
      <c r="I307" s="165">
        <v>34700</v>
      </c>
      <c r="J307" s="165">
        <v>41600</v>
      </c>
      <c r="K307" s="166">
        <v>26275</v>
      </c>
      <c r="L307" s="167">
        <v>34900</v>
      </c>
      <c r="M307" s="167">
        <v>34700</v>
      </c>
      <c r="N307" s="168">
        <v>0.32458574091642817</v>
      </c>
      <c r="O307" s="169">
        <v>34700</v>
      </c>
      <c r="P307" s="116"/>
    </row>
    <row r="308" spans="1:16" hidden="1" x14ac:dyDescent="0.3">
      <c r="A308" s="163">
        <v>300</v>
      </c>
      <c r="B308" s="163" t="s">
        <v>261</v>
      </c>
      <c r="C308" s="163" t="s">
        <v>235</v>
      </c>
      <c r="D308" s="163" t="s">
        <v>223</v>
      </c>
      <c r="E308" s="164" t="s">
        <v>224</v>
      </c>
      <c r="F308" s="164">
        <v>1</v>
      </c>
      <c r="G308" s="165">
        <v>22000</v>
      </c>
      <c r="H308" s="165">
        <v>50000</v>
      </c>
      <c r="I308" s="165">
        <v>32800</v>
      </c>
      <c r="J308" s="165">
        <v>39400</v>
      </c>
      <c r="K308" s="166">
        <v>26275</v>
      </c>
      <c r="L308" s="167">
        <v>34100</v>
      </c>
      <c r="M308" s="167">
        <v>32800</v>
      </c>
      <c r="N308" s="168">
        <v>0.32469789519463693</v>
      </c>
      <c r="O308" s="169">
        <v>32800</v>
      </c>
      <c r="P308" s="116"/>
    </row>
    <row r="309" spans="1:16" x14ac:dyDescent="0.3">
      <c r="A309" s="163">
        <v>301</v>
      </c>
      <c r="B309" s="163" t="s">
        <v>261</v>
      </c>
      <c r="C309" s="163" t="s">
        <v>45</v>
      </c>
      <c r="D309" s="163" t="s">
        <v>223</v>
      </c>
      <c r="E309" s="164" t="s">
        <v>224</v>
      </c>
      <c r="F309" s="164">
        <v>1</v>
      </c>
      <c r="G309" s="165">
        <v>22000</v>
      </c>
      <c r="H309" s="165">
        <v>50000</v>
      </c>
      <c r="I309" s="165">
        <v>32800</v>
      </c>
      <c r="J309" s="165">
        <v>39400</v>
      </c>
      <c r="K309" s="166">
        <v>26275</v>
      </c>
      <c r="L309" s="167">
        <v>34100</v>
      </c>
      <c r="M309" s="167">
        <v>32800</v>
      </c>
      <c r="N309" s="168">
        <v>0.32469789519463693</v>
      </c>
      <c r="O309" s="169">
        <v>32800</v>
      </c>
      <c r="P309" s="116"/>
    </row>
    <row r="310" spans="1:16" hidden="1" x14ac:dyDescent="0.3">
      <c r="A310" s="163">
        <v>302</v>
      </c>
      <c r="B310" s="163" t="s">
        <v>261</v>
      </c>
      <c r="C310" s="163" t="s">
        <v>236</v>
      </c>
      <c r="D310" s="163" t="s">
        <v>223</v>
      </c>
      <c r="E310" s="164" t="s">
        <v>224</v>
      </c>
      <c r="F310" s="164">
        <v>1</v>
      </c>
      <c r="G310" s="165">
        <v>22000</v>
      </c>
      <c r="H310" s="165">
        <v>50000</v>
      </c>
      <c r="I310" s="165">
        <v>31200</v>
      </c>
      <c r="J310" s="165">
        <v>37400</v>
      </c>
      <c r="K310" s="166">
        <v>23122</v>
      </c>
      <c r="L310" s="167">
        <v>32700</v>
      </c>
      <c r="M310" s="167">
        <v>31200</v>
      </c>
      <c r="N310" s="168">
        <v>0.35148654939238028</v>
      </c>
      <c r="O310" s="169">
        <v>31200</v>
      </c>
      <c r="P310" s="116"/>
    </row>
    <row r="311" spans="1:16" x14ac:dyDescent="0.3">
      <c r="A311" s="163">
        <v>303</v>
      </c>
      <c r="B311" s="163" t="s">
        <v>261</v>
      </c>
      <c r="C311" s="163" t="s">
        <v>43</v>
      </c>
      <c r="D311" s="163" t="s">
        <v>223</v>
      </c>
      <c r="E311" s="164" t="s">
        <v>224</v>
      </c>
      <c r="F311" s="164">
        <v>1</v>
      </c>
      <c r="G311" s="165">
        <v>22000</v>
      </c>
      <c r="H311" s="165">
        <v>50000</v>
      </c>
      <c r="I311" s="165">
        <v>31400</v>
      </c>
      <c r="J311" s="165">
        <v>37700</v>
      </c>
      <c r="K311" s="166">
        <v>28902.5</v>
      </c>
      <c r="L311" s="167">
        <v>34000</v>
      </c>
      <c r="M311" s="167">
        <v>31400</v>
      </c>
      <c r="N311" s="168">
        <v>0.31071597155445113</v>
      </c>
      <c r="O311" s="169">
        <v>31400</v>
      </c>
      <c r="P311" s="116"/>
    </row>
    <row r="312" spans="1:16" hidden="1" x14ac:dyDescent="0.3">
      <c r="A312" s="163">
        <v>304</v>
      </c>
      <c r="B312" s="163" t="s">
        <v>261</v>
      </c>
      <c r="C312" s="163" t="s">
        <v>237</v>
      </c>
      <c r="D312" s="163" t="s">
        <v>223</v>
      </c>
      <c r="E312" s="164" t="s">
        <v>224</v>
      </c>
      <c r="F312" s="164">
        <v>1</v>
      </c>
      <c r="G312" s="165">
        <v>22000</v>
      </c>
      <c r="H312" s="165">
        <v>30000</v>
      </c>
      <c r="I312" s="165">
        <v>31200</v>
      </c>
      <c r="J312" s="165">
        <v>37400</v>
      </c>
      <c r="K312" s="166">
        <v>23122</v>
      </c>
      <c r="L312" s="167">
        <v>28700</v>
      </c>
      <c r="M312" s="167">
        <v>30000</v>
      </c>
      <c r="N312" s="168">
        <v>0.21976886254353953</v>
      </c>
      <c r="O312" s="169">
        <v>30000</v>
      </c>
      <c r="P312" s="116"/>
    </row>
    <row r="313" spans="1:16" hidden="1" x14ac:dyDescent="0.3">
      <c r="A313" s="163">
        <v>305</v>
      </c>
      <c r="B313" s="163" t="s">
        <v>261</v>
      </c>
      <c r="C313" s="163" t="s">
        <v>39</v>
      </c>
      <c r="D313" s="163" t="s">
        <v>223</v>
      </c>
      <c r="E313" s="164" t="s">
        <v>224</v>
      </c>
      <c r="F313" s="164">
        <v>1</v>
      </c>
      <c r="G313" s="165">
        <v>22000</v>
      </c>
      <c r="H313" s="165">
        <v>30000</v>
      </c>
      <c r="I313" s="165">
        <v>29600</v>
      </c>
      <c r="J313" s="165">
        <v>35500</v>
      </c>
      <c r="K313" s="166">
        <v>23122</v>
      </c>
      <c r="L313" s="167">
        <v>28000</v>
      </c>
      <c r="M313" s="167">
        <v>29600</v>
      </c>
      <c r="N313" s="168">
        <v>0.19740596820912676</v>
      </c>
      <c r="O313" s="169">
        <v>29600</v>
      </c>
      <c r="P313" s="116"/>
    </row>
    <row r="314" spans="1:16" hidden="1" x14ac:dyDescent="0.3">
      <c r="A314" s="163">
        <v>306</v>
      </c>
      <c r="B314" s="163" t="s">
        <v>261</v>
      </c>
      <c r="C314" s="163" t="s">
        <v>238</v>
      </c>
      <c r="D314" s="163" t="s">
        <v>223</v>
      </c>
      <c r="E314" s="164" t="s">
        <v>224</v>
      </c>
      <c r="F314" s="164">
        <v>1</v>
      </c>
      <c r="G314" s="165">
        <v>22000</v>
      </c>
      <c r="H314" s="165">
        <v>50000</v>
      </c>
      <c r="I314" s="165">
        <v>73200</v>
      </c>
      <c r="J314" s="165">
        <v>87800</v>
      </c>
      <c r="K314" s="166">
        <v>49922.5</v>
      </c>
      <c r="L314" s="167">
        <v>56600</v>
      </c>
      <c r="M314" s="167">
        <v>50000</v>
      </c>
      <c r="N314" s="168">
        <v>0.44483833056877264</v>
      </c>
      <c r="O314" s="169">
        <v>50000</v>
      </c>
      <c r="P314" s="116"/>
    </row>
    <row r="315" spans="1:16" hidden="1" x14ac:dyDescent="0.3">
      <c r="A315" s="163">
        <v>307</v>
      </c>
      <c r="B315" s="163" t="s">
        <v>261</v>
      </c>
      <c r="C315" s="163" t="s">
        <v>239</v>
      </c>
      <c r="D315" s="163" t="s">
        <v>223</v>
      </c>
      <c r="E315" s="164" t="s">
        <v>224</v>
      </c>
      <c r="F315" s="164">
        <v>1</v>
      </c>
      <c r="G315" s="165">
        <v>22000</v>
      </c>
      <c r="H315" s="165">
        <v>50000</v>
      </c>
      <c r="I315" s="165">
        <v>39600</v>
      </c>
      <c r="J315" s="165">
        <v>47500</v>
      </c>
      <c r="K315" s="166">
        <v>31529.999999999996</v>
      </c>
      <c r="L315" s="167">
        <v>38100</v>
      </c>
      <c r="M315" s="167">
        <v>39600</v>
      </c>
      <c r="N315" s="168">
        <v>0.30322136155272944</v>
      </c>
      <c r="O315" s="169">
        <v>39600</v>
      </c>
      <c r="P315" s="116"/>
    </row>
    <row r="316" spans="1:16" x14ac:dyDescent="0.3">
      <c r="A316" s="163">
        <v>308</v>
      </c>
      <c r="B316" s="163" t="s">
        <v>261</v>
      </c>
      <c r="C316" s="163" t="s">
        <v>50</v>
      </c>
      <c r="D316" s="163" t="s">
        <v>223</v>
      </c>
      <c r="E316" s="164" t="s">
        <v>224</v>
      </c>
      <c r="F316" s="164">
        <v>1</v>
      </c>
      <c r="G316" s="165">
        <v>22000</v>
      </c>
      <c r="H316" s="165">
        <v>50000</v>
      </c>
      <c r="I316" s="165">
        <v>26100</v>
      </c>
      <c r="J316" s="165">
        <v>31300</v>
      </c>
      <c r="K316" s="166">
        <v>23647.5</v>
      </c>
      <c r="L316" s="167">
        <v>30600</v>
      </c>
      <c r="M316" s="167">
        <v>26100</v>
      </c>
      <c r="N316" s="168">
        <v>0.37227460002566426</v>
      </c>
      <c r="O316" s="169">
        <v>26100</v>
      </c>
      <c r="P316" s="116"/>
    </row>
    <row r="317" spans="1:16" x14ac:dyDescent="0.3">
      <c r="A317" s="163">
        <v>309</v>
      </c>
      <c r="B317" s="163" t="s">
        <v>261</v>
      </c>
      <c r="C317" s="163" t="s">
        <v>47</v>
      </c>
      <c r="D317" s="163" t="s">
        <v>223</v>
      </c>
      <c r="E317" s="164" t="s">
        <v>224</v>
      </c>
      <c r="F317" s="164">
        <v>1</v>
      </c>
      <c r="G317" s="165">
        <v>22000</v>
      </c>
      <c r="H317" s="165">
        <v>50000</v>
      </c>
      <c r="I317" s="165">
        <v>31200</v>
      </c>
      <c r="J317" s="165">
        <v>37400</v>
      </c>
      <c r="K317" s="166">
        <v>23122</v>
      </c>
      <c r="L317" s="167">
        <v>32700</v>
      </c>
      <c r="M317" s="167">
        <v>31200</v>
      </c>
      <c r="N317" s="168">
        <v>0.35148654939238028</v>
      </c>
      <c r="O317" s="169">
        <v>31200</v>
      </c>
      <c r="P317" s="116"/>
    </row>
    <row r="318" spans="1:16" x14ac:dyDescent="0.3">
      <c r="A318" s="163">
        <v>310</v>
      </c>
      <c r="B318" s="163" t="s">
        <v>261</v>
      </c>
      <c r="C318" s="163" t="s">
        <v>48</v>
      </c>
      <c r="D318" s="163" t="s">
        <v>223</v>
      </c>
      <c r="E318" s="164" t="s">
        <v>224</v>
      </c>
      <c r="F318" s="164">
        <v>1</v>
      </c>
      <c r="G318" s="165">
        <v>22000</v>
      </c>
      <c r="H318" s="165">
        <v>30000</v>
      </c>
      <c r="I318" s="165">
        <v>29900</v>
      </c>
      <c r="J318" s="165">
        <v>35900</v>
      </c>
      <c r="K318" s="166">
        <v>23122</v>
      </c>
      <c r="L318" s="167">
        <v>28200</v>
      </c>
      <c r="M318" s="167">
        <v>29900</v>
      </c>
      <c r="N318" s="168">
        <v>0.20199418822068929</v>
      </c>
      <c r="O318" s="169">
        <v>29900</v>
      </c>
      <c r="P318" s="116"/>
    </row>
    <row r="319" spans="1:16" hidden="1" x14ac:dyDescent="0.3">
      <c r="A319" s="163">
        <v>311</v>
      </c>
      <c r="B319" s="163" t="s">
        <v>261</v>
      </c>
      <c r="C319" s="163" t="s">
        <v>240</v>
      </c>
      <c r="D319" s="163" t="s">
        <v>223</v>
      </c>
      <c r="E319" s="164" t="s">
        <v>224</v>
      </c>
      <c r="F319" s="164">
        <v>1</v>
      </c>
      <c r="G319" s="165">
        <v>22000</v>
      </c>
      <c r="H319" s="165">
        <v>30000</v>
      </c>
      <c r="I319" s="165">
        <v>29900</v>
      </c>
      <c r="J319" s="165">
        <v>35900</v>
      </c>
      <c r="K319" s="166">
        <v>23122</v>
      </c>
      <c r="L319" s="167">
        <v>28200</v>
      </c>
      <c r="M319" s="167">
        <v>29900</v>
      </c>
      <c r="N319" s="168">
        <v>0.20199418822068929</v>
      </c>
      <c r="O319" s="169">
        <v>29900</v>
      </c>
      <c r="P319" s="116"/>
    </row>
    <row r="320" spans="1:16" hidden="1" x14ac:dyDescent="0.3">
      <c r="A320" s="163">
        <v>312</v>
      </c>
      <c r="B320" s="163" t="s">
        <v>261</v>
      </c>
      <c r="C320" s="163" t="s">
        <v>241</v>
      </c>
      <c r="D320" s="163" t="s">
        <v>223</v>
      </c>
      <c r="E320" s="164" t="s">
        <v>224</v>
      </c>
      <c r="F320" s="164">
        <v>1</v>
      </c>
      <c r="G320" s="165">
        <v>22000</v>
      </c>
      <c r="H320" s="165">
        <v>50000</v>
      </c>
      <c r="I320" s="165">
        <v>32800</v>
      </c>
      <c r="J320" s="165">
        <v>39400</v>
      </c>
      <c r="K320" s="166">
        <v>26275</v>
      </c>
      <c r="L320" s="167">
        <v>34100</v>
      </c>
      <c r="M320" s="167">
        <v>32800</v>
      </c>
      <c r="N320" s="168">
        <v>0.32469789519463693</v>
      </c>
      <c r="O320" s="169">
        <v>32800</v>
      </c>
      <c r="P320" s="116"/>
    </row>
    <row r="321" spans="1:16" hidden="1" x14ac:dyDescent="0.3">
      <c r="A321" s="163">
        <v>313</v>
      </c>
      <c r="B321" s="163" t="s">
        <v>261</v>
      </c>
      <c r="C321" s="163" t="s">
        <v>242</v>
      </c>
      <c r="D321" s="163" t="s">
        <v>223</v>
      </c>
      <c r="E321" s="164" t="s">
        <v>224</v>
      </c>
      <c r="F321" s="164">
        <v>1</v>
      </c>
      <c r="G321" s="165">
        <v>22000</v>
      </c>
      <c r="H321" s="165">
        <v>50000</v>
      </c>
      <c r="I321" s="165">
        <v>37000</v>
      </c>
      <c r="J321" s="165">
        <v>44400</v>
      </c>
      <c r="K321" s="166">
        <v>26275</v>
      </c>
      <c r="L321" s="167">
        <v>35900</v>
      </c>
      <c r="M321" s="167">
        <v>37000</v>
      </c>
      <c r="N321" s="168">
        <v>0.32871082626237502</v>
      </c>
      <c r="O321" s="169">
        <v>37000</v>
      </c>
      <c r="P321" s="116"/>
    </row>
    <row r="322" spans="1:16" hidden="1" x14ac:dyDescent="0.3">
      <c r="A322" s="163">
        <v>314</v>
      </c>
      <c r="B322" s="163" t="s">
        <v>261</v>
      </c>
      <c r="C322" s="163" t="s">
        <v>243</v>
      </c>
      <c r="D322" s="163" t="s">
        <v>223</v>
      </c>
      <c r="E322" s="164" t="s">
        <v>224</v>
      </c>
      <c r="F322" s="164">
        <v>1</v>
      </c>
      <c r="G322" s="165">
        <v>22000</v>
      </c>
      <c r="H322" s="165">
        <v>50000</v>
      </c>
      <c r="I322" s="165">
        <v>34000</v>
      </c>
      <c r="J322" s="165">
        <v>40800</v>
      </c>
      <c r="K322" s="166">
        <v>26275</v>
      </c>
      <c r="L322" s="167">
        <v>34600</v>
      </c>
      <c r="M322" s="167">
        <v>34000</v>
      </c>
      <c r="N322" s="168">
        <v>0.32428845836171383</v>
      </c>
      <c r="O322" s="169">
        <v>34000</v>
      </c>
      <c r="P322" s="116"/>
    </row>
    <row r="323" spans="1:16" hidden="1" x14ac:dyDescent="0.3">
      <c r="A323" s="163">
        <v>315</v>
      </c>
      <c r="B323" s="163" t="s">
        <v>261</v>
      </c>
      <c r="C323" s="163" t="s">
        <v>244</v>
      </c>
      <c r="D323" s="163" t="s">
        <v>223</v>
      </c>
      <c r="E323" s="164" t="s">
        <v>224</v>
      </c>
      <c r="F323" s="164">
        <v>1</v>
      </c>
      <c r="G323" s="165">
        <v>22000</v>
      </c>
      <c r="H323" s="165">
        <v>50000</v>
      </c>
      <c r="I323" s="165">
        <v>29900</v>
      </c>
      <c r="J323" s="165">
        <v>35900</v>
      </c>
      <c r="K323" s="166">
        <v>23122</v>
      </c>
      <c r="L323" s="167">
        <v>32200</v>
      </c>
      <c r="M323" s="167">
        <v>29900</v>
      </c>
      <c r="N323" s="168">
        <v>0.35503539849960336</v>
      </c>
      <c r="O323" s="169">
        <v>29900</v>
      </c>
      <c r="P323" s="116"/>
    </row>
    <row r="324" spans="1:16" hidden="1" x14ac:dyDescent="0.3">
      <c r="A324" s="163">
        <v>316</v>
      </c>
      <c r="B324" s="163" t="s">
        <v>261</v>
      </c>
      <c r="C324" s="163" t="s">
        <v>245</v>
      </c>
      <c r="D324" s="163" t="s">
        <v>223</v>
      </c>
      <c r="E324" s="164" t="s">
        <v>224</v>
      </c>
      <c r="F324" s="164">
        <v>1</v>
      </c>
      <c r="G324" s="165">
        <v>22000</v>
      </c>
      <c r="H324" s="165">
        <v>30000</v>
      </c>
      <c r="I324" s="165">
        <v>32800</v>
      </c>
      <c r="J324" s="165">
        <v>39400</v>
      </c>
      <c r="K324" s="166">
        <v>26275</v>
      </c>
      <c r="L324" s="167">
        <v>30100</v>
      </c>
      <c r="M324" s="167">
        <v>30000</v>
      </c>
      <c r="N324" s="168">
        <v>0.219173650226473</v>
      </c>
      <c r="O324" s="169">
        <v>30000</v>
      </c>
      <c r="P324" s="116"/>
    </row>
    <row r="325" spans="1:16" ht="27.6" hidden="1" x14ac:dyDescent="0.3">
      <c r="A325" s="163">
        <v>317</v>
      </c>
      <c r="B325" s="163" t="s">
        <v>261</v>
      </c>
      <c r="C325" s="163" t="s">
        <v>246</v>
      </c>
      <c r="D325" s="163" t="s">
        <v>223</v>
      </c>
      <c r="E325" s="164" t="s">
        <v>224</v>
      </c>
      <c r="F325" s="164">
        <v>1</v>
      </c>
      <c r="G325" s="165">
        <v>22000</v>
      </c>
      <c r="H325" s="165">
        <v>50000</v>
      </c>
      <c r="I325" s="165">
        <v>41800</v>
      </c>
      <c r="J325" s="165">
        <v>50200</v>
      </c>
      <c r="K325" s="166">
        <v>34157.5</v>
      </c>
      <c r="L325" s="167">
        <v>39600</v>
      </c>
      <c r="M325" s="167">
        <v>41800</v>
      </c>
      <c r="N325" s="168">
        <v>0.29981418134825738</v>
      </c>
      <c r="O325" s="169">
        <v>41800</v>
      </c>
      <c r="P325" s="116"/>
    </row>
    <row r="326" spans="1:16" hidden="1" x14ac:dyDescent="0.3">
      <c r="A326" s="163">
        <v>318</v>
      </c>
      <c r="B326" s="163" t="s">
        <v>261</v>
      </c>
      <c r="C326" s="163" t="s">
        <v>247</v>
      </c>
      <c r="D326" s="163" t="s">
        <v>223</v>
      </c>
      <c r="E326" s="164" t="s">
        <v>224</v>
      </c>
      <c r="F326" s="164">
        <v>1</v>
      </c>
      <c r="G326" s="165">
        <v>22000</v>
      </c>
      <c r="H326" s="165">
        <v>30000</v>
      </c>
      <c r="I326" s="165">
        <v>29700</v>
      </c>
      <c r="J326" s="165">
        <v>35600</v>
      </c>
      <c r="K326" s="166">
        <v>23122</v>
      </c>
      <c r="L326" s="167">
        <v>28100</v>
      </c>
      <c r="M326" s="167">
        <v>29700</v>
      </c>
      <c r="N326" s="168">
        <v>0.19857804024976178</v>
      </c>
      <c r="O326" s="169">
        <v>29700</v>
      </c>
      <c r="P326" s="116"/>
    </row>
    <row r="327" spans="1:16" hidden="1" x14ac:dyDescent="0.3">
      <c r="A327" s="163">
        <v>319</v>
      </c>
      <c r="B327" s="163" t="s">
        <v>261</v>
      </c>
      <c r="C327" s="163" t="s">
        <v>248</v>
      </c>
      <c r="D327" s="163" t="s">
        <v>223</v>
      </c>
      <c r="E327" s="164" t="s">
        <v>224</v>
      </c>
      <c r="F327" s="164">
        <v>1</v>
      </c>
      <c r="G327" s="165">
        <v>22000</v>
      </c>
      <c r="H327" s="165">
        <v>50000</v>
      </c>
      <c r="I327" s="165">
        <v>38200</v>
      </c>
      <c r="J327" s="165">
        <v>45800</v>
      </c>
      <c r="K327" s="166">
        <v>26275</v>
      </c>
      <c r="L327" s="167">
        <v>36500</v>
      </c>
      <c r="M327" s="167">
        <v>38200</v>
      </c>
      <c r="N327" s="168">
        <v>0.33213716450038627</v>
      </c>
      <c r="O327" s="169">
        <v>38200</v>
      </c>
      <c r="P327" s="116"/>
    </row>
    <row r="328" spans="1:16" hidden="1" x14ac:dyDescent="0.3">
      <c r="A328" s="163">
        <v>320</v>
      </c>
      <c r="B328" s="163" t="s">
        <v>261</v>
      </c>
      <c r="C328" s="163" t="s">
        <v>249</v>
      </c>
      <c r="D328" s="163" t="s">
        <v>223</v>
      </c>
      <c r="E328" s="164" t="s">
        <v>224</v>
      </c>
      <c r="F328" s="164">
        <v>1</v>
      </c>
      <c r="G328" s="165">
        <v>22000</v>
      </c>
      <c r="H328" s="165">
        <v>30000</v>
      </c>
      <c r="I328" s="165">
        <v>31200</v>
      </c>
      <c r="J328" s="165">
        <v>37400</v>
      </c>
      <c r="K328" s="166">
        <v>23122</v>
      </c>
      <c r="L328" s="167">
        <v>28700</v>
      </c>
      <c r="M328" s="167">
        <v>30000</v>
      </c>
      <c r="N328" s="168">
        <v>0.21976886254353953</v>
      </c>
      <c r="O328" s="169">
        <v>30000</v>
      </c>
      <c r="P328" s="116"/>
    </row>
    <row r="329" spans="1:16" hidden="1" x14ac:dyDescent="0.3">
      <c r="A329" s="163">
        <v>321</v>
      </c>
      <c r="B329" s="163" t="s">
        <v>261</v>
      </c>
      <c r="C329" s="163" t="s">
        <v>250</v>
      </c>
      <c r="D329" s="163" t="s">
        <v>223</v>
      </c>
      <c r="E329" s="164" t="s">
        <v>224</v>
      </c>
      <c r="F329" s="164">
        <v>1</v>
      </c>
      <c r="G329" s="165">
        <v>22000</v>
      </c>
      <c r="H329" s="165">
        <v>50000</v>
      </c>
      <c r="I329" s="165">
        <v>31400</v>
      </c>
      <c r="J329" s="165">
        <v>37700</v>
      </c>
      <c r="K329" s="166">
        <v>28902.5</v>
      </c>
      <c r="L329" s="167">
        <v>34000</v>
      </c>
      <c r="M329" s="167">
        <v>31400</v>
      </c>
      <c r="N329" s="168">
        <v>0.31071597155445113</v>
      </c>
      <c r="O329" s="169">
        <v>31400</v>
      </c>
      <c r="P329" s="116"/>
    </row>
    <row r="330" spans="1:16" hidden="1" x14ac:dyDescent="0.3">
      <c r="A330" s="163">
        <v>322</v>
      </c>
      <c r="B330" s="163" t="s">
        <v>261</v>
      </c>
      <c r="C330" s="163" t="s">
        <v>251</v>
      </c>
      <c r="D330" s="163" t="s">
        <v>223</v>
      </c>
      <c r="E330" s="164" t="s">
        <v>224</v>
      </c>
      <c r="F330" s="164">
        <v>1</v>
      </c>
      <c r="G330" s="165">
        <v>22000</v>
      </c>
      <c r="H330" s="165">
        <v>30000</v>
      </c>
      <c r="I330" s="165">
        <v>28600</v>
      </c>
      <c r="J330" s="165">
        <v>34300</v>
      </c>
      <c r="K330" s="166">
        <v>25959.699999999997</v>
      </c>
      <c r="L330" s="167">
        <v>28200</v>
      </c>
      <c r="M330" s="167">
        <v>28600</v>
      </c>
      <c r="N330" s="168">
        <v>0.1627274717585997</v>
      </c>
      <c r="O330" s="169">
        <v>28600</v>
      </c>
      <c r="P330" s="116"/>
    </row>
    <row r="331" spans="1:16" hidden="1" x14ac:dyDescent="0.3">
      <c r="A331" s="163">
        <v>323</v>
      </c>
      <c r="B331" s="163" t="s">
        <v>261</v>
      </c>
      <c r="C331" s="163" t="s">
        <v>252</v>
      </c>
      <c r="D331" s="163" t="s">
        <v>223</v>
      </c>
      <c r="E331" s="164" t="s">
        <v>224</v>
      </c>
      <c r="F331" s="164">
        <v>1</v>
      </c>
      <c r="G331" s="165">
        <v>22000</v>
      </c>
      <c r="H331" s="165">
        <v>50000</v>
      </c>
      <c r="I331" s="165">
        <v>47000</v>
      </c>
      <c r="J331" s="165">
        <v>56400</v>
      </c>
      <c r="K331" s="166">
        <v>36785</v>
      </c>
      <c r="L331" s="167">
        <v>42400</v>
      </c>
      <c r="M331" s="167">
        <v>47000</v>
      </c>
      <c r="N331" s="168">
        <v>0.31671944151171227</v>
      </c>
      <c r="O331" s="169">
        <v>47000</v>
      </c>
      <c r="P331" s="116"/>
    </row>
    <row r="332" spans="1:16" hidden="1" x14ac:dyDescent="0.3">
      <c r="A332" s="163">
        <v>324</v>
      </c>
      <c r="B332" s="163" t="s">
        <v>261</v>
      </c>
      <c r="C332" s="163" t="s">
        <v>253</v>
      </c>
      <c r="D332" s="163" t="s">
        <v>223</v>
      </c>
      <c r="E332" s="164" t="s">
        <v>224</v>
      </c>
      <c r="F332" s="164">
        <v>1</v>
      </c>
      <c r="G332" s="165">
        <v>22000</v>
      </c>
      <c r="H332" s="165">
        <v>50000</v>
      </c>
      <c r="I332" s="165">
        <v>73200</v>
      </c>
      <c r="J332" s="165">
        <v>87800</v>
      </c>
      <c r="K332" s="166">
        <v>49922.5</v>
      </c>
      <c r="L332" s="167">
        <v>56600</v>
      </c>
      <c r="M332" s="167">
        <v>50000</v>
      </c>
      <c r="N332" s="168">
        <v>0.44483833056877264</v>
      </c>
      <c r="O332" s="169">
        <v>50000</v>
      </c>
      <c r="P332" s="116"/>
    </row>
    <row r="333" spans="1:16" ht="27.6" x14ac:dyDescent="0.3">
      <c r="A333" s="163">
        <v>325</v>
      </c>
      <c r="B333" s="170" t="s">
        <v>262</v>
      </c>
      <c r="C333" s="163" t="s">
        <v>229</v>
      </c>
      <c r="D333" s="170" t="s">
        <v>223</v>
      </c>
      <c r="E333" s="171" t="s">
        <v>224</v>
      </c>
      <c r="F333" s="171">
        <v>1</v>
      </c>
      <c r="G333" s="165">
        <v>85000</v>
      </c>
      <c r="H333" s="165">
        <v>100000</v>
      </c>
      <c r="I333" s="165">
        <v>86000</v>
      </c>
      <c r="J333" s="165">
        <v>103200</v>
      </c>
      <c r="K333" s="166">
        <v>73570</v>
      </c>
      <c r="L333" s="167">
        <v>89600</v>
      </c>
      <c r="M333" s="167">
        <v>86000</v>
      </c>
      <c r="N333" s="168">
        <v>0.13494667672711846</v>
      </c>
      <c r="O333" s="169">
        <v>89600</v>
      </c>
      <c r="P333" s="116"/>
    </row>
    <row r="334" spans="1:16" ht="27.6" x14ac:dyDescent="0.3">
      <c r="A334" s="163">
        <v>326</v>
      </c>
      <c r="B334" s="170" t="s">
        <v>263</v>
      </c>
      <c r="C334" s="163" t="s">
        <v>229</v>
      </c>
      <c r="D334" s="170" t="s">
        <v>223</v>
      </c>
      <c r="E334" s="171" t="s">
        <v>224</v>
      </c>
      <c r="F334" s="171">
        <v>1</v>
      </c>
      <c r="G334" s="165">
        <v>85000</v>
      </c>
      <c r="H334" s="165">
        <v>100000</v>
      </c>
      <c r="I334" s="165">
        <v>153100</v>
      </c>
      <c r="J334" s="165">
        <v>183700</v>
      </c>
      <c r="K334" s="166">
        <v>164271.29999999999</v>
      </c>
      <c r="L334" s="167">
        <v>137200</v>
      </c>
      <c r="M334" s="167">
        <v>153100</v>
      </c>
      <c r="N334" s="168">
        <v>0.3104110531127352</v>
      </c>
      <c r="O334" s="169">
        <v>153100</v>
      </c>
      <c r="P334" s="116"/>
    </row>
    <row r="335" spans="1:16" ht="27.6" x14ac:dyDescent="0.3">
      <c r="A335" s="163">
        <v>327</v>
      </c>
      <c r="B335" s="163" t="s">
        <v>264</v>
      </c>
      <c r="C335" s="163" t="s">
        <v>229</v>
      </c>
      <c r="D335" s="163" t="s">
        <v>265</v>
      </c>
      <c r="E335" s="164" t="s">
        <v>224</v>
      </c>
      <c r="F335" s="164">
        <v>1</v>
      </c>
      <c r="G335" s="165">
        <v>950000</v>
      </c>
      <c r="H335" s="165">
        <v>1500000</v>
      </c>
      <c r="I335" s="165">
        <v>2300000</v>
      </c>
      <c r="J335" s="165">
        <v>2461000</v>
      </c>
      <c r="K335" s="166">
        <v>998449.99999999988</v>
      </c>
      <c r="L335" s="167">
        <v>1641900</v>
      </c>
      <c r="M335" s="167">
        <v>1500000</v>
      </c>
      <c r="N335" s="168">
        <v>0.43248311545354667</v>
      </c>
      <c r="O335" s="169">
        <v>1500000</v>
      </c>
      <c r="P335" s="116"/>
    </row>
    <row r="336" spans="1:16" ht="27.6" x14ac:dyDescent="0.3">
      <c r="A336" s="163">
        <v>328</v>
      </c>
      <c r="B336" s="163" t="s">
        <v>264</v>
      </c>
      <c r="C336" s="163" t="s">
        <v>60</v>
      </c>
      <c r="D336" s="163" t="s">
        <v>265</v>
      </c>
      <c r="E336" s="164" t="s">
        <v>224</v>
      </c>
      <c r="F336" s="164">
        <v>1</v>
      </c>
      <c r="G336" s="165">
        <v>1650000</v>
      </c>
      <c r="H336" s="165">
        <v>2000000</v>
      </c>
      <c r="I336" s="165">
        <v>2707300</v>
      </c>
      <c r="J336" s="165">
        <v>2896800</v>
      </c>
      <c r="K336" s="166">
        <v>1424105</v>
      </c>
      <c r="L336" s="167">
        <v>2135600</v>
      </c>
      <c r="M336" s="167">
        <v>2000000</v>
      </c>
      <c r="N336" s="168">
        <v>0.30225164362505852</v>
      </c>
      <c r="O336" s="169">
        <v>2000000</v>
      </c>
      <c r="P336" s="116"/>
    </row>
    <row r="337" spans="1:16" ht="27.6" x14ac:dyDescent="0.3">
      <c r="A337" s="163">
        <v>329</v>
      </c>
      <c r="B337" s="163" t="s">
        <v>266</v>
      </c>
      <c r="C337" s="163" t="s">
        <v>229</v>
      </c>
      <c r="D337" s="163" t="s">
        <v>265</v>
      </c>
      <c r="E337" s="164" t="s">
        <v>224</v>
      </c>
      <c r="F337" s="164">
        <v>1</v>
      </c>
      <c r="G337" s="165">
        <v>950000</v>
      </c>
      <c r="H337" s="165">
        <v>1500000</v>
      </c>
      <c r="I337" s="165">
        <v>2300000</v>
      </c>
      <c r="J337" s="165">
        <v>2461000</v>
      </c>
      <c r="K337" s="166">
        <v>1051000</v>
      </c>
      <c r="L337" s="167">
        <v>1652400</v>
      </c>
      <c r="M337" s="167">
        <v>1500000</v>
      </c>
      <c r="N337" s="168">
        <v>0.42270592877921714</v>
      </c>
      <c r="O337" s="169">
        <v>1500000</v>
      </c>
      <c r="P337" s="116"/>
    </row>
    <row r="338" spans="1:16" ht="27.6" x14ac:dyDescent="0.3">
      <c r="A338" s="163">
        <v>330</v>
      </c>
      <c r="B338" s="163" t="s">
        <v>266</v>
      </c>
      <c r="C338" s="163" t="s">
        <v>60</v>
      </c>
      <c r="D338" s="163" t="s">
        <v>265</v>
      </c>
      <c r="E338" s="164" t="s">
        <v>224</v>
      </c>
      <c r="F338" s="164">
        <v>1</v>
      </c>
      <c r="G338" s="165">
        <v>1650000</v>
      </c>
      <c r="H338" s="165">
        <v>2000000</v>
      </c>
      <c r="I338" s="165">
        <v>2707300</v>
      </c>
      <c r="J338" s="165">
        <v>2896800</v>
      </c>
      <c r="K338" s="166">
        <v>1424105</v>
      </c>
      <c r="L338" s="167">
        <v>2135600</v>
      </c>
      <c r="M338" s="167">
        <v>2000000</v>
      </c>
      <c r="N338" s="168">
        <v>0.30225164362505852</v>
      </c>
      <c r="O338" s="169">
        <v>2000000</v>
      </c>
      <c r="P338" s="116"/>
    </row>
    <row r="339" spans="1:16" ht="27.6" x14ac:dyDescent="0.3">
      <c r="A339" s="163">
        <v>331</v>
      </c>
      <c r="B339" s="163" t="s">
        <v>267</v>
      </c>
      <c r="C339" s="163" t="s">
        <v>229</v>
      </c>
      <c r="D339" s="163" t="s">
        <v>265</v>
      </c>
      <c r="E339" s="164" t="s">
        <v>224</v>
      </c>
      <c r="F339" s="164">
        <v>1</v>
      </c>
      <c r="G339" s="165">
        <v>950000</v>
      </c>
      <c r="H339" s="165">
        <v>1500000</v>
      </c>
      <c r="I339" s="165">
        <v>2300000</v>
      </c>
      <c r="J339" s="165">
        <v>2461000</v>
      </c>
      <c r="K339" s="166">
        <v>998449.99999999988</v>
      </c>
      <c r="L339" s="167">
        <v>1641900</v>
      </c>
      <c r="M339" s="167">
        <v>1500000</v>
      </c>
      <c r="N339" s="168">
        <v>0.43248311545354667</v>
      </c>
      <c r="O339" s="169">
        <v>1500000</v>
      </c>
      <c r="P339" s="116"/>
    </row>
    <row r="340" spans="1:16" ht="27.6" x14ac:dyDescent="0.3">
      <c r="A340" s="163">
        <v>332</v>
      </c>
      <c r="B340" s="163" t="s">
        <v>267</v>
      </c>
      <c r="C340" s="163" t="s">
        <v>60</v>
      </c>
      <c r="D340" s="163" t="s">
        <v>265</v>
      </c>
      <c r="E340" s="164" t="s">
        <v>224</v>
      </c>
      <c r="F340" s="164">
        <v>1</v>
      </c>
      <c r="G340" s="165">
        <v>1650000</v>
      </c>
      <c r="H340" s="165">
        <v>2000000</v>
      </c>
      <c r="I340" s="165">
        <v>2707300</v>
      </c>
      <c r="J340" s="165">
        <v>2896800</v>
      </c>
      <c r="K340" s="166">
        <v>1424105</v>
      </c>
      <c r="L340" s="167">
        <v>2135600</v>
      </c>
      <c r="M340" s="167">
        <v>2000000</v>
      </c>
      <c r="N340" s="168">
        <v>0.30225164362505852</v>
      </c>
      <c r="O340" s="169">
        <v>2000000</v>
      </c>
      <c r="P340" s="116"/>
    </row>
    <row r="341" spans="1:16" ht="27.6" x14ac:dyDescent="0.3">
      <c r="A341" s="163">
        <v>333</v>
      </c>
      <c r="B341" s="170" t="s">
        <v>264</v>
      </c>
      <c r="C341" s="163" t="s">
        <v>229</v>
      </c>
      <c r="D341" s="170" t="s">
        <v>268</v>
      </c>
      <c r="E341" s="171" t="s">
        <v>224</v>
      </c>
      <c r="F341" s="171">
        <v>1</v>
      </c>
      <c r="G341" s="165">
        <v>550000</v>
      </c>
      <c r="H341" s="165">
        <v>800000</v>
      </c>
      <c r="I341" s="165">
        <v>1170000</v>
      </c>
      <c r="J341" s="165">
        <v>1251900</v>
      </c>
      <c r="K341" s="166">
        <v>672640</v>
      </c>
      <c r="L341" s="167">
        <v>888900</v>
      </c>
      <c r="M341" s="167">
        <v>800000</v>
      </c>
      <c r="N341" s="168">
        <v>0.34688270159876211</v>
      </c>
      <c r="O341" s="169">
        <v>800000</v>
      </c>
      <c r="P341" s="116"/>
    </row>
    <row r="342" spans="1:16" ht="27.6" hidden="1" x14ac:dyDescent="0.3">
      <c r="A342" s="163">
        <v>334</v>
      </c>
      <c r="B342" s="170" t="s">
        <v>264</v>
      </c>
      <c r="C342" s="163" t="s">
        <v>269</v>
      </c>
      <c r="D342" s="170" t="s">
        <v>268</v>
      </c>
      <c r="E342" s="171" t="s">
        <v>224</v>
      </c>
      <c r="F342" s="171">
        <v>1</v>
      </c>
      <c r="G342" s="165">
        <v>850000</v>
      </c>
      <c r="H342" s="165">
        <v>1500000</v>
      </c>
      <c r="I342" s="165">
        <v>1170000</v>
      </c>
      <c r="J342" s="165">
        <v>1251900</v>
      </c>
      <c r="K342" s="166">
        <v>735700</v>
      </c>
      <c r="L342" s="167">
        <v>1101500</v>
      </c>
      <c r="M342" s="167">
        <v>1170000</v>
      </c>
      <c r="N342" s="168">
        <v>0.28098108016135503</v>
      </c>
      <c r="O342" s="169">
        <v>1170000</v>
      </c>
      <c r="P342" s="116"/>
    </row>
    <row r="343" spans="1:16" ht="27.6" x14ac:dyDescent="0.3">
      <c r="A343" s="163">
        <v>335</v>
      </c>
      <c r="B343" s="170" t="s">
        <v>266</v>
      </c>
      <c r="C343" s="163" t="s">
        <v>229</v>
      </c>
      <c r="D343" s="170" t="s">
        <v>268</v>
      </c>
      <c r="E343" s="171" t="s">
        <v>224</v>
      </c>
      <c r="F343" s="171">
        <v>1</v>
      </c>
      <c r="G343" s="165">
        <v>550000</v>
      </c>
      <c r="H343" s="165">
        <v>800000</v>
      </c>
      <c r="I343" s="165">
        <v>1170000</v>
      </c>
      <c r="J343" s="165">
        <v>1251900</v>
      </c>
      <c r="K343" s="166">
        <v>525500</v>
      </c>
      <c r="L343" s="167">
        <v>859500</v>
      </c>
      <c r="M343" s="167">
        <v>800000</v>
      </c>
      <c r="N343" s="168">
        <v>0.39510630157745308</v>
      </c>
      <c r="O343" s="169">
        <v>800000</v>
      </c>
      <c r="P343" s="116"/>
    </row>
    <row r="344" spans="1:16" ht="27.6" hidden="1" x14ac:dyDescent="0.3">
      <c r="A344" s="163">
        <v>336</v>
      </c>
      <c r="B344" s="170" t="s">
        <v>266</v>
      </c>
      <c r="C344" s="163" t="s">
        <v>269</v>
      </c>
      <c r="D344" s="170" t="s">
        <v>268</v>
      </c>
      <c r="E344" s="171" t="s">
        <v>224</v>
      </c>
      <c r="F344" s="171">
        <v>1</v>
      </c>
      <c r="G344" s="165">
        <v>850000</v>
      </c>
      <c r="H344" s="165">
        <v>1500000</v>
      </c>
      <c r="I344" s="165">
        <v>1170000</v>
      </c>
      <c r="J344" s="165">
        <v>1251900</v>
      </c>
      <c r="K344" s="166">
        <v>697128.29999999993</v>
      </c>
      <c r="L344" s="167">
        <v>1093800</v>
      </c>
      <c r="M344" s="167">
        <v>1170000</v>
      </c>
      <c r="N344" s="168">
        <v>0.29362146506766185</v>
      </c>
      <c r="O344" s="169">
        <v>1170000</v>
      </c>
      <c r="P344" s="116"/>
    </row>
    <row r="345" spans="1:16" ht="27.6" x14ac:dyDescent="0.3">
      <c r="A345" s="163">
        <v>337</v>
      </c>
      <c r="B345" s="170" t="s">
        <v>267</v>
      </c>
      <c r="C345" s="163" t="s">
        <v>229</v>
      </c>
      <c r="D345" s="170" t="s">
        <v>268</v>
      </c>
      <c r="E345" s="171" t="s">
        <v>224</v>
      </c>
      <c r="F345" s="171">
        <v>1</v>
      </c>
      <c r="G345" s="165">
        <v>550000</v>
      </c>
      <c r="H345" s="165">
        <v>800000</v>
      </c>
      <c r="I345" s="165">
        <v>1170000</v>
      </c>
      <c r="J345" s="165">
        <v>1251900</v>
      </c>
      <c r="K345" s="166">
        <v>420400</v>
      </c>
      <c r="L345" s="167">
        <v>838500</v>
      </c>
      <c r="M345" s="167">
        <v>800000</v>
      </c>
      <c r="N345" s="168">
        <v>0.43833962375382723</v>
      </c>
      <c r="O345" s="169">
        <v>800000</v>
      </c>
      <c r="P345" s="116"/>
    </row>
    <row r="346" spans="1:16" ht="27.6" hidden="1" x14ac:dyDescent="0.3">
      <c r="A346" s="163">
        <v>338</v>
      </c>
      <c r="B346" s="170" t="s">
        <v>267</v>
      </c>
      <c r="C346" s="163" t="s">
        <v>269</v>
      </c>
      <c r="D346" s="170" t="s">
        <v>268</v>
      </c>
      <c r="E346" s="171" t="s">
        <v>224</v>
      </c>
      <c r="F346" s="171">
        <v>1</v>
      </c>
      <c r="G346" s="165">
        <v>850000</v>
      </c>
      <c r="H346" s="165">
        <v>1500000</v>
      </c>
      <c r="I346" s="165">
        <v>1170000</v>
      </c>
      <c r="J346" s="165">
        <v>1251900</v>
      </c>
      <c r="K346" s="166">
        <v>697128.29999999993</v>
      </c>
      <c r="L346" s="167">
        <v>1093800</v>
      </c>
      <c r="M346" s="167">
        <v>1170000</v>
      </c>
      <c r="N346" s="168">
        <v>0.29362146506766185</v>
      </c>
      <c r="O346" s="169">
        <v>1170000</v>
      </c>
      <c r="P346" s="116"/>
    </row>
    <row r="347" spans="1:16" ht="30.6" x14ac:dyDescent="0.3">
      <c r="A347" s="163">
        <v>339</v>
      </c>
      <c r="B347" s="172" t="s">
        <v>270</v>
      </c>
      <c r="C347" s="163" t="s">
        <v>60</v>
      </c>
      <c r="D347" s="163" t="s">
        <v>271</v>
      </c>
      <c r="E347" s="164" t="s">
        <v>224</v>
      </c>
      <c r="F347" s="164">
        <v>1</v>
      </c>
      <c r="G347" s="165">
        <v>85000</v>
      </c>
      <c r="H347" s="165">
        <v>70000</v>
      </c>
      <c r="I347" s="165">
        <v>99000</v>
      </c>
      <c r="J347" s="165">
        <v>118800</v>
      </c>
      <c r="K347" s="166">
        <v>105100</v>
      </c>
      <c r="L347" s="167">
        <v>95600</v>
      </c>
      <c r="M347" s="167">
        <v>99000</v>
      </c>
      <c r="N347" s="168">
        <v>0.19627659835135361</v>
      </c>
      <c r="O347" s="169">
        <v>99000</v>
      </c>
      <c r="P347" s="116"/>
    </row>
    <row r="348" spans="1:16" x14ac:dyDescent="0.3">
      <c r="A348" s="163">
        <v>340</v>
      </c>
      <c r="B348" s="163" t="s">
        <v>254</v>
      </c>
      <c r="C348" s="163" t="s">
        <v>60</v>
      </c>
      <c r="D348" s="163" t="s">
        <v>271</v>
      </c>
      <c r="E348" s="164" t="s">
        <v>224</v>
      </c>
      <c r="F348" s="164">
        <v>1</v>
      </c>
      <c r="G348" s="165">
        <v>130000</v>
      </c>
      <c r="H348" s="165">
        <v>50000</v>
      </c>
      <c r="I348" s="165">
        <v>92500</v>
      </c>
      <c r="J348" s="165">
        <v>111000</v>
      </c>
      <c r="K348" s="166">
        <v>91962.5</v>
      </c>
      <c r="L348" s="167">
        <v>95100</v>
      </c>
      <c r="M348" s="167">
        <v>92500</v>
      </c>
      <c r="N348" s="168">
        <v>0.31202076156932901</v>
      </c>
      <c r="O348" s="169">
        <v>92500</v>
      </c>
      <c r="P348" s="116"/>
    </row>
    <row r="349" spans="1:16" x14ac:dyDescent="0.3">
      <c r="A349" s="163">
        <v>341</v>
      </c>
      <c r="B349" s="163" t="s">
        <v>255</v>
      </c>
      <c r="C349" s="163" t="s">
        <v>60</v>
      </c>
      <c r="D349" s="163" t="s">
        <v>271</v>
      </c>
      <c r="E349" s="164" t="s">
        <v>224</v>
      </c>
      <c r="F349" s="164">
        <v>1</v>
      </c>
      <c r="G349" s="165">
        <v>130000</v>
      </c>
      <c r="H349" s="165">
        <v>40000</v>
      </c>
      <c r="I349" s="165">
        <v>92500</v>
      </c>
      <c r="J349" s="165">
        <v>111000</v>
      </c>
      <c r="K349" s="166">
        <v>91962.5</v>
      </c>
      <c r="L349" s="167">
        <v>93100</v>
      </c>
      <c r="M349" s="167">
        <v>92500</v>
      </c>
      <c r="N349" s="168">
        <v>0.36042919439035509</v>
      </c>
      <c r="O349" s="169">
        <v>92500</v>
      </c>
      <c r="P349" s="116"/>
    </row>
    <row r="350" spans="1:16" x14ac:dyDescent="0.3">
      <c r="A350" s="163">
        <v>342</v>
      </c>
      <c r="B350" s="163" t="s">
        <v>256</v>
      </c>
      <c r="C350" s="163" t="s">
        <v>60</v>
      </c>
      <c r="D350" s="163" t="s">
        <v>271</v>
      </c>
      <c r="E350" s="164" t="s">
        <v>224</v>
      </c>
      <c r="F350" s="164">
        <v>1</v>
      </c>
      <c r="G350" s="165">
        <v>130000</v>
      </c>
      <c r="H350" s="165">
        <v>50000</v>
      </c>
      <c r="I350" s="165">
        <v>109400</v>
      </c>
      <c r="J350" s="165">
        <v>131300</v>
      </c>
      <c r="K350" s="166">
        <v>126119.99999999999</v>
      </c>
      <c r="L350" s="167">
        <v>109400</v>
      </c>
      <c r="M350" s="167">
        <v>126100</v>
      </c>
      <c r="N350" s="168">
        <v>0.31382881529530127</v>
      </c>
      <c r="O350" s="169">
        <v>126100</v>
      </c>
      <c r="P350" s="116"/>
    </row>
    <row r="351" spans="1:16" ht="27.6" x14ac:dyDescent="0.3">
      <c r="A351" s="163">
        <v>343</v>
      </c>
      <c r="B351" s="163" t="s">
        <v>257</v>
      </c>
      <c r="C351" s="163" t="s">
        <v>60</v>
      </c>
      <c r="D351" s="163" t="s">
        <v>271</v>
      </c>
      <c r="E351" s="164" t="s">
        <v>224</v>
      </c>
      <c r="F351" s="164">
        <v>1</v>
      </c>
      <c r="G351" s="165">
        <v>130000</v>
      </c>
      <c r="H351" s="165">
        <v>60000</v>
      </c>
      <c r="I351" s="165">
        <v>112000</v>
      </c>
      <c r="J351" s="165">
        <v>134400</v>
      </c>
      <c r="K351" s="166">
        <v>131375</v>
      </c>
      <c r="L351" s="167">
        <v>113600</v>
      </c>
      <c r="M351" s="167">
        <v>130000</v>
      </c>
      <c r="N351" s="168">
        <v>0.27473204517766975</v>
      </c>
      <c r="O351" s="169">
        <v>130000</v>
      </c>
      <c r="P351" s="116"/>
    </row>
    <row r="352" spans="1:16" ht="40.799999999999997" x14ac:dyDescent="0.3">
      <c r="A352" s="163">
        <v>344</v>
      </c>
      <c r="B352" s="173" t="s">
        <v>272</v>
      </c>
      <c r="C352" s="163" t="s">
        <v>60</v>
      </c>
      <c r="D352" s="170" t="s">
        <v>271</v>
      </c>
      <c r="E352" s="171" t="s">
        <v>224</v>
      </c>
      <c r="F352" s="171">
        <v>1</v>
      </c>
      <c r="G352" s="165">
        <v>130000</v>
      </c>
      <c r="H352" s="165">
        <v>70000</v>
      </c>
      <c r="I352" s="165">
        <v>125100</v>
      </c>
      <c r="J352" s="165">
        <v>150100</v>
      </c>
      <c r="K352" s="166">
        <v>157650</v>
      </c>
      <c r="L352" s="167">
        <v>126600</v>
      </c>
      <c r="M352" s="167">
        <v>130000</v>
      </c>
      <c r="N352" s="168">
        <v>0.27179434431213467</v>
      </c>
      <c r="O352" s="169">
        <v>130000</v>
      </c>
      <c r="P352" s="116"/>
    </row>
    <row r="353" spans="1:15" ht="15" hidden="1" thickBot="1" x14ac:dyDescent="0.35">
      <c r="A353" s="384" t="s">
        <v>273</v>
      </c>
      <c r="B353" s="384"/>
      <c r="C353" s="384"/>
      <c r="D353" s="384"/>
      <c r="E353" s="384"/>
      <c r="F353" s="384"/>
      <c r="G353" s="167">
        <v>43569000</v>
      </c>
      <c r="H353" s="167">
        <v>40560000</v>
      </c>
      <c r="I353" s="167">
        <v>48059000</v>
      </c>
      <c r="J353" s="167">
        <v>54804500</v>
      </c>
      <c r="K353" s="167">
        <v>37645348.600000009</v>
      </c>
      <c r="L353" s="174">
        <v>44926400</v>
      </c>
      <c r="M353" s="167">
        <v>44067100</v>
      </c>
      <c r="N353" s="175">
        <v>0.14985458210155855</v>
      </c>
      <c r="O353" s="176">
        <v>44153300</v>
      </c>
    </row>
    <row r="354" spans="1:15" ht="28.8" hidden="1" customHeight="1" x14ac:dyDescent="0.3">
      <c r="A354" s="384" t="s">
        <v>274</v>
      </c>
      <c r="B354" s="384"/>
      <c r="C354" s="384"/>
      <c r="D354" s="384"/>
      <c r="E354" s="384"/>
      <c r="F354" s="384"/>
      <c r="G354" s="177" t="b">
        <v>1</v>
      </c>
      <c r="H354" s="177" t="b">
        <v>1</v>
      </c>
      <c r="I354" s="177" t="b">
        <v>1</v>
      </c>
      <c r="J354" s="177" t="b">
        <v>1</v>
      </c>
      <c r="K354" s="177" t="b">
        <v>1</v>
      </c>
      <c r="L354" s="385" t="s">
        <v>275</v>
      </c>
      <c r="M354" s="385"/>
      <c r="N354" s="385"/>
      <c r="O354" s="386"/>
    </row>
  </sheetData>
  <sheetProtection algorithmName="SHA-512" hashValue="Ca5WUOxVUof5zPpgKBiQS3BAig3rDMV14A0wa/J+Qdgk9oihLl6Fy+ZngizvmzV6VgzE3S8VqJq5SVO0Ifx/Ug==" saltValue="a910YPpU+KYl0P1ubty13Q==" spinCount="100000" sheet="1" objects="1" scenarios="1"/>
  <autoFilter ref="A8:P354" xr:uid="{116D5515-14A0-4FE2-BAA1-3DFA66750EE3}">
    <filterColumn colId="2">
      <colorFilter dxfId="1"/>
    </filterColumn>
  </autoFilter>
  <mergeCells count="7">
    <mergeCell ref="A354:F354"/>
    <mergeCell ref="L354:O354"/>
    <mergeCell ref="A2:O2"/>
    <mergeCell ref="A3:O3"/>
    <mergeCell ref="A6:F7"/>
    <mergeCell ref="L6:O6"/>
    <mergeCell ref="A353:F353"/>
  </mergeCells>
  <hyperlinks>
    <hyperlink ref="A3" r:id="rId1" xr:uid="{F1A620C9-8C9D-4460-B2C0-EAC2D5FFD191}"/>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1" id="{FE7CD4A0-4EBE-4BCF-B701-6BD0C62B7F0F}">
            <xm:f>COUNTIF('2. Bienestar Salud'!$E:$E,$C9)&gt;0</xm:f>
            <x14:dxf>
              <fill>
                <patternFill>
                  <bgColor rgb="FF00B0F0"/>
                </patternFill>
              </fill>
            </x14:dxf>
          </x14:cfRule>
          <xm:sqref>C9:C352</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37C67-7C5D-46FA-B08B-8A5D887F6077}">
  <dimension ref="A1:T35"/>
  <sheetViews>
    <sheetView topLeftCell="A18" workbookViewId="0">
      <selection activeCell="A4" sqref="A4:A35"/>
    </sheetView>
  </sheetViews>
  <sheetFormatPr baseColWidth="10" defaultColWidth="11.5546875" defaultRowHeight="14.4" x14ac:dyDescent="0.3"/>
  <cols>
    <col min="1" max="1" width="4.109375" style="64" bestFit="1" customWidth="1"/>
    <col min="2" max="2" width="20.88671875" style="64" customWidth="1"/>
    <col min="3" max="3" width="24.5546875" style="64" customWidth="1"/>
    <col min="4" max="6" width="19.88671875" style="64" customWidth="1"/>
    <col min="7" max="8" width="11.5546875" style="64"/>
    <col min="9" max="9" width="16.21875" style="64" customWidth="1"/>
    <col min="10" max="16384" width="11.5546875" style="64"/>
  </cols>
  <sheetData>
    <row r="1" spans="1:20" ht="28.2" customHeight="1" x14ac:dyDescent="0.3">
      <c r="A1" s="399" t="s">
        <v>13</v>
      </c>
      <c r="B1" s="400"/>
      <c r="C1" s="400"/>
      <c r="D1" s="400"/>
      <c r="E1" s="400"/>
      <c r="F1" s="400"/>
      <c r="G1" s="400"/>
      <c r="H1" s="401"/>
      <c r="I1" s="118" t="s">
        <v>184</v>
      </c>
      <c r="J1" s="405" t="s">
        <v>185</v>
      </c>
      <c r="K1" s="405"/>
      <c r="L1" s="405"/>
      <c r="M1" s="405"/>
      <c r="N1" s="406"/>
      <c r="O1" s="119" t="s">
        <v>186</v>
      </c>
      <c r="P1" s="407" t="s">
        <v>187</v>
      </c>
      <c r="Q1" s="409" t="s">
        <v>188</v>
      </c>
      <c r="R1" s="409" t="s">
        <v>189</v>
      </c>
      <c r="S1" s="409" t="s">
        <v>190</v>
      </c>
      <c r="T1" s="395" t="s">
        <v>191</v>
      </c>
    </row>
    <row r="2" spans="1:20" ht="43.2" x14ac:dyDescent="0.3">
      <c r="A2" s="402"/>
      <c r="B2" s="403"/>
      <c r="C2" s="403"/>
      <c r="D2" s="403"/>
      <c r="E2" s="403"/>
      <c r="F2" s="403"/>
      <c r="G2" s="403"/>
      <c r="H2" s="404"/>
      <c r="I2" s="120" t="s">
        <v>192</v>
      </c>
      <c r="J2" s="121" t="s">
        <v>193</v>
      </c>
      <c r="K2" s="121" t="s">
        <v>194</v>
      </c>
      <c r="L2" s="121" t="s">
        <v>195</v>
      </c>
      <c r="M2" s="121" t="s">
        <v>196</v>
      </c>
      <c r="N2" s="122" t="s">
        <v>197</v>
      </c>
      <c r="O2" s="123" t="s">
        <v>198</v>
      </c>
      <c r="P2" s="408"/>
      <c r="Q2" s="410"/>
      <c r="R2" s="410"/>
      <c r="S2" s="410"/>
      <c r="T2" s="396"/>
    </row>
    <row r="3" spans="1:20" s="132" customFormat="1" ht="24.6" customHeight="1" thickBot="1" x14ac:dyDescent="0.35">
      <c r="A3" s="124" t="s">
        <v>14</v>
      </c>
      <c r="B3" s="125" t="s">
        <v>15</v>
      </c>
      <c r="C3" s="126" t="s">
        <v>16</v>
      </c>
      <c r="D3" s="126" t="s">
        <v>55</v>
      </c>
      <c r="E3" s="126" t="s">
        <v>58</v>
      </c>
      <c r="F3" s="126" t="s">
        <v>56</v>
      </c>
      <c r="G3" s="126" t="s">
        <v>17</v>
      </c>
      <c r="H3" s="127" t="s">
        <v>18</v>
      </c>
      <c r="I3" s="128" t="s">
        <v>167</v>
      </c>
      <c r="J3" s="129" t="s">
        <v>172</v>
      </c>
      <c r="K3" s="129" t="s">
        <v>173</v>
      </c>
      <c r="L3" s="129" t="s">
        <v>199</v>
      </c>
      <c r="M3" s="129" t="s">
        <v>200</v>
      </c>
      <c r="N3" s="130" t="s">
        <v>201</v>
      </c>
      <c r="O3" s="131" t="s">
        <v>202</v>
      </c>
      <c r="P3" s="408"/>
      <c r="Q3" s="410"/>
      <c r="R3" s="410"/>
      <c r="S3" s="410"/>
      <c r="T3" s="396"/>
    </row>
    <row r="4" spans="1:20" x14ac:dyDescent="0.3">
      <c r="A4" s="133">
        <v>1</v>
      </c>
      <c r="B4" s="397" t="s">
        <v>203</v>
      </c>
      <c r="C4" s="398" t="s">
        <v>20</v>
      </c>
      <c r="D4" s="134" t="s">
        <v>39</v>
      </c>
      <c r="E4" s="134" t="s">
        <v>40</v>
      </c>
      <c r="F4" s="135" t="s">
        <v>41</v>
      </c>
      <c r="G4" s="398" t="s">
        <v>22</v>
      </c>
      <c r="H4" s="136">
        <v>1</v>
      </c>
      <c r="I4" s="137">
        <v>145000</v>
      </c>
      <c r="J4" s="138">
        <v>44500</v>
      </c>
      <c r="K4" s="138" t="s">
        <v>204</v>
      </c>
      <c r="L4" s="138">
        <v>50000</v>
      </c>
      <c r="M4" s="138">
        <v>85000</v>
      </c>
      <c r="N4" s="139">
        <v>52600</v>
      </c>
      <c r="O4" s="140"/>
      <c r="P4" s="141">
        <f t="shared" ref="P4:P35" si="0">IFERROR(STDEV(I4:O4)/AVERAGE(I4:O4),0)</f>
        <v>0.55688651485883445</v>
      </c>
      <c r="Q4" s="142">
        <f t="shared" ref="Q4:Q35" si="1">ROUND(AVERAGE(I4:O4),-2)</f>
        <v>75400</v>
      </c>
      <c r="R4" s="142">
        <f t="shared" ref="R4:R35" si="2">ROUND(MEDIAN(I4:O4),-2)</f>
        <v>52600</v>
      </c>
      <c r="S4" s="142">
        <f t="shared" ref="S4:S35" si="3">ROUND(GEOMEAN(I4:O4),-2)</f>
        <v>67900</v>
      </c>
      <c r="T4" s="143">
        <f>IF(P4&gt;0.15,R4,Q4)</f>
        <v>52600</v>
      </c>
    </row>
    <row r="5" spans="1:20" ht="14.4" customHeight="1" x14ac:dyDescent="0.3">
      <c r="A5" s="144">
        <v>2</v>
      </c>
      <c r="B5" s="393"/>
      <c r="C5" s="393"/>
      <c r="D5" s="145" t="s">
        <v>43</v>
      </c>
      <c r="E5" s="145" t="s">
        <v>23</v>
      </c>
      <c r="F5" s="146" t="s">
        <v>44</v>
      </c>
      <c r="G5" s="393"/>
      <c r="H5" s="147">
        <v>1</v>
      </c>
      <c r="I5" s="148">
        <v>145000</v>
      </c>
      <c r="J5" s="149" t="s">
        <v>204</v>
      </c>
      <c r="K5" s="149" t="s">
        <v>204</v>
      </c>
      <c r="L5" s="149">
        <v>100000</v>
      </c>
      <c r="M5" s="149">
        <v>125000</v>
      </c>
      <c r="N5" s="150">
        <v>105200</v>
      </c>
      <c r="O5" s="151"/>
      <c r="P5" s="141">
        <f t="shared" si="0"/>
        <v>0.17273197640412397</v>
      </c>
      <c r="Q5" s="142">
        <f t="shared" si="1"/>
        <v>118800</v>
      </c>
      <c r="R5" s="142">
        <f t="shared" si="2"/>
        <v>115100</v>
      </c>
      <c r="S5" s="142">
        <f t="shared" si="3"/>
        <v>117500</v>
      </c>
      <c r="T5" s="143">
        <f t="shared" ref="T5:T35" si="4">IF(P5&gt;0.15,R5,Q5)</f>
        <v>115100</v>
      </c>
    </row>
    <row r="6" spans="1:20" ht="14.4" customHeight="1" x14ac:dyDescent="0.3">
      <c r="A6" s="144">
        <v>3</v>
      </c>
      <c r="B6" s="393"/>
      <c r="C6" s="393"/>
      <c r="D6" s="145" t="s">
        <v>45</v>
      </c>
      <c r="E6" s="145" t="s">
        <v>46</v>
      </c>
      <c r="F6" s="146" t="s">
        <v>44</v>
      </c>
      <c r="G6" s="393"/>
      <c r="H6" s="147">
        <v>1</v>
      </c>
      <c r="I6" s="148">
        <v>145000</v>
      </c>
      <c r="J6" s="149">
        <v>85400</v>
      </c>
      <c r="K6" s="149" t="s">
        <v>204</v>
      </c>
      <c r="L6" s="149">
        <v>60000</v>
      </c>
      <c r="M6" s="149">
        <v>125000</v>
      </c>
      <c r="N6" s="150">
        <v>89420</v>
      </c>
      <c r="O6" s="151"/>
      <c r="P6" s="141">
        <f t="shared" si="0"/>
        <v>0.33479806052647226</v>
      </c>
      <c r="Q6" s="142">
        <f t="shared" si="1"/>
        <v>101000</v>
      </c>
      <c r="R6" s="142">
        <f t="shared" si="2"/>
        <v>89400</v>
      </c>
      <c r="S6" s="142">
        <f t="shared" si="3"/>
        <v>96400</v>
      </c>
      <c r="T6" s="143">
        <f t="shared" si="4"/>
        <v>89400</v>
      </c>
    </row>
    <row r="7" spans="1:20" ht="14.4" customHeight="1" x14ac:dyDescent="0.3">
      <c r="A7" s="144">
        <v>4</v>
      </c>
      <c r="B7" s="393"/>
      <c r="C7" s="393"/>
      <c r="D7" s="145" t="s">
        <v>47</v>
      </c>
      <c r="E7" s="145" t="s">
        <v>25</v>
      </c>
      <c r="F7" s="146" t="s">
        <v>44</v>
      </c>
      <c r="G7" s="393"/>
      <c r="H7" s="147">
        <v>1</v>
      </c>
      <c r="I7" s="148">
        <v>145000</v>
      </c>
      <c r="J7" s="149">
        <v>71200</v>
      </c>
      <c r="K7" s="149" t="s">
        <v>204</v>
      </c>
      <c r="L7" s="149">
        <v>50000</v>
      </c>
      <c r="M7" s="149">
        <v>87500</v>
      </c>
      <c r="N7" s="150">
        <v>63120</v>
      </c>
      <c r="O7" s="151"/>
      <c r="P7" s="141">
        <f t="shared" si="0"/>
        <v>0.44428392348841794</v>
      </c>
      <c r="Q7" s="142">
        <f t="shared" si="1"/>
        <v>83400</v>
      </c>
      <c r="R7" s="142">
        <f t="shared" si="2"/>
        <v>71200</v>
      </c>
      <c r="S7" s="142">
        <f t="shared" si="3"/>
        <v>77800</v>
      </c>
      <c r="T7" s="143">
        <f t="shared" si="4"/>
        <v>71200</v>
      </c>
    </row>
    <row r="8" spans="1:20" ht="14.4" customHeight="1" x14ac:dyDescent="0.3">
      <c r="A8" s="144">
        <v>5</v>
      </c>
      <c r="B8" s="393"/>
      <c r="C8" s="393"/>
      <c r="D8" s="145" t="s">
        <v>47</v>
      </c>
      <c r="E8" s="145" t="s">
        <v>26</v>
      </c>
      <c r="F8" s="146" t="s">
        <v>44</v>
      </c>
      <c r="G8" s="393"/>
      <c r="H8" s="147">
        <v>1</v>
      </c>
      <c r="I8" s="148">
        <v>145000</v>
      </c>
      <c r="J8" s="149">
        <v>71200</v>
      </c>
      <c r="K8" s="149" t="s">
        <v>204</v>
      </c>
      <c r="L8" s="149">
        <v>50000</v>
      </c>
      <c r="M8" s="149">
        <v>87500</v>
      </c>
      <c r="N8" s="150">
        <v>63120</v>
      </c>
      <c r="O8" s="151"/>
      <c r="P8" s="141">
        <f t="shared" si="0"/>
        <v>0.44428392348841794</v>
      </c>
      <c r="Q8" s="142">
        <f t="shared" si="1"/>
        <v>83400</v>
      </c>
      <c r="R8" s="142">
        <f t="shared" si="2"/>
        <v>71200</v>
      </c>
      <c r="S8" s="142">
        <f t="shared" si="3"/>
        <v>77800</v>
      </c>
      <c r="T8" s="143">
        <f t="shared" si="4"/>
        <v>71200</v>
      </c>
    </row>
    <row r="9" spans="1:20" ht="14.4" customHeight="1" x14ac:dyDescent="0.3">
      <c r="A9" s="144">
        <v>6</v>
      </c>
      <c r="B9" s="393"/>
      <c r="C9" s="393"/>
      <c r="D9" s="145" t="s">
        <v>48</v>
      </c>
      <c r="E9" s="145" t="s">
        <v>27</v>
      </c>
      <c r="F9" s="146" t="s">
        <v>49</v>
      </c>
      <c r="G9" s="393"/>
      <c r="H9" s="147">
        <v>1</v>
      </c>
      <c r="I9" s="148">
        <v>145000</v>
      </c>
      <c r="J9" s="149">
        <v>71200</v>
      </c>
      <c r="K9" s="149" t="s">
        <v>204</v>
      </c>
      <c r="L9" s="149">
        <v>50000</v>
      </c>
      <c r="M9" s="149">
        <v>87500</v>
      </c>
      <c r="N9" s="150">
        <v>63120</v>
      </c>
      <c r="O9" s="151"/>
      <c r="P9" s="141">
        <f t="shared" si="0"/>
        <v>0.44428392348841794</v>
      </c>
      <c r="Q9" s="142">
        <f t="shared" si="1"/>
        <v>83400</v>
      </c>
      <c r="R9" s="142">
        <f t="shared" si="2"/>
        <v>71200</v>
      </c>
      <c r="S9" s="142">
        <f t="shared" si="3"/>
        <v>77800</v>
      </c>
      <c r="T9" s="143">
        <f t="shared" si="4"/>
        <v>71200</v>
      </c>
    </row>
    <row r="10" spans="1:20" ht="14.4" customHeight="1" x14ac:dyDescent="0.3">
      <c r="A10" s="144">
        <v>7</v>
      </c>
      <c r="B10" s="393"/>
      <c r="C10" s="393"/>
      <c r="D10" s="145" t="s">
        <v>50</v>
      </c>
      <c r="E10" s="145" t="s">
        <v>51</v>
      </c>
      <c r="F10" s="146" t="s">
        <v>44</v>
      </c>
      <c r="G10" s="393"/>
      <c r="H10" s="147">
        <v>1</v>
      </c>
      <c r="I10" s="148">
        <v>145000</v>
      </c>
      <c r="J10" s="149" t="s">
        <v>204</v>
      </c>
      <c r="K10" s="149" t="s">
        <v>204</v>
      </c>
      <c r="L10" s="149">
        <v>70000</v>
      </c>
      <c r="M10" s="149">
        <v>125000</v>
      </c>
      <c r="N10" s="150">
        <v>115720</v>
      </c>
      <c r="O10" s="151"/>
      <c r="P10" s="141">
        <f t="shared" si="0"/>
        <v>0.27853016654380941</v>
      </c>
      <c r="Q10" s="142">
        <f t="shared" si="1"/>
        <v>113900</v>
      </c>
      <c r="R10" s="142">
        <f t="shared" si="2"/>
        <v>120400</v>
      </c>
      <c r="S10" s="142">
        <f t="shared" si="3"/>
        <v>110100</v>
      </c>
      <c r="T10" s="143">
        <f t="shared" si="4"/>
        <v>120400</v>
      </c>
    </row>
    <row r="11" spans="1:20" ht="15" customHeight="1" x14ac:dyDescent="0.3">
      <c r="A11" s="144">
        <v>8</v>
      </c>
      <c r="B11" s="393"/>
      <c r="C11" s="393"/>
      <c r="D11" s="145"/>
      <c r="E11" s="145" t="s">
        <v>52</v>
      </c>
      <c r="F11" s="146"/>
      <c r="G11" s="393"/>
      <c r="H11" s="147">
        <v>1</v>
      </c>
      <c r="I11" s="148">
        <v>145000</v>
      </c>
      <c r="J11" s="149" t="s">
        <v>204</v>
      </c>
      <c r="K11" s="149">
        <v>75000</v>
      </c>
      <c r="L11" s="149">
        <v>120000</v>
      </c>
      <c r="M11" s="149">
        <v>87500</v>
      </c>
      <c r="N11" s="150">
        <v>89420</v>
      </c>
      <c r="O11" s="151"/>
      <c r="P11" s="141">
        <f t="shared" si="0"/>
        <v>0.27617690130172595</v>
      </c>
      <c r="Q11" s="142">
        <f t="shared" si="1"/>
        <v>103400</v>
      </c>
      <c r="R11" s="142">
        <f t="shared" si="2"/>
        <v>89400</v>
      </c>
      <c r="S11" s="142">
        <f t="shared" si="3"/>
        <v>100400</v>
      </c>
      <c r="T11" s="143">
        <f t="shared" si="4"/>
        <v>89400</v>
      </c>
    </row>
    <row r="12" spans="1:20" x14ac:dyDescent="0.3">
      <c r="A12" s="152">
        <v>9</v>
      </c>
      <c r="B12" s="392" t="s">
        <v>28</v>
      </c>
      <c r="C12" s="394" t="s">
        <v>29</v>
      </c>
      <c r="D12" s="145" t="s">
        <v>39</v>
      </c>
      <c r="E12" s="145" t="s">
        <v>21</v>
      </c>
      <c r="F12" s="146" t="s">
        <v>41</v>
      </c>
      <c r="G12" s="394" t="s">
        <v>30</v>
      </c>
      <c r="H12" s="147">
        <v>73</v>
      </c>
      <c r="I12" s="148">
        <v>145000</v>
      </c>
      <c r="J12" s="149">
        <v>46300</v>
      </c>
      <c r="K12" s="149" t="s">
        <v>204</v>
      </c>
      <c r="L12" s="149">
        <v>50000</v>
      </c>
      <c r="M12" s="149">
        <v>85000</v>
      </c>
      <c r="N12" s="150">
        <v>64172</v>
      </c>
      <c r="O12" s="151"/>
      <c r="P12" s="141">
        <f t="shared" si="0"/>
        <v>0.51690324230845508</v>
      </c>
      <c r="Q12" s="142">
        <f t="shared" si="1"/>
        <v>78100</v>
      </c>
      <c r="R12" s="142">
        <f t="shared" si="2"/>
        <v>64200</v>
      </c>
      <c r="S12" s="142">
        <f t="shared" si="3"/>
        <v>71200</v>
      </c>
      <c r="T12" s="143">
        <f t="shared" si="4"/>
        <v>64200</v>
      </c>
    </row>
    <row r="13" spans="1:20" ht="14.4" customHeight="1" x14ac:dyDescent="0.3">
      <c r="A13" s="144">
        <v>10</v>
      </c>
      <c r="B13" s="393"/>
      <c r="C13" s="393"/>
      <c r="D13" s="145" t="s">
        <v>43</v>
      </c>
      <c r="E13" s="145" t="s">
        <v>23</v>
      </c>
      <c r="F13" s="146" t="s">
        <v>44</v>
      </c>
      <c r="G13" s="393"/>
      <c r="H13" s="147">
        <v>2</v>
      </c>
      <c r="I13" s="148">
        <v>145000</v>
      </c>
      <c r="J13" s="149" t="s">
        <v>204</v>
      </c>
      <c r="K13" s="149" t="s">
        <v>204</v>
      </c>
      <c r="L13" s="149">
        <v>100000</v>
      </c>
      <c r="M13" s="149">
        <v>125000</v>
      </c>
      <c r="N13" s="150">
        <v>115720</v>
      </c>
      <c r="O13" s="151"/>
      <c r="P13" s="141">
        <f t="shared" si="0"/>
        <v>0.15480847853401952</v>
      </c>
      <c r="Q13" s="142">
        <f t="shared" si="1"/>
        <v>121400</v>
      </c>
      <c r="R13" s="142">
        <f t="shared" si="2"/>
        <v>120400</v>
      </c>
      <c r="S13" s="142">
        <f t="shared" si="3"/>
        <v>120300</v>
      </c>
      <c r="T13" s="143">
        <f t="shared" si="4"/>
        <v>120400</v>
      </c>
    </row>
    <row r="14" spans="1:20" ht="14.4" customHeight="1" x14ac:dyDescent="0.3">
      <c r="A14" s="144">
        <v>11</v>
      </c>
      <c r="B14" s="393"/>
      <c r="C14" s="393"/>
      <c r="D14" s="145" t="s">
        <v>45</v>
      </c>
      <c r="E14" s="145" t="s">
        <v>24</v>
      </c>
      <c r="F14" s="146" t="s">
        <v>44</v>
      </c>
      <c r="G14" s="393"/>
      <c r="H14" s="147">
        <v>9</v>
      </c>
      <c r="I14" s="148">
        <v>145000</v>
      </c>
      <c r="J14" s="149">
        <v>85400</v>
      </c>
      <c r="K14" s="149" t="s">
        <v>204</v>
      </c>
      <c r="L14" s="149">
        <v>60000</v>
      </c>
      <c r="M14" s="149">
        <v>125000</v>
      </c>
      <c r="N14" s="150">
        <v>99940</v>
      </c>
      <c r="O14" s="151"/>
      <c r="P14" s="141">
        <f t="shared" si="0"/>
        <v>0.32237817228529447</v>
      </c>
      <c r="Q14" s="142">
        <f t="shared" si="1"/>
        <v>103100</v>
      </c>
      <c r="R14" s="142">
        <f t="shared" si="2"/>
        <v>99900</v>
      </c>
      <c r="S14" s="142">
        <f t="shared" si="3"/>
        <v>98500</v>
      </c>
      <c r="T14" s="143">
        <f t="shared" si="4"/>
        <v>99900</v>
      </c>
    </row>
    <row r="15" spans="1:20" ht="14.4" customHeight="1" x14ac:dyDescent="0.3">
      <c r="A15" s="144">
        <v>12</v>
      </c>
      <c r="B15" s="393"/>
      <c r="C15" s="393"/>
      <c r="D15" s="145" t="s">
        <v>47</v>
      </c>
      <c r="E15" s="145" t="s">
        <v>25</v>
      </c>
      <c r="F15" s="146" t="s">
        <v>44</v>
      </c>
      <c r="G15" s="393"/>
      <c r="H15" s="147">
        <v>5</v>
      </c>
      <c r="I15" s="148">
        <v>145000</v>
      </c>
      <c r="J15" s="149">
        <v>71200</v>
      </c>
      <c r="K15" s="149" t="s">
        <v>204</v>
      </c>
      <c r="L15" s="149">
        <v>50000</v>
      </c>
      <c r="M15" s="149">
        <v>87500</v>
      </c>
      <c r="N15" s="150">
        <v>68380</v>
      </c>
      <c r="O15" s="151"/>
      <c r="P15" s="141">
        <f t="shared" si="0"/>
        <v>0.43105014668309138</v>
      </c>
      <c r="Q15" s="142">
        <f t="shared" si="1"/>
        <v>84400</v>
      </c>
      <c r="R15" s="142">
        <f t="shared" si="2"/>
        <v>71200</v>
      </c>
      <c r="S15" s="142">
        <f t="shared" si="3"/>
        <v>79100</v>
      </c>
      <c r="T15" s="143">
        <f t="shared" si="4"/>
        <v>71200</v>
      </c>
    </row>
    <row r="16" spans="1:20" ht="14.4" customHeight="1" x14ac:dyDescent="0.3">
      <c r="A16" s="144">
        <v>13</v>
      </c>
      <c r="B16" s="393"/>
      <c r="C16" s="393"/>
      <c r="D16" s="145" t="s">
        <v>47</v>
      </c>
      <c r="E16" s="145" t="s">
        <v>26</v>
      </c>
      <c r="F16" s="146" t="s">
        <v>44</v>
      </c>
      <c r="G16" s="393"/>
      <c r="H16" s="147">
        <v>16</v>
      </c>
      <c r="I16" s="148">
        <v>145000</v>
      </c>
      <c r="J16" s="149">
        <v>71200</v>
      </c>
      <c r="K16" s="149" t="s">
        <v>204</v>
      </c>
      <c r="L16" s="149">
        <v>50000</v>
      </c>
      <c r="M16" s="149">
        <v>87500</v>
      </c>
      <c r="N16" s="150">
        <v>68380</v>
      </c>
      <c r="O16" s="151"/>
      <c r="P16" s="141">
        <f t="shared" si="0"/>
        <v>0.43105014668309138</v>
      </c>
      <c r="Q16" s="142">
        <f t="shared" si="1"/>
        <v>84400</v>
      </c>
      <c r="R16" s="142">
        <f t="shared" si="2"/>
        <v>71200</v>
      </c>
      <c r="S16" s="142">
        <f t="shared" si="3"/>
        <v>79100</v>
      </c>
      <c r="T16" s="143">
        <f t="shared" si="4"/>
        <v>71200</v>
      </c>
    </row>
    <row r="17" spans="1:20" ht="14.4" customHeight="1" x14ac:dyDescent="0.3">
      <c r="A17" s="144">
        <v>14</v>
      </c>
      <c r="B17" s="393"/>
      <c r="C17" s="393"/>
      <c r="D17" s="145" t="s">
        <v>48</v>
      </c>
      <c r="E17" s="145" t="s">
        <v>27</v>
      </c>
      <c r="F17" s="146" t="s">
        <v>49</v>
      </c>
      <c r="G17" s="393"/>
      <c r="H17" s="147">
        <v>2</v>
      </c>
      <c r="I17" s="148">
        <v>145000</v>
      </c>
      <c r="J17" s="149">
        <v>71200</v>
      </c>
      <c r="K17" s="149" t="s">
        <v>204</v>
      </c>
      <c r="L17" s="149">
        <v>50000</v>
      </c>
      <c r="M17" s="149">
        <v>87500</v>
      </c>
      <c r="N17" s="150">
        <v>68380</v>
      </c>
      <c r="O17" s="151"/>
      <c r="P17" s="141">
        <f t="shared" si="0"/>
        <v>0.43105014668309138</v>
      </c>
      <c r="Q17" s="142">
        <f t="shared" si="1"/>
        <v>84400</v>
      </c>
      <c r="R17" s="142">
        <f t="shared" si="2"/>
        <v>71200</v>
      </c>
      <c r="S17" s="142">
        <f t="shared" si="3"/>
        <v>79100</v>
      </c>
      <c r="T17" s="143">
        <f t="shared" si="4"/>
        <v>71200</v>
      </c>
    </row>
    <row r="18" spans="1:20" ht="14.4" customHeight="1" x14ac:dyDescent="0.3">
      <c r="A18" s="144">
        <v>15</v>
      </c>
      <c r="B18" s="393"/>
      <c r="C18" s="393"/>
      <c r="D18" s="145" t="s">
        <v>50</v>
      </c>
      <c r="E18" s="145" t="s">
        <v>51</v>
      </c>
      <c r="F18" s="146" t="s">
        <v>44</v>
      </c>
      <c r="G18" s="393"/>
      <c r="H18" s="147">
        <v>4</v>
      </c>
      <c r="I18" s="148">
        <v>145000</v>
      </c>
      <c r="J18" s="149" t="s">
        <v>204</v>
      </c>
      <c r="K18" s="149" t="s">
        <v>204</v>
      </c>
      <c r="L18" s="149">
        <v>70000</v>
      </c>
      <c r="M18" s="149">
        <v>125000</v>
      </c>
      <c r="N18" s="150">
        <v>115720</v>
      </c>
      <c r="O18" s="151"/>
      <c r="P18" s="141">
        <f t="shared" si="0"/>
        <v>0.27853016654380941</v>
      </c>
      <c r="Q18" s="142">
        <f t="shared" si="1"/>
        <v>113900</v>
      </c>
      <c r="R18" s="142">
        <f t="shared" si="2"/>
        <v>120400</v>
      </c>
      <c r="S18" s="142">
        <f t="shared" si="3"/>
        <v>110100</v>
      </c>
      <c r="T18" s="143">
        <f t="shared" si="4"/>
        <v>120400</v>
      </c>
    </row>
    <row r="19" spans="1:20" ht="15" customHeight="1" x14ac:dyDescent="0.3">
      <c r="A19" s="144">
        <v>16</v>
      </c>
      <c r="B19" s="393"/>
      <c r="C19" s="393"/>
      <c r="D19" s="145"/>
      <c r="E19" s="145" t="s">
        <v>52</v>
      </c>
      <c r="F19" s="146"/>
      <c r="G19" s="393"/>
      <c r="H19" s="153">
        <v>1</v>
      </c>
      <c r="I19" s="148">
        <v>145000</v>
      </c>
      <c r="J19" s="149" t="s">
        <v>204</v>
      </c>
      <c r="K19" s="149">
        <v>75000</v>
      </c>
      <c r="L19" s="149">
        <v>120000</v>
      </c>
      <c r="M19" s="149">
        <v>125000</v>
      </c>
      <c r="N19" s="150">
        <v>89420</v>
      </c>
      <c r="O19" s="151"/>
      <c r="P19" s="141">
        <f t="shared" si="0"/>
        <v>0.2548656715032932</v>
      </c>
      <c r="Q19" s="142">
        <f t="shared" si="1"/>
        <v>110900</v>
      </c>
      <c r="R19" s="142">
        <f t="shared" si="2"/>
        <v>120000</v>
      </c>
      <c r="S19" s="142">
        <f t="shared" si="3"/>
        <v>107800</v>
      </c>
      <c r="T19" s="143">
        <f t="shared" si="4"/>
        <v>120000</v>
      </c>
    </row>
    <row r="20" spans="1:20" x14ac:dyDescent="0.3">
      <c r="A20" s="152">
        <v>17</v>
      </c>
      <c r="B20" s="392" t="s">
        <v>205</v>
      </c>
      <c r="C20" s="394" t="s">
        <v>31</v>
      </c>
      <c r="D20" s="145" t="s">
        <v>39</v>
      </c>
      <c r="E20" s="145" t="s">
        <v>21</v>
      </c>
      <c r="F20" s="146" t="s">
        <v>41</v>
      </c>
      <c r="G20" s="394" t="s">
        <v>22</v>
      </c>
      <c r="H20" s="147">
        <v>1</v>
      </c>
      <c r="I20" s="148">
        <v>145000</v>
      </c>
      <c r="J20" s="149">
        <v>44500</v>
      </c>
      <c r="K20" s="149" t="s">
        <v>204</v>
      </c>
      <c r="L20" s="149">
        <v>50000</v>
      </c>
      <c r="M20" s="149">
        <v>85000</v>
      </c>
      <c r="N20" s="150">
        <v>42080</v>
      </c>
      <c r="O20" s="151"/>
      <c r="P20" s="141">
        <f t="shared" si="0"/>
        <v>0.59550496677148801</v>
      </c>
      <c r="Q20" s="142">
        <f t="shared" si="1"/>
        <v>73300</v>
      </c>
      <c r="R20" s="142">
        <f t="shared" si="2"/>
        <v>50000</v>
      </c>
      <c r="S20" s="142">
        <f t="shared" si="3"/>
        <v>64900</v>
      </c>
      <c r="T20" s="143">
        <f t="shared" si="4"/>
        <v>50000</v>
      </c>
    </row>
    <row r="21" spans="1:20" ht="14.4" customHeight="1" x14ac:dyDescent="0.3">
      <c r="A21" s="144">
        <v>18</v>
      </c>
      <c r="B21" s="393"/>
      <c r="C21" s="393"/>
      <c r="D21" s="145" t="s">
        <v>43</v>
      </c>
      <c r="E21" s="145" t="s">
        <v>23</v>
      </c>
      <c r="F21" s="146" t="s">
        <v>44</v>
      </c>
      <c r="G21" s="393"/>
      <c r="H21" s="147">
        <v>1</v>
      </c>
      <c r="I21" s="148">
        <v>145000</v>
      </c>
      <c r="J21" s="149" t="s">
        <v>204</v>
      </c>
      <c r="K21" s="149" t="s">
        <v>204</v>
      </c>
      <c r="L21" s="149">
        <v>100000</v>
      </c>
      <c r="M21" s="149">
        <v>125000</v>
      </c>
      <c r="N21" s="150">
        <v>78900</v>
      </c>
      <c r="O21" s="151"/>
      <c r="P21" s="141">
        <f t="shared" si="0"/>
        <v>0.25709549361849515</v>
      </c>
      <c r="Q21" s="142">
        <f t="shared" si="1"/>
        <v>112200</v>
      </c>
      <c r="R21" s="142">
        <f t="shared" si="2"/>
        <v>112500</v>
      </c>
      <c r="S21" s="142">
        <f t="shared" si="3"/>
        <v>109400</v>
      </c>
      <c r="T21" s="143">
        <f t="shared" si="4"/>
        <v>112500</v>
      </c>
    </row>
    <row r="22" spans="1:20" ht="14.4" customHeight="1" x14ac:dyDescent="0.3">
      <c r="A22" s="144">
        <v>19</v>
      </c>
      <c r="B22" s="393"/>
      <c r="C22" s="393"/>
      <c r="D22" s="145" t="s">
        <v>45</v>
      </c>
      <c r="E22" s="145" t="s">
        <v>24</v>
      </c>
      <c r="F22" s="146" t="s">
        <v>44</v>
      </c>
      <c r="G22" s="393"/>
      <c r="H22" s="147">
        <v>1</v>
      </c>
      <c r="I22" s="148">
        <v>145000</v>
      </c>
      <c r="J22" s="149">
        <v>85400</v>
      </c>
      <c r="K22" s="149" t="s">
        <v>204</v>
      </c>
      <c r="L22" s="149">
        <v>60000</v>
      </c>
      <c r="M22" s="149">
        <v>125000</v>
      </c>
      <c r="N22" s="150">
        <v>68380</v>
      </c>
      <c r="O22" s="151"/>
      <c r="P22" s="141">
        <f t="shared" si="0"/>
        <v>0.38010663451290433</v>
      </c>
      <c r="Q22" s="142">
        <f t="shared" si="1"/>
        <v>96800</v>
      </c>
      <c r="R22" s="142">
        <f t="shared" si="2"/>
        <v>85400</v>
      </c>
      <c r="S22" s="142">
        <f t="shared" si="3"/>
        <v>91300</v>
      </c>
      <c r="T22" s="143">
        <f t="shared" si="4"/>
        <v>85400</v>
      </c>
    </row>
    <row r="23" spans="1:20" ht="14.4" customHeight="1" x14ac:dyDescent="0.3">
      <c r="A23" s="144">
        <v>20</v>
      </c>
      <c r="B23" s="393"/>
      <c r="C23" s="393"/>
      <c r="D23" s="145" t="s">
        <v>47</v>
      </c>
      <c r="E23" s="145" t="s">
        <v>25</v>
      </c>
      <c r="F23" s="146" t="s">
        <v>44</v>
      </c>
      <c r="G23" s="393"/>
      <c r="H23" s="147">
        <v>1</v>
      </c>
      <c r="I23" s="148">
        <v>145000</v>
      </c>
      <c r="J23" s="149">
        <v>71200</v>
      </c>
      <c r="K23" s="149" t="s">
        <v>204</v>
      </c>
      <c r="L23" s="149">
        <v>50000</v>
      </c>
      <c r="M23" s="149">
        <v>87500</v>
      </c>
      <c r="N23" s="150">
        <v>52600</v>
      </c>
      <c r="O23" s="151"/>
      <c r="P23" s="141">
        <f t="shared" si="0"/>
        <v>0.47667626278232467</v>
      </c>
      <c r="Q23" s="142">
        <f t="shared" si="1"/>
        <v>81300</v>
      </c>
      <c r="R23" s="142">
        <f t="shared" si="2"/>
        <v>71200</v>
      </c>
      <c r="S23" s="142">
        <f t="shared" si="3"/>
        <v>75000</v>
      </c>
      <c r="T23" s="143">
        <f t="shared" si="4"/>
        <v>71200</v>
      </c>
    </row>
    <row r="24" spans="1:20" ht="14.4" customHeight="1" x14ac:dyDescent="0.3">
      <c r="A24" s="144">
        <v>21</v>
      </c>
      <c r="B24" s="393"/>
      <c r="C24" s="393"/>
      <c r="D24" s="145" t="s">
        <v>47</v>
      </c>
      <c r="E24" s="145" t="s">
        <v>26</v>
      </c>
      <c r="F24" s="146" t="s">
        <v>44</v>
      </c>
      <c r="G24" s="393"/>
      <c r="H24" s="147">
        <v>1</v>
      </c>
      <c r="I24" s="148">
        <v>145000</v>
      </c>
      <c r="J24" s="149">
        <v>71200</v>
      </c>
      <c r="K24" s="149" t="s">
        <v>204</v>
      </c>
      <c r="L24" s="149">
        <v>50000</v>
      </c>
      <c r="M24" s="149">
        <v>87500</v>
      </c>
      <c r="N24" s="150">
        <v>52600</v>
      </c>
      <c r="O24" s="151"/>
      <c r="P24" s="141">
        <f t="shared" si="0"/>
        <v>0.47667626278232467</v>
      </c>
      <c r="Q24" s="142">
        <f t="shared" si="1"/>
        <v>81300</v>
      </c>
      <c r="R24" s="142">
        <f t="shared" si="2"/>
        <v>71200</v>
      </c>
      <c r="S24" s="142">
        <f t="shared" si="3"/>
        <v>75000</v>
      </c>
      <c r="T24" s="143">
        <f t="shared" si="4"/>
        <v>71200</v>
      </c>
    </row>
    <row r="25" spans="1:20" ht="14.4" customHeight="1" x14ac:dyDescent="0.3">
      <c r="A25" s="144">
        <v>22</v>
      </c>
      <c r="B25" s="393"/>
      <c r="C25" s="393"/>
      <c r="D25" s="145" t="s">
        <v>48</v>
      </c>
      <c r="E25" s="145" t="s">
        <v>27</v>
      </c>
      <c r="F25" s="146" t="s">
        <v>49</v>
      </c>
      <c r="G25" s="393"/>
      <c r="H25" s="147">
        <v>1</v>
      </c>
      <c r="I25" s="148">
        <v>145000</v>
      </c>
      <c r="J25" s="149">
        <v>71200</v>
      </c>
      <c r="K25" s="149" t="s">
        <v>204</v>
      </c>
      <c r="L25" s="149">
        <v>50000</v>
      </c>
      <c r="M25" s="149">
        <v>87500</v>
      </c>
      <c r="N25" s="150">
        <v>52600</v>
      </c>
      <c r="O25" s="151"/>
      <c r="P25" s="141">
        <f t="shared" si="0"/>
        <v>0.47667626278232467</v>
      </c>
      <c r="Q25" s="142">
        <f t="shared" si="1"/>
        <v>81300</v>
      </c>
      <c r="R25" s="142">
        <f t="shared" si="2"/>
        <v>71200</v>
      </c>
      <c r="S25" s="142">
        <f t="shared" si="3"/>
        <v>75000</v>
      </c>
      <c r="T25" s="143">
        <f t="shared" si="4"/>
        <v>71200</v>
      </c>
    </row>
    <row r="26" spans="1:20" ht="14.4" customHeight="1" x14ac:dyDescent="0.3">
      <c r="A26" s="144">
        <v>23</v>
      </c>
      <c r="B26" s="393"/>
      <c r="C26" s="393"/>
      <c r="D26" s="145" t="s">
        <v>50</v>
      </c>
      <c r="E26" s="145" t="s">
        <v>51</v>
      </c>
      <c r="F26" s="146" t="s">
        <v>44</v>
      </c>
      <c r="G26" s="393"/>
      <c r="H26" s="147">
        <v>1</v>
      </c>
      <c r="I26" s="148">
        <v>145000</v>
      </c>
      <c r="J26" s="149" t="s">
        <v>204</v>
      </c>
      <c r="K26" s="149" t="s">
        <v>204</v>
      </c>
      <c r="L26" s="149">
        <v>70000</v>
      </c>
      <c r="M26" s="149">
        <v>125000</v>
      </c>
      <c r="N26" s="150">
        <v>78900</v>
      </c>
      <c r="O26" s="151"/>
      <c r="P26" s="141">
        <f t="shared" si="0"/>
        <v>0.34454819622760935</v>
      </c>
      <c r="Q26" s="142">
        <f t="shared" si="1"/>
        <v>104700</v>
      </c>
      <c r="R26" s="142">
        <f t="shared" si="2"/>
        <v>102000</v>
      </c>
      <c r="S26" s="142">
        <f t="shared" si="3"/>
        <v>100000</v>
      </c>
      <c r="T26" s="143">
        <f t="shared" si="4"/>
        <v>102000</v>
      </c>
    </row>
    <row r="27" spans="1:20" ht="15" customHeight="1" x14ac:dyDescent="0.3">
      <c r="A27" s="144">
        <v>24</v>
      </c>
      <c r="B27" s="393"/>
      <c r="C27" s="393"/>
      <c r="D27" s="145"/>
      <c r="E27" s="145" t="s">
        <v>52</v>
      </c>
      <c r="F27" s="146"/>
      <c r="G27" s="393"/>
      <c r="H27" s="154">
        <v>1</v>
      </c>
      <c r="I27" s="148">
        <v>145000</v>
      </c>
      <c r="J27" s="149" t="s">
        <v>204</v>
      </c>
      <c r="K27" s="149">
        <v>75000</v>
      </c>
      <c r="L27" s="149">
        <v>120000</v>
      </c>
      <c r="M27" s="149">
        <v>87500</v>
      </c>
      <c r="N27" s="150">
        <v>89420</v>
      </c>
      <c r="O27" s="151"/>
      <c r="P27" s="141">
        <f t="shared" si="0"/>
        <v>0.27617690130172595</v>
      </c>
      <c r="Q27" s="142">
        <f t="shared" si="1"/>
        <v>103400</v>
      </c>
      <c r="R27" s="142">
        <f t="shared" si="2"/>
        <v>89400</v>
      </c>
      <c r="S27" s="142">
        <f t="shared" si="3"/>
        <v>100400</v>
      </c>
      <c r="T27" s="143">
        <f t="shared" si="4"/>
        <v>89400</v>
      </c>
    </row>
    <row r="28" spans="1:20" x14ac:dyDescent="0.3">
      <c r="A28" s="152">
        <v>25</v>
      </c>
      <c r="B28" s="392" t="s">
        <v>32</v>
      </c>
      <c r="C28" s="394" t="s">
        <v>206</v>
      </c>
      <c r="D28" s="145" t="s">
        <v>39</v>
      </c>
      <c r="E28" s="145" t="s">
        <v>21</v>
      </c>
      <c r="F28" s="146" t="s">
        <v>41</v>
      </c>
      <c r="G28" s="394" t="s">
        <v>22</v>
      </c>
      <c r="H28" s="147">
        <v>2</v>
      </c>
      <c r="I28" s="148">
        <v>239000</v>
      </c>
      <c r="J28" s="149"/>
      <c r="K28" s="149"/>
      <c r="L28" s="149"/>
      <c r="M28" s="149"/>
      <c r="N28" s="150"/>
      <c r="O28" s="151">
        <v>107500</v>
      </c>
      <c r="P28" s="141">
        <f t="shared" si="0"/>
        <v>0.53670731154996254</v>
      </c>
      <c r="Q28" s="142">
        <f t="shared" si="1"/>
        <v>173300</v>
      </c>
      <c r="R28" s="142">
        <f t="shared" si="2"/>
        <v>173300</v>
      </c>
      <c r="S28" s="142">
        <f t="shared" si="3"/>
        <v>160300</v>
      </c>
      <c r="T28" s="143">
        <f t="shared" si="4"/>
        <v>173300</v>
      </c>
    </row>
    <row r="29" spans="1:20" ht="14.4" customHeight="1" x14ac:dyDescent="0.3">
      <c r="A29" s="144">
        <v>26</v>
      </c>
      <c r="B29" s="393"/>
      <c r="C29" s="393"/>
      <c r="D29" s="145" t="s">
        <v>43</v>
      </c>
      <c r="E29" s="145" t="s">
        <v>23</v>
      </c>
      <c r="F29" s="146" t="s">
        <v>44</v>
      </c>
      <c r="G29" s="393"/>
      <c r="H29" s="147">
        <v>10</v>
      </c>
      <c r="I29" s="148">
        <v>239000</v>
      </c>
      <c r="J29" s="149"/>
      <c r="K29" s="149"/>
      <c r="L29" s="149"/>
      <c r="M29" s="149"/>
      <c r="N29" s="150"/>
      <c r="O29" s="151">
        <v>107500</v>
      </c>
      <c r="P29" s="141">
        <f t="shared" si="0"/>
        <v>0.53670731154996254</v>
      </c>
      <c r="Q29" s="142">
        <f t="shared" si="1"/>
        <v>173300</v>
      </c>
      <c r="R29" s="142">
        <f t="shared" si="2"/>
        <v>173300</v>
      </c>
      <c r="S29" s="142">
        <f t="shared" si="3"/>
        <v>160300</v>
      </c>
      <c r="T29" s="143">
        <f t="shared" si="4"/>
        <v>173300</v>
      </c>
    </row>
    <row r="30" spans="1:20" ht="14.4" customHeight="1" x14ac:dyDescent="0.3">
      <c r="A30" s="144">
        <v>27</v>
      </c>
      <c r="B30" s="393"/>
      <c r="C30" s="393"/>
      <c r="D30" s="145" t="s">
        <v>45</v>
      </c>
      <c r="E30" s="145" t="s">
        <v>24</v>
      </c>
      <c r="F30" s="146" t="s">
        <v>44</v>
      </c>
      <c r="G30" s="393"/>
      <c r="H30" s="147">
        <v>16</v>
      </c>
      <c r="I30" s="148">
        <v>239000</v>
      </c>
      <c r="J30" s="149"/>
      <c r="K30" s="149"/>
      <c r="L30" s="149"/>
      <c r="M30" s="149"/>
      <c r="N30" s="150"/>
      <c r="O30" s="151">
        <v>107500</v>
      </c>
      <c r="P30" s="141">
        <f t="shared" si="0"/>
        <v>0.53670731154996254</v>
      </c>
      <c r="Q30" s="142">
        <f t="shared" si="1"/>
        <v>173300</v>
      </c>
      <c r="R30" s="142">
        <f t="shared" si="2"/>
        <v>173300</v>
      </c>
      <c r="S30" s="142">
        <f t="shared" si="3"/>
        <v>160300</v>
      </c>
      <c r="T30" s="143">
        <f t="shared" si="4"/>
        <v>173300</v>
      </c>
    </row>
    <row r="31" spans="1:20" ht="14.4" customHeight="1" x14ac:dyDescent="0.3">
      <c r="A31" s="144">
        <v>28</v>
      </c>
      <c r="B31" s="393"/>
      <c r="C31" s="393"/>
      <c r="D31" s="145" t="s">
        <v>47</v>
      </c>
      <c r="E31" s="145" t="s">
        <v>25</v>
      </c>
      <c r="F31" s="146" t="s">
        <v>44</v>
      </c>
      <c r="G31" s="393"/>
      <c r="H31" s="147">
        <v>9</v>
      </c>
      <c r="I31" s="148">
        <v>239000</v>
      </c>
      <c r="J31" s="149"/>
      <c r="K31" s="149"/>
      <c r="L31" s="149"/>
      <c r="M31" s="149"/>
      <c r="N31" s="150"/>
      <c r="O31" s="151">
        <v>107500</v>
      </c>
      <c r="P31" s="141">
        <f t="shared" si="0"/>
        <v>0.53670731154996254</v>
      </c>
      <c r="Q31" s="142">
        <f t="shared" si="1"/>
        <v>173300</v>
      </c>
      <c r="R31" s="142">
        <f t="shared" si="2"/>
        <v>173300</v>
      </c>
      <c r="S31" s="142">
        <f t="shared" si="3"/>
        <v>160300</v>
      </c>
      <c r="T31" s="143">
        <f t="shared" si="4"/>
        <v>173300</v>
      </c>
    </row>
    <row r="32" spans="1:20" ht="14.4" customHeight="1" x14ac:dyDescent="0.3">
      <c r="A32" s="144">
        <v>29</v>
      </c>
      <c r="B32" s="393"/>
      <c r="C32" s="393"/>
      <c r="D32" s="145" t="s">
        <v>47</v>
      </c>
      <c r="E32" s="145" t="s">
        <v>26</v>
      </c>
      <c r="F32" s="146" t="s">
        <v>44</v>
      </c>
      <c r="G32" s="393"/>
      <c r="H32" s="147">
        <v>22</v>
      </c>
      <c r="I32" s="148">
        <v>239000</v>
      </c>
      <c r="J32" s="149"/>
      <c r="K32" s="149"/>
      <c r="L32" s="149"/>
      <c r="M32" s="149"/>
      <c r="N32" s="150"/>
      <c r="O32" s="151">
        <v>107500</v>
      </c>
      <c r="P32" s="141">
        <f t="shared" si="0"/>
        <v>0.53670731154996254</v>
      </c>
      <c r="Q32" s="142">
        <f t="shared" si="1"/>
        <v>173300</v>
      </c>
      <c r="R32" s="142">
        <f t="shared" si="2"/>
        <v>173300</v>
      </c>
      <c r="S32" s="142">
        <f t="shared" si="3"/>
        <v>160300</v>
      </c>
      <c r="T32" s="143">
        <f t="shared" si="4"/>
        <v>173300</v>
      </c>
    </row>
    <row r="33" spans="1:20" ht="14.4" customHeight="1" x14ac:dyDescent="0.3">
      <c r="A33" s="144">
        <v>30</v>
      </c>
      <c r="B33" s="393"/>
      <c r="C33" s="393"/>
      <c r="D33" s="145" t="s">
        <v>48</v>
      </c>
      <c r="E33" s="145" t="s">
        <v>27</v>
      </c>
      <c r="F33" s="146" t="s">
        <v>49</v>
      </c>
      <c r="G33" s="393"/>
      <c r="H33" s="147">
        <v>7</v>
      </c>
      <c r="I33" s="148">
        <v>239000</v>
      </c>
      <c r="J33" s="149"/>
      <c r="K33" s="149"/>
      <c r="L33" s="149"/>
      <c r="M33" s="149"/>
      <c r="N33" s="150"/>
      <c r="O33" s="151">
        <v>107500</v>
      </c>
      <c r="P33" s="141">
        <f t="shared" si="0"/>
        <v>0.53670731154996254</v>
      </c>
      <c r="Q33" s="142">
        <f t="shared" si="1"/>
        <v>173300</v>
      </c>
      <c r="R33" s="142">
        <f t="shared" si="2"/>
        <v>173300</v>
      </c>
      <c r="S33" s="142">
        <f t="shared" si="3"/>
        <v>160300</v>
      </c>
      <c r="T33" s="143">
        <f t="shared" si="4"/>
        <v>173300</v>
      </c>
    </row>
    <row r="34" spans="1:20" ht="14.4" customHeight="1" x14ac:dyDescent="0.3">
      <c r="A34" s="144">
        <v>31</v>
      </c>
      <c r="B34" s="393"/>
      <c r="C34" s="393"/>
      <c r="D34" s="145" t="s">
        <v>50</v>
      </c>
      <c r="E34" s="145" t="s">
        <v>51</v>
      </c>
      <c r="F34" s="146" t="s">
        <v>44</v>
      </c>
      <c r="G34" s="393"/>
      <c r="H34" s="155">
        <v>4</v>
      </c>
      <c r="I34" s="148">
        <v>239000</v>
      </c>
      <c r="J34" s="149"/>
      <c r="K34" s="149"/>
      <c r="L34" s="149"/>
      <c r="M34" s="149"/>
      <c r="N34" s="150"/>
      <c r="O34" s="151">
        <v>107500</v>
      </c>
      <c r="P34" s="141">
        <f t="shared" si="0"/>
        <v>0.53670731154996254</v>
      </c>
      <c r="Q34" s="142">
        <f t="shared" si="1"/>
        <v>173300</v>
      </c>
      <c r="R34" s="142">
        <f t="shared" si="2"/>
        <v>173300</v>
      </c>
      <c r="S34" s="142">
        <f t="shared" si="3"/>
        <v>160300</v>
      </c>
      <c r="T34" s="143">
        <f t="shared" si="4"/>
        <v>173300</v>
      </c>
    </row>
    <row r="35" spans="1:20" ht="15" customHeight="1" x14ac:dyDescent="0.3">
      <c r="A35" s="144">
        <v>32</v>
      </c>
      <c r="B35" s="393"/>
      <c r="C35" s="393"/>
      <c r="D35" s="145"/>
      <c r="E35" s="145" t="s">
        <v>52</v>
      </c>
      <c r="F35" s="146"/>
      <c r="G35" s="393"/>
      <c r="H35" s="153">
        <v>1</v>
      </c>
      <c r="I35" s="148">
        <v>60000</v>
      </c>
      <c r="J35" s="149"/>
      <c r="K35" s="149"/>
      <c r="L35" s="149"/>
      <c r="M35" s="149"/>
      <c r="N35" s="150"/>
      <c r="O35" s="151"/>
      <c r="P35" s="141">
        <f t="shared" si="0"/>
        <v>0</v>
      </c>
      <c r="Q35" s="142">
        <f t="shared" si="1"/>
        <v>60000</v>
      </c>
      <c r="R35" s="142">
        <f t="shared" si="2"/>
        <v>60000</v>
      </c>
      <c r="S35" s="142">
        <f t="shared" si="3"/>
        <v>60000</v>
      </c>
      <c r="T35" s="143">
        <f t="shared" si="4"/>
        <v>60000</v>
      </c>
    </row>
  </sheetData>
  <sheetProtection algorithmName="SHA-512" hashValue="khO+0IfQ8PS2bTBtyfT7cFAF1RiYvBeamsU/YGjWR7UwzbetLZM4meu/OSV3lEbTz+1nNRTFg+cA4KFOvnwPLQ==" saltValue="9kPdD1mD3Gw9+NuwGsEbdQ==" spinCount="100000" sheet="1" objects="1" scenarios="1"/>
  <mergeCells count="19">
    <mergeCell ref="T1:T3"/>
    <mergeCell ref="B4:B11"/>
    <mergeCell ref="C4:C11"/>
    <mergeCell ref="G4:G11"/>
    <mergeCell ref="B12:B19"/>
    <mergeCell ref="C12:C19"/>
    <mergeCell ref="G12:G19"/>
    <mergeCell ref="A1:H2"/>
    <mergeCell ref="J1:N1"/>
    <mergeCell ref="P1:P3"/>
    <mergeCell ref="Q1:Q3"/>
    <mergeCell ref="R1:R3"/>
    <mergeCell ref="S1:S3"/>
    <mergeCell ref="B28:B35"/>
    <mergeCell ref="C28:C35"/>
    <mergeCell ref="G28:G35"/>
    <mergeCell ref="B20:B27"/>
    <mergeCell ref="C20:C27"/>
    <mergeCell ref="G20:G27"/>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Precios Techo</vt:lpstr>
      <vt:lpstr>1. Bienestar Actividades</vt:lpstr>
      <vt:lpstr>2. Bienestar Salud</vt:lpstr>
      <vt:lpstr>ResumenMetodos</vt:lpstr>
      <vt:lpstr>1. Cafam</vt:lpstr>
      <vt:lpstr>2. Cafam</vt:lpstr>
      <vt:lpstr>1. Compensar</vt:lpstr>
      <vt:lpstr>2. Compensar</vt:lpstr>
      <vt:lpstr>1. Dreams</vt:lpstr>
      <vt:lpstr>2. Dreams</vt:lpstr>
      <vt:lpstr>EM-MINTRABAJO-2026</vt:lpstr>
      <vt:lpstr>EM-ICANH-2025</vt:lpstr>
      <vt:lpstr>'1. Bienestar Actividades'!Títulos_a_imprimir</vt:lpstr>
      <vt:lpstr>'1. Cafam'!Títulos_a_imprimir</vt:lpstr>
      <vt:lpstr>'1. Compensar'!Títulos_a_imprimir</vt:lpstr>
      <vt:lpstr>'1. Dreams'!Títulos_a_imprimir</vt:lpstr>
      <vt:lpstr>'2. Bienestar Salud'!Títulos_a_imprimir</vt:lpstr>
      <vt:lpstr>'2. Cafam'!Títulos_a_imprimir</vt:lpstr>
      <vt:lpstr>'2. Compensar'!Títulos_a_imprimir</vt:lpstr>
      <vt:lpstr>'2. Dreams'!Títulos_a_imprimir</vt:lpstr>
      <vt:lpstr>'Precios Techo'!Títulos_a_imprimir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Nelson Javier Arguellez Palacios</cp:lastModifiedBy>
  <cp:lastPrinted>2026-07-16T15:14:23Z</cp:lastPrinted>
  <dcterms:created xsi:type="dcterms:W3CDTF">2025-09-24T14:57:18Z</dcterms:created>
  <dcterms:modified xsi:type="dcterms:W3CDTF">2026-07-16T15:20:31Z</dcterms:modified>
</cp:coreProperties>
</file>