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C:\SANTA ROSA\CONVENIO SOLIDARIO PUENTE SALAMINA - LA PAVA\"/>
    </mc:Choice>
  </mc:AlternateContent>
  <xr:revisionPtr revIDLastSave="0" documentId="13_ncr:1_{FB8C85E7-F16C-4E6E-B794-AA0ABDEF1D1C}" xr6:coauthVersionLast="47" xr6:coauthVersionMax="47" xr10:uidLastSave="{00000000-0000-0000-0000-000000000000}"/>
  <bookViews>
    <workbookView xWindow="28680" yWindow="-120" windowWidth="29040" windowHeight="15720" activeTab="3" xr2:uid="{00000000-000D-0000-FFFF-FFFF00000000}"/>
  </bookViews>
  <sheets>
    <sheet name="APU" sheetId="1" r:id="rId1"/>
    <sheet name="Materiales y MO" sheetId="2" r:id="rId2"/>
    <sheet name="Resumen" sheetId="3" r:id="rId3"/>
    <sheet name="Presupuesto por Actividad" sheetId="4" r:id="rId4"/>
  </sheet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G12" i="4" l="1"/>
  <c r="G10" i="4"/>
  <c r="D12" i="4"/>
  <c r="E12" i="4"/>
  <c r="F12" i="4"/>
  <c r="F10" i="4"/>
  <c r="F11" i="4" s="1"/>
  <c r="D4" i="3"/>
  <c r="D23" i="2"/>
  <c r="I22" i="2"/>
  <c r="I21" i="2"/>
  <c r="I23" i="2" s="1"/>
  <c r="C10" i="3" s="1"/>
  <c r="G15" i="2"/>
  <c r="G14" i="2"/>
  <c r="G13" i="2"/>
  <c r="G16" i="2" s="1"/>
  <c r="G12" i="2"/>
  <c r="G11" i="2"/>
  <c r="G10" i="2"/>
  <c r="H10" i="2" s="1"/>
  <c r="I10" i="2" s="1"/>
  <c r="G9" i="2"/>
  <c r="G8" i="2"/>
  <c r="G7" i="2"/>
  <c r="H7" i="2" s="1"/>
  <c r="I7" i="2" s="1"/>
  <c r="G6" i="2"/>
  <c r="H5" i="2"/>
  <c r="G5" i="2"/>
  <c r="F62" i="1"/>
  <c r="F61" i="1"/>
  <c r="F63" i="1" s="1"/>
  <c r="E8" i="4" s="1"/>
  <c r="F57" i="1"/>
  <c r="F58" i="1" s="1"/>
  <c r="F48" i="1"/>
  <c r="F47" i="1"/>
  <c r="F49" i="1" s="1"/>
  <c r="E7" i="4" s="1"/>
  <c r="F43" i="1"/>
  <c r="F44" i="1" s="1"/>
  <c r="F34" i="1"/>
  <c r="F33" i="1"/>
  <c r="F35" i="1" s="1"/>
  <c r="E6" i="4" s="1"/>
  <c r="F29" i="1"/>
  <c r="F28" i="1"/>
  <c r="F27" i="1"/>
  <c r="F30" i="1" s="1"/>
  <c r="F26" i="1"/>
  <c r="F17" i="1"/>
  <c r="F16" i="1"/>
  <c r="F18" i="1" s="1"/>
  <c r="E5" i="4" s="1"/>
  <c r="E10" i="4" s="1"/>
  <c r="F13" i="1"/>
  <c r="F19" i="1" s="1"/>
  <c r="F12" i="1"/>
  <c r="F11" i="1"/>
  <c r="F10" i="1"/>
  <c r="F9" i="1"/>
  <c r="F8" i="1"/>
  <c r="F20" i="1" l="1"/>
  <c r="I8" i="2"/>
  <c r="D6" i="4"/>
  <c r="G6" i="4" s="1"/>
  <c r="F36" i="1"/>
  <c r="F37" i="1" s="1"/>
  <c r="F50" i="1"/>
  <c r="F51" i="1" s="1"/>
  <c r="D7" i="4"/>
  <c r="G7" i="4" s="1"/>
  <c r="I15" i="2"/>
  <c r="D13" i="3"/>
  <c r="D8" i="4"/>
  <c r="G8" i="4" s="1"/>
  <c r="F64" i="1"/>
  <c r="F65" i="1" s="1"/>
  <c r="H13" i="2"/>
  <c r="H8" i="2"/>
  <c r="I13" i="2"/>
  <c r="H14" i="2"/>
  <c r="I14" i="2" s="1"/>
  <c r="H9" i="2"/>
  <c r="I9" i="2" s="1"/>
  <c r="H15" i="2"/>
  <c r="D5" i="4"/>
  <c r="I5" i="2"/>
  <c r="G9" i="4"/>
  <c r="H11" i="2"/>
  <c r="I11" i="2" s="1"/>
  <c r="H6" i="2"/>
  <c r="H16" i="2" s="1"/>
  <c r="H12" i="2"/>
  <c r="I12" i="2" s="1"/>
  <c r="D10" i="4" l="1"/>
  <c r="G5" i="4"/>
  <c r="I6" i="2"/>
  <c r="I16" i="2" s="1"/>
  <c r="C9" i="3" s="1"/>
  <c r="F67" i="1"/>
  <c r="D3" i="3" s="1"/>
  <c r="C11" i="3" l="1"/>
  <c r="D9" i="3"/>
  <c r="H5" i="4"/>
  <c r="H8" i="4" l="1"/>
  <c r="H7" i="4"/>
  <c r="H9" i="4"/>
  <c r="H6" i="4"/>
  <c r="D8" i="3"/>
  <c r="D10" i="3"/>
</calcChain>
</file>

<file path=xl/sharedStrings.xml><?xml version="1.0" encoding="utf-8"?>
<sst xmlns="http://schemas.openxmlformats.org/spreadsheetml/2006/main" count="205" uniqueCount="102">
  <si>
    <t>ANÁLISIS DE PRECIOS UNITARIOS (APU) - MANTENIMIENTO PUENTE SALAMINA - LA PAVA</t>
  </si>
  <si>
    <t>Santa Rosa de Osos - Convenio solidario Municipio / Celsia Colombia S.A. E.S.P. / Comunidad</t>
  </si>
  <si>
    <t>ÍTEM 1 - EXCAVACIÓN Y CIMENTACIÓN EN CONCRETO REFORZADO (PILOTES)</t>
  </si>
  <si>
    <t>Unidad: Global</t>
  </si>
  <si>
    <t>Cantidad:</t>
  </si>
  <si>
    <t>1. MATERIALES</t>
  </si>
  <si>
    <t>Descripción</t>
  </si>
  <si>
    <t>UM</t>
  </si>
  <si>
    <t>Cantidad</t>
  </si>
  <si>
    <t>Vr. Unitario (Inc. IVA)</t>
  </si>
  <si>
    <t>Vr. Parcial</t>
  </si>
  <si>
    <t>Varilla corrugada 5/8IN X 6MTS</t>
  </si>
  <si>
    <t>UN</t>
  </si>
  <si>
    <t>Varilla de hierro corrugado 3/8IN X 6M</t>
  </si>
  <si>
    <t>Cemento gris 50 KG</t>
  </si>
  <si>
    <t>PAK</t>
  </si>
  <si>
    <t>Triturado 3/4IN</t>
  </si>
  <si>
    <t>M3</t>
  </si>
  <si>
    <t>Arena</t>
  </si>
  <si>
    <t>Subtotal Materiales</t>
  </si>
  <si>
    <t>2. MANO DE OBRA</t>
  </si>
  <si>
    <t>Cargo</t>
  </si>
  <si>
    <t>Jornales</t>
  </si>
  <si>
    <t>Valor Jornal</t>
  </si>
  <si>
    <t>Ayudante</t>
  </si>
  <si>
    <t>Oficial</t>
  </si>
  <si>
    <t>Subtotal Mano de Obra</t>
  </si>
  <si>
    <t>VALOR TOTAL DEL ÍTEM</t>
  </si>
  <si>
    <t>Valor Unitario (Vr. Total Ítem / Cantidad)</t>
  </si>
  <si>
    <t>ÍTEM 2 - SUMINISTRO E INSTALACIÓN ESTRUCTURA METÁLICA (PERFILERÍA)</t>
  </si>
  <si>
    <t>Tubo AC GALV 1-1/2IN</t>
  </si>
  <si>
    <t>M</t>
  </si>
  <si>
    <t>Tubo estructural cuadrado 50X50X2.5MM</t>
  </si>
  <si>
    <t>Soldadura 7018-1/8</t>
  </si>
  <si>
    <t>LB</t>
  </si>
  <si>
    <t>Soldadura eléctrica 6011 1/8IN</t>
  </si>
  <si>
    <t>ÍTEM 3 - INSTALACIÓN DE PISO (LÁMINA ALFAJOR CORRUGADA)</t>
  </si>
  <si>
    <t>Lámina alfajor alum. 3.5MM 1.22 x 2.44 MT</t>
  </si>
  <si>
    <t>ÍTEM 4 - TRANSPORTE DE MATERIALES</t>
  </si>
  <si>
    <t>Transporte de materiales flete</t>
  </si>
  <si>
    <t>COSTO TOTAL DE LA OBRA SEGÚN APU (Materiales + Mano de Obra, ítems 1 a 4)</t>
  </si>
  <si>
    <t>Nota: los precios unitarios de materiales incluyen IVA y provienen de la orden de compra de Celsia Colombia S.A. E.S.P. No. 4000133763 del 30/04/2026. La distribución de los 32 jornales de ayudante y 15 de oficial entre los ítems 1 a 4 es una estimación razonable según el tipo de actividad (excavación/concreto, estructura metálica, piso y transporte); puede ajustarse si se cuenta con la programación real de obra. No se incluye equipo/herramienta menor por no contarse con esa información.</t>
  </si>
  <si>
    <t>MATERIALES Y MANO DE OBRA - DETALLE</t>
  </si>
  <si>
    <t>A. MATERIALES (Aporte Celsia Colombia S.A. E.S.P. - Orden de Compra No. 4000133763, 30/04/2026)</t>
  </si>
  <si>
    <t>Pos</t>
  </si>
  <si>
    <t>Precio Unit. Sin IVA</t>
  </si>
  <si>
    <t>% IVA</t>
  </si>
  <si>
    <t>Valor Item Sin IVA</t>
  </si>
  <si>
    <t>IVA</t>
  </si>
  <si>
    <t>Valor Total</t>
  </si>
  <si>
    <t>00010</t>
  </si>
  <si>
    <t>00020</t>
  </si>
  <si>
    <t>00030</t>
  </si>
  <si>
    <t>00040</t>
  </si>
  <si>
    <t>00050</t>
  </si>
  <si>
    <t>00060</t>
  </si>
  <si>
    <t>00070</t>
  </si>
  <si>
    <t>00080</t>
  </si>
  <si>
    <t>Arena (M3)</t>
  </si>
  <si>
    <t>00090</t>
  </si>
  <si>
    <t>00100</t>
  </si>
  <si>
    <t>00110</t>
  </si>
  <si>
    <t>SUBTOTAL MATERIALES (sin IVA)</t>
  </si>
  <si>
    <t>Fuente: Cotización Celsia Colombia S.A. E.S.P., Orden de Compra No. 4000133763 del 30/04/2026</t>
  </si>
  <si>
    <t>B. MANO DE OBRA (Aporte de la comunidad)</t>
  </si>
  <si>
    <t>Concepto</t>
  </si>
  <si>
    <t>SUBTOTAL MANO DE OBRA</t>
  </si>
  <si>
    <t>Dato suministrado por el usuario: 32 jornales de ayudante a $80.000 c/u y 15 jornales de oficial a $150.000 c/u. Ver distribución por actividad en la hoja APU.</t>
  </si>
  <si>
    <t>C. COTIZACIÓN DE REFERENCIA - CONSTRUCTORA INGELCIVIL S.A.S. (21/05/2026)</t>
  </si>
  <si>
    <t>Propuesta llave en mano: incluye mano de obra, transporte, instalación, planos, supervisión de excavación y elaboración de estructuras tipo pilote</t>
  </si>
  <si>
    <t>Nota: valor de referencia (no se suma al presupuesto consolidado; incluye conceptos ya cubiertos por materiales y mano de obra aportados)</t>
  </si>
  <si>
    <t>RESUMEN - CONVENIO SOLIDARIO PUENTE SALAMINA - LA PAVA</t>
  </si>
  <si>
    <t>Costo total de la obra según APU (materiales + mano de obra)</t>
  </si>
  <si>
    <t>Cotización de referencia Ingelcivil S.A.S. (llave en mano, incl. planos, supervisión, excavación y transporte)</t>
  </si>
  <si>
    <t>APORTES POR ACTOR DEL CONVENIO SOLIDARIO</t>
  </si>
  <si>
    <t>Actor</t>
  </si>
  <si>
    <t>Tipo de aporte</t>
  </si>
  <si>
    <t>Valor</t>
  </si>
  <si>
    <t>% Participación</t>
  </si>
  <si>
    <t>Municipio de Santa Rosa de Osos</t>
  </si>
  <si>
    <t>Efectivo - Mano de obra calificada</t>
  </si>
  <si>
    <t>Celsia Colombia S.A. E.S.P.</t>
  </si>
  <si>
    <t>Materiales (en especie)</t>
  </si>
  <si>
    <t>Comunidad (JAC vereda La Quebradita / Salamina - La Pava)</t>
  </si>
  <si>
    <t>Mano de obra no calificada (en especie)</t>
  </si>
  <si>
    <t>TOTAL CONVENIO SOLIDARIO</t>
  </si>
  <si>
    <t>Total mano de obra (Calificada - Municipio + No calificada - Comunidad)</t>
  </si>
  <si>
    <t>PRESUPUESTO DISCRIMINADO POR ACTIVIDADES - PUENTE SALAMINA - LA PAVA</t>
  </si>
  <si>
    <t>Ítem</t>
  </si>
  <si>
    <t>Actividad</t>
  </si>
  <si>
    <t>Unidad</t>
  </si>
  <si>
    <t>Materiales
(Celsia)</t>
  </si>
  <si>
    <t>Mano de Obra No Calificada
(Comunidad - en especie)</t>
  </si>
  <si>
    <t>Mano de Obra Calificada
(Municipio - efectivo)</t>
  </si>
  <si>
    <t>% Presupuesto</t>
  </si>
  <si>
    <t>Global</t>
  </si>
  <si>
    <t>ÍTEM 5 - MANO DE OBRA CALIFICADA (APORTE EN EFECTIVO DEL MUNICIPIO)</t>
  </si>
  <si>
    <t>TOTAL PRESUPUESTO</t>
  </si>
  <si>
    <t>Fuente: ítems 1 a 4, distribución de materiales y jornales por actividad detallada en la hoja APU. Ítem 5: aporte en efectivo del Municipio de Santa Rosa de Osos (hoja Resumen), destinado al pago de mano de obra calificada de la obra, mientras que el aporte de la comunidad corresponde a mano de obra no calificada. El monto total coincide con el valor total del convenio solidario ($49.151.681).</t>
  </si>
  <si>
    <t>RETENCIONES</t>
  </si>
  <si>
    <t>VALOR TOTAL</t>
  </si>
  <si>
    <t>Nota: el aporte en efectivo del Municipio ($30.000.000) está destinado al pago de mano de obra calificada, y el aporte en especie de la comunidad ($4.810.000, valorizado en jornales corresponde a mano de obra no calificada y transporte. Los materiales son aportados por Celsia Colombia S.A. E.S.P.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</si>
</sst>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
    <numFmt numFmtId="165" formatCode="\$#,##0"/>
    <numFmt numFmtId="166" formatCode="0.0%"/>
  </numFmts>
  <fonts count="11" x14ac:knownFonts="1">
    <font>
      <sz val="11"/>
      <color theme="1"/>
      <name val="Calibri"/>
      <family val="2"/>
      <charset val="1"/>
    </font>
    <font>
      <sz val="10"/>
      <name val="Arial"/>
    </font>
    <font>
      <b/>
      <sz val="14"/>
      <color rgb="FFFFFFFF"/>
      <name val="Arial"/>
      <charset val="1"/>
    </font>
    <font>
      <i/>
      <sz val="9"/>
      <color rgb="FF808080"/>
      <name val="Arial"/>
      <charset val="1"/>
    </font>
    <font>
      <b/>
      <sz val="10.5"/>
      <color rgb="FFFFFFFF"/>
      <name val="Arial"/>
      <charset val="1"/>
    </font>
    <font>
      <sz val="10"/>
      <name val="Arial"/>
      <charset val="1"/>
    </font>
    <font>
      <b/>
      <sz val="10"/>
      <name val="Arial"/>
      <charset val="1"/>
    </font>
    <font>
      <sz val="10"/>
      <color rgb="FF0000FF"/>
      <name val="Arial"/>
      <charset val="1"/>
    </font>
    <font>
      <b/>
      <sz val="11"/>
      <color rgb="FFFFFFFF"/>
      <name val="Arial"/>
      <charset val="1"/>
    </font>
    <font>
      <b/>
      <sz val="10"/>
      <name val="Arial"/>
      <family val="2"/>
    </font>
    <font>
      <i/>
      <sz val="9"/>
      <color rgb="FF808080"/>
      <name val="Arial"/>
      <family val="2"/>
    </font>
  </fonts>
  <fills count="8">
    <fill>
      <patternFill patternType="none"/>
    </fill>
    <fill>
      <patternFill patternType="gray125"/>
    </fill>
    <fill>
      <patternFill patternType="solid">
        <fgColor rgb="FF1F4E78"/>
        <bgColor rgb="FF003366"/>
      </patternFill>
    </fill>
    <fill>
      <patternFill patternType="solid">
        <fgColor rgb="FF548235"/>
        <bgColor rgb="FF339966"/>
      </patternFill>
    </fill>
    <fill>
      <patternFill patternType="solid">
        <fgColor rgb="FFE2EFDA"/>
        <bgColor rgb="FFD9E1F2"/>
      </patternFill>
    </fill>
    <fill>
      <patternFill patternType="solid">
        <fgColor rgb="FFD9E1F2"/>
        <bgColor rgb="FFE2EFDA"/>
      </patternFill>
    </fill>
    <fill>
      <patternFill patternType="solid">
        <fgColor rgb="FF2E75B6"/>
        <bgColor rgb="FF0066CC"/>
      </patternFill>
    </fill>
    <fill>
      <patternFill patternType="solid">
        <fgColor theme="4" tint="0.79998168889431442"/>
        <bgColor indexed="64"/>
      </patternFill>
    </fill>
  </fills>
  <borders count="7">
    <border>
      <left/>
      <right/>
      <top/>
      <bottom/>
      <diagonal/>
    </border>
    <border>
      <left style="thin">
        <color rgb="FFBFBFBF"/>
      </left>
      <right/>
      <top style="thin">
        <color rgb="FFBFBFBF"/>
      </top>
      <bottom style="thin">
        <color rgb="FFBFBFBF"/>
      </bottom>
      <diagonal/>
    </border>
    <border>
      <left style="thin">
        <color rgb="FFBFBFBF"/>
      </left>
      <right style="thin">
        <color rgb="FFBFBFBF"/>
      </right>
      <top style="thin">
        <color rgb="FFBFBFBF"/>
      </top>
      <bottom style="thin">
        <color rgb="FFBFBFBF"/>
      </bottom>
      <diagonal/>
    </border>
    <border>
      <left style="thin">
        <color indexed="64"/>
      </left>
      <right style="thin">
        <color indexed="64"/>
      </right>
      <top style="thin">
        <color indexed="64"/>
      </top>
      <bottom style="thin">
        <color indexed="64"/>
      </bottom>
      <diagonal/>
    </border>
    <border>
      <left style="thin">
        <color rgb="FFBFBFBF"/>
      </left>
      <right style="thin">
        <color rgb="FFBFBFBF"/>
      </right>
      <top style="thin">
        <color rgb="FFBFBFBF"/>
      </top>
      <bottom/>
      <diagonal/>
    </border>
    <border>
      <left/>
      <right/>
      <top style="thin">
        <color rgb="FFBFBFBF"/>
      </top>
      <bottom style="thin">
        <color rgb="FFBFBFBF"/>
      </bottom>
      <diagonal/>
    </border>
    <border>
      <left/>
      <right style="thin">
        <color rgb="FFBFBFBF"/>
      </right>
      <top style="thin">
        <color rgb="FFBFBFBF"/>
      </top>
      <bottom style="thin">
        <color rgb="FFBFBFBF"/>
      </bottom>
      <diagonal/>
    </border>
  </borders>
  <cellStyleXfs count="2">
    <xf numFmtId="0" fontId="0" fillId="0" borderId="0"/>
    <xf numFmtId="9" fontId="1" fillId="0" borderId="0" applyBorder="0" applyAlignment="0" applyProtection="0"/>
  </cellStyleXfs>
  <cellXfs count="60">
    <xf numFmtId="0" fontId="0" fillId="0" borderId="0" xfId="0"/>
    <xf numFmtId="0" fontId="6" fillId="0" borderId="2" xfId="0" applyFont="1" applyBorder="1" applyAlignment="1">
      <alignment horizontal="right" vertical="center"/>
    </xf>
    <xf numFmtId="1" fontId="7" fillId="0" borderId="2" xfId="0" applyNumberFormat="1" applyFont="1" applyBorder="1" applyAlignment="1">
      <alignment horizontal="right"/>
    </xf>
    <xf numFmtId="0" fontId="6" fillId="5" borderId="2" xfId="0" applyFont="1" applyFill="1" applyBorder="1" applyAlignment="1">
      <alignment horizontal="center" vertical="center"/>
    </xf>
    <xf numFmtId="0" fontId="5" fillId="0" borderId="2" xfId="0" applyFont="1" applyBorder="1" applyAlignment="1">
      <alignment horizontal="left" vertical="center"/>
    </xf>
    <xf numFmtId="0" fontId="5" fillId="0" borderId="2" xfId="0" applyFont="1" applyBorder="1" applyAlignment="1">
      <alignment horizontal="center" vertical="center"/>
    </xf>
    <xf numFmtId="164" fontId="7" fillId="0" borderId="2" xfId="0" applyNumberFormat="1" applyFont="1" applyBorder="1" applyAlignment="1">
      <alignment horizontal="right"/>
    </xf>
    <xf numFmtId="165" fontId="5" fillId="0" borderId="2" xfId="0" applyNumberFormat="1" applyFont="1" applyBorder="1" applyAlignment="1">
      <alignment horizontal="right"/>
    </xf>
    <xf numFmtId="165" fontId="6" fillId="4" borderId="2" xfId="0" applyNumberFormat="1" applyFont="1" applyFill="1" applyBorder="1" applyAlignment="1">
      <alignment horizontal="right"/>
    </xf>
    <xf numFmtId="165" fontId="7" fillId="0" borderId="2" xfId="0" applyNumberFormat="1" applyFont="1" applyBorder="1" applyAlignment="1">
      <alignment horizontal="right"/>
    </xf>
    <xf numFmtId="165" fontId="4" fillId="3" borderId="2" xfId="0" applyNumberFormat="1" applyFont="1" applyFill="1" applyBorder="1" applyAlignment="1">
      <alignment horizontal="right"/>
    </xf>
    <xf numFmtId="165" fontId="6" fillId="0" borderId="2" xfId="0" applyNumberFormat="1" applyFont="1" applyBorder="1" applyAlignment="1">
      <alignment horizontal="right"/>
    </xf>
    <xf numFmtId="165" fontId="2" fillId="2" borderId="2" xfId="0" applyNumberFormat="1" applyFont="1" applyFill="1" applyBorder="1" applyAlignment="1">
      <alignment horizontal="right"/>
    </xf>
    <xf numFmtId="0" fontId="6" fillId="5" borderId="2" xfId="0" applyFont="1" applyFill="1" applyBorder="1" applyAlignment="1">
      <alignment horizontal="left" vertical="center" wrapText="1"/>
    </xf>
    <xf numFmtId="0" fontId="5" fillId="0" borderId="2" xfId="0" applyFont="1" applyBorder="1" applyAlignment="1">
      <alignment horizontal="left" vertical="center" wrapText="1"/>
    </xf>
    <xf numFmtId="165" fontId="6" fillId="5" borderId="2" xfId="0" applyNumberFormat="1" applyFont="1" applyFill="1" applyBorder="1" applyAlignment="1">
      <alignment horizontal="right"/>
    </xf>
    <xf numFmtId="165" fontId="7" fillId="0" borderId="2" xfId="0" applyNumberFormat="1" applyFont="1" applyBorder="1"/>
    <xf numFmtId="165" fontId="3" fillId="0" borderId="2" xfId="0" applyNumberFormat="1" applyFont="1" applyBorder="1" applyAlignment="1">
      <alignment horizontal="right"/>
    </xf>
    <xf numFmtId="166" fontId="5" fillId="0" borderId="2" xfId="0" applyNumberFormat="1" applyFont="1" applyBorder="1" applyAlignment="1">
      <alignment horizontal="right"/>
    </xf>
    <xf numFmtId="0" fontId="6" fillId="5" borderId="2" xfId="0" applyFont="1" applyFill="1" applyBorder="1" applyAlignment="1">
      <alignment horizontal="left" vertical="center"/>
    </xf>
    <xf numFmtId="0" fontId="0" fillId="5" borderId="0" xfId="0" applyFill="1"/>
    <xf numFmtId="166" fontId="6" fillId="5" borderId="2" xfId="0" applyNumberFormat="1" applyFont="1" applyFill="1" applyBorder="1" applyAlignment="1">
      <alignment horizontal="right"/>
    </xf>
    <xf numFmtId="0" fontId="6" fillId="5" borderId="2" xfId="0" applyFont="1" applyFill="1" applyBorder="1" applyAlignment="1">
      <alignment horizontal="center" vertical="center" wrapText="1"/>
    </xf>
    <xf numFmtId="165" fontId="6" fillId="5" borderId="3" xfId="0" applyNumberFormat="1" applyFont="1" applyFill="1" applyBorder="1" applyAlignment="1">
      <alignment horizontal="right"/>
    </xf>
    <xf numFmtId="10" fontId="9" fillId="7" borderId="3" xfId="1" applyNumberFormat="1" applyFont="1" applyFill="1" applyBorder="1" applyAlignment="1">
      <alignment horizontal="right"/>
    </xf>
    <xf numFmtId="166" fontId="6" fillId="5" borderId="3" xfId="0" applyNumberFormat="1" applyFont="1" applyFill="1" applyBorder="1" applyAlignment="1">
      <alignment horizontal="right"/>
    </xf>
    <xf numFmtId="0" fontId="5" fillId="0" borderId="4" xfId="0" applyFont="1" applyBorder="1" applyAlignment="1">
      <alignment horizontal="center" vertical="center"/>
    </xf>
    <xf numFmtId="0" fontId="5" fillId="0" borderId="4" xfId="0" applyFont="1" applyBorder="1" applyAlignment="1">
      <alignment horizontal="left" vertical="center" wrapText="1"/>
    </xf>
    <xf numFmtId="165" fontId="5" fillId="0" borderId="4" xfId="0" applyNumberFormat="1" applyFont="1" applyBorder="1" applyAlignment="1">
      <alignment horizontal="right"/>
    </xf>
    <xf numFmtId="166" fontId="5" fillId="0" borderId="4" xfId="0" applyNumberFormat="1" applyFont="1" applyBorder="1" applyAlignment="1">
      <alignment horizontal="right"/>
    </xf>
    <xf numFmtId="2" fontId="5" fillId="0" borderId="2" xfId="0" applyNumberFormat="1" applyFont="1" applyBorder="1" applyAlignment="1">
      <alignment horizontal="right"/>
    </xf>
    <xf numFmtId="1" fontId="5" fillId="0" borderId="2" xfId="0" applyNumberFormat="1" applyFont="1" applyBorder="1" applyAlignment="1">
      <alignment horizontal="right"/>
    </xf>
    <xf numFmtId="1" fontId="6" fillId="5" borderId="2" xfId="0" applyNumberFormat="1" applyFont="1" applyFill="1" applyBorder="1" applyAlignment="1">
      <alignment horizontal="right"/>
    </xf>
    <xf numFmtId="0" fontId="9" fillId="5" borderId="2" xfId="0" applyFont="1" applyFill="1" applyBorder="1" applyAlignment="1">
      <alignment horizontal="left" vertical="center" wrapText="1"/>
    </xf>
    <xf numFmtId="0" fontId="2" fillId="2" borderId="1" xfId="0" applyFont="1" applyFill="1" applyBorder="1" applyAlignment="1">
      <alignment horizontal="center" vertical="center"/>
    </xf>
    <xf numFmtId="0" fontId="3" fillId="0" borderId="1" xfId="0" applyFont="1" applyBorder="1" applyAlignment="1">
      <alignment horizontal="center" vertical="center"/>
    </xf>
    <xf numFmtId="0" fontId="6" fillId="5" borderId="3" xfId="0" applyFont="1" applyFill="1" applyBorder="1" applyAlignment="1">
      <alignment horizontal="right" vertical="center"/>
    </xf>
    <xf numFmtId="0" fontId="3" fillId="0" borderId="1" xfId="0" applyFont="1" applyBorder="1" applyAlignment="1">
      <alignment horizontal="left" vertical="center" wrapText="1"/>
    </xf>
    <xf numFmtId="0" fontId="9" fillId="5" borderId="3" xfId="0" applyFont="1" applyFill="1" applyBorder="1" applyAlignment="1">
      <alignment horizontal="right" vertical="center"/>
    </xf>
    <xf numFmtId="0" fontId="6" fillId="4" borderId="1" xfId="0" applyFont="1" applyFill="1" applyBorder="1" applyAlignment="1">
      <alignment horizontal="left" vertical="center"/>
    </xf>
    <xf numFmtId="0" fontId="6" fillId="4" borderId="1" xfId="0" applyFont="1" applyFill="1" applyBorder="1" applyAlignment="1">
      <alignment horizontal="right" vertical="center"/>
    </xf>
    <xf numFmtId="0" fontId="4" fillId="3" borderId="1" xfId="0" applyFont="1" applyFill="1" applyBorder="1" applyAlignment="1">
      <alignment horizontal="right" vertical="center"/>
    </xf>
    <xf numFmtId="0" fontId="6" fillId="0" borderId="1" xfId="0" applyFont="1" applyBorder="1" applyAlignment="1">
      <alignment horizontal="right" vertical="center"/>
    </xf>
    <xf numFmtId="0" fontId="2" fillId="2" borderId="1" xfId="0" applyFont="1" applyFill="1" applyBorder="1" applyAlignment="1">
      <alignment horizontal="right" vertical="center" wrapText="1"/>
    </xf>
    <xf numFmtId="0" fontId="4" fillId="3" borderId="1" xfId="0" applyFont="1" applyFill="1" applyBorder="1" applyAlignment="1">
      <alignment horizontal="left" vertical="center"/>
    </xf>
    <xf numFmtId="0" fontId="5" fillId="0" borderId="1" xfId="0" applyFont="1" applyBorder="1" applyAlignment="1">
      <alignment horizontal="left" vertical="center"/>
    </xf>
    <xf numFmtId="0" fontId="2" fillId="2" borderId="1" xfId="0" applyFont="1" applyFill="1" applyBorder="1" applyAlignment="1">
      <alignment horizontal="center" vertical="center" wrapText="1"/>
    </xf>
    <xf numFmtId="0" fontId="8" fillId="6" borderId="0" xfId="0" applyFont="1" applyFill="1"/>
    <xf numFmtId="0" fontId="5" fillId="0" borderId="0" xfId="0" applyFont="1" applyAlignment="1">
      <alignment horizontal="left" wrapText="1"/>
    </xf>
    <xf numFmtId="0" fontId="3" fillId="0" borderId="0" xfId="0" applyFont="1"/>
    <xf numFmtId="0" fontId="5" fillId="0" borderId="1"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6" fillId="5" borderId="1" xfId="0" applyFont="1" applyFill="1" applyBorder="1" applyAlignment="1">
      <alignment horizontal="center" vertical="center" wrapText="1"/>
    </xf>
    <xf numFmtId="0" fontId="6" fillId="5" borderId="5" xfId="0" applyFont="1" applyFill="1" applyBorder="1" applyAlignment="1">
      <alignment horizontal="center" vertical="center" wrapText="1"/>
    </xf>
    <xf numFmtId="0" fontId="6" fillId="5" borderId="6" xfId="0" applyFont="1" applyFill="1" applyBorder="1" applyAlignment="1">
      <alignment horizontal="center" vertical="center" wrapText="1"/>
    </xf>
    <xf numFmtId="0" fontId="2" fillId="2" borderId="0" xfId="0" applyFont="1" applyFill="1" applyAlignment="1">
      <alignment horizontal="center"/>
    </xf>
    <xf numFmtId="0" fontId="10" fillId="0" borderId="1" xfId="0" applyFont="1" applyBorder="1" applyAlignment="1">
      <alignment horizontal="left" vertical="center" wrapText="1"/>
    </xf>
    <xf numFmtId="0" fontId="6" fillId="0" borderId="1" xfId="0" applyFont="1" applyBorder="1" applyAlignment="1">
      <alignment horizontal="left" vertical="center"/>
    </xf>
    <xf numFmtId="0" fontId="8" fillId="6" borderId="1" xfId="0" applyFont="1" applyFill="1" applyBorder="1" applyAlignment="1">
      <alignment horizontal="center" vertical="center"/>
    </xf>
  </cellXfs>
  <cellStyles count="2">
    <cellStyle name="Normal" xfId="0" builtinId="0"/>
    <cellStyle name="Porcentaje" xfId="1" builtinId="5"/>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548235"/>
      <rgbColor rgb="FF800080"/>
      <rgbColor rgb="FF008080"/>
      <rgbColor rgb="FFBFBFBF"/>
      <rgbColor rgb="FF808080"/>
      <rgbColor rgb="FF9999FF"/>
      <rgbColor rgb="FF993366"/>
      <rgbColor rgb="FFFFFFCC"/>
      <rgbColor rgb="FFCCFFFF"/>
      <rgbColor rgb="FF660066"/>
      <rgbColor rgb="FFFF8080"/>
      <rgbColor rgb="FF0066CC"/>
      <rgbColor rgb="FFD9E1F2"/>
      <rgbColor rgb="FF000080"/>
      <rgbColor rgb="FFFF00FF"/>
      <rgbColor rgb="FFFFFF00"/>
      <rgbColor rgb="FF00FFFF"/>
      <rgbColor rgb="FF800080"/>
      <rgbColor rgb="FF800000"/>
      <rgbColor rgb="FF008080"/>
      <rgbColor rgb="FF0000FF"/>
      <rgbColor rgb="FF00CCFF"/>
      <rgbColor rgb="FFCCFFFF"/>
      <rgbColor rgb="FFE2EFDA"/>
      <rgbColor rgb="FFFFFF99"/>
      <rgbColor rgb="FF99CCFF"/>
      <rgbColor rgb="FFFF99CC"/>
      <rgbColor rgb="FFCC99FF"/>
      <rgbColor rgb="FFFFCC99"/>
      <rgbColor rgb="FF2E75B6"/>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1F4E78"/>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69"/>
  <sheetViews>
    <sheetView zoomScaleNormal="100" workbookViewId="0">
      <selection activeCell="I16" sqref="I16"/>
    </sheetView>
  </sheetViews>
  <sheetFormatPr baseColWidth="10" defaultColWidth="8.6640625" defaultRowHeight="14.4" x14ac:dyDescent="0.3"/>
  <cols>
    <col min="1" max="1" width="4" customWidth="1"/>
    <col min="2" max="2" width="40" customWidth="1"/>
    <col min="3" max="3" width="8" customWidth="1"/>
    <col min="4" max="4" width="10" customWidth="1"/>
    <col min="5" max="5" width="16" customWidth="1"/>
    <col min="6" max="6" width="19.109375" customWidth="1"/>
  </cols>
  <sheetData>
    <row r="1" spans="1:6" ht="39.6" customHeight="1" x14ac:dyDescent="0.3">
      <c r="A1" s="46" t="s">
        <v>0</v>
      </c>
      <c r="B1" s="46"/>
      <c r="C1" s="46"/>
      <c r="D1" s="46"/>
      <c r="E1" s="46"/>
      <c r="F1" s="46"/>
    </row>
    <row r="2" spans="1:6" x14ac:dyDescent="0.3">
      <c r="A2" s="35" t="s">
        <v>1</v>
      </c>
      <c r="B2" s="35"/>
      <c r="C2" s="35"/>
      <c r="D2" s="35"/>
      <c r="E2" s="35"/>
      <c r="F2" s="35"/>
    </row>
    <row r="4" spans="1:6" ht="18" customHeight="1" x14ac:dyDescent="0.3">
      <c r="A4" s="44" t="s">
        <v>2</v>
      </c>
      <c r="B4" s="44"/>
      <c r="C4" s="44"/>
      <c r="D4" s="44"/>
      <c r="E4" s="44"/>
      <c r="F4" s="44"/>
    </row>
    <row r="5" spans="1:6" x14ac:dyDescent="0.3">
      <c r="A5" s="45" t="s">
        <v>3</v>
      </c>
      <c r="B5" s="45"/>
      <c r="D5" s="1" t="s">
        <v>4</v>
      </c>
      <c r="E5" s="2">
        <v>1</v>
      </c>
    </row>
    <row r="6" spans="1:6" x14ac:dyDescent="0.3">
      <c r="A6" s="39" t="s">
        <v>5</v>
      </c>
      <c r="B6" s="39"/>
      <c r="C6" s="39"/>
      <c r="D6" s="39"/>
      <c r="E6" s="39"/>
      <c r="F6" s="39"/>
    </row>
    <row r="7" spans="1:6" x14ac:dyDescent="0.3">
      <c r="A7" s="3"/>
      <c r="B7" s="3" t="s">
        <v>6</v>
      </c>
      <c r="C7" s="3" t="s">
        <v>7</v>
      </c>
      <c r="D7" s="3" t="s">
        <v>8</v>
      </c>
      <c r="E7" s="3" t="s">
        <v>9</v>
      </c>
      <c r="F7" s="3" t="s">
        <v>10</v>
      </c>
    </row>
    <row r="8" spans="1:6" x14ac:dyDescent="0.3">
      <c r="B8" s="4" t="s">
        <v>11</v>
      </c>
      <c r="C8" s="5" t="s">
        <v>12</v>
      </c>
      <c r="D8" s="2">
        <v>28</v>
      </c>
      <c r="E8" s="6">
        <v>53490.5</v>
      </c>
      <c r="F8" s="7">
        <f>D8*E8</f>
        <v>1497734</v>
      </c>
    </row>
    <row r="9" spans="1:6" x14ac:dyDescent="0.3">
      <c r="B9" s="4" t="s">
        <v>13</v>
      </c>
      <c r="C9" s="5" t="s">
        <v>12</v>
      </c>
      <c r="D9" s="2">
        <v>36</v>
      </c>
      <c r="E9" s="6">
        <v>19040</v>
      </c>
      <c r="F9" s="7">
        <f>D9*E9</f>
        <v>685440</v>
      </c>
    </row>
    <row r="10" spans="1:6" x14ac:dyDescent="0.3">
      <c r="B10" s="4" t="s">
        <v>14</v>
      </c>
      <c r="C10" s="5" t="s">
        <v>15</v>
      </c>
      <c r="D10" s="2">
        <v>30</v>
      </c>
      <c r="E10" s="6">
        <v>45517.5</v>
      </c>
      <c r="F10" s="7">
        <f>D10*E10</f>
        <v>1365525</v>
      </c>
    </row>
    <row r="11" spans="1:6" x14ac:dyDescent="0.3">
      <c r="B11" s="4" t="s">
        <v>16</v>
      </c>
      <c r="C11" s="5" t="s">
        <v>17</v>
      </c>
      <c r="D11" s="2">
        <v>3</v>
      </c>
      <c r="E11" s="6">
        <v>195000</v>
      </c>
      <c r="F11" s="7">
        <f>D11*E11</f>
        <v>585000</v>
      </c>
    </row>
    <row r="12" spans="1:6" x14ac:dyDescent="0.3">
      <c r="B12" s="4" t="s">
        <v>18</v>
      </c>
      <c r="C12" s="5" t="s">
        <v>17</v>
      </c>
      <c r="D12" s="2">
        <v>2</v>
      </c>
      <c r="E12" s="6">
        <v>195000</v>
      </c>
      <c r="F12" s="7">
        <f>D12*E12</f>
        <v>390000</v>
      </c>
    </row>
    <row r="13" spans="1:6" x14ac:dyDescent="0.3">
      <c r="A13" s="40" t="s">
        <v>19</v>
      </c>
      <c r="B13" s="40"/>
      <c r="C13" s="40"/>
      <c r="D13" s="40"/>
      <c r="E13" s="40"/>
      <c r="F13" s="8">
        <f>SUM(F8:F12)</f>
        <v>4523699</v>
      </c>
    </row>
    <row r="14" spans="1:6" x14ac:dyDescent="0.3">
      <c r="A14" s="39" t="s">
        <v>20</v>
      </c>
      <c r="B14" s="39"/>
      <c r="C14" s="39"/>
      <c r="D14" s="39"/>
      <c r="E14" s="39"/>
      <c r="F14" s="39"/>
    </row>
    <row r="15" spans="1:6" x14ac:dyDescent="0.3">
      <c r="A15" s="3"/>
      <c r="B15" s="3" t="s">
        <v>21</v>
      </c>
      <c r="C15" s="3"/>
      <c r="D15" s="3" t="s">
        <v>22</v>
      </c>
      <c r="E15" s="3" t="s">
        <v>23</v>
      </c>
      <c r="F15" s="3" t="s">
        <v>10</v>
      </c>
    </row>
    <row r="16" spans="1:6" x14ac:dyDescent="0.3">
      <c r="B16" s="4" t="s">
        <v>24</v>
      </c>
      <c r="D16" s="2">
        <v>14</v>
      </c>
      <c r="E16" s="9">
        <v>80000</v>
      </c>
      <c r="F16" s="7">
        <f>D16*E16</f>
        <v>1120000</v>
      </c>
    </row>
    <row r="17" spans="1:6" x14ac:dyDescent="0.3">
      <c r="B17" s="4" t="s">
        <v>25</v>
      </c>
      <c r="D17" s="2">
        <v>3</v>
      </c>
      <c r="E17" s="9">
        <v>150000</v>
      </c>
      <c r="F17" s="7">
        <f>D17*E17</f>
        <v>450000</v>
      </c>
    </row>
    <row r="18" spans="1:6" x14ac:dyDescent="0.3">
      <c r="A18" s="40" t="s">
        <v>26</v>
      </c>
      <c r="B18" s="40"/>
      <c r="C18" s="40"/>
      <c r="D18" s="40"/>
      <c r="E18" s="40"/>
      <c r="F18" s="8">
        <f>SUM(F16:F17)</f>
        <v>1570000</v>
      </c>
    </row>
    <row r="19" spans="1:6" x14ac:dyDescent="0.3">
      <c r="A19" s="41" t="s">
        <v>27</v>
      </c>
      <c r="B19" s="41"/>
      <c r="C19" s="41"/>
      <c r="D19" s="41"/>
      <c r="E19" s="41"/>
      <c r="F19" s="10">
        <f>F13+F18</f>
        <v>6093699</v>
      </c>
    </row>
    <row r="20" spans="1:6" x14ac:dyDescent="0.3">
      <c r="A20" s="42" t="s">
        <v>28</v>
      </c>
      <c r="B20" s="42"/>
      <c r="C20" s="42"/>
      <c r="D20" s="42"/>
      <c r="E20" s="42"/>
      <c r="F20" s="11">
        <f>F19/E5</f>
        <v>6093699</v>
      </c>
    </row>
    <row r="22" spans="1:6" ht="18" customHeight="1" x14ac:dyDescent="0.3">
      <c r="A22" s="44" t="s">
        <v>29</v>
      </c>
      <c r="B22" s="44"/>
      <c r="C22" s="44"/>
      <c r="D22" s="44"/>
      <c r="E22" s="44"/>
      <c r="F22" s="44"/>
    </row>
    <row r="23" spans="1:6" x14ac:dyDescent="0.3">
      <c r="A23" s="45" t="s">
        <v>3</v>
      </c>
      <c r="B23" s="45"/>
      <c r="D23" s="1" t="s">
        <v>4</v>
      </c>
      <c r="E23" s="2">
        <v>1</v>
      </c>
    </row>
    <row r="24" spans="1:6" x14ac:dyDescent="0.3">
      <c r="A24" s="39" t="s">
        <v>5</v>
      </c>
      <c r="B24" s="39"/>
      <c r="C24" s="39"/>
      <c r="D24" s="39"/>
      <c r="E24" s="39"/>
      <c r="F24" s="39"/>
    </row>
    <row r="25" spans="1:6" x14ac:dyDescent="0.3">
      <c r="A25" s="3"/>
      <c r="B25" s="3" t="s">
        <v>6</v>
      </c>
      <c r="C25" s="3" t="s">
        <v>7</v>
      </c>
      <c r="D25" s="3" t="s">
        <v>8</v>
      </c>
      <c r="E25" s="3" t="s">
        <v>9</v>
      </c>
      <c r="F25" s="3" t="s">
        <v>10</v>
      </c>
    </row>
    <row r="26" spans="1:6" x14ac:dyDescent="0.3">
      <c r="B26" s="4" t="s">
        <v>30</v>
      </c>
      <c r="C26" s="5" t="s">
        <v>31</v>
      </c>
      <c r="D26" s="2">
        <v>14</v>
      </c>
      <c r="E26" s="6">
        <v>97520.5</v>
      </c>
      <c r="F26" s="7">
        <f>D26*E26</f>
        <v>1365287</v>
      </c>
    </row>
    <row r="27" spans="1:6" x14ac:dyDescent="0.3">
      <c r="B27" s="4" t="s">
        <v>32</v>
      </c>
      <c r="C27" s="5" t="s">
        <v>12</v>
      </c>
      <c r="D27" s="2">
        <v>25</v>
      </c>
      <c r="E27" s="6">
        <v>144287.5</v>
      </c>
      <c r="F27" s="7">
        <f>D27*E27</f>
        <v>3607187.5</v>
      </c>
    </row>
    <row r="28" spans="1:6" x14ac:dyDescent="0.3">
      <c r="B28" s="4" t="s">
        <v>33</v>
      </c>
      <c r="C28" s="5" t="s">
        <v>34</v>
      </c>
      <c r="D28" s="2">
        <v>20</v>
      </c>
      <c r="E28" s="6">
        <v>31535</v>
      </c>
      <c r="F28" s="7">
        <f>D28*E28</f>
        <v>630700</v>
      </c>
    </row>
    <row r="29" spans="1:6" x14ac:dyDescent="0.3">
      <c r="B29" s="4" t="s">
        <v>35</v>
      </c>
      <c r="C29" s="5" t="s">
        <v>34</v>
      </c>
      <c r="D29" s="2">
        <v>5</v>
      </c>
      <c r="E29" s="6">
        <v>33141.5</v>
      </c>
      <c r="F29" s="7">
        <f>D29*E29</f>
        <v>165707.5</v>
      </c>
    </row>
    <row r="30" spans="1:6" x14ac:dyDescent="0.3">
      <c r="A30" s="40" t="s">
        <v>19</v>
      </c>
      <c r="B30" s="40"/>
      <c r="C30" s="40"/>
      <c r="D30" s="40"/>
      <c r="E30" s="40"/>
      <c r="F30" s="8">
        <f>SUM(F26:F29)</f>
        <v>5768882</v>
      </c>
    </row>
    <row r="31" spans="1:6" x14ac:dyDescent="0.3">
      <c r="A31" s="39" t="s">
        <v>20</v>
      </c>
      <c r="B31" s="39"/>
      <c r="C31" s="39"/>
      <c r="D31" s="39"/>
      <c r="E31" s="39"/>
      <c r="F31" s="39"/>
    </row>
    <row r="32" spans="1:6" x14ac:dyDescent="0.3">
      <c r="A32" s="3"/>
      <c r="B32" s="3" t="s">
        <v>21</v>
      </c>
      <c r="C32" s="3"/>
      <c r="D32" s="3" t="s">
        <v>22</v>
      </c>
      <c r="E32" s="3" t="s">
        <v>23</v>
      </c>
      <c r="F32" s="3" t="s">
        <v>10</v>
      </c>
    </row>
    <row r="33" spans="1:6" x14ac:dyDescent="0.3">
      <c r="B33" s="4" t="s">
        <v>24</v>
      </c>
      <c r="D33" s="2">
        <v>8</v>
      </c>
      <c r="E33" s="9">
        <v>80000</v>
      </c>
      <c r="F33" s="7">
        <f>D33*E33</f>
        <v>640000</v>
      </c>
    </row>
    <row r="34" spans="1:6" x14ac:dyDescent="0.3">
      <c r="B34" s="4" t="s">
        <v>25</v>
      </c>
      <c r="D34" s="2">
        <v>8</v>
      </c>
      <c r="E34" s="9">
        <v>150000</v>
      </c>
      <c r="F34" s="7">
        <f>D34*E34</f>
        <v>1200000</v>
      </c>
    </row>
    <row r="35" spans="1:6" x14ac:dyDescent="0.3">
      <c r="A35" s="40" t="s">
        <v>26</v>
      </c>
      <c r="B35" s="40"/>
      <c r="C35" s="40"/>
      <c r="D35" s="40"/>
      <c r="E35" s="40"/>
      <c r="F35" s="8">
        <f>SUM(F33:F34)</f>
        <v>1840000</v>
      </c>
    </row>
    <row r="36" spans="1:6" x14ac:dyDescent="0.3">
      <c r="A36" s="41" t="s">
        <v>27</v>
      </c>
      <c r="B36" s="41"/>
      <c r="C36" s="41"/>
      <c r="D36" s="41"/>
      <c r="E36" s="41"/>
      <c r="F36" s="10">
        <f>F30+F35</f>
        <v>7608882</v>
      </c>
    </row>
    <row r="37" spans="1:6" x14ac:dyDescent="0.3">
      <c r="A37" s="42" t="s">
        <v>28</v>
      </c>
      <c r="B37" s="42"/>
      <c r="C37" s="42"/>
      <c r="D37" s="42"/>
      <c r="E37" s="42"/>
      <c r="F37" s="11">
        <f>F36/E23</f>
        <v>7608882</v>
      </c>
    </row>
    <row r="39" spans="1:6" ht="18" customHeight="1" x14ac:dyDescent="0.3">
      <c r="A39" s="44" t="s">
        <v>36</v>
      </c>
      <c r="B39" s="44"/>
      <c r="C39" s="44"/>
      <c r="D39" s="44"/>
      <c r="E39" s="44"/>
      <c r="F39" s="44"/>
    </row>
    <row r="40" spans="1:6" x14ac:dyDescent="0.3">
      <c r="A40" s="45" t="s">
        <v>3</v>
      </c>
      <c r="B40" s="45"/>
      <c r="D40" s="1" t="s">
        <v>4</v>
      </c>
      <c r="E40" s="2">
        <v>1</v>
      </c>
    </row>
    <row r="41" spans="1:6" x14ac:dyDescent="0.3">
      <c r="A41" s="39" t="s">
        <v>5</v>
      </c>
      <c r="B41" s="39"/>
      <c r="C41" s="39"/>
      <c r="D41" s="39"/>
      <c r="E41" s="39"/>
      <c r="F41" s="39"/>
    </row>
    <row r="42" spans="1:6" x14ac:dyDescent="0.3">
      <c r="A42" s="3"/>
      <c r="B42" s="3" t="s">
        <v>6</v>
      </c>
      <c r="C42" s="3" t="s">
        <v>7</v>
      </c>
      <c r="D42" s="3" t="s">
        <v>8</v>
      </c>
      <c r="E42" s="3" t="s">
        <v>9</v>
      </c>
      <c r="F42" s="3" t="s">
        <v>10</v>
      </c>
    </row>
    <row r="43" spans="1:6" x14ac:dyDescent="0.3">
      <c r="B43" s="4" t="s">
        <v>37</v>
      </c>
      <c r="C43" s="5" t="s">
        <v>12</v>
      </c>
      <c r="D43" s="2">
        <v>6</v>
      </c>
      <c r="E43" s="6">
        <v>374850</v>
      </c>
      <c r="F43" s="7">
        <f>D43*E43</f>
        <v>2249100</v>
      </c>
    </row>
    <row r="44" spans="1:6" x14ac:dyDescent="0.3">
      <c r="A44" s="40" t="s">
        <v>19</v>
      </c>
      <c r="B44" s="40"/>
      <c r="C44" s="40"/>
      <c r="D44" s="40"/>
      <c r="E44" s="40"/>
      <c r="F44" s="8">
        <f>SUM(F43)</f>
        <v>2249100</v>
      </c>
    </row>
    <row r="45" spans="1:6" x14ac:dyDescent="0.3">
      <c r="A45" s="39" t="s">
        <v>20</v>
      </c>
      <c r="B45" s="39"/>
      <c r="C45" s="39"/>
      <c r="D45" s="39"/>
      <c r="E45" s="39"/>
      <c r="F45" s="39"/>
    </row>
    <row r="46" spans="1:6" x14ac:dyDescent="0.3">
      <c r="A46" s="3"/>
      <c r="B46" s="3" t="s">
        <v>21</v>
      </c>
      <c r="C46" s="3"/>
      <c r="D46" s="3" t="s">
        <v>22</v>
      </c>
      <c r="E46" s="3" t="s">
        <v>23</v>
      </c>
      <c r="F46" s="3" t="s">
        <v>10</v>
      </c>
    </row>
    <row r="47" spans="1:6" x14ac:dyDescent="0.3">
      <c r="B47" s="4" t="s">
        <v>24</v>
      </c>
      <c r="D47" s="2">
        <v>6</v>
      </c>
      <c r="E47" s="9">
        <v>80000</v>
      </c>
      <c r="F47" s="7">
        <f>D47*E47</f>
        <v>480000</v>
      </c>
    </row>
    <row r="48" spans="1:6" x14ac:dyDescent="0.3">
      <c r="B48" s="4" t="s">
        <v>25</v>
      </c>
      <c r="D48" s="2">
        <v>3</v>
      </c>
      <c r="E48" s="9">
        <v>150000</v>
      </c>
      <c r="F48" s="7">
        <f>D48*E48</f>
        <v>450000</v>
      </c>
    </row>
    <row r="49" spans="1:6" x14ac:dyDescent="0.3">
      <c r="A49" s="40" t="s">
        <v>26</v>
      </c>
      <c r="B49" s="40"/>
      <c r="C49" s="40"/>
      <c r="D49" s="40"/>
      <c r="E49" s="40"/>
      <c r="F49" s="8">
        <f>SUM(F47:F48)</f>
        <v>930000</v>
      </c>
    </row>
    <row r="50" spans="1:6" x14ac:dyDescent="0.3">
      <c r="A50" s="41" t="s">
        <v>27</v>
      </c>
      <c r="B50" s="41"/>
      <c r="C50" s="41"/>
      <c r="D50" s="41"/>
      <c r="E50" s="41"/>
      <c r="F50" s="10">
        <f>F44+F49</f>
        <v>3179100</v>
      </c>
    </row>
    <row r="51" spans="1:6" x14ac:dyDescent="0.3">
      <c r="A51" s="42" t="s">
        <v>28</v>
      </c>
      <c r="B51" s="42"/>
      <c r="C51" s="42"/>
      <c r="D51" s="42"/>
      <c r="E51" s="42"/>
      <c r="F51" s="11">
        <f>F50/E40</f>
        <v>3179100</v>
      </c>
    </row>
    <row r="53" spans="1:6" ht="18" customHeight="1" x14ac:dyDescent="0.3">
      <c r="A53" s="44" t="s">
        <v>38</v>
      </c>
      <c r="B53" s="44"/>
      <c r="C53" s="44"/>
      <c r="D53" s="44"/>
      <c r="E53" s="44"/>
      <c r="F53" s="44"/>
    </row>
    <row r="54" spans="1:6" x14ac:dyDescent="0.3">
      <c r="A54" s="45" t="s">
        <v>3</v>
      </c>
      <c r="B54" s="45"/>
      <c r="D54" s="1" t="s">
        <v>4</v>
      </c>
      <c r="E54" s="2">
        <v>1</v>
      </c>
    </row>
    <row r="55" spans="1:6" x14ac:dyDescent="0.3">
      <c r="A55" s="39" t="s">
        <v>5</v>
      </c>
      <c r="B55" s="39"/>
      <c r="C55" s="39"/>
      <c r="D55" s="39"/>
      <c r="E55" s="39"/>
      <c r="F55" s="39"/>
    </row>
    <row r="56" spans="1:6" x14ac:dyDescent="0.3">
      <c r="A56" s="3"/>
      <c r="B56" s="3" t="s">
        <v>6</v>
      </c>
      <c r="C56" s="3" t="s">
        <v>7</v>
      </c>
      <c r="D56" s="3" t="s">
        <v>8</v>
      </c>
      <c r="E56" s="3" t="s">
        <v>9</v>
      </c>
      <c r="F56" s="3" t="s">
        <v>10</v>
      </c>
    </row>
    <row r="57" spans="1:6" x14ac:dyDescent="0.3">
      <c r="B57" s="4" t="s">
        <v>39</v>
      </c>
      <c r="C57" s="5" t="s">
        <v>12</v>
      </c>
      <c r="D57" s="2">
        <v>1</v>
      </c>
      <c r="E57" s="6">
        <v>1800000</v>
      </c>
      <c r="F57" s="7">
        <f>D57*E57</f>
        <v>1800000</v>
      </c>
    </row>
    <row r="58" spans="1:6" x14ac:dyDescent="0.3">
      <c r="A58" s="40" t="s">
        <v>19</v>
      </c>
      <c r="B58" s="40"/>
      <c r="C58" s="40"/>
      <c r="D58" s="40"/>
      <c r="E58" s="40"/>
      <c r="F58" s="8">
        <f>SUM(F57)</f>
        <v>1800000</v>
      </c>
    </row>
    <row r="59" spans="1:6" x14ac:dyDescent="0.3">
      <c r="A59" s="39" t="s">
        <v>20</v>
      </c>
      <c r="B59" s="39"/>
      <c r="C59" s="39"/>
      <c r="D59" s="39"/>
      <c r="E59" s="39"/>
      <c r="F59" s="39"/>
    </row>
    <row r="60" spans="1:6" x14ac:dyDescent="0.3">
      <c r="A60" s="3"/>
      <c r="B60" s="3" t="s">
        <v>21</v>
      </c>
      <c r="C60" s="3"/>
      <c r="D60" s="3" t="s">
        <v>22</v>
      </c>
      <c r="E60" s="3" t="s">
        <v>23</v>
      </c>
      <c r="F60" s="3" t="s">
        <v>10</v>
      </c>
    </row>
    <row r="61" spans="1:6" x14ac:dyDescent="0.3">
      <c r="B61" s="4" t="s">
        <v>24</v>
      </c>
      <c r="D61" s="2">
        <v>4</v>
      </c>
      <c r="E61" s="9">
        <v>80000</v>
      </c>
      <c r="F61" s="7">
        <f>D61*E61</f>
        <v>320000</v>
      </c>
    </row>
    <row r="62" spans="1:6" x14ac:dyDescent="0.3">
      <c r="B62" s="4" t="s">
        <v>25</v>
      </c>
      <c r="D62" s="2">
        <v>1</v>
      </c>
      <c r="E62" s="9">
        <v>150000</v>
      </c>
      <c r="F62" s="7">
        <f>D62*E62</f>
        <v>150000</v>
      </c>
    </row>
    <row r="63" spans="1:6" x14ac:dyDescent="0.3">
      <c r="A63" s="40" t="s">
        <v>26</v>
      </c>
      <c r="B63" s="40"/>
      <c r="C63" s="40"/>
      <c r="D63" s="40"/>
      <c r="E63" s="40"/>
      <c r="F63" s="8">
        <f>SUM(F61:F62)</f>
        <v>470000</v>
      </c>
    </row>
    <row r="64" spans="1:6" x14ac:dyDescent="0.3">
      <c r="A64" s="41" t="s">
        <v>27</v>
      </c>
      <c r="B64" s="41"/>
      <c r="C64" s="41"/>
      <c r="D64" s="41"/>
      <c r="E64" s="41"/>
      <c r="F64" s="10">
        <f>F58+F63</f>
        <v>2270000</v>
      </c>
    </row>
    <row r="65" spans="1:6" x14ac:dyDescent="0.3">
      <c r="A65" s="42" t="s">
        <v>28</v>
      </c>
      <c r="B65" s="42"/>
      <c r="C65" s="42"/>
      <c r="D65" s="42"/>
      <c r="E65" s="42"/>
      <c r="F65" s="11">
        <f>F64/E54</f>
        <v>2270000</v>
      </c>
    </row>
    <row r="67" spans="1:6" ht="30" hidden="1" customHeight="1" x14ac:dyDescent="0.3">
      <c r="A67" s="43" t="s">
        <v>40</v>
      </c>
      <c r="B67" s="43"/>
      <c r="C67" s="43"/>
      <c r="D67" s="43"/>
      <c r="E67" s="43"/>
      <c r="F67" s="12">
        <f>F19+F36+F50+F64</f>
        <v>19151681</v>
      </c>
    </row>
    <row r="69" spans="1:6" ht="54.75" customHeight="1" x14ac:dyDescent="0.3">
      <c r="A69" s="37" t="s">
        <v>41</v>
      </c>
      <c r="B69" s="37"/>
      <c r="C69" s="37"/>
      <c r="D69" s="37"/>
      <c r="E69" s="37"/>
      <c r="F69" s="37"/>
    </row>
  </sheetData>
  <mergeCells count="36">
    <mergeCell ref="A1:F1"/>
    <mergeCell ref="A2:F2"/>
    <mergeCell ref="A4:F4"/>
    <mergeCell ref="A5:B5"/>
    <mergeCell ref="A6:F6"/>
    <mergeCell ref="A13:E13"/>
    <mergeCell ref="A14:F14"/>
    <mergeCell ref="A18:E18"/>
    <mergeCell ref="A19:E19"/>
    <mergeCell ref="A20:E20"/>
    <mergeCell ref="A22:F22"/>
    <mergeCell ref="A23:B23"/>
    <mergeCell ref="A24:F24"/>
    <mergeCell ref="A30:E30"/>
    <mergeCell ref="A31:F31"/>
    <mergeCell ref="A35:E35"/>
    <mergeCell ref="A36:E36"/>
    <mergeCell ref="A37:E37"/>
    <mergeCell ref="A39:F39"/>
    <mergeCell ref="A40:B40"/>
    <mergeCell ref="A41:F41"/>
    <mergeCell ref="A44:E44"/>
    <mergeCell ref="A45:F45"/>
    <mergeCell ref="A49:E49"/>
    <mergeCell ref="A50:E50"/>
    <mergeCell ref="A51:E51"/>
    <mergeCell ref="A53:F53"/>
    <mergeCell ref="A54:B54"/>
    <mergeCell ref="A55:F55"/>
    <mergeCell ref="A58:E58"/>
    <mergeCell ref="A69:F69"/>
    <mergeCell ref="A59:F59"/>
    <mergeCell ref="A63:E63"/>
    <mergeCell ref="A64:E64"/>
    <mergeCell ref="A65:E65"/>
    <mergeCell ref="A67:E67"/>
  </mergeCells>
  <pageMargins left="0.75" right="0.75" top="1" bottom="1" header="0.511811023622047" footer="0.511811023622047"/>
  <pageSetup paperSize="9" orientation="portrait"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28"/>
  <sheetViews>
    <sheetView zoomScaleNormal="100" workbookViewId="0">
      <selection activeCell="O11" sqref="O11"/>
    </sheetView>
  </sheetViews>
  <sheetFormatPr baseColWidth="10" defaultColWidth="8.6640625" defaultRowHeight="14.4" x14ac:dyDescent="0.3"/>
  <cols>
    <col min="1" max="1" width="8" customWidth="1"/>
    <col min="2" max="2" width="34" customWidth="1"/>
    <col min="3" max="3" width="8" customWidth="1"/>
    <col min="4" max="4" width="10" customWidth="1"/>
    <col min="5" max="5" width="16" customWidth="1"/>
    <col min="6" max="6" width="8" customWidth="1"/>
    <col min="7" max="7" width="16" customWidth="1"/>
    <col min="8" max="8" width="12" customWidth="1"/>
    <col min="9" max="9" width="16" customWidth="1"/>
  </cols>
  <sheetData>
    <row r="1" spans="1:9" ht="21.75" customHeight="1" x14ac:dyDescent="0.3">
      <c r="A1" s="56" t="s">
        <v>42</v>
      </c>
      <c r="B1" s="56"/>
      <c r="C1" s="56"/>
      <c r="D1" s="56"/>
      <c r="E1" s="56"/>
      <c r="F1" s="56"/>
      <c r="G1" s="56"/>
      <c r="H1" s="56"/>
      <c r="I1" s="56"/>
    </row>
    <row r="3" spans="1:9" x14ac:dyDescent="0.3">
      <c r="A3" s="47" t="s">
        <v>43</v>
      </c>
      <c r="B3" s="47"/>
      <c r="C3" s="47"/>
      <c r="D3" s="47"/>
      <c r="E3" s="47"/>
      <c r="F3" s="47"/>
      <c r="G3" s="47"/>
      <c r="H3" s="47"/>
      <c r="I3" s="47"/>
    </row>
    <row r="4" spans="1:9" ht="26.4" x14ac:dyDescent="0.3">
      <c r="A4" s="13" t="s">
        <v>44</v>
      </c>
      <c r="B4" s="13" t="s">
        <v>6</v>
      </c>
      <c r="C4" s="33" t="s">
        <v>12</v>
      </c>
      <c r="D4" s="13" t="s">
        <v>8</v>
      </c>
      <c r="E4" s="13" t="s">
        <v>45</v>
      </c>
      <c r="F4" s="13" t="s">
        <v>46</v>
      </c>
      <c r="G4" s="13" t="s">
        <v>47</v>
      </c>
      <c r="H4" s="13" t="s">
        <v>48</v>
      </c>
      <c r="I4" s="13" t="s">
        <v>49</v>
      </c>
    </row>
    <row r="5" spans="1:9" ht="26.4" x14ac:dyDescent="0.3">
      <c r="A5" s="14" t="s">
        <v>50</v>
      </c>
      <c r="B5" s="14" t="s">
        <v>37</v>
      </c>
      <c r="C5" s="14" t="s">
        <v>12</v>
      </c>
      <c r="D5" s="30">
        <v>6</v>
      </c>
      <c r="E5" s="7">
        <v>315000</v>
      </c>
      <c r="F5" s="31">
        <v>19</v>
      </c>
      <c r="G5" s="7">
        <f t="shared" ref="G5:G15" si="0">D5*E5</f>
        <v>1890000</v>
      </c>
      <c r="H5" s="7">
        <f t="shared" ref="H5:H15" si="1">G5*F5/100</f>
        <v>359100</v>
      </c>
      <c r="I5" s="7">
        <f t="shared" ref="I5:I15" si="2">G5+H5</f>
        <v>2249100</v>
      </c>
    </row>
    <row r="6" spans="1:9" x14ac:dyDescent="0.3">
      <c r="A6" s="14" t="s">
        <v>51</v>
      </c>
      <c r="B6" s="14" t="s">
        <v>30</v>
      </c>
      <c r="C6" s="14" t="s">
        <v>31</v>
      </c>
      <c r="D6" s="30">
        <v>14</v>
      </c>
      <c r="E6" s="7">
        <v>81950</v>
      </c>
      <c r="F6" s="31">
        <v>19</v>
      </c>
      <c r="G6" s="7">
        <f t="shared" si="0"/>
        <v>1147300</v>
      </c>
      <c r="H6" s="7">
        <f t="shared" si="1"/>
        <v>217987</v>
      </c>
      <c r="I6" s="7">
        <f t="shared" si="2"/>
        <v>1365287</v>
      </c>
    </row>
    <row r="7" spans="1:9" ht="26.4" x14ac:dyDescent="0.3">
      <c r="A7" s="14" t="s">
        <v>52</v>
      </c>
      <c r="B7" s="14" t="s">
        <v>32</v>
      </c>
      <c r="C7" s="14" t="s">
        <v>12</v>
      </c>
      <c r="D7" s="30">
        <v>25</v>
      </c>
      <c r="E7" s="7">
        <v>121250</v>
      </c>
      <c r="F7" s="31">
        <v>19</v>
      </c>
      <c r="G7" s="7">
        <f t="shared" si="0"/>
        <v>3031250</v>
      </c>
      <c r="H7" s="7">
        <f t="shared" si="1"/>
        <v>575937.5</v>
      </c>
      <c r="I7" s="7">
        <f t="shared" si="2"/>
        <v>3607187.5</v>
      </c>
    </row>
    <row r="8" spans="1:9" x14ac:dyDescent="0.3">
      <c r="A8" s="14" t="s">
        <v>53</v>
      </c>
      <c r="B8" s="14" t="s">
        <v>11</v>
      </c>
      <c r="C8" s="14" t="s">
        <v>12</v>
      </c>
      <c r="D8" s="30">
        <v>28</v>
      </c>
      <c r="E8" s="7">
        <v>44950</v>
      </c>
      <c r="F8" s="31">
        <v>19</v>
      </c>
      <c r="G8" s="7">
        <f t="shared" si="0"/>
        <v>1258600</v>
      </c>
      <c r="H8" s="7">
        <f t="shared" si="1"/>
        <v>239134</v>
      </c>
      <c r="I8" s="7">
        <f t="shared" si="2"/>
        <v>1497734</v>
      </c>
    </row>
    <row r="9" spans="1:9" x14ac:dyDescent="0.3">
      <c r="A9" s="14" t="s">
        <v>54</v>
      </c>
      <c r="B9" s="14" t="s">
        <v>13</v>
      </c>
      <c r="C9" s="14" t="s">
        <v>12</v>
      </c>
      <c r="D9" s="30">
        <v>36</v>
      </c>
      <c r="E9" s="7">
        <v>16000</v>
      </c>
      <c r="F9" s="31">
        <v>19</v>
      </c>
      <c r="G9" s="7">
        <f t="shared" si="0"/>
        <v>576000</v>
      </c>
      <c r="H9" s="7">
        <f t="shared" si="1"/>
        <v>109440</v>
      </c>
      <c r="I9" s="7">
        <f t="shared" si="2"/>
        <v>685440</v>
      </c>
    </row>
    <row r="10" spans="1:9" x14ac:dyDescent="0.3">
      <c r="A10" s="14" t="s">
        <v>55</v>
      </c>
      <c r="B10" s="14" t="s">
        <v>14</v>
      </c>
      <c r="C10" s="14" t="s">
        <v>15</v>
      </c>
      <c r="D10" s="30">
        <v>30</v>
      </c>
      <c r="E10" s="7">
        <v>38250</v>
      </c>
      <c r="F10" s="31">
        <v>19</v>
      </c>
      <c r="G10" s="7">
        <f t="shared" si="0"/>
        <v>1147500</v>
      </c>
      <c r="H10" s="7">
        <f t="shared" si="1"/>
        <v>218025</v>
      </c>
      <c r="I10" s="7">
        <f t="shared" si="2"/>
        <v>1365525</v>
      </c>
    </row>
    <row r="11" spans="1:9" x14ac:dyDescent="0.3">
      <c r="A11" s="14" t="s">
        <v>56</v>
      </c>
      <c r="B11" s="14" t="s">
        <v>16</v>
      </c>
      <c r="C11" s="14" t="s">
        <v>17</v>
      </c>
      <c r="D11" s="30">
        <v>3</v>
      </c>
      <c r="E11" s="7">
        <v>195000</v>
      </c>
      <c r="F11" s="31">
        <v>0</v>
      </c>
      <c r="G11" s="7">
        <f t="shared" si="0"/>
        <v>585000</v>
      </c>
      <c r="H11" s="7">
        <f t="shared" si="1"/>
        <v>0</v>
      </c>
      <c r="I11" s="7">
        <f t="shared" si="2"/>
        <v>585000</v>
      </c>
    </row>
    <row r="12" spans="1:9" x14ac:dyDescent="0.3">
      <c r="A12" s="14" t="s">
        <v>57</v>
      </c>
      <c r="B12" s="14" t="s">
        <v>58</v>
      </c>
      <c r="C12" s="14" t="s">
        <v>17</v>
      </c>
      <c r="D12" s="30">
        <v>2</v>
      </c>
      <c r="E12" s="7">
        <v>195000</v>
      </c>
      <c r="F12" s="31">
        <v>0</v>
      </c>
      <c r="G12" s="7">
        <f t="shared" si="0"/>
        <v>390000</v>
      </c>
      <c r="H12" s="7">
        <f t="shared" si="1"/>
        <v>0</v>
      </c>
      <c r="I12" s="7">
        <f t="shared" si="2"/>
        <v>390000</v>
      </c>
    </row>
    <row r="13" spans="1:9" x14ac:dyDescent="0.3">
      <c r="A13" s="14" t="s">
        <v>59</v>
      </c>
      <c r="B13" s="14" t="s">
        <v>33</v>
      </c>
      <c r="C13" s="14" t="s">
        <v>34</v>
      </c>
      <c r="D13" s="30">
        <v>20</v>
      </c>
      <c r="E13" s="7">
        <v>26500</v>
      </c>
      <c r="F13" s="31">
        <v>19</v>
      </c>
      <c r="G13" s="7">
        <f t="shared" si="0"/>
        <v>530000</v>
      </c>
      <c r="H13" s="7">
        <f t="shared" si="1"/>
        <v>100700</v>
      </c>
      <c r="I13" s="7">
        <f t="shared" si="2"/>
        <v>630700</v>
      </c>
    </row>
    <row r="14" spans="1:9" x14ac:dyDescent="0.3">
      <c r="A14" s="14" t="s">
        <v>60</v>
      </c>
      <c r="B14" s="14" t="s">
        <v>35</v>
      </c>
      <c r="C14" s="14" t="s">
        <v>34</v>
      </c>
      <c r="D14" s="30">
        <v>5</v>
      </c>
      <c r="E14" s="7">
        <v>27850</v>
      </c>
      <c r="F14" s="31">
        <v>19</v>
      </c>
      <c r="G14" s="7">
        <f t="shared" si="0"/>
        <v>139250</v>
      </c>
      <c r="H14" s="7">
        <f t="shared" si="1"/>
        <v>26457.5</v>
      </c>
      <c r="I14" s="7">
        <f t="shared" si="2"/>
        <v>165707.5</v>
      </c>
    </row>
    <row r="15" spans="1:9" x14ac:dyDescent="0.3">
      <c r="A15" s="14" t="s">
        <v>61</v>
      </c>
      <c r="B15" s="14" t="s">
        <v>39</v>
      </c>
      <c r="C15" s="14" t="s">
        <v>12</v>
      </c>
      <c r="D15" s="30">
        <v>1</v>
      </c>
      <c r="E15" s="7">
        <v>1800000</v>
      </c>
      <c r="F15" s="31">
        <v>0</v>
      </c>
      <c r="G15" s="7">
        <f t="shared" si="0"/>
        <v>1800000</v>
      </c>
      <c r="H15" s="7">
        <f t="shared" si="1"/>
        <v>0</v>
      </c>
      <c r="I15" s="7">
        <f t="shared" si="2"/>
        <v>1800000</v>
      </c>
    </row>
    <row r="16" spans="1:9" x14ac:dyDescent="0.3">
      <c r="A16" s="13"/>
      <c r="B16" s="13" t="s">
        <v>62</v>
      </c>
      <c r="C16" s="13"/>
      <c r="D16" s="13"/>
      <c r="E16" s="13"/>
      <c r="F16" s="13"/>
      <c r="G16" s="15">
        <f>SUM(G5:G15)</f>
        <v>12494900</v>
      </c>
      <c r="H16" s="15">
        <f>SUM(H5:H15)</f>
        <v>1846781</v>
      </c>
      <c r="I16" s="15">
        <f>SUM(I5:I15)</f>
        <v>14341681</v>
      </c>
    </row>
    <row r="17" spans="1:9" x14ac:dyDescent="0.3">
      <c r="B17" s="49" t="s">
        <v>63</v>
      </c>
      <c r="C17" s="49"/>
      <c r="D17" s="49"/>
      <c r="E17" s="49"/>
      <c r="F17" s="49"/>
      <c r="G17" s="49"/>
      <c r="H17" s="49"/>
    </row>
    <row r="19" spans="1:9" x14ac:dyDescent="0.3">
      <c r="A19" s="47" t="s">
        <v>64</v>
      </c>
      <c r="B19" s="47"/>
      <c r="C19" s="47"/>
      <c r="D19" s="47"/>
      <c r="E19" s="47"/>
      <c r="F19" s="47"/>
      <c r="G19" s="47"/>
      <c r="H19" s="47"/>
      <c r="I19" s="47"/>
    </row>
    <row r="20" spans="1:9" x14ac:dyDescent="0.3">
      <c r="A20" s="53" t="s">
        <v>65</v>
      </c>
      <c r="B20" s="54"/>
      <c r="C20" s="55"/>
      <c r="D20" s="13" t="s">
        <v>22</v>
      </c>
      <c r="E20" s="13" t="s">
        <v>23</v>
      </c>
      <c r="F20" s="13"/>
      <c r="G20" s="13"/>
      <c r="H20" s="13"/>
      <c r="I20" s="13" t="s">
        <v>49</v>
      </c>
    </row>
    <row r="21" spans="1:9" x14ac:dyDescent="0.3">
      <c r="A21" s="50" t="s">
        <v>24</v>
      </c>
      <c r="B21" s="51"/>
      <c r="C21" s="52"/>
      <c r="D21" s="31">
        <v>32</v>
      </c>
      <c r="E21" s="7">
        <v>80000</v>
      </c>
      <c r="F21" s="14"/>
      <c r="G21" s="14"/>
      <c r="H21" s="14"/>
      <c r="I21" s="7">
        <f>D21*E21</f>
        <v>2560000</v>
      </c>
    </row>
    <row r="22" spans="1:9" x14ac:dyDescent="0.3">
      <c r="A22" s="50" t="s">
        <v>25</v>
      </c>
      <c r="B22" s="51"/>
      <c r="C22" s="52"/>
      <c r="D22" s="31">
        <v>15</v>
      </c>
      <c r="E22" s="7">
        <v>150000</v>
      </c>
      <c r="F22" s="14"/>
      <c r="G22" s="14"/>
      <c r="H22" s="14"/>
      <c r="I22" s="7">
        <f>D22*E22</f>
        <v>2250000</v>
      </c>
    </row>
    <row r="23" spans="1:9" x14ac:dyDescent="0.3">
      <c r="A23" s="53" t="s">
        <v>66</v>
      </c>
      <c r="B23" s="54"/>
      <c r="C23" s="55"/>
      <c r="D23" s="32">
        <f>SUM(D21:D22)</f>
        <v>47</v>
      </c>
      <c r="E23" s="13"/>
      <c r="F23" s="13"/>
      <c r="G23" s="13"/>
      <c r="H23" s="13"/>
      <c r="I23" s="15">
        <f>SUM(I21:I22)</f>
        <v>4810000</v>
      </c>
    </row>
    <row r="24" spans="1:9" x14ac:dyDescent="0.3">
      <c r="A24" s="49" t="s">
        <v>67</v>
      </c>
      <c r="B24" s="49"/>
      <c r="C24" s="49"/>
      <c r="D24" s="49"/>
      <c r="E24" s="49"/>
      <c r="F24" s="49"/>
      <c r="G24" s="49"/>
      <c r="H24" s="49"/>
    </row>
    <row r="26" spans="1:9" x14ac:dyDescent="0.3">
      <c r="A26" s="47" t="s">
        <v>68</v>
      </c>
      <c r="B26" s="47"/>
      <c r="C26" s="47"/>
      <c r="D26" s="47"/>
      <c r="E26" s="47"/>
      <c r="F26" s="47"/>
      <c r="G26" s="47"/>
      <c r="H26" s="47"/>
      <c r="I26" s="47"/>
    </row>
    <row r="27" spans="1:9" ht="23.85" customHeight="1" x14ac:dyDescent="0.3">
      <c r="A27" s="48" t="s">
        <v>69</v>
      </c>
      <c r="B27" s="48"/>
      <c r="C27" s="48"/>
      <c r="D27" s="48"/>
      <c r="E27" s="48"/>
      <c r="F27" s="48"/>
      <c r="G27" s="48"/>
      <c r="H27" s="48"/>
      <c r="I27" s="16">
        <v>26000000</v>
      </c>
    </row>
    <row r="28" spans="1:9" x14ac:dyDescent="0.3">
      <c r="A28" s="49" t="s">
        <v>70</v>
      </c>
      <c r="B28" s="49"/>
      <c r="C28" s="49"/>
      <c r="D28" s="49"/>
      <c r="E28" s="49"/>
      <c r="F28" s="49"/>
      <c r="G28" s="49"/>
      <c r="H28" s="49"/>
      <c r="I28" s="49"/>
    </row>
  </sheetData>
  <mergeCells count="12">
    <mergeCell ref="A1:I1"/>
    <mergeCell ref="A3:I3"/>
    <mergeCell ref="B17:H17"/>
    <mergeCell ref="A19:I19"/>
    <mergeCell ref="A24:H24"/>
    <mergeCell ref="A20:C20"/>
    <mergeCell ref="A26:I26"/>
    <mergeCell ref="A27:H27"/>
    <mergeCell ref="A28:I28"/>
    <mergeCell ref="A21:C21"/>
    <mergeCell ref="A22:C22"/>
    <mergeCell ref="A23:C23"/>
  </mergeCells>
  <pageMargins left="0.75" right="0.75" top="1" bottom="1" header="0.511811023622047" footer="0.511811023622047"/>
  <pageSetup paperSize="9" orientation="portrait"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14"/>
  <sheetViews>
    <sheetView zoomScaleNormal="100" workbookViewId="0">
      <pane ySplit="3" topLeftCell="A4" activePane="bottomLeft" state="frozen"/>
      <selection pane="bottomLeft" activeCell="B23" sqref="B23"/>
    </sheetView>
  </sheetViews>
  <sheetFormatPr baseColWidth="10" defaultColWidth="8.6640625" defaultRowHeight="14.4" x14ac:dyDescent="0.3"/>
  <cols>
    <col min="1" max="1" width="38" customWidth="1"/>
    <col min="2" max="2" width="22" customWidth="1"/>
    <col min="3" max="3" width="20" customWidth="1"/>
    <col min="4" max="4" width="16" customWidth="1"/>
  </cols>
  <sheetData>
    <row r="1" spans="1:4" ht="21.75" customHeight="1" x14ac:dyDescent="0.3">
      <c r="A1" s="34" t="s">
        <v>71</v>
      </c>
      <c r="B1" s="34"/>
      <c r="C1" s="34"/>
      <c r="D1" s="34"/>
    </row>
    <row r="2" spans="1:4" ht="6" customHeight="1" x14ac:dyDescent="0.3"/>
    <row r="3" spans="1:4" hidden="1" x14ac:dyDescent="0.3">
      <c r="A3" s="58" t="s">
        <v>72</v>
      </c>
      <c r="B3" s="58"/>
      <c r="C3" s="58"/>
      <c r="D3" s="11">
        <f>APU!F67</f>
        <v>19151681</v>
      </c>
    </row>
    <row r="4" spans="1:4" ht="24.6" hidden="1" customHeight="1" x14ac:dyDescent="0.3">
      <c r="A4" s="37" t="s">
        <v>73</v>
      </c>
      <c r="B4" s="37"/>
      <c r="C4" s="37"/>
      <c r="D4" s="17">
        <f>'Materiales y MO'!I27</f>
        <v>26000000</v>
      </c>
    </row>
    <row r="5" spans="1:4" ht="2.4" customHeight="1" x14ac:dyDescent="0.3"/>
    <row r="6" spans="1:4" x14ac:dyDescent="0.3">
      <c r="A6" s="59" t="s">
        <v>74</v>
      </c>
      <c r="B6" s="59"/>
      <c r="C6" s="59"/>
      <c r="D6" s="59"/>
    </row>
    <row r="7" spans="1:4" x14ac:dyDescent="0.3">
      <c r="A7" s="3" t="s">
        <v>75</v>
      </c>
      <c r="B7" s="3" t="s">
        <v>76</v>
      </c>
      <c r="C7" s="3" t="s">
        <v>77</v>
      </c>
      <c r="D7" s="3" t="s">
        <v>78</v>
      </c>
    </row>
    <row r="8" spans="1:4" x14ac:dyDescent="0.3">
      <c r="A8" s="4" t="s">
        <v>79</v>
      </c>
      <c r="B8" s="4" t="s">
        <v>80</v>
      </c>
      <c r="C8" s="9">
        <v>30000000</v>
      </c>
      <c r="D8" s="18">
        <f>C8/$C$11</f>
        <v>0.6103555237510595</v>
      </c>
    </row>
    <row r="9" spans="1:4" x14ac:dyDescent="0.3">
      <c r="A9" s="4" t="s">
        <v>81</v>
      </c>
      <c r="B9" s="4" t="s">
        <v>82</v>
      </c>
      <c r="C9" s="7">
        <f>'Materiales y MO'!I16</f>
        <v>14341681</v>
      </c>
      <c r="D9" s="18">
        <f>C9/$C$11</f>
        <v>0.29178414060752061</v>
      </c>
    </row>
    <row r="10" spans="1:4" x14ac:dyDescent="0.3">
      <c r="A10" s="4" t="s">
        <v>83</v>
      </c>
      <c r="B10" s="4" t="s">
        <v>84</v>
      </c>
      <c r="C10" s="7">
        <f>'Materiales y MO'!I23</f>
        <v>4810000</v>
      </c>
      <c r="D10" s="18">
        <f>C10/$C$11</f>
        <v>9.7860335641419868E-2</v>
      </c>
    </row>
    <row r="11" spans="1:4" x14ac:dyDescent="0.3">
      <c r="A11" s="19" t="s">
        <v>85</v>
      </c>
      <c r="B11" s="20"/>
      <c r="C11" s="15">
        <f>SUM(C8:C10)</f>
        <v>49151681</v>
      </c>
      <c r="D11" s="21">
        <v>1</v>
      </c>
    </row>
    <row r="13" spans="1:4" x14ac:dyDescent="0.3">
      <c r="A13" s="58" t="s">
        <v>86</v>
      </c>
      <c r="B13" s="58"/>
      <c r="C13" s="58"/>
      <c r="D13" s="11">
        <f>C8+C10</f>
        <v>34810000</v>
      </c>
    </row>
    <row r="14" spans="1:4" ht="34.5" customHeight="1" x14ac:dyDescent="0.3">
      <c r="A14" s="57" t="s">
        <v>101</v>
      </c>
      <c r="B14" s="37"/>
      <c r="C14" s="37"/>
      <c r="D14" s="37"/>
    </row>
  </sheetData>
  <mergeCells count="6">
    <mergeCell ref="A14:D14"/>
    <mergeCell ref="A1:D1"/>
    <mergeCell ref="A3:C3"/>
    <mergeCell ref="A4:C4"/>
    <mergeCell ref="A6:D6"/>
    <mergeCell ref="A13:C13"/>
  </mergeCells>
  <pageMargins left="0.75" right="0.75" top="1" bottom="1" header="0.511811023622047" footer="0.511811023622047"/>
  <pageSetup paperSize="9" orientation="portrait" horizontalDpi="300" verticalDpi="30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14"/>
  <sheetViews>
    <sheetView tabSelected="1" zoomScaleNormal="100" workbookViewId="0">
      <pane ySplit="3" topLeftCell="A4" activePane="bottomLeft" state="frozen"/>
      <selection pane="bottomLeft" activeCell="G12" sqref="G12"/>
    </sheetView>
  </sheetViews>
  <sheetFormatPr baseColWidth="10" defaultColWidth="8.6640625" defaultRowHeight="14.4" x14ac:dyDescent="0.3"/>
  <cols>
    <col min="1" max="1" width="6" customWidth="1"/>
    <col min="2" max="2" width="44" customWidth="1"/>
    <col min="3" max="3" width="10" customWidth="1"/>
    <col min="4" max="6" width="15" customWidth="1"/>
    <col min="7" max="7" width="16" customWidth="1"/>
    <col min="8" max="8" width="12" customWidth="1"/>
  </cols>
  <sheetData>
    <row r="1" spans="1:8" ht="21.75" customHeight="1" x14ac:dyDescent="0.3">
      <c r="A1" s="34" t="s">
        <v>87</v>
      </c>
      <c r="B1" s="34"/>
      <c r="C1" s="34"/>
      <c r="D1" s="34"/>
      <c r="E1" s="34"/>
      <c r="F1" s="34"/>
      <c r="G1" s="34"/>
      <c r="H1" s="34"/>
    </row>
    <row r="2" spans="1:8" x14ac:dyDescent="0.3">
      <c r="A2" s="35" t="s">
        <v>1</v>
      </c>
      <c r="B2" s="35"/>
      <c r="C2" s="35"/>
      <c r="D2" s="35"/>
      <c r="E2" s="35"/>
      <c r="F2" s="35"/>
      <c r="G2" s="35"/>
      <c r="H2" s="35"/>
    </row>
    <row r="4" spans="1:8" ht="52.8" x14ac:dyDescent="0.3">
      <c r="A4" s="22" t="s">
        <v>88</v>
      </c>
      <c r="B4" s="22" t="s">
        <v>89</v>
      </c>
      <c r="C4" s="22" t="s">
        <v>90</v>
      </c>
      <c r="D4" s="22" t="s">
        <v>91</v>
      </c>
      <c r="E4" s="22" t="s">
        <v>92</v>
      </c>
      <c r="F4" s="22" t="s">
        <v>93</v>
      </c>
      <c r="G4" s="22" t="s">
        <v>49</v>
      </c>
      <c r="H4" s="22" t="s">
        <v>94</v>
      </c>
    </row>
    <row r="5" spans="1:8" ht="26.4" x14ac:dyDescent="0.3">
      <c r="A5" s="5">
        <v>1</v>
      </c>
      <c r="B5" s="14" t="s">
        <v>2</v>
      </c>
      <c r="C5" s="5" t="s">
        <v>95</v>
      </c>
      <c r="D5" s="7">
        <f>APU!F13</f>
        <v>4523699</v>
      </c>
      <c r="E5" s="7">
        <f>APU!F18</f>
        <v>1570000</v>
      </c>
      <c r="F5" s="7">
        <v>0</v>
      </c>
      <c r="G5" s="7">
        <f>D5+E5+F5</f>
        <v>6093699</v>
      </c>
      <c r="H5" s="18">
        <f>G5/$G$10</f>
        <v>0.13437641962175009</v>
      </c>
    </row>
    <row r="6" spans="1:8" ht="26.4" x14ac:dyDescent="0.3">
      <c r="A6" s="5">
        <v>2</v>
      </c>
      <c r="B6" s="14" t="s">
        <v>29</v>
      </c>
      <c r="C6" s="5" t="s">
        <v>95</v>
      </c>
      <c r="D6" s="7">
        <f>APU!F30</f>
        <v>5768882</v>
      </c>
      <c r="E6" s="7">
        <f>APU!F35</f>
        <v>1840000</v>
      </c>
      <c r="F6" s="7">
        <v>0</v>
      </c>
      <c r="G6" s="7">
        <f>D6+E6+F6</f>
        <v>7608882</v>
      </c>
      <c r="H6" s="18">
        <f>G6/$G$10</f>
        <v>0.1677887799322515</v>
      </c>
    </row>
    <row r="7" spans="1:8" ht="26.4" x14ac:dyDescent="0.3">
      <c r="A7" s="5">
        <v>3</v>
      </c>
      <c r="B7" s="14" t="s">
        <v>36</v>
      </c>
      <c r="C7" s="5" t="s">
        <v>95</v>
      </c>
      <c r="D7" s="7">
        <f>APU!F44</f>
        <v>2249100</v>
      </c>
      <c r="E7" s="7">
        <f>APU!F49</f>
        <v>930000</v>
      </c>
      <c r="F7" s="7">
        <v>0</v>
      </c>
      <c r="G7" s="7">
        <f>D7+E7+F7</f>
        <v>3179100</v>
      </c>
      <c r="H7" s="18">
        <f>G7/$G$10</f>
        <v>7.0104558104938514E-2</v>
      </c>
    </row>
    <row r="8" spans="1:8" x14ac:dyDescent="0.3">
      <c r="A8" s="5">
        <v>4</v>
      </c>
      <c r="B8" s="14" t="s">
        <v>38</v>
      </c>
      <c r="C8" s="5" t="s">
        <v>95</v>
      </c>
      <c r="D8" s="7">
        <f>APU!F58</f>
        <v>1800000</v>
      </c>
      <c r="E8" s="7">
        <f>APU!F63</f>
        <v>470000</v>
      </c>
      <c r="F8" s="7">
        <v>0</v>
      </c>
      <c r="G8" s="7">
        <f>D8+E8+F8</f>
        <v>2270000</v>
      </c>
      <c r="H8" s="18">
        <f>G8/$G$10</f>
        <v>5.0057358025293458E-2</v>
      </c>
    </row>
    <row r="9" spans="1:8" ht="26.4" x14ac:dyDescent="0.3">
      <c r="A9" s="26">
        <v>5</v>
      </c>
      <c r="B9" s="27" t="s">
        <v>96</v>
      </c>
      <c r="C9" s="26" t="s">
        <v>95</v>
      </c>
      <c r="D9" s="28">
        <v>0</v>
      </c>
      <c r="E9" s="28">
        <v>0</v>
      </c>
      <c r="F9" s="28">
        <v>26196297.589940622</v>
      </c>
      <c r="G9" s="28">
        <f>D9+E9+F9</f>
        <v>26196297.589940622</v>
      </c>
      <c r="H9" s="29">
        <f>G9/$G$10</f>
        <v>0.57767288431576647</v>
      </c>
    </row>
    <row r="10" spans="1:8" x14ac:dyDescent="0.3">
      <c r="A10" s="36" t="s">
        <v>97</v>
      </c>
      <c r="B10" s="36"/>
      <c r="C10" s="36"/>
      <c r="D10" s="23">
        <f>SUM(D5:D9)</f>
        <v>14341681</v>
      </c>
      <c r="E10" s="23">
        <f>SUM(E5:E9)</f>
        <v>4810000</v>
      </c>
      <c r="F10" s="23">
        <f>SUM(F5:F9)</f>
        <v>26196297.589940622</v>
      </c>
      <c r="G10" s="23">
        <f>SUM(G5:G9)</f>
        <v>45347978.589940622</v>
      </c>
      <c r="H10" s="25">
        <v>1</v>
      </c>
    </row>
    <row r="11" spans="1:8" x14ac:dyDescent="0.3">
      <c r="A11" s="36" t="s">
        <v>99</v>
      </c>
      <c r="B11" s="36"/>
      <c r="C11" s="36"/>
      <c r="D11" s="23"/>
      <c r="E11" s="24">
        <v>0.1452</v>
      </c>
      <c r="F11" s="23">
        <f>F10*E11</f>
        <v>3803702.4100593785</v>
      </c>
      <c r="G11" s="23"/>
      <c r="H11" s="25"/>
    </row>
    <row r="12" spans="1:8" x14ac:dyDescent="0.3">
      <c r="A12" s="38" t="s">
        <v>100</v>
      </c>
      <c r="B12" s="36"/>
      <c r="C12" s="36"/>
      <c r="D12" s="23">
        <f t="shared" ref="D12:G12" si="0">SUM(D10:D11)</f>
        <v>14341681</v>
      </c>
      <c r="E12" s="23">
        <f t="shared" si="0"/>
        <v>4810000.1452000001</v>
      </c>
      <c r="F12" s="23">
        <f>SUM(F10:F11)</f>
        <v>30000000</v>
      </c>
      <c r="G12" s="23">
        <f>SUM(D12:F12)</f>
        <v>49151681.145199999</v>
      </c>
      <c r="H12" s="25"/>
    </row>
    <row r="14" spans="1:8" ht="54.75" customHeight="1" x14ac:dyDescent="0.3">
      <c r="A14" s="37" t="s">
        <v>98</v>
      </c>
      <c r="B14" s="37"/>
      <c r="C14" s="37"/>
      <c r="D14" s="37"/>
      <c r="E14" s="37"/>
      <c r="F14" s="37"/>
      <c r="G14" s="37"/>
      <c r="H14" s="37"/>
    </row>
  </sheetData>
  <mergeCells count="6">
    <mergeCell ref="A1:H1"/>
    <mergeCell ref="A2:H2"/>
    <mergeCell ref="A10:C10"/>
    <mergeCell ref="A14:H14"/>
    <mergeCell ref="A11:C11"/>
    <mergeCell ref="A12:C12"/>
  </mergeCells>
  <pageMargins left="0.75" right="0.75" top="1" bottom="1" header="0.511811023622047" footer="0.511811023622047"/>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APU</vt:lpstr>
      <vt:lpstr>Materiales y MO</vt:lpstr>
      <vt:lpstr>Resumen</vt:lpstr>
      <vt:lpstr>Presupuesto por Actividad</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openpyxl</dc:creator>
  <dc:description/>
  <cp:lastModifiedBy>GLORIA PINEDA</cp:lastModifiedBy>
  <cp:revision>0</cp:revision>
  <dcterms:created xsi:type="dcterms:W3CDTF">2026-07-29T16:02:45Z</dcterms:created>
  <dcterms:modified xsi:type="dcterms:W3CDTF">2026-07-31T16:41:59Z</dcterms:modified>
  <dc:language>en-US</dc:language>
</cp:coreProperties>
</file>