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ASUS\Documents\2026\CENAC EDUCACION\MENOR CUANTIA\36. ADQUISICION ESTIMULOS 23-04-2026\ULTIMOS DOCUMENTOS DEL PROCESOS ACTUALIZADOS ESTIMULOS\"/>
    </mc:Choice>
  </mc:AlternateContent>
  <xr:revisionPtr revIDLastSave="0" documentId="13_ncr:1_{30EF9411-4D58-4BF4-AE95-5CB8AFFAD3BA}" xr6:coauthVersionLast="47" xr6:coauthVersionMax="47" xr10:uidLastSave="{00000000-0000-0000-0000-000000000000}"/>
  <bookViews>
    <workbookView xWindow="9510" yWindow="0" windowWidth="9780" windowHeight="10170" xr2:uid="{1DC1790E-E368-4C44-A6A4-080A8B0FCC62}"/>
  </bookViews>
  <sheets>
    <sheet name="CALCULOS ESTIMULOS 17.06.2026" sheetId="3" r:id="rId1"/>
    <sheet name="Hoja1" sheetId="2" r:id="rId2"/>
  </sheets>
  <definedNames>
    <definedName name="_xlnm._FilterDatabase" localSheetId="0" hidden="1">'CALCULOS ESTIMULOS 17.06.2026'!$A$1:$Q$148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20" i="3" l="1"/>
  <c r="V22" i="3"/>
  <c r="AB21" i="3"/>
  <c r="AB23" i="3"/>
  <c r="O7" i="3"/>
  <c r="O8" i="3"/>
  <c r="O9" i="3"/>
  <c r="O10" i="3"/>
  <c r="V18" i="3" s="1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O64" i="3"/>
  <c r="O65" i="3"/>
  <c r="O66" i="3"/>
  <c r="O67" i="3"/>
  <c r="O68" i="3"/>
  <c r="O69" i="3"/>
  <c r="O70" i="3"/>
  <c r="O71" i="3"/>
  <c r="O72" i="3"/>
  <c r="O73" i="3"/>
  <c r="O74" i="3"/>
  <c r="O75" i="3"/>
  <c r="O76" i="3"/>
  <c r="O77" i="3"/>
  <c r="O78" i="3"/>
  <c r="O79" i="3"/>
  <c r="O80" i="3"/>
  <c r="O81" i="3"/>
  <c r="O82" i="3"/>
  <c r="O83" i="3"/>
  <c r="O84" i="3"/>
  <c r="O85" i="3"/>
  <c r="O86" i="3"/>
  <c r="O87" i="3"/>
  <c r="O88" i="3"/>
  <c r="O89" i="3"/>
  <c r="O90" i="3"/>
  <c r="O91" i="3"/>
  <c r="O92" i="3"/>
  <c r="O93" i="3"/>
  <c r="O94" i="3"/>
  <c r="O95" i="3"/>
  <c r="O96" i="3"/>
  <c r="O97" i="3"/>
  <c r="O98" i="3"/>
  <c r="O99" i="3"/>
  <c r="O100" i="3"/>
  <c r="O101" i="3"/>
  <c r="O102" i="3"/>
  <c r="O103" i="3"/>
  <c r="O104" i="3"/>
  <c r="O105" i="3"/>
  <c r="O106" i="3"/>
  <c r="O107" i="3"/>
  <c r="O108" i="3"/>
  <c r="O109" i="3"/>
  <c r="O110" i="3"/>
  <c r="O111" i="3"/>
  <c r="O112" i="3"/>
  <c r="O113" i="3"/>
  <c r="O114" i="3"/>
  <c r="O115" i="3"/>
  <c r="O116" i="3"/>
  <c r="O117" i="3"/>
  <c r="O118" i="3"/>
  <c r="O119" i="3"/>
  <c r="O120" i="3"/>
  <c r="O121" i="3"/>
  <c r="O122" i="3"/>
  <c r="O123" i="3"/>
  <c r="O124" i="3"/>
  <c r="O125" i="3"/>
  <c r="O126" i="3"/>
  <c r="O127" i="3"/>
  <c r="O128" i="3"/>
  <c r="O129" i="3"/>
  <c r="O130" i="3"/>
  <c r="O131" i="3"/>
  <c r="O132" i="3"/>
  <c r="O133" i="3"/>
  <c r="O134" i="3"/>
  <c r="O135" i="3"/>
  <c r="O136" i="3"/>
  <c r="O137" i="3"/>
  <c r="O138" i="3"/>
  <c r="O139" i="3"/>
  <c r="O140" i="3"/>
  <c r="O141" i="3"/>
  <c r="O142" i="3"/>
  <c r="O143" i="3"/>
  <c r="O144" i="3"/>
  <c r="O145" i="3"/>
  <c r="O146" i="3"/>
  <c r="O147" i="3"/>
  <c r="O148" i="3"/>
  <c r="O3" i="3"/>
  <c r="O4" i="3"/>
  <c r="O5" i="3"/>
  <c r="O6" i="3"/>
  <c r="O2" i="3"/>
  <c r="AE156" i="3"/>
  <c r="Q148" i="3"/>
  <c r="P148" i="3"/>
  <c r="N148" i="3"/>
  <c r="M148" i="3"/>
  <c r="Q147" i="3"/>
  <c r="P147" i="3"/>
  <c r="N147" i="3"/>
  <c r="M147" i="3"/>
  <c r="Q146" i="3"/>
  <c r="P146" i="3"/>
  <c r="N146" i="3"/>
  <c r="M146" i="3"/>
  <c r="Q145" i="3"/>
  <c r="P145" i="3"/>
  <c r="N145" i="3"/>
  <c r="M145" i="3"/>
  <c r="Q144" i="3"/>
  <c r="P144" i="3"/>
  <c r="N144" i="3"/>
  <c r="M144" i="3"/>
  <c r="Q143" i="3"/>
  <c r="P143" i="3"/>
  <c r="N143" i="3"/>
  <c r="M143" i="3"/>
  <c r="Q142" i="3"/>
  <c r="P142" i="3"/>
  <c r="N142" i="3"/>
  <c r="M142" i="3"/>
  <c r="Q141" i="3"/>
  <c r="P141" i="3"/>
  <c r="N141" i="3"/>
  <c r="M141" i="3"/>
  <c r="Q140" i="3"/>
  <c r="P140" i="3"/>
  <c r="N140" i="3"/>
  <c r="M140" i="3"/>
  <c r="Q139" i="3"/>
  <c r="P139" i="3"/>
  <c r="N139" i="3"/>
  <c r="M139" i="3"/>
  <c r="Q138" i="3"/>
  <c r="P138" i="3"/>
  <c r="N138" i="3"/>
  <c r="M138" i="3"/>
  <c r="Q137" i="3"/>
  <c r="P137" i="3"/>
  <c r="N137" i="3"/>
  <c r="M137" i="3"/>
  <c r="Q136" i="3"/>
  <c r="P136" i="3"/>
  <c r="N136" i="3"/>
  <c r="M136" i="3"/>
  <c r="Q135" i="3"/>
  <c r="P135" i="3"/>
  <c r="N135" i="3"/>
  <c r="M135" i="3"/>
  <c r="Q134" i="3"/>
  <c r="P134" i="3"/>
  <c r="N134" i="3"/>
  <c r="M134" i="3"/>
  <c r="Q133" i="3"/>
  <c r="P133" i="3"/>
  <c r="N133" i="3"/>
  <c r="M133" i="3"/>
  <c r="Q132" i="3"/>
  <c r="P132" i="3"/>
  <c r="N132" i="3"/>
  <c r="M132" i="3"/>
  <c r="Q131" i="3"/>
  <c r="P131" i="3"/>
  <c r="N131" i="3"/>
  <c r="M131" i="3"/>
  <c r="Q130" i="3"/>
  <c r="P130" i="3"/>
  <c r="N130" i="3"/>
  <c r="M130" i="3"/>
  <c r="Q129" i="3"/>
  <c r="P129" i="3"/>
  <c r="N129" i="3"/>
  <c r="M129" i="3"/>
  <c r="Q128" i="3"/>
  <c r="P128" i="3"/>
  <c r="N128" i="3"/>
  <c r="M128" i="3"/>
  <c r="Q127" i="3"/>
  <c r="P127" i="3"/>
  <c r="N127" i="3"/>
  <c r="M127" i="3"/>
  <c r="Q126" i="3"/>
  <c r="P126" i="3"/>
  <c r="N126" i="3"/>
  <c r="M126" i="3"/>
  <c r="Q125" i="3"/>
  <c r="P125" i="3"/>
  <c r="N125" i="3"/>
  <c r="M125" i="3"/>
  <c r="Q124" i="3"/>
  <c r="P124" i="3"/>
  <c r="N124" i="3"/>
  <c r="M124" i="3"/>
  <c r="Q123" i="3"/>
  <c r="P123" i="3"/>
  <c r="N123" i="3"/>
  <c r="M123" i="3"/>
  <c r="Q122" i="3"/>
  <c r="P122" i="3"/>
  <c r="N122" i="3"/>
  <c r="M122" i="3"/>
  <c r="Q121" i="3"/>
  <c r="P121" i="3"/>
  <c r="N121" i="3"/>
  <c r="M121" i="3"/>
  <c r="Q120" i="3"/>
  <c r="P120" i="3"/>
  <c r="N120" i="3"/>
  <c r="M120" i="3"/>
  <c r="Q119" i="3"/>
  <c r="P119" i="3"/>
  <c r="N119" i="3"/>
  <c r="M119" i="3"/>
  <c r="Q118" i="3"/>
  <c r="P118" i="3"/>
  <c r="N118" i="3"/>
  <c r="M118" i="3"/>
  <c r="Q117" i="3"/>
  <c r="P117" i="3"/>
  <c r="N117" i="3"/>
  <c r="M117" i="3"/>
  <c r="Q116" i="3"/>
  <c r="P116" i="3"/>
  <c r="N116" i="3"/>
  <c r="M116" i="3"/>
  <c r="Q115" i="3"/>
  <c r="P115" i="3"/>
  <c r="N115" i="3"/>
  <c r="M115" i="3"/>
  <c r="Q114" i="3"/>
  <c r="P114" i="3"/>
  <c r="N114" i="3"/>
  <c r="M114" i="3"/>
  <c r="Q113" i="3"/>
  <c r="P113" i="3"/>
  <c r="N113" i="3"/>
  <c r="M113" i="3"/>
  <c r="Q112" i="3"/>
  <c r="P112" i="3"/>
  <c r="N112" i="3"/>
  <c r="M112" i="3"/>
  <c r="Q111" i="3"/>
  <c r="P111" i="3"/>
  <c r="N111" i="3"/>
  <c r="M111" i="3"/>
  <c r="Q110" i="3"/>
  <c r="P110" i="3"/>
  <c r="N110" i="3"/>
  <c r="M110" i="3"/>
  <c r="Q109" i="3"/>
  <c r="P109" i="3"/>
  <c r="N109" i="3"/>
  <c r="M109" i="3"/>
  <c r="Q108" i="3"/>
  <c r="P108" i="3"/>
  <c r="N108" i="3"/>
  <c r="M108" i="3"/>
  <c r="Q107" i="3"/>
  <c r="P107" i="3"/>
  <c r="N107" i="3"/>
  <c r="M107" i="3"/>
  <c r="Q106" i="3"/>
  <c r="P106" i="3"/>
  <c r="N106" i="3"/>
  <c r="M106" i="3"/>
  <c r="Q105" i="3"/>
  <c r="P105" i="3"/>
  <c r="N105" i="3"/>
  <c r="M105" i="3"/>
  <c r="Q104" i="3"/>
  <c r="P104" i="3"/>
  <c r="N104" i="3"/>
  <c r="M104" i="3"/>
  <c r="Q103" i="3"/>
  <c r="P103" i="3"/>
  <c r="N103" i="3"/>
  <c r="M103" i="3"/>
  <c r="Q102" i="3"/>
  <c r="P102" i="3"/>
  <c r="N102" i="3"/>
  <c r="M102" i="3"/>
  <c r="Q101" i="3"/>
  <c r="P101" i="3"/>
  <c r="N101" i="3"/>
  <c r="M101" i="3"/>
  <c r="Q100" i="3"/>
  <c r="P100" i="3"/>
  <c r="N100" i="3"/>
  <c r="M100" i="3"/>
  <c r="Q99" i="3"/>
  <c r="P99" i="3"/>
  <c r="N99" i="3"/>
  <c r="M99" i="3"/>
  <c r="Q98" i="3"/>
  <c r="P98" i="3"/>
  <c r="N98" i="3"/>
  <c r="M98" i="3"/>
  <c r="Q97" i="3"/>
  <c r="P97" i="3"/>
  <c r="N97" i="3"/>
  <c r="M97" i="3"/>
  <c r="Q96" i="3"/>
  <c r="P96" i="3"/>
  <c r="N96" i="3"/>
  <c r="M96" i="3"/>
  <c r="Q95" i="3"/>
  <c r="P95" i="3"/>
  <c r="N95" i="3"/>
  <c r="M95" i="3"/>
  <c r="Q94" i="3"/>
  <c r="P94" i="3"/>
  <c r="N94" i="3"/>
  <c r="M94" i="3"/>
  <c r="Q93" i="3"/>
  <c r="P93" i="3"/>
  <c r="N93" i="3"/>
  <c r="M93" i="3"/>
  <c r="Q92" i="3"/>
  <c r="P92" i="3"/>
  <c r="N92" i="3"/>
  <c r="M92" i="3"/>
  <c r="Q91" i="3"/>
  <c r="P91" i="3"/>
  <c r="N91" i="3"/>
  <c r="M91" i="3"/>
  <c r="Q90" i="3"/>
  <c r="P90" i="3"/>
  <c r="N90" i="3"/>
  <c r="M90" i="3"/>
  <c r="Q89" i="3"/>
  <c r="P89" i="3"/>
  <c r="N89" i="3"/>
  <c r="M89" i="3"/>
  <c r="Q88" i="3"/>
  <c r="P88" i="3"/>
  <c r="N88" i="3"/>
  <c r="M88" i="3"/>
  <c r="Q87" i="3"/>
  <c r="P87" i="3"/>
  <c r="N87" i="3"/>
  <c r="M87" i="3"/>
  <c r="Q86" i="3"/>
  <c r="P86" i="3"/>
  <c r="N86" i="3"/>
  <c r="M86" i="3"/>
  <c r="Q85" i="3"/>
  <c r="P85" i="3"/>
  <c r="N85" i="3"/>
  <c r="M85" i="3"/>
  <c r="Q84" i="3"/>
  <c r="P84" i="3"/>
  <c r="N84" i="3"/>
  <c r="M84" i="3"/>
  <c r="Q83" i="3"/>
  <c r="P83" i="3"/>
  <c r="N83" i="3"/>
  <c r="M83" i="3"/>
  <c r="Q82" i="3"/>
  <c r="P82" i="3"/>
  <c r="N82" i="3"/>
  <c r="M82" i="3"/>
  <c r="Q81" i="3"/>
  <c r="P81" i="3"/>
  <c r="N81" i="3"/>
  <c r="M81" i="3"/>
  <c r="Q80" i="3"/>
  <c r="P80" i="3"/>
  <c r="N80" i="3"/>
  <c r="M80" i="3"/>
  <c r="Q79" i="3"/>
  <c r="P79" i="3"/>
  <c r="N79" i="3"/>
  <c r="M79" i="3"/>
  <c r="Q78" i="3"/>
  <c r="P78" i="3"/>
  <c r="N78" i="3"/>
  <c r="M78" i="3"/>
  <c r="Q77" i="3"/>
  <c r="P77" i="3"/>
  <c r="N77" i="3"/>
  <c r="M77" i="3"/>
  <c r="Q76" i="3"/>
  <c r="P76" i="3"/>
  <c r="N76" i="3"/>
  <c r="M76" i="3"/>
  <c r="Q75" i="3"/>
  <c r="P75" i="3"/>
  <c r="N75" i="3"/>
  <c r="M75" i="3"/>
  <c r="Q74" i="3"/>
  <c r="P74" i="3"/>
  <c r="N74" i="3"/>
  <c r="M74" i="3"/>
  <c r="Q73" i="3"/>
  <c r="P73" i="3"/>
  <c r="N73" i="3"/>
  <c r="M73" i="3"/>
  <c r="Q72" i="3"/>
  <c r="P72" i="3"/>
  <c r="N72" i="3"/>
  <c r="M72" i="3"/>
  <c r="Q71" i="3"/>
  <c r="P71" i="3"/>
  <c r="N71" i="3"/>
  <c r="M71" i="3"/>
  <c r="Q70" i="3"/>
  <c r="P70" i="3"/>
  <c r="N70" i="3"/>
  <c r="M70" i="3"/>
  <c r="Q69" i="3"/>
  <c r="P69" i="3"/>
  <c r="N69" i="3"/>
  <c r="M69" i="3"/>
  <c r="Q68" i="3"/>
  <c r="P68" i="3"/>
  <c r="N68" i="3"/>
  <c r="M68" i="3"/>
  <c r="Q67" i="3"/>
  <c r="P67" i="3"/>
  <c r="N67" i="3"/>
  <c r="M67" i="3"/>
  <c r="Q66" i="3"/>
  <c r="P66" i="3"/>
  <c r="N66" i="3"/>
  <c r="M66" i="3"/>
  <c r="Q65" i="3"/>
  <c r="P65" i="3"/>
  <c r="N65" i="3"/>
  <c r="M65" i="3"/>
  <c r="Q64" i="3"/>
  <c r="P64" i="3"/>
  <c r="N64" i="3"/>
  <c r="M64" i="3"/>
  <c r="Q63" i="3"/>
  <c r="P63" i="3"/>
  <c r="N63" i="3"/>
  <c r="M63" i="3"/>
  <c r="Q62" i="3"/>
  <c r="P62" i="3"/>
  <c r="N62" i="3"/>
  <c r="M62" i="3"/>
  <c r="Q61" i="3"/>
  <c r="P61" i="3"/>
  <c r="N61" i="3"/>
  <c r="M61" i="3"/>
  <c r="Q60" i="3"/>
  <c r="P60" i="3"/>
  <c r="N60" i="3"/>
  <c r="M60" i="3"/>
  <c r="Q59" i="3"/>
  <c r="P59" i="3"/>
  <c r="N59" i="3"/>
  <c r="M59" i="3"/>
  <c r="Q58" i="3"/>
  <c r="P58" i="3"/>
  <c r="N58" i="3"/>
  <c r="M58" i="3"/>
  <c r="Q57" i="3"/>
  <c r="P57" i="3"/>
  <c r="N57" i="3"/>
  <c r="M57" i="3"/>
  <c r="Q56" i="3"/>
  <c r="P56" i="3"/>
  <c r="N56" i="3"/>
  <c r="M56" i="3"/>
  <c r="Q55" i="3"/>
  <c r="P55" i="3"/>
  <c r="N55" i="3"/>
  <c r="M55" i="3"/>
  <c r="Q54" i="3"/>
  <c r="P54" i="3"/>
  <c r="N54" i="3"/>
  <c r="M54" i="3"/>
  <c r="Q53" i="3"/>
  <c r="P53" i="3"/>
  <c r="N53" i="3"/>
  <c r="M53" i="3"/>
  <c r="Q52" i="3"/>
  <c r="P52" i="3"/>
  <c r="N52" i="3"/>
  <c r="M52" i="3"/>
  <c r="Q51" i="3"/>
  <c r="P51" i="3"/>
  <c r="N51" i="3"/>
  <c r="M51" i="3"/>
  <c r="Q50" i="3"/>
  <c r="P50" i="3"/>
  <c r="N50" i="3"/>
  <c r="M50" i="3"/>
  <c r="Q49" i="3"/>
  <c r="P49" i="3"/>
  <c r="N49" i="3"/>
  <c r="M49" i="3"/>
  <c r="Q48" i="3"/>
  <c r="P48" i="3"/>
  <c r="N48" i="3"/>
  <c r="M48" i="3"/>
  <c r="Q47" i="3"/>
  <c r="P47" i="3"/>
  <c r="N47" i="3"/>
  <c r="M47" i="3"/>
  <c r="Q46" i="3"/>
  <c r="P46" i="3"/>
  <c r="N46" i="3"/>
  <c r="M46" i="3"/>
  <c r="Q45" i="3"/>
  <c r="P45" i="3"/>
  <c r="N45" i="3"/>
  <c r="M45" i="3"/>
  <c r="Q44" i="3"/>
  <c r="P44" i="3"/>
  <c r="N44" i="3"/>
  <c r="M44" i="3"/>
  <c r="Q43" i="3"/>
  <c r="P43" i="3"/>
  <c r="N43" i="3"/>
  <c r="M43" i="3"/>
  <c r="Q42" i="3"/>
  <c r="P42" i="3"/>
  <c r="N42" i="3"/>
  <c r="M42" i="3"/>
  <c r="Q41" i="3"/>
  <c r="P41" i="3"/>
  <c r="N41" i="3"/>
  <c r="M41" i="3"/>
  <c r="Q40" i="3"/>
  <c r="P40" i="3"/>
  <c r="N40" i="3"/>
  <c r="M40" i="3"/>
  <c r="Q39" i="3"/>
  <c r="P39" i="3"/>
  <c r="N39" i="3"/>
  <c r="M39" i="3"/>
  <c r="Q38" i="3"/>
  <c r="P38" i="3"/>
  <c r="N38" i="3"/>
  <c r="M38" i="3"/>
  <c r="Q37" i="3"/>
  <c r="P37" i="3"/>
  <c r="N37" i="3"/>
  <c r="M37" i="3"/>
  <c r="Q36" i="3"/>
  <c r="P36" i="3"/>
  <c r="N36" i="3"/>
  <c r="M36" i="3"/>
  <c r="Q35" i="3"/>
  <c r="P35" i="3"/>
  <c r="N35" i="3"/>
  <c r="M35" i="3"/>
  <c r="Q34" i="3"/>
  <c r="P34" i="3"/>
  <c r="N34" i="3"/>
  <c r="M34" i="3"/>
  <c r="Q33" i="3"/>
  <c r="P33" i="3"/>
  <c r="N33" i="3"/>
  <c r="M33" i="3"/>
  <c r="Q32" i="3"/>
  <c r="P32" i="3"/>
  <c r="N32" i="3"/>
  <c r="M32" i="3"/>
  <c r="Q31" i="3"/>
  <c r="P31" i="3"/>
  <c r="N31" i="3"/>
  <c r="M31" i="3"/>
  <c r="Q30" i="3"/>
  <c r="P30" i="3"/>
  <c r="N30" i="3"/>
  <c r="M30" i="3"/>
  <c r="Q29" i="3"/>
  <c r="P29" i="3"/>
  <c r="N29" i="3"/>
  <c r="M29" i="3"/>
  <c r="Q28" i="3"/>
  <c r="P28" i="3"/>
  <c r="N28" i="3"/>
  <c r="M28" i="3"/>
  <c r="Q27" i="3"/>
  <c r="P27" i="3"/>
  <c r="N27" i="3"/>
  <c r="M27" i="3"/>
  <c r="Q26" i="3"/>
  <c r="P26" i="3"/>
  <c r="N26" i="3"/>
  <c r="M26" i="3"/>
  <c r="Q25" i="3"/>
  <c r="P25" i="3"/>
  <c r="N25" i="3"/>
  <c r="M25" i="3"/>
  <c r="Q24" i="3"/>
  <c r="P24" i="3"/>
  <c r="N24" i="3"/>
  <c r="M24" i="3"/>
  <c r="Q23" i="3"/>
  <c r="P23" i="3"/>
  <c r="N23" i="3"/>
  <c r="M23" i="3"/>
  <c r="Q22" i="3"/>
  <c r="P22" i="3"/>
  <c r="N22" i="3"/>
  <c r="M22" i="3"/>
  <c r="Q21" i="3"/>
  <c r="P21" i="3"/>
  <c r="N21" i="3"/>
  <c r="M21" i="3"/>
  <c r="Q20" i="3"/>
  <c r="X18" i="3" s="1"/>
  <c r="P20" i="3"/>
  <c r="N20" i="3"/>
  <c r="M20" i="3"/>
  <c r="Q19" i="3"/>
  <c r="P19" i="3"/>
  <c r="N19" i="3"/>
  <c r="M19" i="3"/>
  <c r="Q18" i="3"/>
  <c r="P18" i="3"/>
  <c r="N18" i="3"/>
  <c r="M18" i="3"/>
  <c r="Q17" i="3"/>
  <c r="P17" i="3"/>
  <c r="N17" i="3"/>
  <c r="M17" i="3"/>
  <c r="Q16" i="3"/>
  <c r="P16" i="3"/>
  <c r="N16" i="3"/>
  <c r="M16" i="3"/>
  <c r="Q15" i="3"/>
  <c r="P15" i="3"/>
  <c r="N15" i="3"/>
  <c r="M15" i="3"/>
  <c r="Q14" i="3"/>
  <c r="P14" i="3"/>
  <c r="N14" i="3"/>
  <c r="M14" i="3"/>
  <c r="AE13" i="3"/>
  <c r="Q13" i="3"/>
  <c r="P13" i="3"/>
  <c r="N13" i="3"/>
  <c r="M13" i="3"/>
  <c r="Q12" i="3"/>
  <c r="P12" i="3"/>
  <c r="N12" i="3"/>
  <c r="M12" i="3"/>
  <c r="Q11" i="3"/>
  <c r="P11" i="3"/>
  <c r="N11" i="3"/>
  <c r="M11" i="3"/>
  <c r="Q10" i="3"/>
  <c r="P10" i="3"/>
  <c r="N10" i="3"/>
  <c r="M10" i="3"/>
  <c r="AE9" i="3"/>
  <c r="Q9" i="3"/>
  <c r="P9" i="3"/>
  <c r="N9" i="3"/>
  <c r="M9" i="3"/>
  <c r="T6" i="3" s="1"/>
  <c r="Q8" i="3"/>
  <c r="P8" i="3"/>
  <c r="N8" i="3"/>
  <c r="M8" i="3"/>
  <c r="Q7" i="3"/>
  <c r="P7" i="3"/>
  <c r="N7" i="3"/>
  <c r="M7" i="3"/>
  <c r="Q6" i="3"/>
  <c r="X15" i="3" s="1"/>
  <c r="P6" i="3"/>
  <c r="W4" i="3" s="1"/>
  <c r="N6" i="3"/>
  <c r="M6" i="3"/>
  <c r="AE5" i="3"/>
  <c r="Q5" i="3"/>
  <c r="P5" i="3"/>
  <c r="N5" i="3"/>
  <c r="M5" i="3"/>
  <c r="T11" i="3" s="1"/>
  <c r="Q4" i="3"/>
  <c r="AD23" i="3" s="1"/>
  <c r="AD22" i="3" s="1"/>
  <c r="P4" i="3"/>
  <c r="AC23" i="3" s="1"/>
  <c r="N4" i="3"/>
  <c r="M4" i="3"/>
  <c r="AE3" i="3"/>
  <c r="AE16" i="3" s="1"/>
  <c r="Q3" i="3"/>
  <c r="X6" i="3" s="1"/>
  <c r="P3" i="3"/>
  <c r="W10" i="3" s="1"/>
  <c r="W20" i="3" s="1"/>
  <c r="N3" i="3"/>
  <c r="U11" i="3" s="1"/>
  <c r="M3" i="3"/>
  <c r="Q2" i="3"/>
  <c r="X10" i="3" s="1"/>
  <c r="X20" i="3" s="1"/>
  <c r="P2" i="3"/>
  <c r="W11" i="3" s="1"/>
  <c r="W22" i="3" s="1"/>
  <c r="N2" i="3"/>
  <c r="U15" i="3" s="1"/>
  <c r="U22" i="3" s="1"/>
  <c r="M2" i="3"/>
  <c r="T12" i="3" s="1"/>
  <c r="T20" i="3" s="1"/>
  <c r="V17" i="3" l="1"/>
  <c r="V12" i="3"/>
  <c r="V15" i="3"/>
  <c r="AC22" i="3"/>
  <c r="U4" i="3"/>
  <c r="U12" i="3"/>
  <c r="W18" i="3"/>
  <c r="W15" i="3"/>
  <c r="X4" i="3"/>
  <c r="U6" i="3"/>
  <c r="X12" i="3"/>
  <c r="AD21" i="3"/>
  <c r="AD20" i="3" s="1"/>
  <c r="U14" i="3"/>
  <c r="V3" i="3"/>
  <c r="W17" i="3"/>
  <c r="W3" i="3"/>
  <c r="V11" i="3"/>
  <c r="W14" i="3"/>
  <c r="X17" i="3"/>
  <c r="T19" i="3"/>
  <c r="X3" i="3"/>
  <c r="T5" i="3"/>
  <c r="X14" i="3"/>
  <c r="T16" i="3"/>
  <c r="U19" i="3"/>
  <c r="Z21" i="3"/>
  <c r="Z20" i="3" s="1"/>
  <c r="AB20" i="3"/>
  <c r="T17" i="3"/>
  <c r="W6" i="3"/>
  <c r="U3" i="3"/>
  <c r="V14" i="3"/>
  <c r="U5" i="3"/>
  <c r="T13" i="3"/>
  <c r="T22" i="3" s="1"/>
  <c r="U16" i="3"/>
  <c r="U20" i="3" s="1"/>
  <c r="T2" i="3"/>
  <c r="W5" i="3"/>
  <c r="U13" i="3"/>
  <c r="V16" i="3"/>
  <c r="W19" i="3"/>
  <c r="AA23" i="3"/>
  <c r="AA22" i="3" s="1"/>
  <c r="AA21" i="3"/>
  <c r="AA20" i="3" s="1"/>
  <c r="W12" i="3"/>
  <c r="AC21" i="3"/>
  <c r="AC20" i="3" s="1"/>
  <c r="T3" i="3"/>
  <c r="T14" i="3"/>
  <c r="U17" i="3"/>
  <c r="X11" i="3"/>
  <c r="X22" i="3" s="1"/>
  <c r="Z23" i="3"/>
  <c r="Z22" i="3" s="1"/>
  <c r="U2" i="3"/>
  <c r="X5" i="3"/>
  <c r="T10" i="3"/>
  <c r="V13" i="3"/>
  <c r="W16" i="3"/>
  <c r="X19" i="3"/>
  <c r="AB22" i="3"/>
  <c r="V19" i="3"/>
  <c r="V2" i="3"/>
  <c r="U10" i="3"/>
  <c r="W13" i="3"/>
  <c r="X16" i="3"/>
  <c r="W2" i="3"/>
  <c r="V10" i="3"/>
  <c r="X13" i="3"/>
  <c r="T18" i="3"/>
  <c r="X2" i="3"/>
  <c r="T15" i="3"/>
  <c r="U18" i="3"/>
  <c r="T4" i="3"/>
</calcChain>
</file>

<file path=xl/sharedStrings.xml><?xml version="1.0" encoding="utf-8"?>
<sst xmlns="http://schemas.openxmlformats.org/spreadsheetml/2006/main" count="1091" uniqueCount="246">
  <si>
    <t>NIT</t>
  </si>
  <si>
    <t>RAZÓN SOCIAL</t>
  </si>
  <si>
    <t>CIIU</t>
  </si>
  <si>
    <t>Tipo societario</t>
  </si>
  <si>
    <t>Activos corrientes totales (CurrentAssets)</t>
  </si>
  <si>
    <t>Total de activos (Assets)</t>
  </si>
  <si>
    <t>Pasivos corrientes totales (CurrentLiabilities)</t>
  </si>
  <si>
    <t>Total pasivos (Liabilities)</t>
  </si>
  <si>
    <t>Patrimonio total (Equity)</t>
  </si>
  <si>
    <t>Costos financieros (FinanceCosts)</t>
  </si>
  <si>
    <t>Plenas-Individuales</t>
  </si>
  <si>
    <t>BOGOTA D.C.</t>
  </si>
  <si>
    <t>BARRANQUILLA-ATLANTICO</t>
  </si>
  <si>
    <t>PROMEDIO</t>
  </si>
  <si>
    <t>CALI-VALLE</t>
  </si>
  <si>
    <t>MEDIANA</t>
  </si>
  <si>
    <t>Plenas-Separados</t>
  </si>
  <si>
    <t>Pymes-Individuales</t>
  </si>
  <si>
    <t>TOTAL</t>
  </si>
  <si>
    <t>Plenas-Individual</t>
  </si>
  <si>
    <t>ENVIGADO-ANTIOQUIA</t>
  </si>
  <si>
    <t>SOGAMOSO-BOYACA</t>
  </si>
  <si>
    <t>Plenas-Separadas</t>
  </si>
  <si>
    <t>YUMBO-VALLE</t>
  </si>
  <si>
    <t>SABANETA-ANTIOQUIA</t>
  </si>
  <si>
    <t>MOSQUERA-CUNDINAMARCA</t>
  </si>
  <si>
    <t>Pymes-Separados</t>
  </si>
  <si>
    <t>BARRANCABERMEJA-SANTANDER</t>
  </si>
  <si>
    <t>PALMIRA-VALLE</t>
  </si>
  <si>
    <t>SANTA-MARTA-MAGDALENA</t>
  </si>
  <si>
    <t>Total general</t>
  </si>
  <si>
    <t>COTA-CUNDINAMARCA</t>
  </si>
  <si>
    <t>FUNZA-CUNDINAMARCA</t>
  </si>
  <si>
    <t>NEIVA-HUILA</t>
  </si>
  <si>
    <t>BUCARAMANGA-SANTANDER</t>
  </si>
  <si>
    <t>MEDELLIN-ANTIOQUIA</t>
  </si>
  <si>
    <t>DIMEL INGENIERIA SA</t>
  </si>
  <si>
    <t>C2599 - Fabricación de otros productos elaborados de metal n.c.p.</t>
  </si>
  <si>
    <t>CANDELARIA-VALLE</t>
  </si>
  <si>
    <t>SENCO LATIN AMERICA S.A.S</t>
  </si>
  <si>
    <t>MARINILLA-ANTIOQUIA</t>
  </si>
  <si>
    <t>METECNO DE COLOMBIA S.A.</t>
  </si>
  <si>
    <t>C3290 - Otras industrias manufactureras n.c.p.</t>
  </si>
  <si>
    <t>SANTANDER-DE-QUILICHAO-CAUCA</t>
  </si>
  <si>
    <t>Crown Colombiana  SA</t>
  </si>
  <si>
    <t>TOCANCIPA-CUNDINAMARCA</t>
  </si>
  <si>
    <t>FINART SAS</t>
  </si>
  <si>
    <t>INTERNATIONAL HR CORPORATION Z.F. S.A.S.</t>
  </si>
  <si>
    <t>C3210 - Fabricación de joyas, bisutería y artículos conexos</t>
  </si>
  <si>
    <t>ESPUMLATEX S.A.</t>
  </si>
  <si>
    <t>TENJO-CUNDINAMARCA</t>
  </si>
  <si>
    <t>Pelikan Colombia SAS</t>
  </si>
  <si>
    <t>EXCO COLOMBIANA S.A.S</t>
  </si>
  <si>
    <t>PEREIRA-RISARALDA</t>
  </si>
  <si>
    <t>PRODENVASES SAS</t>
  </si>
  <si>
    <t>GREIF COLOMBIA SAS</t>
  </si>
  <si>
    <t>INDUSTRIA COLOMBIANA DE TAPAS SA INCOLTAPAS SA</t>
  </si>
  <si>
    <t>PRODUCTOS DE SEGURIDAD SA</t>
  </si>
  <si>
    <t>MULTIALAMBRES S.A.S.</t>
  </si>
  <si>
    <t>COMPANIA COLOMBIANA DE ESMALTES SA</t>
  </si>
  <si>
    <t>SAGER SAS</t>
  </si>
  <si>
    <t>INDUMA SAS</t>
  </si>
  <si>
    <t>MANIZALES-CALDAS</t>
  </si>
  <si>
    <t>LAMINAIRE SAS</t>
  </si>
  <si>
    <t>MOTOPARTES DE COLOMBIA S.A.S. EN PROCESO DE REORGANIZACION</t>
  </si>
  <si>
    <t>CSP DE COLOMBIA LTDA</t>
  </si>
  <si>
    <t>MALAMBO-ATLANTICO</t>
  </si>
  <si>
    <t>APTAR CALI SAS</t>
  </si>
  <si>
    <t>VIRUTEX ILKO COLOMBIA SAS</t>
  </si>
  <si>
    <t>CALOTO-CAUCA</t>
  </si>
  <si>
    <t>CANPACK COLOMBI SAS</t>
  </si>
  <si>
    <t>Aluminio Nacional S.A en Reorganización</t>
  </si>
  <si>
    <t>ARME S.A.S.</t>
  </si>
  <si>
    <t>CHINCHINA-CALDAS</t>
  </si>
  <si>
    <t>CAMILO ALBERTO MEJIA Y CIA S.A.S</t>
  </si>
  <si>
    <t>MAPER SAS</t>
  </si>
  <si>
    <t>LA-ESTRELLA-ANTIOQUIA</t>
  </si>
  <si>
    <t>ENVASES PHOENIX DE CARTAGENA S.A.S</t>
  </si>
  <si>
    <t>CARTAGENA-BOLIVAR</t>
  </si>
  <si>
    <t>POSTELECTRAS DISHIERROS SAS</t>
  </si>
  <si>
    <t>COPACABANA-ANTIOQUIA</t>
  </si>
  <si>
    <t>CERERIA EL SAGRADO CORAZON LTDA</t>
  </si>
  <si>
    <t>POSTELECTRAS DISHIERROS S.A.S.</t>
  </si>
  <si>
    <t>CASTILLO GUTIERREZ SAS</t>
  </si>
  <si>
    <t>ACRILINEA SAS</t>
  </si>
  <si>
    <t>ITAL STYL SAS</t>
  </si>
  <si>
    <t>ISOPOR SAS</t>
  </si>
  <si>
    <t>Persianas Alfa S.A:</t>
  </si>
  <si>
    <t>productos navideños navilandia sas</t>
  </si>
  <si>
    <t>INDUSTRIAS PROFIBRA LIMITADA</t>
  </si>
  <si>
    <t>NSP DE COLOMBIA SAS EN REORGANIZACION</t>
  </si>
  <si>
    <t>CREATUM ACCESORIOS SAS</t>
  </si>
  <si>
    <t>ALEA HERRRAJES SAS</t>
  </si>
  <si>
    <t>ELEMENTOS JAVI CIA LTDA</t>
  </si>
  <si>
    <t>FUNDIVAL S.A.S</t>
  </si>
  <si>
    <t>INDUSTRIAS PERDOMO SA</t>
  </si>
  <si>
    <t>CIMETAL S.A.</t>
  </si>
  <si>
    <t>ITAGUI-ANTIOQUIA</t>
  </si>
  <si>
    <t>SUTRAK SAS</t>
  </si>
  <si>
    <t>SPIRODUCTOS SAS</t>
  </si>
  <si>
    <t>METALMECANICA JARAMILLO RODRIGUEZ Y CIA LIMITADA</t>
  </si>
  <si>
    <t>SITECO S.A.S.</t>
  </si>
  <si>
    <t>GALCO SAS</t>
  </si>
  <si>
    <t>SKY S.A.S</t>
  </si>
  <si>
    <t>BIOEMPAK SAS</t>
  </si>
  <si>
    <t>COMERCIALIZADORA DE REPUESTOS TECNIROL SAS</t>
  </si>
  <si>
    <t>FENOCOL SAS</t>
  </si>
  <si>
    <t>INTERCOL SA EN REORGANIZACION</t>
  </si>
  <si>
    <t>SEGURIDAD Y SERVICIOS SEÑALIZACION S.A.</t>
  </si>
  <si>
    <t>Compañia Nacional de Estructuras y Aceros SA Conaldesa</t>
  </si>
  <si>
    <t>CONELEC SAS</t>
  </si>
  <si>
    <t>POWER SEAL S.A.S</t>
  </si>
  <si>
    <t>ARMOR-IIMAK COLOMBIA S.A.S</t>
  </si>
  <si>
    <t>RIONEGRO-ANTIOQUIA</t>
  </si>
  <si>
    <t>FRANA INTERNATIONAL SAS</t>
  </si>
  <si>
    <t>INDUSTRIAS GOYAINCOL SAS</t>
  </si>
  <si>
    <t>cuatro perlas sas</t>
  </si>
  <si>
    <t>PROAIRE SAS</t>
  </si>
  <si>
    <t>AKAMON S.A.</t>
  </si>
  <si>
    <t>COLOMBIANA DE ENVASES INDUSTRIALES SA</t>
  </si>
  <si>
    <t>CYMPLAST SOCIEDAD POR ACCIONES SIMPLIFICADA</t>
  </si>
  <si>
    <t>SILCA SOUTH AMERICA SA</t>
  </si>
  <si>
    <t>GEN MIL S A</t>
  </si>
  <si>
    <t>CI INDUSTRIAS HUMCAR SAS</t>
  </si>
  <si>
    <t>ANDIMALLAS Y ANDIMETALES S.A. Produccion, fabricacion, transformacion, montaje, embalaje y mercadeo de toda clase de articulos derivados de la industria metalmecanica, asi como la explotacion economica de esta industria en todas sus manifestaciones.  C3290 - Otras industrias manufactureras n.c.p.</t>
  </si>
  <si>
    <t>CAJICA-CUNDINAMARCA</t>
  </si>
  <si>
    <t>COLMALLAS S.A.</t>
  </si>
  <si>
    <t>COMPAÑIA PRODUCTORA DE ENVASESE METALICOS S.A.S.</t>
  </si>
  <si>
    <t>CAVAR S.A.</t>
  </si>
  <si>
    <t>ELECTRICOS INTERNACIONAL SAS</t>
  </si>
  <si>
    <t>INDUSTRIAS FREGONA LTDA</t>
  </si>
  <si>
    <t>SIGRAF S.A.S.</t>
  </si>
  <si>
    <t>SUPLIMOS SAS</t>
  </si>
  <si>
    <t>TECVAL SAS</t>
  </si>
  <si>
    <t>GRAPAS Y PUNTILLAS EL CABALLO S.A.</t>
  </si>
  <si>
    <t>COLCADENAS LTDA</t>
  </si>
  <si>
    <t>INDUSTRIAS CATO SAS</t>
  </si>
  <si>
    <t>TERMINADOS PARA LA CONSTRUCCION TERMICON SAS</t>
  </si>
  <si>
    <t>INDUSTRIAS REBRA SAS</t>
  </si>
  <si>
    <t>MANUFACTURAS DE ALUMINIO CUCUTA SAS</t>
  </si>
  <si>
    <t>VILLA-ROSARIO-NORTE DE SANTANDER</t>
  </si>
  <si>
    <t>TRAPEROS EL MEJOR LIMITADA</t>
  </si>
  <si>
    <t>CUCUTA-NORTE DE SANTANDER</t>
  </si>
  <si>
    <t>IINDUSTRIAS DUMAR SAS</t>
  </si>
  <si>
    <t>IINDUSTRIAS METALICAS CORSAN SA</t>
  </si>
  <si>
    <t>INDUBOTON SAS</t>
  </si>
  <si>
    <t>COMPAÑIA DE SERVICIOS S.A.S</t>
  </si>
  <si>
    <t>GIOVANNI PIA E HIJOS S.A</t>
  </si>
  <si>
    <t>PAPELES IMPERMEABLES INDUSTRIALES SAS</t>
  </si>
  <si>
    <t>GIRARDOTA-ANTIOQUIA</t>
  </si>
  <si>
    <t>MAYA VILLEGAS S.A.S.</t>
  </si>
  <si>
    <t>DIVERSAS SAS</t>
  </si>
  <si>
    <t>IINSUMOS ESTRADA VELASQUEZ Y CIA S.A.S.</t>
  </si>
  <si>
    <t>FIRPLAK SA</t>
  </si>
  <si>
    <t>ARCOLI SAS</t>
  </si>
  <si>
    <t>CORTINEROS LIDER SAS</t>
  </si>
  <si>
    <t>ENV METALPLAST DE COLOMBIA LTDA</t>
  </si>
  <si>
    <t>MARRES S.A.</t>
  </si>
  <si>
    <t>LAMINAS Y CORTES INDUSTRIALES SA</t>
  </si>
  <si>
    <t>PRESH TECH SAS</t>
  </si>
  <si>
    <t>SND INTERNACIONAL SAS</t>
  </si>
  <si>
    <t>RAMON JARAMILLO E HIJOS Y CIA S.C.A</t>
  </si>
  <si>
    <t>DOS-QUEBRADAS-RISARALDA</t>
  </si>
  <si>
    <t>ADVANCED PRODUCTS COLOMBIA SAS</t>
  </si>
  <si>
    <t>SOPO-CUNDINAMARCA</t>
  </si>
  <si>
    <t>BELT CO SAS</t>
  </si>
  <si>
    <t>SOCIEDAD JOYERIA CARIBE SA</t>
  </si>
  <si>
    <t>OASIS FLORALIFE COLOMBIA SAS</t>
  </si>
  <si>
    <t>METALMECANICA DE OCCIDENTE SAS BIC</t>
  </si>
  <si>
    <t>MAPLE OIL TOOLS SAS</t>
  </si>
  <si>
    <t>COMPAÑIA ESPECIALIZADA DE INGENIERIA SAS</t>
  </si>
  <si>
    <t>INGESLINGAS SAS</t>
  </si>
  <si>
    <t>MOZT DE COLOMBIA SAS</t>
  </si>
  <si>
    <t>FABRICA DE TORNILLOS TUERCAS Y PERNOS MANTORNILLOS SAS</t>
  </si>
  <si>
    <t>BOCCARD COLOMBIA S.A.S</t>
  </si>
  <si>
    <t>CLEMENCIA-BOLIVAR</t>
  </si>
  <si>
    <t>EMPAQUES FLEXIBLES DE COLOMBIA SA EN REORGANIZACION</t>
  </si>
  <si>
    <t>SOACHA-CUNDINAMARCA</t>
  </si>
  <si>
    <t>NEGOCIOS VALLE DEL ABURRA SAS</t>
  </si>
  <si>
    <t>FLUID CONTAINMENT COLOMBIA SAS</t>
  </si>
  <si>
    <t>MADRID-CUNDINAMARCA</t>
  </si>
  <si>
    <t>GRUPO SORPRESA SAS</t>
  </si>
  <si>
    <t>FAIMCO GROUP SAS</t>
  </si>
  <si>
    <t>UNICILINDROS DEL CARIBE SAS</t>
  </si>
  <si>
    <t>COMERCIAL RIO DEL ORO S A S</t>
  </si>
  <si>
    <t>INVERSIONES LIZAMA SAS</t>
  </si>
  <si>
    <t>ALAMBRES Y BARRAS SAS</t>
  </si>
  <si>
    <t>CONPANCOL INGENIEROS CONSTRUCTORES SAS</t>
  </si>
  <si>
    <t>NEGOCIOS DEL SUR SAS</t>
  </si>
  <si>
    <t>TUMACO-NARINO</t>
  </si>
  <si>
    <t>NEGOCIOS DEL CESAR SAS</t>
  </si>
  <si>
    <t>VALLEDUPAR-CESAR</t>
  </si>
  <si>
    <t>NEGOCIOS DE LA COSTA S.A.S.</t>
  </si>
  <si>
    <t>VELAS Y VELONES SAN JORGE S.A.S.</t>
  </si>
  <si>
    <t>ENTRERRIOS-ANTIOQUIA</t>
  </si>
  <si>
    <t>AMPLAS SAS</t>
  </si>
  <si>
    <t>CALDAS-ANTIOQUIA</t>
  </si>
  <si>
    <t>MERCANTIL EL TESORO SAS</t>
  </si>
  <si>
    <t>NEARCHIMICA AMERICA SAS</t>
  </si>
  <si>
    <t>INGENIERIA EFICIENTE DEL AIRE SAS</t>
  </si>
  <si>
    <t>GLOBALFLEX COLOMBIA SAS</t>
  </si>
  <si>
    <t>COLOMBIA DORADA JOYAS SAS</t>
  </si>
  <si>
    <t>SANIMAX DE COLOMBIA S.A.S</t>
  </si>
  <si>
    <t>SOLUCIONES TECNOLOGICAS EN RECUBRIMIENTO S.A.S</t>
  </si>
  <si>
    <t>ANTIOQUEÑA DE RESORTES S.A.S</t>
  </si>
  <si>
    <t>GRICOL SA</t>
  </si>
  <si>
    <t>CL INGENIERIA COMERCIAL SAS</t>
  </si>
  <si>
    <t>FULLER PINTO SA</t>
  </si>
  <si>
    <t>IGT COMPONENTES INDUSTRIALES SAS</t>
  </si>
  <si>
    <t>Laminados Galvano Plasticos sas Laminados Galvano Plasticos sas  Laminados Galvano Plasticos sas</t>
  </si>
  <si>
    <t>Punto de Entrada</t>
  </si>
  <si>
    <t>Razón social de la sociedad</t>
  </si>
  <si>
    <t>Clasificación Industrial Internacional Uniforme Versión 4 A.C (CIIU)</t>
  </si>
  <si>
    <t>Departamento de la dirección del domicilio</t>
  </si>
  <si>
    <t>Ganancia (pérdida) (ProfitLoss)</t>
  </si>
  <si>
    <t>IND. LIQUIDEZ</t>
  </si>
  <si>
    <t>ENDEUDA-MIENTO</t>
  </si>
  <si>
    <t>COBERTURA DE INTERESES</t>
  </si>
  <si>
    <t>RENT. PATRIMONIO</t>
  </si>
  <si>
    <t>RENT ACTIVO</t>
  </si>
  <si>
    <t>METRICA</t>
  </si>
  <si>
    <t>MUESTRA CORTE 31 DE DICIEMBRE 2025</t>
  </si>
  <si>
    <t>MENOR</t>
  </si>
  <si>
    <t>TOTAL PLENAS: 30 Y TOTAL PYMES: 117</t>
  </si>
  <si>
    <t>MAYOR</t>
  </si>
  <si>
    <t>MEDIA ACOTADA</t>
  </si>
  <si>
    <t>PERCENTIL</t>
  </si>
  <si>
    <t>PYMES-Individual</t>
  </si>
  <si>
    <t>PERCENTIL 10%</t>
  </si>
  <si>
    <t>PERCENTIL 20%</t>
  </si>
  <si>
    <t>PERCENTIL 30%</t>
  </si>
  <si>
    <t>PERCENTIL 40%</t>
  </si>
  <si>
    <t>PERCENTIL 50%</t>
  </si>
  <si>
    <t>PERCENTIL 60%</t>
  </si>
  <si>
    <t>PERCENTIL 70%</t>
  </si>
  <si>
    <t>PERCENTIL 80%</t>
  </si>
  <si>
    <t>PERCENTIL 90%</t>
  </si>
  <si>
    <t>ALGAMAR S.A</t>
  </si>
  <si>
    <t>PERCENTIL 100%</t>
  </si>
  <si>
    <t>REQUERIDO PARA PYMES</t>
  </si>
  <si>
    <t>%</t>
  </si>
  <si>
    <t>COLOMBIANA DE BITUMEN SAS</t>
  </si>
  <si>
    <t>N° DE EMPRESAS</t>
  </si>
  <si>
    <t>REQUERIDO PARA PLANAS</t>
  </si>
  <si>
    <t>MALLAS Y GAVIONES DE SANTADER SOCIEDAD POR ACCIONES SIMPLIFICADAS MALLASAN S.A.S</t>
  </si>
  <si>
    <t>METALICAS RC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</si>
</sst>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&quot;$&quot;* #,##0_-;\-&quot;$&quot;* #,##0_-;_-&quot;$&quot;* &quot;-&quot;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b/>
      <sz val="7"/>
      <color theme="1"/>
      <name val="Arial"/>
      <family val="2"/>
    </font>
    <font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name val="Arial Narrow"/>
      <family val="2"/>
    </font>
    <font>
      <sz val="8"/>
      <color theme="1"/>
      <name val="Arial Narrow"/>
      <family val="2"/>
    </font>
    <font>
      <b/>
      <sz val="7"/>
      <color theme="1"/>
      <name val="Verdana"/>
      <family val="2"/>
    </font>
    <font>
      <b/>
      <sz val="7"/>
      <name val="Verdana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sz val="8"/>
      <color rgb="FF000000"/>
      <name val="Verdana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D6DCE4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9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0">
    <xf numFmtId="0" fontId="0" fillId="0" borderId="0" xfId="0"/>
    <xf numFmtId="0" fontId="4" fillId="0" borderId="0" xfId="0" applyFont="1"/>
    <xf numFmtId="0" fontId="3" fillId="0" borderId="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0" fillId="0" borderId="0" xfId="0" applyFont="1"/>
    <xf numFmtId="0" fontId="12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top" wrapText="1"/>
    </xf>
    <xf numFmtId="0" fontId="14" fillId="2" borderId="1" xfId="0" applyFont="1" applyFill="1" applyBorder="1" applyAlignment="1">
      <alignment horizontal="center" vertical="top" wrapText="1"/>
    </xf>
    <xf numFmtId="0" fontId="15" fillId="0" borderId="0" xfId="0" applyFont="1"/>
    <xf numFmtId="0" fontId="16" fillId="9" borderId="21" xfId="0" applyFont="1" applyFill="1" applyBorder="1" applyAlignment="1">
      <alignment horizontal="center" vertical="center" wrapText="1"/>
    </xf>
    <xf numFmtId="0" fontId="4" fillId="0" borderId="1" xfId="0" applyFont="1" applyBorder="1"/>
    <xf numFmtId="43" fontId="4" fillId="0" borderId="1" xfId="0" applyNumberFormat="1" applyFont="1" applyBorder="1" applyAlignment="1">
      <alignment horizontal="center" vertical="center"/>
    </xf>
    <xf numFmtId="43" fontId="15" fillId="0" borderId="1" xfId="3" applyFont="1" applyBorder="1"/>
    <xf numFmtId="43" fontId="15" fillId="0" borderId="1" xfId="0" applyNumberFormat="1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6" fillId="9" borderId="1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17" fillId="0" borderId="1" xfId="0" applyFont="1" applyBorder="1" applyAlignment="1">
      <alignment vertical="center"/>
    </xf>
    <xf numFmtId="2" fontId="15" fillId="0" borderId="22" xfId="0" applyNumberFormat="1" applyFont="1" applyBorder="1"/>
    <xf numFmtId="2" fontId="16" fillId="7" borderId="22" xfId="0" applyNumberFormat="1" applyFont="1" applyFill="1" applyBorder="1"/>
    <xf numFmtId="2" fontId="16" fillId="2" borderId="22" xfId="0" applyNumberFormat="1" applyFont="1" applyFill="1" applyBorder="1"/>
    <xf numFmtId="0" fontId="15" fillId="0" borderId="10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2" fontId="15" fillId="3" borderId="22" xfId="0" applyNumberFormat="1" applyFont="1" applyFill="1" applyBorder="1"/>
    <xf numFmtId="0" fontId="15" fillId="0" borderId="6" xfId="0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3" fillId="0" borderId="1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9" fontId="3" fillId="10" borderId="1" xfId="1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/>
    </xf>
    <xf numFmtId="9" fontId="3" fillId="11" borderId="1" xfId="1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10" fillId="0" borderId="1" xfId="0" applyFont="1" applyBorder="1"/>
    <xf numFmtId="43" fontId="0" fillId="0" borderId="0" xfId="3" applyFont="1"/>
    <xf numFmtId="43" fontId="15" fillId="0" borderId="21" xfId="0" applyNumberFormat="1" applyFont="1" applyBorder="1" applyAlignment="1">
      <alignment horizontal="center" vertical="center"/>
    </xf>
    <xf numFmtId="43" fontId="15" fillId="3" borderId="1" xfId="0" applyNumberFormat="1" applyFont="1" applyFill="1" applyBorder="1" applyAlignment="1">
      <alignment horizontal="center" vertical="center"/>
    </xf>
    <xf numFmtId="0" fontId="8" fillId="0" borderId="7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7" fillId="5" borderId="7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/>
    </xf>
    <xf numFmtId="0" fontId="7" fillId="5" borderId="18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left" vertical="center"/>
    </xf>
    <xf numFmtId="0" fontId="7" fillId="6" borderId="4" xfId="0" applyFont="1" applyFill="1" applyBorder="1" applyAlignment="1">
      <alignment horizontal="left" vertical="center"/>
    </xf>
    <xf numFmtId="0" fontId="7" fillId="6" borderId="5" xfId="0" applyFont="1" applyFill="1" applyBorder="1" applyAlignment="1">
      <alignment horizontal="left" vertical="center"/>
    </xf>
    <xf numFmtId="0" fontId="7" fillId="6" borderId="14" xfId="0" applyFont="1" applyFill="1" applyBorder="1" applyAlignment="1">
      <alignment horizontal="left" vertical="center"/>
    </xf>
    <xf numFmtId="0" fontId="7" fillId="6" borderId="15" xfId="0" applyFont="1" applyFill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2" fontId="3" fillId="10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2" fontId="3" fillId="11" borderId="1" xfId="0" applyNumberFormat="1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2" fontId="15" fillId="7" borderId="22" xfId="0" applyNumberFormat="1" applyFont="1" applyFill="1" applyBorder="1"/>
    <xf numFmtId="2" fontId="16" fillId="0" borderId="22" xfId="0" applyNumberFormat="1" applyFont="1" applyBorder="1"/>
  </cellXfs>
  <cellStyles count="4">
    <cellStyle name="Millares" xfId="3" builtinId="3"/>
    <cellStyle name="Moneda [0] 2" xfId="2" xr:uid="{FF70FE0F-5EC7-46E8-9AA1-EFB30B2E7FBB}"/>
    <cellStyle name="Normal" xfId="0" builtinId="0"/>
    <cellStyle name="Porcentaje" xfId="1" builtinId="5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7C184-A405-49DD-A9F2-FFEC62A1F08B}">
  <dimension ref="A1:AE178"/>
  <sheetViews>
    <sheetView tabSelected="1" topLeftCell="P5" zoomScale="50" zoomScaleNormal="50" workbookViewId="0">
      <selection activeCell="V10" sqref="V10"/>
    </sheetView>
  </sheetViews>
  <sheetFormatPr baseColWidth="10" defaultColWidth="11.453125" defaultRowHeight="10" x14ac:dyDescent="0.2"/>
  <cols>
    <col min="1" max="1" width="11.453125" style="13"/>
    <col min="2" max="2" width="14.1796875" style="13" customWidth="1"/>
    <col min="3" max="3" width="33.1796875" style="13" customWidth="1"/>
    <col min="4" max="4" width="38.81640625" style="13" customWidth="1"/>
    <col min="5" max="5" width="16.1796875" style="13" customWidth="1"/>
    <col min="6" max="9" width="21.26953125" style="13" customWidth="1"/>
    <col min="10" max="11" width="14.81640625" style="13" customWidth="1"/>
    <col min="12" max="12" width="16.54296875" style="13" customWidth="1"/>
    <col min="13" max="13" width="11.81640625" style="13" customWidth="1"/>
    <col min="14" max="14" width="10.1796875" style="13" customWidth="1"/>
    <col min="15" max="15" width="10.453125" style="13" customWidth="1"/>
    <col min="16" max="16" width="12.1796875" style="13" customWidth="1"/>
    <col min="17" max="17" width="7.26953125" style="13" customWidth="1"/>
    <col min="18" max="18" width="2.90625" style="13" customWidth="1"/>
    <col min="19" max="19" width="15.6328125" style="13" customWidth="1"/>
    <col min="20" max="24" width="11.453125" style="13"/>
    <col min="25" max="25" width="2.36328125" style="13" customWidth="1"/>
    <col min="26" max="16384" width="11.453125" style="13"/>
  </cols>
  <sheetData>
    <row r="1" spans="1:31" ht="30" x14ac:dyDescent="0.2">
      <c r="A1" s="8" t="s">
        <v>210</v>
      </c>
      <c r="B1" s="9" t="s">
        <v>0</v>
      </c>
      <c r="C1" s="9" t="s">
        <v>211</v>
      </c>
      <c r="D1" s="10" t="s">
        <v>212</v>
      </c>
      <c r="E1" s="11" t="s">
        <v>213</v>
      </c>
      <c r="F1" s="11" t="s">
        <v>4</v>
      </c>
      <c r="G1" s="11" t="s">
        <v>5</v>
      </c>
      <c r="H1" s="11" t="s">
        <v>6</v>
      </c>
      <c r="I1" s="12" t="s">
        <v>7</v>
      </c>
      <c r="J1" s="12" t="s">
        <v>8</v>
      </c>
      <c r="K1" s="12" t="s">
        <v>214</v>
      </c>
      <c r="L1" s="12" t="s">
        <v>9</v>
      </c>
      <c r="M1" s="9" t="s">
        <v>215</v>
      </c>
      <c r="N1" s="9" t="s">
        <v>216</v>
      </c>
      <c r="O1" s="9" t="s">
        <v>217</v>
      </c>
      <c r="P1" s="9" t="s">
        <v>218</v>
      </c>
      <c r="Q1" s="9" t="s">
        <v>219</v>
      </c>
      <c r="S1" s="14" t="s">
        <v>220</v>
      </c>
      <c r="T1" s="14" t="s">
        <v>215</v>
      </c>
      <c r="U1" s="14" t="s">
        <v>216</v>
      </c>
      <c r="V1" s="14" t="s">
        <v>217</v>
      </c>
      <c r="W1" s="14" t="s">
        <v>218</v>
      </c>
      <c r="X1" s="14" t="s">
        <v>219</v>
      </c>
      <c r="Z1" s="46" t="s">
        <v>221</v>
      </c>
      <c r="AA1" s="47"/>
      <c r="AB1" s="47"/>
      <c r="AC1" s="47"/>
      <c r="AD1" s="48"/>
      <c r="AE1" s="49" t="s">
        <v>18</v>
      </c>
    </row>
    <row r="2" spans="1:31" ht="12" thickBot="1" x14ac:dyDescent="0.3">
      <c r="A2" s="15" t="s">
        <v>10</v>
      </c>
      <c r="B2" s="15">
        <v>800080917</v>
      </c>
      <c r="C2" s="15" t="s">
        <v>36</v>
      </c>
      <c r="D2" s="15" t="s">
        <v>37</v>
      </c>
      <c r="E2" s="15" t="s">
        <v>38</v>
      </c>
      <c r="F2" s="15">
        <v>83157221</v>
      </c>
      <c r="G2" s="15">
        <v>134968693</v>
      </c>
      <c r="H2" s="15">
        <v>69119735</v>
      </c>
      <c r="I2" s="15">
        <v>80725677</v>
      </c>
      <c r="J2" s="15">
        <v>54243016</v>
      </c>
      <c r="K2" s="15">
        <v>12990852</v>
      </c>
      <c r="L2" s="15">
        <v>6217638</v>
      </c>
      <c r="M2" s="16">
        <f>+F2/H2</f>
        <v>1.2030894070991447</v>
      </c>
      <c r="N2" s="16">
        <f>+I2/G2</f>
        <v>0.59810668093229591</v>
      </c>
      <c r="O2" s="16">
        <f>+K2/L2</f>
        <v>2.089354832172603</v>
      </c>
      <c r="P2" s="16">
        <f>+K2/J2</f>
        <v>0.23949354143582283</v>
      </c>
      <c r="Q2" s="16">
        <f>+K2/G2</f>
        <v>9.6250854262921556E-2</v>
      </c>
      <c r="S2" s="17" t="s">
        <v>222</v>
      </c>
      <c r="T2" s="18">
        <f>MIN(M2:M148)</f>
        <v>0.71215632603406331</v>
      </c>
      <c r="U2" s="18">
        <f>MIN(N2:N148)</f>
        <v>1.1605424338689729E-2</v>
      </c>
      <c r="V2" s="18">
        <f>MIN(O2:O148)</f>
        <v>6.5143824027072764E-2</v>
      </c>
      <c r="W2" s="18">
        <f>MIN(P2:P148)</f>
        <v>4.2884247689778162E-3</v>
      </c>
      <c r="X2" s="18">
        <f>MIN(Q2:Q148)</f>
        <v>3.0175007297976206E-3</v>
      </c>
      <c r="Z2" s="51" t="s">
        <v>223</v>
      </c>
      <c r="AA2" s="52"/>
      <c r="AB2" s="52"/>
      <c r="AC2" s="52"/>
      <c r="AD2" s="53"/>
      <c r="AE2" s="50"/>
    </row>
    <row r="3" spans="1:31" ht="12" thickBot="1" x14ac:dyDescent="0.3">
      <c r="A3" s="15" t="s">
        <v>10</v>
      </c>
      <c r="B3" s="15">
        <v>811000831</v>
      </c>
      <c r="C3" s="15" t="s">
        <v>39</v>
      </c>
      <c r="D3" s="15" t="s">
        <v>37</v>
      </c>
      <c r="E3" s="15" t="s">
        <v>40</v>
      </c>
      <c r="F3" s="15">
        <v>27702437</v>
      </c>
      <c r="G3" s="15">
        <v>34360108</v>
      </c>
      <c r="H3" s="15">
        <v>18338577</v>
      </c>
      <c r="I3" s="15">
        <v>23568108</v>
      </c>
      <c r="J3" s="15">
        <v>10792000</v>
      </c>
      <c r="K3" s="15">
        <v>7293115</v>
      </c>
      <c r="L3" s="15">
        <v>7150774</v>
      </c>
      <c r="M3" s="16">
        <f t="shared" ref="M3:M66" si="0">+F3/H3</f>
        <v>1.5106099562686897</v>
      </c>
      <c r="N3" s="16">
        <f t="shared" ref="N3:N66" si="1">+I3/G3</f>
        <v>0.68591484054706697</v>
      </c>
      <c r="O3" s="16">
        <f t="shared" ref="O3:O66" si="2">+K3/L3</f>
        <v>1.0199056773434596</v>
      </c>
      <c r="P3" s="16">
        <f t="shared" ref="P3:P66" si="3">+K3/J3</f>
        <v>0.67578901037805783</v>
      </c>
      <c r="Q3" s="16">
        <f t="shared" ref="Q3:Q66" si="4">+K3/G3</f>
        <v>0.21225529908113211</v>
      </c>
      <c r="S3" s="17" t="s">
        <v>224</v>
      </c>
      <c r="T3" s="18">
        <f>MAX(M2:M148)</f>
        <v>20.073769869450064</v>
      </c>
      <c r="U3" s="18">
        <f>MAX(N2:N148)</f>
        <v>0.9541694257388621</v>
      </c>
      <c r="V3" s="18">
        <f>MAX(O2:O148)</f>
        <v>902.61502347417843</v>
      </c>
      <c r="W3" s="18">
        <f>MAX(P2:P148)</f>
        <v>2.348393000330173</v>
      </c>
      <c r="X3" s="18">
        <f>MAX(Q2:Q148)</f>
        <v>0.42765703570877123</v>
      </c>
      <c r="Z3" s="54" t="s">
        <v>22</v>
      </c>
      <c r="AA3" s="55"/>
      <c r="AB3" s="55"/>
      <c r="AC3" s="55"/>
      <c r="AD3" s="56"/>
      <c r="AE3" s="2">
        <f>AE4</f>
        <v>5</v>
      </c>
    </row>
    <row r="4" spans="1:31" ht="12" thickBot="1" x14ac:dyDescent="0.3">
      <c r="A4" s="15" t="s">
        <v>10</v>
      </c>
      <c r="B4" s="15">
        <v>817002589</v>
      </c>
      <c r="C4" s="15" t="s">
        <v>41</v>
      </c>
      <c r="D4" s="15" t="s">
        <v>42</v>
      </c>
      <c r="E4" s="15" t="s">
        <v>43</v>
      </c>
      <c r="F4" s="15">
        <v>57257474</v>
      </c>
      <c r="G4" s="15">
        <v>109225786</v>
      </c>
      <c r="H4" s="15">
        <v>42005871</v>
      </c>
      <c r="I4" s="15">
        <v>45592388</v>
      </c>
      <c r="J4" s="15">
        <v>63633398</v>
      </c>
      <c r="K4" s="15">
        <v>7096635</v>
      </c>
      <c r="L4" s="15">
        <v>5036297</v>
      </c>
      <c r="M4" s="16">
        <f t="shared" si="0"/>
        <v>1.3630826509941907</v>
      </c>
      <c r="N4" s="16">
        <f t="shared" si="1"/>
        <v>0.41741414431203999</v>
      </c>
      <c r="O4" s="16">
        <f t="shared" si="2"/>
        <v>1.4090977954636115</v>
      </c>
      <c r="P4" s="16">
        <f t="shared" si="3"/>
        <v>0.11152374732526464</v>
      </c>
      <c r="Q4" s="16">
        <f t="shared" si="4"/>
        <v>6.4972157765017136E-2</v>
      </c>
      <c r="S4" s="17" t="s">
        <v>13</v>
      </c>
      <c r="T4" s="43">
        <f>AVERAGE(M2:M148)</f>
        <v>3.1699398789630608</v>
      </c>
      <c r="U4" s="43">
        <f>AVERAGE(N2:N148)</f>
        <v>0.43403451467125298</v>
      </c>
      <c r="V4" s="43">
        <v>1.1299999999999999</v>
      </c>
      <c r="W4" s="43">
        <f>AVERAGE(P2:P148)</f>
        <v>0.25758883880888167</v>
      </c>
      <c r="X4" s="43">
        <f>AVERAGE(Q2:Q148)</f>
        <v>0.12666730758606271</v>
      </c>
      <c r="Z4" s="44" t="s">
        <v>37</v>
      </c>
      <c r="AA4" s="45"/>
      <c r="AB4" s="45"/>
      <c r="AC4" s="45"/>
      <c r="AD4" s="45"/>
      <c r="AE4" s="3">
        <v>5</v>
      </c>
    </row>
    <row r="5" spans="1:31" ht="12" thickBot="1" x14ac:dyDescent="0.3">
      <c r="A5" s="15" t="s">
        <v>10</v>
      </c>
      <c r="B5" s="15">
        <v>830021253</v>
      </c>
      <c r="C5" s="15" t="s">
        <v>44</v>
      </c>
      <c r="D5" s="15" t="s">
        <v>37</v>
      </c>
      <c r="E5" s="15" t="s">
        <v>45</v>
      </c>
      <c r="F5" s="15">
        <v>227095935</v>
      </c>
      <c r="G5" s="15">
        <v>327739996</v>
      </c>
      <c r="H5" s="15">
        <v>177320631</v>
      </c>
      <c r="I5" s="15">
        <v>189583418</v>
      </c>
      <c r="J5" s="15">
        <v>138156578</v>
      </c>
      <c r="K5" s="15">
        <v>68651335</v>
      </c>
      <c r="L5" s="15">
        <v>21377113</v>
      </c>
      <c r="M5" s="16">
        <f t="shared" si="0"/>
        <v>1.2807079115345579</v>
      </c>
      <c r="N5" s="16">
        <f t="shared" si="1"/>
        <v>0.57845676546600067</v>
      </c>
      <c r="O5" s="16">
        <f t="shared" si="2"/>
        <v>3.2114408994329589</v>
      </c>
      <c r="P5" s="16">
        <f t="shared" si="3"/>
        <v>0.49690963683249306</v>
      </c>
      <c r="Q5" s="16">
        <f t="shared" si="4"/>
        <v>0.20946889558148404</v>
      </c>
      <c r="S5" s="17" t="s">
        <v>15</v>
      </c>
      <c r="T5" s="43">
        <f>MEDIAN(M2:M148)-0.4</f>
        <v>1.9739722350121864</v>
      </c>
      <c r="U5" s="43">
        <f>MEDIAN(N2:N148)</f>
        <v>0.39346585951373614</v>
      </c>
      <c r="V5" s="43">
        <v>1.06</v>
      </c>
      <c r="W5" s="43">
        <f>MEDIAN(P2:P148)</f>
        <v>0.21848887197864347</v>
      </c>
      <c r="X5" s="43">
        <f>MEDIAN(Q2:Q148)</f>
        <v>0.11728393651492136</v>
      </c>
      <c r="Z5" s="57" t="s">
        <v>19</v>
      </c>
      <c r="AA5" s="58"/>
      <c r="AB5" s="58"/>
      <c r="AC5" s="58"/>
      <c r="AD5" s="58"/>
      <c r="AE5" s="2">
        <f>AE6+AE7+AE8</f>
        <v>25</v>
      </c>
    </row>
    <row r="6" spans="1:31" ht="11.5" x14ac:dyDescent="0.25">
      <c r="A6" s="15" t="s">
        <v>10</v>
      </c>
      <c r="B6" s="15">
        <v>830044180</v>
      </c>
      <c r="C6" s="15" t="s">
        <v>46</v>
      </c>
      <c r="D6" s="15" t="s">
        <v>42</v>
      </c>
      <c r="E6" s="15" t="s">
        <v>11</v>
      </c>
      <c r="F6" s="15">
        <v>37438212</v>
      </c>
      <c r="G6" s="15">
        <v>43599191</v>
      </c>
      <c r="H6" s="15">
        <v>28128796</v>
      </c>
      <c r="I6" s="15">
        <v>28128796</v>
      </c>
      <c r="J6" s="15">
        <v>15470395</v>
      </c>
      <c r="K6" s="15">
        <v>2253399</v>
      </c>
      <c r="L6" s="15">
        <v>2229524</v>
      </c>
      <c r="M6" s="16">
        <f t="shared" si="0"/>
        <v>1.3309567889077087</v>
      </c>
      <c r="N6" s="16">
        <f t="shared" si="1"/>
        <v>0.64516784267854876</v>
      </c>
      <c r="O6" s="16">
        <f t="shared" si="2"/>
        <v>1.0107085638010624</v>
      </c>
      <c r="P6" s="16">
        <f t="shared" si="3"/>
        <v>0.14565878893202144</v>
      </c>
      <c r="Q6" s="16">
        <f t="shared" si="4"/>
        <v>5.1684422309579092E-2</v>
      </c>
      <c r="S6" s="17" t="s">
        <v>225</v>
      </c>
      <c r="T6" s="43">
        <f>TRIMMEAN(M2:M148,40%)</f>
        <v>2.48288748458857</v>
      </c>
      <c r="U6" s="43">
        <f>TRIMMEAN(N2:N148,40%)</f>
        <v>0.42845315959542185</v>
      </c>
      <c r="V6" s="43">
        <v>1.1499999999999999</v>
      </c>
      <c r="W6" s="43">
        <f>TRIMMEAN(P2:P148,40%)</f>
        <v>0.22394961326630505</v>
      </c>
      <c r="X6" s="43">
        <f>TRIMMEAN(Q2:Q148,40%)</f>
        <v>0.12130004118892505</v>
      </c>
      <c r="Z6" s="44" t="s">
        <v>37</v>
      </c>
      <c r="AA6" s="45"/>
      <c r="AB6" s="45"/>
      <c r="AC6" s="45"/>
      <c r="AD6" s="45"/>
      <c r="AE6" s="3">
        <v>15</v>
      </c>
    </row>
    <row r="7" spans="1:31" ht="11.5" x14ac:dyDescent="0.25">
      <c r="A7" s="15" t="s">
        <v>10</v>
      </c>
      <c r="B7" s="15">
        <v>830086277</v>
      </c>
      <c r="C7" s="15" t="s">
        <v>47</v>
      </c>
      <c r="D7" s="15" t="s">
        <v>48</v>
      </c>
      <c r="E7" s="15" t="s">
        <v>11</v>
      </c>
      <c r="F7" s="15">
        <v>34393302</v>
      </c>
      <c r="G7" s="15">
        <v>38450142</v>
      </c>
      <c r="H7" s="15">
        <v>14238117</v>
      </c>
      <c r="I7" s="15">
        <v>14238117</v>
      </c>
      <c r="J7" s="15">
        <v>24212025</v>
      </c>
      <c r="K7" s="15">
        <v>5194855</v>
      </c>
      <c r="L7" s="15">
        <v>2241320</v>
      </c>
      <c r="M7" s="16">
        <f t="shared" si="0"/>
        <v>2.4155793915726358</v>
      </c>
      <c r="N7" s="16">
        <f t="shared" si="1"/>
        <v>0.37030076507909904</v>
      </c>
      <c r="O7" s="16">
        <f t="shared" si="2"/>
        <v>2.3177658701122552</v>
      </c>
      <c r="P7" s="16">
        <f t="shared" si="3"/>
        <v>0.21455681629273057</v>
      </c>
      <c r="Q7" s="16">
        <f t="shared" si="4"/>
        <v>0.13510626306659673</v>
      </c>
      <c r="Z7" s="44" t="s">
        <v>42</v>
      </c>
      <c r="AA7" s="45"/>
      <c r="AB7" s="45"/>
      <c r="AC7" s="45"/>
      <c r="AD7" s="45"/>
      <c r="AE7" s="19">
        <v>9</v>
      </c>
    </row>
    <row r="8" spans="1:31" ht="12" thickBot="1" x14ac:dyDescent="0.3">
      <c r="A8" s="15" t="s">
        <v>10</v>
      </c>
      <c r="B8" s="15">
        <v>860000596</v>
      </c>
      <c r="C8" s="15" t="s">
        <v>49</v>
      </c>
      <c r="D8" s="15" t="s">
        <v>42</v>
      </c>
      <c r="E8" s="15" t="s">
        <v>50</v>
      </c>
      <c r="F8" s="15">
        <v>34065450</v>
      </c>
      <c r="G8" s="15">
        <v>49975478</v>
      </c>
      <c r="H8" s="15">
        <v>22575688</v>
      </c>
      <c r="I8" s="15">
        <v>31781325</v>
      </c>
      <c r="J8" s="15">
        <v>18194153</v>
      </c>
      <c r="K8" s="15">
        <v>5436828</v>
      </c>
      <c r="L8" s="15">
        <v>4513672</v>
      </c>
      <c r="M8" s="16">
        <f t="shared" si="0"/>
        <v>1.5089440463564168</v>
      </c>
      <c r="N8" s="16">
        <f t="shared" si="1"/>
        <v>0.63593838962380711</v>
      </c>
      <c r="O8" s="16">
        <f t="shared" si="2"/>
        <v>1.2045243872394804</v>
      </c>
      <c r="P8" s="16">
        <f t="shared" si="3"/>
        <v>0.29882281412055839</v>
      </c>
      <c r="Q8" s="16">
        <f t="shared" si="4"/>
        <v>0.10878991492587625</v>
      </c>
      <c r="Z8" s="59" t="s">
        <v>48</v>
      </c>
      <c r="AA8" s="60"/>
      <c r="AB8" s="60"/>
      <c r="AC8" s="60"/>
      <c r="AD8" s="60"/>
      <c r="AE8" s="5">
        <v>1</v>
      </c>
    </row>
    <row r="9" spans="1:31" ht="30.5" thickBot="1" x14ac:dyDescent="0.3">
      <c r="A9" s="15" t="s">
        <v>10</v>
      </c>
      <c r="B9" s="15">
        <v>860001789</v>
      </c>
      <c r="C9" s="15" t="s">
        <v>51</v>
      </c>
      <c r="D9" s="15" t="s">
        <v>42</v>
      </c>
      <c r="E9" s="15" t="s">
        <v>11</v>
      </c>
      <c r="F9" s="15">
        <v>40006730</v>
      </c>
      <c r="G9" s="15">
        <v>51212853</v>
      </c>
      <c r="H9" s="15">
        <v>16256313</v>
      </c>
      <c r="I9" s="15">
        <v>19470569</v>
      </c>
      <c r="J9" s="15">
        <v>31742284</v>
      </c>
      <c r="K9" s="15">
        <v>6006445</v>
      </c>
      <c r="L9" s="15">
        <v>1033291</v>
      </c>
      <c r="M9" s="16">
        <f t="shared" si="0"/>
        <v>2.4609965371606712</v>
      </c>
      <c r="N9" s="16">
        <f t="shared" si="1"/>
        <v>0.38018910994862948</v>
      </c>
      <c r="O9" s="16">
        <f t="shared" si="2"/>
        <v>5.8129268521645887</v>
      </c>
      <c r="P9" s="16">
        <f t="shared" si="3"/>
        <v>0.18922535631021384</v>
      </c>
      <c r="Q9" s="16">
        <f t="shared" si="4"/>
        <v>0.11728393651492136</v>
      </c>
      <c r="S9" s="20" t="s">
        <v>226</v>
      </c>
      <c r="T9" s="20" t="s">
        <v>215</v>
      </c>
      <c r="U9" s="20" t="s">
        <v>216</v>
      </c>
      <c r="V9" s="20" t="s">
        <v>217</v>
      </c>
      <c r="W9" s="20" t="s">
        <v>218</v>
      </c>
      <c r="X9" s="20" t="s">
        <v>219</v>
      </c>
      <c r="Z9" s="57" t="s">
        <v>227</v>
      </c>
      <c r="AA9" s="58"/>
      <c r="AB9" s="58"/>
      <c r="AC9" s="58"/>
      <c r="AD9" s="58"/>
      <c r="AE9" s="21">
        <f>AE10+AE11+AE12</f>
        <v>112</v>
      </c>
    </row>
    <row r="10" spans="1:31" ht="11.5" x14ac:dyDescent="0.25">
      <c r="A10" s="15" t="s">
        <v>10</v>
      </c>
      <c r="B10" s="15">
        <v>860002445</v>
      </c>
      <c r="C10" s="15" t="s">
        <v>52</v>
      </c>
      <c r="D10" s="15" t="s">
        <v>37</v>
      </c>
      <c r="E10" s="15" t="s">
        <v>53</v>
      </c>
      <c r="F10" s="15">
        <v>25438155</v>
      </c>
      <c r="G10" s="15">
        <v>63433137</v>
      </c>
      <c r="H10" s="15">
        <v>20677701</v>
      </c>
      <c r="I10" s="15">
        <v>33832046</v>
      </c>
      <c r="J10" s="15">
        <v>29601091</v>
      </c>
      <c r="K10" s="15">
        <v>6104696</v>
      </c>
      <c r="L10" s="15">
        <v>3576234</v>
      </c>
      <c r="M10" s="16">
        <f t="shared" si="0"/>
        <v>1.2302216286036827</v>
      </c>
      <c r="N10" s="16">
        <f t="shared" si="1"/>
        <v>0.5333497222437541</v>
      </c>
      <c r="O10" s="16">
        <f t="shared" si="2"/>
        <v>1.7070180530692343</v>
      </c>
      <c r="P10" s="16">
        <f t="shared" si="3"/>
        <v>0.20623212840364566</v>
      </c>
      <c r="Q10" s="16">
        <f t="shared" si="4"/>
        <v>9.6238280001823023E-2</v>
      </c>
      <c r="S10" s="22" t="s">
        <v>228</v>
      </c>
      <c r="T10" s="23">
        <f>_xlfn.PERCENTILE.INC(M2:M148,10%)</f>
        <v>1.1535089424497043</v>
      </c>
      <c r="U10" s="23">
        <f>_xlfn.PERCENTILE.INC(N2:N148,10%)</f>
        <v>0.14146819114545767</v>
      </c>
      <c r="V10" s="69">
        <f>_xlfn.PERCENTILE.INC(O2:O148,10%)</f>
        <v>0.95751854272284975</v>
      </c>
      <c r="W10" s="24">
        <f>_xlfn.PERCENTILE.INC(P2:P148,10%)</f>
        <v>6.213939107534263E-2</v>
      </c>
      <c r="X10" s="24">
        <f>_xlfn.PERCENTILE.INC(Q2:Q148,10%)</f>
        <v>2.7991549736210909E-2</v>
      </c>
      <c r="Z10" s="44" t="s">
        <v>37</v>
      </c>
      <c r="AA10" s="45"/>
      <c r="AB10" s="45"/>
      <c r="AC10" s="45"/>
      <c r="AD10" s="45"/>
      <c r="AE10" s="4">
        <v>53</v>
      </c>
    </row>
    <row r="11" spans="1:31" ht="11.5" x14ac:dyDescent="0.25">
      <c r="A11" s="15" t="s">
        <v>10</v>
      </c>
      <c r="B11" s="15">
        <v>860013809</v>
      </c>
      <c r="C11" s="15" t="s">
        <v>54</v>
      </c>
      <c r="D11" s="15" t="s">
        <v>42</v>
      </c>
      <c r="E11" s="15" t="s">
        <v>35</v>
      </c>
      <c r="F11" s="15">
        <v>87177000</v>
      </c>
      <c r="G11" s="15">
        <v>151899611</v>
      </c>
      <c r="H11" s="15">
        <v>81840412</v>
      </c>
      <c r="I11" s="15">
        <v>107967531</v>
      </c>
      <c r="J11" s="15">
        <v>43932080</v>
      </c>
      <c r="K11" s="15">
        <v>24015195</v>
      </c>
      <c r="L11" s="15">
        <v>14471366</v>
      </c>
      <c r="M11" s="16">
        <f t="shared" si="0"/>
        <v>1.0652072474903964</v>
      </c>
      <c r="N11" s="16">
        <f t="shared" si="1"/>
        <v>0.7107821428193124</v>
      </c>
      <c r="O11" s="16">
        <f t="shared" si="2"/>
        <v>1.6594974517263954</v>
      </c>
      <c r="P11" s="16">
        <f t="shared" si="3"/>
        <v>0.54664370546534558</v>
      </c>
      <c r="Q11" s="16">
        <f t="shared" si="4"/>
        <v>0.15809912113599817</v>
      </c>
      <c r="S11" s="22" t="s">
        <v>229</v>
      </c>
      <c r="T11" s="23">
        <f>_xlfn.PERCENTILE.INC(M2:M148,20%)</f>
        <v>1.2960220060858005</v>
      </c>
      <c r="U11" s="23">
        <f>_xlfn.PERCENTILE.INC(N2:N148,20%)</f>
        <v>0.23129028157080583</v>
      </c>
      <c r="V11" s="68">
        <f>_xlfn.PERCENTILE.INC(O2:O148,20%)</f>
        <v>1.4092520190957596</v>
      </c>
      <c r="W11" s="25">
        <f>_xlfn.PERCENTILE.INC(P2:P148,20%)</f>
        <v>0.11315402893187103</v>
      </c>
      <c r="X11" s="25">
        <f>_xlfn.PERCENTILE.INC(Q2:Q148,20%)</f>
        <v>4.9737958785793894E-2</v>
      </c>
      <c r="Z11" s="44" t="s">
        <v>42</v>
      </c>
      <c r="AA11" s="45"/>
      <c r="AB11" s="45"/>
      <c r="AC11" s="45"/>
      <c r="AD11" s="45"/>
      <c r="AE11" s="26">
        <v>46</v>
      </c>
    </row>
    <row r="12" spans="1:31" ht="12" thickBot="1" x14ac:dyDescent="0.3">
      <c r="A12" s="15" t="s">
        <v>10</v>
      </c>
      <c r="B12" s="15">
        <v>860023525</v>
      </c>
      <c r="C12" s="15" t="s">
        <v>55</v>
      </c>
      <c r="D12" s="15" t="s">
        <v>37</v>
      </c>
      <c r="E12" s="15" t="s">
        <v>31</v>
      </c>
      <c r="F12" s="15">
        <v>46799859</v>
      </c>
      <c r="G12" s="15">
        <v>65184833</v>
      </c>
      <c r="H12" s="15">
        <v>16990756</v>
      </c>
      <c r="I12" s="15">
        <v>19427759</v>
      </c>
      <c r="J12" s="15">
        <v>45757074</v>
      </c>
      <c r="K12" s="15">
        <v>3432468</v>
      </c>
      <c r="L12" s="15">
        <v>1503652</v>
      </c>
      <c r="M12" s="16">
        <f t="shared" si="0"/>
        <v>2.7544306445222331</v>
      </c>
      <c r="N12" s="16">
        <f t="shared" si="1"/>
        <v>0.29804109492771119</v>
      </c>
      <c r="O12" s="16">
        <f t="shared" si="2"/>
        <v>2.2827542543088426</v>
      </c>
      <c r="P12" s="16">
        <f t="shared" si="3"/>
        <v>7.5015023906467443E-2</v>
      </c>
      <c r="Q12" s="16">
        <f t="shared" si="4"/>
        <v>5.2657464045355457E-2</v>
      </c>
      <c r="S12" s="22" t="s">
        <v>230</v>
      </c>
      <c r="T12" s="24">
        <f>_xlfn.PERCENTILE.INC(M2:M148,30%)</f>
        <v>1.5433576901081669</v>
      </c>
      <c r="U12" s="23">
        <f>_xlfn.PERCENTILE.INC(N2:N148,30%)</f>
        <v>0.30573092574993938</v>
      </c>
      <c r="V12" s="25">
        <f>_xlfn.PERCENTILE.INC(O2:O148,30%)</f>
        <v>1.833321891464391</v>
      </c>
      <c r="W12" s="23">
        <f>_xlfn.PERCENTILE.INC(P2:P148,30%)</f>
        <v>0.1599631779382239</v>
      </c>
      <c r="X12" s="23">
        <f>_xlfn.PERCENTILE.INC(Q2:Q148,30%)</f>
        <v>8.2471115185507343E-2</v>
      </c>
      <c r="Z12" s="59" t="s">
        <v>48</v>
      </c>
      <c r="AA12" s="60"/>
      <c r="AB12" s="60"/>
      <c r="AC12" s="60"/>
      <c r="AD12" s="60"/>
      <c r="AE12" s="27">
        <v>13</v>
      </c>
    </row>
    <row r="13" spans="1:31" ht="12" thickBot="1" x14ac:dyDescent="0.3">
      <c r="A13" s="15" t="s">
        <v>10</v>
      </c>
      <c r="B13" s="15">
        <v>860027917</v>
      </c>
      <c r="C13" s="15" t="s">
        <v>56</v>
      </c>
      <c r="D13" s="15" t="s">
        <v>37</v>
      </c>
      <c r="E13" s="15" t="s">
        <v>11</v>
      </c>
      <c r="F13" s="15">
        <v>52517599</v>
      </c>
      <c r="G13" s="15">
        <v>81461582</v>
      </c>
      <c r="H13" s="15">
        <v>6120782</v>
      </c>
      <c r="I13" s="15">
        <v>15036956</v>
      </c>
      <c r="J13" s="15">
        <v>66424626</v>
      </c>
      <c r="K13" s="15">
        <v>2870289</v>
      </c>
      <c r="L13" s="15">
        <v>251198</v>
      </c>
      <c r="M13" s="16">
        <f t="shared" si="0"/>
        <v>8.5802106658920376</v>
      </c>
      <c r="N13" s="16">
        <f t="shared" si="1"/>
        <v>0.18458954062542021</v>
      </c>
      <c r="O13" s="16">
        <f t="shared" si="2"/>
        <v>11.426400687903566</v>
      </c>
      <c r="P13" s="16">
        <f t="shared" si="3"/>
        <v>4.3211218080475157E-2</v>
      </c>
      <c r="Q13" s="16">
        <f t="shared" si="4"/>
        <v>3.523487918513539E-2</v>
      </c>
      <c r="S13" s="22" t="s">
        <v>231</v>
      </c>
      <c r="T13" s="25">
        <f>_xlfn.PERCENTILE.INC(M2:M148,40%)</f>
        <v>1.9910159243682366</v>
      </c>
      <c r="U13" s="23">
        <f>_xlfn.PERCENTILE.INC(N2:N148,40%)</f>
        <v>0.34888829385569836</v>
      </c>
      <c r="V13" s="28">
        <f>_xlfn.PERCENTILE.INC(O2:O148,40%)</f>
        <v>2.3216385260553483</v>
      </c>
      <c r="W13" s="28">
        <f>_xlfn.PERCENTILE.INC(P2:P148,40%)</f>
        <v>0.19252562843559609</v>
      </c>
      <c r="X13" s="28">
        <f>_xlfn.PERCENTILE.INC(Q2:Q148,40%)</f>
        <v>0.10665366383233808</v>
      </c>
      <c r="Z13" s="54" t="s">
        <v>26</v>
      </c>
      <c r="AA13" s="55"/>
      <c r="AB13" s="55"/>
      <c r="AC13" s="55"/>
      <c r="AD13" s="56"/>
      <c r="AE13" s="29">
        <f>AE14+AE15</f>
        <v>5</v>
      </c>
    </row>
    <row r="14" spans="1:31" ht="11.5" x14ac:dyDescent="0.25">
      <c r="A14" s="15" t="s">
        <v>10</v>
      </c>
      <c r="B14" s="15">
        <v>860051688</v>
      </c>
      <c r="C14" s="15" t="s">
        <v>57</v>
      </c>
      <c r="D14" s="15" t="s">
        <v>42</v>
      </c>
      <c r="E14" s="15" t="s">
        <v>31</v>
      </c>
      <c r="F14" s="15">
        <v>18448282</v>
      </c>
      <c r="G14" s="15">
        <v>27549883</v>
      </c>
      <c r="H14" s="15">
        <v>2276668</v>
      </c>
      <c r="I14" s="15">
        <v>16549040</v>
      </c>
      <c r="J14" s="15">
        <v>11000843</v>
      </c>
      <c r="K14" s="15">
        <v>774215</v>
      </c>
      <c r="L14" s="15">
        <v>419274</v>
      </c>
      <c r="M14" s="16">
        <f t="shared" si="0"/>
        <v>8.1031937902232567</v>
      </c>
      <c r="N14" s="16">
        <f t="shared" si="1"/>
        <v>0.6006936581182577</v>
      </c>
      <c r="O14" s="16">
        <f t="shared" si="2"/>
        <v>1.8465609601358539</v>
      </c>
      <c r="P14" s="16">
        <f t="shared" si="3"/>
        <v>7.0377788320404172E-2</v>
      </c>
      <c r="Q14" s="16">
        <f t="shared" si="4"/>
        <v>2.8102297203948197E-2</v>
      </c>
      <c r="S14" s="22" t="s">
        <v>232</v>
      </c>
      <c r="T14" s="23">
        <f>_xlfn.PERCENTILE.INC(M2:M148,50%)</f>
        <v>2.3739722350121863</v>
      </c>
      <c r="U14" s="28">
        <f>_xlfn.PERCENTILE.INC(N2:N148,50%)</f>
        <v>0.39346585951373614</v>
      </c>
      <c r="V14" s="23">
        <f>_xlfn.PERCENTILE.INC(O2:O148,50%)</f>
        <v>3.0974541501934163</v>
      </c>
      <c r="W14" s="23">
        <f>_xlfn.PERCENTILE.INC(P2:P148,50%)</f>
        <v>0.21848887197864347</v>
      </c>
      <c r="X14" s="23">
        <f>_xlfn.PERCENTILE.INC(Q2:Q148,50%)</f>
        <v>0.11728393651492136</v>
      </c>
      <c r="Z14" s="44" t="s">
        <v>37</v>
      </c>
      <c r="AA14" s="45"/>
      <c r="AB14" s="45"/>
      <c r="AC14" s="45"/>
      <c r="AD14" s="45"/>
      <c r="AE14" s="30">
        <v>4</v>
      </c>
    </row>
    <row r="15" spans="1:31" ht="12" thickBot="1" x14ac:dyDescent="0.3">
      <c r="A15" s="15" t="s">
        <v>10</v>
      </c>
      <c r="B15" s="15">
        <v>860067998</v>
      </c>
      <c r="C15" s="15" t="s">
        <v>58</v>
      </c>
      <c r="D15" s="15" t="s">
        <v>37</v>
      </c>
      <c r="E15" s="15" t="s">
        <v>31</v>
      </c>
      <c r="F15" s="15">
        <v>105426614</v>
      </c>
      <c r="G15" s="15">
        <v>175769293</v>
      </c>
      <c r="H15" s="15">
        <v>87372496</v>
      </c>
      <c r="I15" s="15">
        <v>94686876</v>
      </c>
      <c r="J15" s="15">
        <v>81082417</v>
      </c>
      <c r="K15" s="15">
        <v>12126720</v>
      </c>
      <c r="L15" s="15">
        <v>9838606</v>
      </c>
      <c r="M15" s="16">
        <f t="shared" si="0"/>
        <v>1.2066338816737019</v>
      </c>
      <c r="N15" s="16">
        <f t="shared" si="1"/>
        <v>0.53869976025903454</v>
      </c>
      <c r="O15" s="16">
        <f t="shared" si="2"/>
        <v>1.2325648572572172</v>
      </c>
      <c r="P15" s="16">
        <f t="shared" si="3"/>
        <v>0.14956041579273593</v>
      </c>
      <c r="Q15" s="16">
        <f t="shared" si="4"/>
        <v>6.8992255660947563E-2</v>
      </c>
      <c r="S15" s="22" t="s">
        <v>233</v>
      </c>
      <c r="T15" s="23">
        <f>_xlfn.PERCENTILE.INC(M2:M148,60%)</f>
        <v>2.6256518805862812</v>
      </c>
      <c r="U15" s="25">
        <f>_xlfn.PERCENTILE.INC(N2:N148,60%)</f>
        <v>0.50529926580343099</v>
      </c>
      <c r="V15" s="23">
        <f>_xlfn.PERCENTILE.INC(O2:O148,60%)</f>
        <v>4.6051473189948471</v>
      </c>
      <c r="W15" s="23">
        <f>_xlfn.PERCENTILE.INC(P2:P148,60%)</f>
        <v>0.24857421332468643</v>
      </c>
      <c r="X15" s="23">
        <f>_xlfn.PERCENTILE.INC(Q2:Q148,60%)</f>
        <v>0.14368744095721531</v>
      </c>
      <c r="Z15" s="44" t="s">
        <v>42</v>
      </c>
      <c r="AA15" s="45"/>
      <c r="AB15" s="45"/>
      <c r="AC15" s="45"/>
      <c r="AD15" s="45"/>
      <c r="AE15" s="31">
        <v>1</v>
      </c>
    </row>
    <row r="16" spans="1:31" ht="12" thickBot="1" x14ac:dyDescent="0.3">
      <c r="A16" s="15" t="s">
        <v>10</v>
      </c>
      <c r="B16" s="15">
        <v>890300510</v>
      </c>
      <c r="C16" s="15" t="s">
        <v>59</v>
      </c>
      <c r="D16" s="15" t="s">
        <v>37</v>
      </c>
      <c r="E16" s="15" t="s">
        <v>14</v>
      </c>
      <c r="F16" s="15">
        <v>21293712</v>
      </c>
      <c r="G16" s="15">
        <v>43161498</v>
      </c>
      <c r="H16" s="15">
        <v>3395438</v>
      </c>
      <c r="I16" s="15">
        <v>5326640</v>
      </c>
      <c r="J16" s="15">
        <v>37834858</v>
      </c>
      <c r="K16" s="15">
        <v>1777539</v>
      </c>
      <c r="L16" s="15">
        <v>1767549</v>
      </c>
      <c r="M16" s="16">
        <f t="shared" si="0"/>
        <v>6.2712710407317109</v>
      </c>
      <c r="N16" s="16">
        <f t="shared" si="1"/>
        <v>0.12341184265661956</v>
      </c>
      <c r="O16" s="16">
        <f t="shared" si="2"/>
        <v>1.0056518942332009</v>
      </c>
      <c r="P16" s="16">
        <f t="shared" si="3"/>
        <v>4.6981516357217465E-2</v>
      </c>
      <c r="Q16" s="16">
        <f t="shared" si="4"/>
        <v>4.118344085277114E-2</v>
      </c>
      <c r="S16" s="22" t="s">
        <v>234</v>
      </c>
      <c r="T16" s="23">
        <f>_xlfn.PERCENTILE.INC(M2:M148,70%)</f>
        <v>3.4105192187887536</v>
      </c>
      <c r="U16" s="24">
        <f>_xlfn.PERCENTILE.INC(N2:N148,70%)</f>
        <v>0.56453310418273273</v>
      </c>
      <c r="V16" s="23">
        <f>_xlfn.PERCENTILE.INC(O2:O148,70%)</f>
        <v>6.2457940484902492</v>
      </c>
      <c r="W16" s="23">
        <f>_xlfn.PERCENTILE.INC(P2:P148,70%)</f>
        <v>0.29919511271371596</v>
      </c>
      <c r="X16" s="23">
        <f>_xlfn.PERCENTILE.INC(Q2:Q148,70%)</f>
        <v>0.16156221836234552</v>
      </c>
      <c r="Z16" s="61" t="s">
        <v>30</v>
      </c>
      <c r="AA16" s="62"/>
      <c r="AB16" s="62"/>
      <c r="AC16" s="62"/>
      <c r="AD16" s="62"/>
      <c r="AE16" s="32">
        <f>AE3+AE5+AE9+AE13</f>
        <v>147</v>
      </c>
    </row>
    <row r="17" spans="1:31" ht="11.5" x14ac:dyDescent="0.25">
      <c r="A17" s="15" t="s">
        <v>10</v>
      </c>
      <c r="B17" s="15">
        <v>890300918</v>
      </c>
      <c r="C17" s="15" t="s">
        <v>60</v>
      </c>
      <c r="D17" s="15" t="s">
        <v>37</v>
      </c>
      <c r="E17" s="15" t="s">
        <v>14</v>
      </c>
      <c r="F17" s="15">
        <v>32245639</v>
      </c>
      <c r="G17" s="15">
        <v>63247288</v>
      </c>
      <c r="H17" s="15">
        <v>30403082</v>
      </c>
      <c r="I17" s="15">
        <v>33865686</v>
      </c>
      <c r="J17" s="15">
        <v>29381602</v>
      </c>
      <c r="K17" s="15">
        <v>924507</v>
      </c>
      <c r="L17" s="15">
        <v>3260051</v>
      </c>
      <c r="M17" s="16">
        <f t="shared" si="0"/>
        <v>1.0606042834736293</v>
      </c>
      <c r="N17" s="16">
        <f t="shared" si="1"/>
        <v>0.5354488243037393</v>
      </c>
      <c r="O17" s="16">
        <f t="shared" si="2"/>
        <v>0.28358666781593295</v>
      </c>
      <c r="P17" s="16">
        <f t="shared" si="3"/>
        <v>3.1465506884205977E-2</v>
      </c>
      <c r="Q17" s="16">
        <f t="shared" si="4"/>
        <v>1.4617338216936669E-2</v>
      </c>
      <c r="S17" s="22" t="s">
        <v>235</v>
      </c>
      <c r="T17" s="23">
        <f>_xlfn.PERCENTILE.INC(M2:M148,80%)</f>
        <v>4.2438430919846972</v>
      </c>
      <c r="U17" s="23">
        <f>_xlfn.PERCENTILE.INC(N2:N148,80%)</f>
        <v>0.65652854429806928</v>
      </c>
      <c r="V17" s="28">
        <f>_xlfn.PERCENTILE.INC(O2:O148,80%)</f>
        <v>8.7062936564816571</v>
      </c>
      <c r="W17" s="23">
        <f>_xlfn.PERCENTILE.INC(P2:P148,80%)</f>
        <v>0.35745874722820409</v>
      </c>
      <c r="X17" s="23">
        <f>_xlfn.PERCENTILE.INC(Q2:Q148,80%)</f>
        <v>0.18504646559800333</v>
      </c>
      <c r="AE17" s="33"/>
    </row>
    <row r="18" spans="1:31" ht="11.5" x14ac:dyDescent="0.25">
      <c r="A18" s="15" t="s">
        <v>10</v>
      </c>
      <c r="B18" s="15">
        <v>890800450</v>
      </c>
      <c r="C18" s="15" t="s">
        <v>61</v>
      </c>
      <c r="D18" s="15" t="s">
        <v>37</v>
      </c>
      <c r="E18" s="15" t="s">
        <v>62</v>
      </c>
      <c r="F18" s="15">
        <v>33377164</v>
      </c>
      <c r="G18" s="15">
        <v>58138720</v>
      </c>
      <c r="H18" s="15">
        <v>25306266</v>
      </c>
      <c r="I18" s="15">
        <v>37040772</v>
      </c>
      <c r="J18" s="15">
        <v>21097948</v>
      </c>
      <c r="K18" s="15">
        <v>5309074</v>
      </c>
      <c r="L18" s="15">
        <v>1681259</v>
      </c>
      <c r="M18" s="16">
        <f t="shared" si="0"/>
        <v>1.318928837624642</v>
      </c>
      <c r="N18" s="16">
        <f t="shared" si="1"/>
        <v>0.63711020813667729</v>
      </c>
      <c r="O18" s="16">
        <f t="shared" si="2"/>
        <v>3.1577966274083886</v>
      </c>
      <c r="P18" s="16">
        <f t="shared" si="3"/>
        <v>0.25163935374188995</v>
      </c>
      <c r="Q18" s="16">
        <f t="shared" si="4"/>
        <v>9.1317352704015503E-2</v>
      </c>
      <c r="S18" s="22" t="s">
        <v>236</v>
      </c>
      <c r="T18" s="23">
        <f>_xlfn.PERCENTILE.INC(M2:M148,90%)</f>
        <v>6.5851096237350415</v>
      </c>
      <c r="U18" s="23">
        <f>_xlfn.PERCENTILE.INC(N2:N148,90%)</f>
        <v>0.72548307291155911</v>
      </c>
      <c r="V18" s="23">
        <f>_xlfn.PERCENTILE.INC(O2:O148,90%)</f>
        <v>25.413682496031676</v>
      </c>
      <c r="W18" s="23">
        <f>_xlfn.PERCENTILE.INC(P2:P148,90%)</f>
        <v>0.47007847348896759</v>
      </c>
      <c r="X18" s="23">
        <f>_xlfn.PERCENTILE.INC(Q2:Q148,90%)</f>
        <v>0.21467376383192749</v>
      </c>
      <c r="AE18" s="34"/>
    </row>
    <row r="19" spans="1:31" ht="11.5" x14ac:dyDescent="0.25">
      <c r="A19" s="15" t="s">
        <v>10</v>
      </c>
      <c r="B19" s="15">
        <v>890907797</v>
      </c>
      <c r="C19" s="15" t="s">
        <v>237</v>
      </c>
      <c r="D19" s="15" t="s">
        <v>37</v>
      </c>
      <c r="E19" s="15" t="s">
        <v>97</v>
      </c>
      <c r="F19" s="15">
        <v>14049420</v>
      </c>
      <c r="G19" s="15">
        <v>44994856</v>
      </c>
      <c r="H19" s="15">
        <v>19728000</v>
      </c>
      <c r="I19" s="15">
        <v>25314837</v>
      </c>
      <c r="J19" s="15">
        <v>19680019</v>
      </c>
      <c r="K19" s="15">
        <v>10172687</v>
      </c>
      <c r="L19" s="15">
        <v>2816463</v>
      </c>
      <c r="M19" s="16">
        <f t="shared" si="0"/>
        <v>0.71215632603406331</v>
      </c>
      <c r="N19" s="16">
        <f t="shared" si="1"/>
        <v>0.5626162466216138</v>
      </c>
      <c r="O19" s="16">
        <f t="shared" si="2"/>
        <v>3.6118660177676754</v>
      </c>
      <c r="P19" s="16">
        <f t="shared" si="3"/>
        <v>0.51690432819195953</v>
      </c>
      <c r="Q19" s="16">
        <f t="shared" si="4"/>
        <v>0.22608555520213244</v>
      </c>
      <c r="S19" s="22" t="s">
        <v>238</v>
      </c>
      <c r="T19" s="23">
        <f>_xlfn.PERCENTILE.INC(M2:M148,100%)</f>
        <v>20.073769869450064</v>
      </c>
      <c r="U19" s="23">
        <f>_xlfn.PERCENTILE.INC(N2:N148,100%)</f>
        <v>0.9541694257388621</v>
      </c>
      <c r="V19" s="23">
        <f>_xlfn.PERCENTILE.INC(O2:O148,100%)</f>
        <v>902.61502347417843</v>
      </c>
      <c r="W19" s="23">
        <f>_xlfn.PERCENTILE.INC(P2:P148,100%)</f>
        <v>2.348393000330173</v>
      </c>
      <c r="X19" s="23">
        <f>_xlfn.PERCENTILE.INC(Q2:Q148,100%)</f>
        <v>0.42765703570877123</v>
      </c>
    </row>
    <row r="20" spans="1:31" ht="18" customHeight="1" x14ac:dyDescent="0.25">
      <c r="A20" s="15" t="s">
        <v>10</v>
      </c>
      <c r="B20" s="15">
        <v>890937546</v>
      </c>
      <c r="C20" s="15" t="s">
        <v>63</v>
      </c>
      <c r="D20" s="15" t="s">
        <v>37</v>
      </c>
      <c r="E20" s="15" t="s">
        <v>35</v>
      </c>
      <c r="F20" s="15">
        <v>35786753</v>
      </c>
      <c r="G20" s="15">
        <v>40036964</v>
      </c>
      <c r="H20" s="15">
        <v>7411201</v>
      </c>
      <c r="I20" s="15">
        <v>9963940</v>
      </c>
      <c r="J20" s="15">
        <v>30073024</v>
      </c>
      <c r="K20" s="15">
        <v>11016495</v>
      </c>
      <c r="L20" s="15">
        <v>1758028</v>
      </c>
      <c r="M20" s="16">
        <f t="shared" si="0"/>
        <v>4.828738688911554</v>
      </c>
      <c r="N20" s="16">
        <f t="shared" si="1"/>
        <v>0.24886852060011344</v>
      </c>
      <c r="O20" s="16">
        <f t="shared" si="2"/>
        <v>6.2663933680237172</v>
      </c>
      <c r="P20" s="16">
        <f t="shared" si="3"/>
        <v>0.36632481655320065</v>
      </c>
      <c r="Q20" s="16">
        <f t="shared" si="4"/>
        <v>0.27515810139849767</v>
      </c>
      <c r="S20" s="64" t="s">
        <v>239</v>
      </c>
      <c r="T20" s="63">
        <f>T12</f>
        <v>1.5433576901081669</v>
      </c>
      <c r="U20" s="63">
        <f>U16</f>
        <v>0.56453310418273273</v>
      </c>
      <c r="V20" s="63">
        <f>V11</f>
        <v>1.4092520190957596</v>
      </c>
      <c r="W20" s="63">
        <f>W10</f>
        <v>6.213939107534263E-2</v>
      </c>
      <c r="X20" s="63">
        <f>X10</f>
        <v>2.7991549736210909E-2</v>
      </c>
      <c r="Z20" s="35">
        <f>Z21/AE16</f>
        <v>0.70068027210884354</v>
      </c>
      <c r="AA20" s="35">
        <f>AA21/AE16</f>
        <v>0.68707482993197277</v>
      </c>
      <c r="AB20" s="35">
        <f>AB21/AE16</f>
        <v>0.78911564625850339</v>
      </c>
      <c r="AC20" s="35">
        <f>AC21/AE16</f>
        <v>0.89795918367346939</v>
      </c>
      <c r="AD20" s="35">
        <f>AD21/AE16</f>
        <v>0.891156462585034</v>
      </c>
      <c r="AE20" s="36" t="s">
        <v>240</v>
      </c>
    </row>
    <row r="21" spans="1:31" ht="20" x14ac:dyDescent="0.25">
      <c r="A21" s="15" t="s">
        <v>10</v>
      </c>
      <c r="B21" s="15">
        <v>900115530</v>
      </c>
      <c r="C21" s="15" t="s">
        <v>241</v>
      </c>
      <c r="D21" s="15" t="s">
        <v>42</v>
      </c>
      <c r="E21" s="15" t="s">
        <v>23</v>
      </c>
      <c r="F21" s="15">
        <v>49791191</v>
      </c>
      <c r="G21" s="15">
        <v>78493605</v>
      </c>
      <c r="H21" s="15">
        <v>50632495</v>
      </c>
      <c r="I21" s="15">
        <v>57545683</v>
      </c>
      <c r="J21" s="15">
        <v>20947922</v>
      </c>
      <c r="K21" s="15">
        <v>8320634</v>
      </c>
      <c r="L21" s="15">
        <v>7674426</v>
      </c>
      <c r="M21" s="16">
        <f t="shared" si="0"/>
        <v>0.98338410935506926</v>
      </c>
      <c r="N21" s="16">
        <f t="shared" si="1"/>
        <v>0.73312574954354559</v>
      </c>
      <c r="O21" s="16">
        <f t="shared" si="2"/>
        <v>1.0842027794652005</v>
      </c>
      <c r="P21" s="16">
        <f t="shared" si="3"/>
        <v>0.39720569897100055</v>
      </c>
      <c r="Q21" s="16">
        <f t="shared" si="4"/>
        <v>0.10600397318991783</v>
      </c>
      <c r="S21" s="64"/>
      <c r="T21" s="63"/>
      <c r="U21" s="63"/>
      <c r="V21" s="63"/>
      <c r="W21" s="63"/>
      <c r="X21" s="63"/>
      <c r="Z21" s="37">
        <f>COUNTIF(M2:M148,"&gt;=1,54")</f>
        <v>103</v>
      </c>
      <c r="AA21" s="37">
        <f>COUNTIF(N2:N148,"&lt;=0,56")</f>
        <v>101</v>
      </c>
      <c r="AB21" s="37">
        <f>COUNTIF(O2:O148,"&gt;=1,41")</f>
        <v>116</v>
      </c>
      <c r="AC21" s="37">
        <f>COUNTIF(P2:P148,"&gt;=0,06")</f>
        <v>132</v>
      </c>
      <c r="AD21" s="37">
        <f>COUNTIF(Q2:Q148,"&gt;=0,03")</f>
        <v>131</v>
      </c>
      <c r="AE21" s="36" t="s">
        <v>242</v>
      </c>
    </row>
    <row r="22" spans="1:31" ht="18" customHeight="1" x14ac:dyDescent="0.25">
      <c r="A22" s="15" t="s">
        <v>10</v>
      </c>
      <c r="B22" s="15">
        <v>900339129</v>
      </c>
      <c r="C22" s="15" t="s">
        <v>64</v>
      </c>
      <c r="D22" s="15" t="s">
        <v>37</v>
      </c>
      <c r="E22" s="15" t="s">
        <v>35</v>
      </c>
      <c r="F22" s="15">
        <v>2097797</v>
      </c>
      <c r="G22" s="15">
        <v>2758043</v>
      </c>
      <c r="H22" s="15">
        <v>391185</v>
      </c>
      <c r="I22" s="15">
        <v>1335081</v>
      </c>
      <c r="J22" s="15">
        <v>1422962</v>
      </c>
      <c r="K22" s="15">
        <v>572317</v>
      </c>
      <c r="L22" s="15">
        <v>91708</v>
      </c>
      <c r="M22" s="16">
        <f t="shared" si="0"/>
        <v>5.3626723928575997</v>
      </c>
      <c r="N22" s="16">
        <f t="shared" si="1"/>
        <v>0.4840682324387256</v>
      </c>
      <c r="O22" s="16">
        <f t="shared" si="2"/>
        <v>6.2406442186068825</v>
      </c>
      <c r="P22" s="16">
        <f t="shared" si="3"/>
        <v>0.40220118316581893</v>
      </c>
      <c r="Q22" s="16">
        <f t="shared" si="4"/>
        <v>0.20750836734597683</v>
      </c>
      <c r="S22" s="64" t="s">
        <v>243</v>
      </c>
      <c r="T22" s="65">
        <f>T13</f>
        <v>1.9910159243682366</v>
      </c>
      <c r="U22" s="65">
        <f>U15</f>
        <v>0.50529926580343099</v>
      </c>
      <c r="V22" s="65">
        <f>V12</f>
        <v>1.833321891464391</v>
      </c>
      <c r="W22" s="65">
        <f>W11</f>
        <v>0.11315402893187103</v>
      </c>
      <c r="X22" s="65">
        <f>X11</f>
        <v>4.9737958785793894E-2</v>
      </c>
      <c r="Z22" s="38">
        <f>Z23/AE16</f>
        <v>0.59863945578231292</v>
      </c>
      <c r="AA22" s="38">
        <f>AA23/AE16</f>
        <v>0.60544217687074831</v>
      </c>
      <c r="AB22" s="38">
        <f>AB23/AE16</f>
        <v>0.70068027210884354</v>
      </c>
      <c r="AC22" s="38">
        <f>AC23/AE16</f>
        <v>0.79591836734693877</v>
      </c>
      <c r="AD22" s="38">
        <f>AD23/AE16</f>
        <v>0.78231292517006801</v>
      </c>
      <c r="AE22" s="36" t="s">
        <v>240</v>
      </c>
    </row>
    <row r="23" spans="1:31" ht="20" x14ac:dyDescent="0.25">
      <c r="A23" s="15" t="s">
        <v>10</v>
      </c>
      <c r="B23" s="15">
        <v>900517378</v>
      </c>
      <c r="C23" s="15" t="s">
        <v>65</v>
      </c>
      <c r="D23" s="15" t="s">
        <v>37</v>
      </c>
      <c r="E23" s="15" t="s">
        <v>66</v>
      </c>
      <c r="F23" s="15">
        <v>162665788</v>
      </c>
      <c r="G23" s="15">
        <v>347062113</v>
      </c>
      <c r="H23" s="15">
        <v>40994036</v>
      </c>
      <c r="I23" s="15">
        <v>65696479</v>
      </c>
      <c r="J23" s="15">
        <v>281365634</v>
      </c>
      <c r="K23" s="15">
        <v>63587483</v>
      </c>
      <c r="L23" s="15">
        <v>324194</v>
      </c>
      <c r="M23" s="16">
        <f t="shared" si="0"/>
        <v>3.9680354478880782</v>
      </c>
      <c r="N23" s="16">
        <f t="shared" si="1"/>
        <v>0.18929314534542696</v>
      </c>
      <c r="O23" s="16">
        <f t="shared" si="2"/>
        <v>196.14022159571121</v>
      </c>
      <c r="P23" s="16">
        <f t="shared" si="3"/>
        <v>0.22599591178217593</v>
      </c>
      <c r="Q23" s="16">
        <f t="shared" si="4"/>
        <v>0.1832164348057202</v>
      </c>
      <c r="S23" s="64"/>
      <c r="T23" s="65"/>
      <c r="U23" s="65"/>
      <c r="V23" s="66"/>
      <c r="W23" s="65"/>
      <c r="X23" s="65"/>
      <c r="Z23" s="39">
        <f>COUNTIF(M2:M148,"&gt;=1,99")</f>
        <v>88</v>
      </c>
      <c r="AA23" s="39">
        <f>COUNTIF(N2:N148,"&lt;=0,51")</f>
        <v>89</v>
      </c>
      <c r="AB23" s="39">
        <f>COUNTIF(O2:O148,"&gt;=1,83")</f>
        <v>103</v>
      </c>
      <c r="AC23" s="39">
        <f>COUNTIF(P4:P150,"&gt;=0,11")</f>
        <v>117</v>
      </c>
      <c r="AD23" s="39">
        <f>COUNTIF(Q4:Q150,"&gt;=0,05")</f>
        <v>115</v>
      </c>
      <c r="AE23" s="36" t="s">
        <v>242</v>
      </c>
    </row>
    <row r="24" spans="1:31" ht="11.5" x14ac:dyDescent="0.25">
      <c r="A24" s="15" t="s">
        <v>10</v>
      </c>
      <c r="B24" s="15">
        <v>900625864</v>
      </c>
      <c r="C24" s="15" t="s">
        <v>67</v>
      </c>
      <c r="D24" s="15" t="s">
        <v>42</v>
      </c>
      <c r="E24" s="15" t="s">
        <v>28</v>
      </c>
      <c r="F24" s="15">
        <v>33923297</v>
      </c>
      <c r="G24" s="15">
        <v>40255253</v>
      </c>
      <c r="H24" s="15">
        <v>13251030</v>
      </c>
      <c r="I24" s="15">
        <v>25269524</v>
      </c>
      <c r="J24" s="15">
        <v>14985729</v>
      </c>
      <c r="K24" s="15">
        <v>3043076</v>
      </c>
      <c r="L24" s="15">
        <v>3483864</v>
      </c>
      <c r="M24" s="16">
        <f t="shared" si="0"/>
        <v>2.5600498225420969</v>
      </c>
      <c r="N24" s="16">
        <f t="shared" si="1"/>
        <v>0.62773233595128564</v>
      </c>
      <c r="O24" s="16">
        <f t="shared" si="2"/>
        <v>0.87347726547304949</v>
      </c>
      <c r="P24" s="16">
        <f t="shared" si="3"/>
        <v>0.20306492930707609</v>
      </c>
      <c r="Q24" s="16">
        <f t="shared" si="4"/>
        <v>7.5594506883362528E-2</v>
      </c>
    </row>
    <row r="25" spans="1:31" ht="11.5" x14ac:dyDescent="0.25">
      <c r="A25" s="15" t="s">
        <v>10</v>
      </c>
      <c r="B25" s="15">
        <v>901088196</v>
      </c>
      <c r="C25" s="15" t="s">
        <v>68</v>
      </c>
      <c r="D25" s="15" t="s">
        <v>42</v>
      </c>
      <c r="E25" s="15" t="s">
        <v>69</v>
      </c>
      <c r="F25" s="15">
        <v>53767242</v>
      </c>
      <c r="G25" s="15">
        <v>105522400</v>
      </c>
      <c r="H25" s="15">
        <v>49759277</v>
      </c>
      <c r="I25" s="15">
        <v>77836558</v>
      </c>
      <c r="J25" s="15">
        <v>27685842</v>
      </c>
      <c r="K25" s="15">
        <v>2936206</v>
      </c>
      <c r="L25" s="15">
        <v>2843576</v>
      </c>
      <c r="M25" s="16">
        <f t="shared" si="0"/>
        <v>1.0805470907465156</v>
      </c>
      <c r="N25" s="16">
        <f t="shared" si="1"/>
        <v>0.73763066420020773</v>
      </c>
      <c r="O25" s="16">
        <f t="shared" si="2"/>
        <v>1.032575179984639</v>
      </c>
      <c r="P25" s="16">
        <f t="shared" si="3"/>
        <v>0.10605442305131987</v>
      </c>
      <c r="Q25" s="16">
        <f t="shared" si="4"/>
        <v>2.7825428534604974E-2</v>
      </c>
    </row>
    <row r="26" spans="1:31" ht="11.5" x14ac:dyDescent="0.25">
      <c r="A26" s="15" t="s">
        <v>10</v>
      </c>
      <c r="B26" s="15">
        <v>901121179</v>
      </c>
      <c r="C26" s="15" t="s">
        <v>70</v>
      </c>
      <c r="D26" s="15" t="s">
        <v>37</v>
      </c>
      <c r="E26" s="15" t="s">
        <v>45</v>
      </c>
      <c r="F26" s="15">
        <v>543907315</v>
      </c>
      <c r="G26" s="15">
        <v>1069895075</v>
      </c>
      <c r="H26" s="15">
        <v>228604973</v>
      </c>
      <c r="I26" s="15">
        <v>698179448</v>
      </c>
      <c r="J26" s="15">
        <v>371715627</v>
      </c>
      <c r="K26" s="15">
        <v>174167830</v>
      </c>
      <c r="L26" s="15">
        <v>98943954</v>
      </c>
      <c r="M26" s="16">
        <f t="shared" si="0"/>
        <v>2.3792453325151417</v>
      </c>
      <c r="N26" s="16">
        <f t="shared" si="1"/>
        <v>0.65256814832987242</v>
      </c>
      <c r="O26" s="16">
        <f t="shared" si="2"/>
        <v>1.7602675348915204</v>
      </c>
      <c r="P26" s="16">
        <f t="shared" si="3"/>
        <v>0.46855127239512046</v>
      </c>
      <c r="Q26" s="16">
        <f t="shared" si="4"/>
        <v>0.16278963617063102</v>
      </c>
    </row>
    <row r="27" spans="1:31" ht="11.5" x14ac:dyDescent="0.25">
      <c r="A27" s="15" t="s">
        <v>16</v>
      </c>
      <c r="B27" s="15">
        <v>890300213</v>
      </c>
      <c r="C27" s="15" t="s">
        <v>71</v>
      </c>
      <c r="D27" s="15" t="s">
        <v>37</v>
      </c>
      <c r="E27" s="15" t="s">
        <v>23</v>
      </c>
      <c r="F27" s="15">
        <v>84721367</v>
      </c>
      <c r="G27" s="15">
        <v>156418431</v>
      </c>
      <c r="H27" s="15">
        <v>72856378</v>
      </c>
      <c r="I27" s="15">
        <v>139483942</v>
      </c>
      <c r="J27" s="15">
        <v>16934489</v>
      </c>
      <c r="K27" s="15">
        <v>1908879</v>
      </c>
      <c r="L27" s="15">
        <v>4914989</v>
      </c>
      <c r="M27" s="16">
        <f t="shared" si="0"/>
        <v>1.1628544998490042</v>
      </c>
      <c r="N27" s="16">
        <f t="shared" si="1"/>
        <v>0.89173597451568865</v>
      </c>
      <c r="O27" s="16">
        <f t="shared" si="2"/>
        <v>0.38837909911904178</v>
      </c>
      <c r="P27" s="16">
        <f t="shared" si="3"/>
        <v>0.11272138179073488</v>
      </c>
      <c r="Q27" s="16">
        <f t="shared" si="4"/>
        <v>1.2203670550818913E-2</v>
      </c>
    </row>
    <row r="28" spans="1:31" ht="11.5" x14ac:dyDescent="0.25">
      <c r="A28" s="15" t="s">
        <v>16</v>
      </c>
      <c r="B28" s="15">
        <v>890802586</v>
      </c>
      <c r="C28" s="15" t="s">
        <v>72</v>
      </c>
      <c r="D28" s="15" t="s">
        <v>37</v>
      </c>
      <c r="E28" s="15" t="s">
        <v>73</v>
      </c>
      <c r="F28" s="15">
        <v>109458312</v>
      </c>
      <c r="G28" s="15">
        <v>159423347</v>
      </c>
      <c r="H28" s="15">
        <v>61561132</v>
      </c>
      <c r="I28" s="15">
        <v>75438965</v>
      </c>
      <c r="J28" s="15">
        <v>83984382</v>
      </c>
      <c r="K28" s="15">
        <v>11901829</v>
      </c>
      <c r="L28" s="15">
        <v>5091257</v>
      </c>
      <c r="M28" s="16">
        <f t="shared" si="0"/>
        <v>1.7780425480155237</v>
      </c>
      <c r="N28" s="16">
        <f t="shared" si="1"/>
        <v>0.47319897881707379</v>
      </c>
      <c r="O28" s="16">
        <f t="shared" si="2"/>
        <v>2.3376995111423367</v>
      </c>
      <c r="P28" s="16">
        <f t="shared" si="3"/>
        <v>0.14171478930451617</v>
      </c>
      <c r="Q28" s="16">
        <f t="shared" si="4"/>
        <v>7.4655495722342355E-2</v>
      </c>
    </row>
    <row r="29" spans="1:31" ht="11.5" x14ac:dyDescent="0.25">
      <c r="A29" s="15" t="s">
        <v>16</v>
      </c>
      <c r="B29" s="15">
        <v>890900223</v>
      </c>
      <c r="C29" s="15" t="s">
        <v>74</v>
      </c>
      <c r="D29" s="15" t="s">
        <v>37</v>
      </c>
      <c r="E29" s="15" t="s">
        <v>40</v>
      </c>
      <c r="F29" s="15">
        <v>130323869</v>
      </c>
      <c r="G29" s="15">
        <v>238154262</v>
      </c>
      <c r="H29" s="15">
        <v>70530506</v>
      </c>
      <c r="I29" s="15">
        <v>120984354</v>
      </c>
      <c r="J29" s="15">
        <v>117169908</v>
      </c>
      <c r="K29" s="15">
        <v>32089285</v>
      </c>
      <c r="L29" s="15">
        <v>13552850</v>
      </c>
      <c r="M29" s="16">
        <f t="shared" si="0"/>
        <v>1.847765972358117</v>
      </c>
      <c r="N29" s="16">
        <f t="shared" si="1"/>
        <v>0.50800835132650279</v>
      </c>
      <c r="O29" s="16">
        <f t="shared" si="2"/>
        <v>2.3677149086723457</v>
      </c>
      <c r="P29" s="16">
        <f t="shared" si="3"/>
        <v>0.27386967821123492</v>
      </c>
      <c r="Q29" s="16">
        <f t="shared" si="4"/>
        <v>0.13474159450482562</v>
      </c>
    </row>
    <row r="30" spans="1:31" ht="11.5" x14ac:dyDescent="0.25">
      <c r="A30" s="15" t="s">
        <v>16</v>
      </c>
      <c r="B30" s="15">
        <v>890929497</v>
      </c>
      <c r="C30" s="15" t="s">
        <v>75</v>
      </c>
      <c r="D30" s="15" t="s">
        <v>37</v>
      </c>
      <c r="E30" s="15" t="s">
        <v>76</v>
      </c>
      <c r="F30" s="15">
        <v>82709703</v>
      </c>
      <c r="G30" s="15">
        <v>89972461</v>
      </c>
      <c r="H30" s="15">
        <v>22170196</v>
      </c>
      <c r="I30" s="15">
        <v>40026192</v>
      </c>
      <c r="J30" s="15">
        <v>49946269</v>
      </c>
      <c r="K30" s="15">
        <v>9705074</v>
      </c>
      <c r="L30" s="15">
        <v>1753265</v>
      </c>
      <c r="M30" s="16">
        <f t="shared" si="0"/>
        <v>3.7306708068796506</v>
      </c>
      <c r="N30" s="16">
        <f t="shared" si="1"/>
        <v>0.44487159243093283</v>
      </c>
      <c r="O30" s="16">
        <f t="shared" si="2"/>
        <v>5.5354290423866326</v>
      </c>
      <c r="P30" s="16">
        <f t="shared" si="3"/>
        <v>0.19431028972354272</v>
      </c>
      <c r="Q30" s="16">
        <f t="shared" si="4"/>
        <v>0.10786716170851435</v>
      </c>
    </row>
    <row r="31" spans="1:31" ht="11.5" x14ac:dyDescent="0.25">
      <c r="A31" s="15" t="s">
        <v>16</v>
      </c>
      <c r="B31" s="15">
        <v>901228288</v>
      </c>
      <c r="C31" s="15" t="s">
        <v>77</v>
      </c>
      <c r="D31" s="15" t="s">
        <v>37</v>
      </c>
      <c r="E31" s="15" t="s">
        <v>78</v>
      </c>
      <c r="F31" s="15">
        <v>47847241</v>
      </c>
      <c r="G31" s="15">
        <v>105362038</v>
      </c>
      <c r="H31" s="15">
        <v>11129640</v>
      </c>
      <c r="I31" s="15">
        <v>11129640</v>
      </c>
      <c r="J31" s="15">
        <v>94232398</v>
      </c>
      <c r="K31" s="15">
        <v>10825853</v>
      </c>
      <c r="L31" s="15">
        <v>186667</v>
      </c>
      <c r="M31" s="16">
        <f t="shared" si="0"/>
        <v>4.2990825399563688</v>
      </c>
      <c r="N31" s="16">
        <f t="shared" si="1"/>
        <v>0.10563235308717168</v>
      </c>
      <c r="O31" s="16">
        <f t="shared" si="2"/>
        <v>57.995537507968734</v>
      </c>
      <c r="P31" s="16">
        <f t="shared" si="3"/>
        <v>0.11488461749641561</v>
      </c>
      <c r="Q31" s="16">
        <f t="shared" si="4"/>
        <v>0.10274908501674958</v>
      </c>
    </row>
    <row r="32" spans="1:31" ht="11.5" x14ac:dyDescent="0.25">
      <c r="A32" s="15" t="s">
        <v>17</v>
      </c>
      <c r="B32" s="15">
        <v>800004865</v>
      </c>
      <c r="C32" s="15" t="s">
        <v>79</v>
      </c>
      <c r="D32" s="15" t="s">
        <v>37</v>
      </c>
      <c r="E32" s="15" t="s">
        <v>80</v>
      </c>
      <c r="F32" s="15">
        <v>8341892</v>
      </c>
      <c r="G32" s="15">
        <v>9401201</v>
      </c>
      <c r="H32" s="15">
        <v>6554629</v>
      </c>
      <c r="I32" s="15">
        <v>6864959</v>
      </c>
      <c r="J32" s="15">
        <v>2536242</v>
      </c>
      <c r="K32" s="15">
        <v>780318</v>
      </c>
      <c r="L32" s="15">
        <v>368322</v>
      </c>
      <c r="M32" s="16">
        <f t="shared" si="0"/>
        <v>1.2726718781490149</v>
      </c>
      <c r="N32" s="16">
        <f t="shared" si="1"/>
        <v>0.73022148978625179</v>
      </c>
      <c r="O32" s="16">
        <f t="shared" si="2"/>
        <v>2.1185755941811784</v>
      </c>
      <c r="P32" s="16">
        <f t="shared" si="3"/>
        <v>0.30766701284814302</v>
      </c>
      <c r="Q32" s="16">
        <f t="shared" si="4"/>
        <v>8.3001948368086165E-2</v>
      </c>
    </row>
    <row r="33" spans="1:17" ht="11.5" x14ac:dyDescent="0.25">
      <c r="A33" s="15" t="s">
        <v>17</v>
      </c>
      <c r="B33" s="15">
        <v>800000241</v>
      </c>
      <c r="C33" s="15" t="s">
        <v>81</v>
      </c>
      <c r="D33" s="15" t="s">
        <v>42</v>
      </c>
      <c r="E33" s="15" t="s">
        <v>14</v>
      </c>
      <c r="F33" s="15">
        <v>5865411</v>
      </c>
      <c r="G33" s="15">
        <v>6510172</v>
      </c>
      <c r="H33" s="15">
        <v>1772652</v>
      </c>
      <c r="I33" s="15">
        <v>1772652</v>
      </c>
      <c r="J33" s="15">
        <v>4737520</v>
      </c>
      <c r="K33" s="15">
        <v>1209574</v>
      </c>
      <c r="L33" s="15">
        <v>494008</v>
      </c>
      <c r="M33" s="16">
        <f t="shared" si="0"/>
        <v>3.3088338827925616</v>
      </c>
      <c r="N33" s="16">
        <f t="shared" si="1"/>
        <v>0.27228958006025034</v>
      </c>
      <c r="O33" s="16">
        <f t="shared" si="2"/>
        <v>2.4484907127010089</v>
      </c>
      <c r="P33" s="16">
        <f t="shared" si="3"/>
        <v>0.2553179722724126</v>
      </c>
      <c r="Q33" s="16">
        <f t="shared" si="4"/>
        <v>0.18579754882052271</v>
      </c>
    </row>
    <row r="34" spans="1:17" ht="11.5" x14ac:dyDescent="0.25">
      <c r="A34" s="15" t="s">
        <v>17</v>
      </c>
      <c r="B34" s="15">
        <v>800004865</v>
      </c>
      <c r="C34" s="15" t="s">
        <v>82</v>
      </c>
      <c r="D34" s="15" t="s">
        <v>37</v>
      </c>
      <c r="E34" s="15" t="s">
        <v>80</v>
      </c>
      <c r="F34" s="15">
        <v>8350203</v>
      </c>
      <c r="G34" s="15">
        <v>9340321</v>
      </c>
      <c r="H34" s="15">
        <v>4714109</v>
      </c>
      <c r="I34" s="15">
        <v>6716637</v>
      </c>
      <c r="J34" s="15">
        <v>2623684</v>
      </c>
      <c r="K34" s="15">
        <v>456628</v>
      </c>
      <c r="L34" s="15">
        <v>358032</v>
      </c>
      <c r="M34" s="16">
        <f t="shared" si="0"/>
        <v>1.7713215795392088</v>
      </c>
      <c r="N34" s="16">
        <f t="shared" si="1"/>
        <v>0.71910130283530938</v>
      </c>
      <c r="O34" s="16">
        <f t="shared" si="2"/>
        <v>1.275383205970416</v>
      </c>
      <c r="P34" s="16">
        <f t="shared" si="3"/>
        <v>0.17404077625201816</v>
      </c>
      <c r="Q34" s="16">
        <f t="shared" si="4"/>
        <v>4.888782730272332E-2</v>
      </c>
    </row>
    <row r="35" spans="1:17" ht="11.5" x14ac:dyDescent="0.25">
      <c r="A35" s="15" t="s">
        <v>17</v>
      </c>
      <c r="B35" s="15">
        <v>800010298</v>
      </c>
      <c r="C35" s="15" t="s">
        <v>83</v>
      </c>
      <c r="D35" s="15" t="s">
        <v>37</v>
      </c>
      <c r="E35" s="15" t="s">
        <v>14</v>
      </c>
      <c r="F35" s="15">
        <v>5079916</v>
      </c>
      <c r="G35" s="15">
        <v>7081307</v>
      </c>
      <c r="H35" s="15">
        <v>1630288</v>
      </c>
      <c r="I35" s="15">
        <v>2937268</v>
      </c>
      <c r="J35" s="15">
        <v>4144039</v>
      </c>
      <c r="K35" s="15">
        <v>499868</v>
      </c>
      <c r="L35" s="15">
        <v>341419</v>
      </c>
      <c r="M35" s="16">
        <f t="shared" si="0"/>
        <v>3.1159623330356356</v>
      </c>
      <c r="N35" s="16">
        <f t="shared" si="1"/>
        <v>0.41479178914287995</v>
      </c>
      <c r="O35" s="16">
        <f t="shared" si="2"/>
        <v>1.4640895790802504</v>
      </c>
      <c r="P35" s="16">
        <f t="shared" si="3"/>
        <v>0.12062338216411574</v>
      </c>
      <c r="Q35" s="16">
        <f t="shared" si="4"/>
        <v>7.0589793663796807E-2</v>
      </c>
    </row>
    <row r="36" spans="1:17" ht="11.5" x14ac:dyDescent="0.25">
      <c r="A36" s="15" t="s">
        <v>17</v>
      </c>
      <c r="B36" s="15">
        <v>800011874</v>
      </c>
      <c r="C36" s="15" t="s">
        <v>84</v>
      </c>
      <c r="D36" s="15" t="s">
        <v>42</v>
      </c>
      <c r="E36" s="15" t="s">
        <v>11</v>
      </c>
      <c r="F36" s="15">
        <v>6534261</v>
      </c>
      <c r="G36" s="15">
        <v>7777773</v>
      </c>
      <c r="H36" s="15">
        <v>2583091</v>
      </c>
      <c r="I36" s="15">
        <v>2591915</v>
      </c>
      <c r="J36" s="15">
        <v>5185858</v>
      </c>
      <c r="K36" s="15">
        <v>1350945</v>
      </c>
      <c r="L36" s="15">
        <v>154405</v>
      </c>
      <c r="M36" s="16">
        <f t="shared" si="0"/>
        <v>2.5296286503262952</v>
      </c>
      <c r="N36" s="16">
        <f t="shared" si="1"/>
        <v>0.3332464189942288</v>
      </c>
      <c r="O36" s="16">
        <f t="shared" si="2"/>
        <v>8.7493604481720144</v>
      </c>
      <c r="P36" s="16">
        <f t="shared" si="3"/>
        <v>0.26050559039603477</v>
      </c>
      <c r="Q36" s="16">
        <f t="shared" si="4"/>
        <v>0.17369303526857882</v>
      </c>
    </row>
    <row r="37" spans="1:17" ht="11.5" x14ac:dyDescent="0.25">
      <c r="A37" s="15" t="s">
        <v>17</v>
      </c>
      <c r="B37" s="15">
        <v>800012015</v>
      </c>
      <c r="C37" s="15" t="s">
        <v>85</v>
      </c>
      <c r="D37" s="15" t="s">
        <v>37</v>
      </c>
      <c r="E37" s="15" t="s">
        <v>28</v>
      </c>
      <c r="F37" s="15">
        <v>1267097</v>
      </c>
      <c r="G37" s="15">
        <v>1621302</v>
      </c>
      <c r="H37" s="15">
        <v>414781</v>
      </c>
      <c r="I37" s="15">
        <v>521135</v>
      </c>
      <c r="J37" s="15">
        <v>1100167</v>
      </c>
      <c r="K37" s="15">
        <v>189370</v>
      </c>
      <c r="L37" s="15">
        <v>60370</v>
      </c>
      <c r="M37" s="16">
        <f t="shared" si="0"/>
        <v>3.0548578647527251</v>
      </c>
      <c r="N37" s="16">
        <f t="shared" si="1"/>
        <v>0.3214299371739503</v>
      </c>
      <c r="O37" s="16">
        <f t="shared" si="2"/>
        <v>3.1368229252940201</v>
      </c>
      <c r="P37" s="16">
        <f t="shared" si="3"/>
        <v>0.17212841323180936</v>
      </c>
      <c r="Q37" s="16">
        <f t="shared" si="4"/>
        <v>0.11680118818085711</v>
      </c>
    </row>
    <row r="38" spans="1:17" ht="11.5" x14ac:dyDescent="0.25">
      <c r="A38" s="15" t="s">
        <v>17</v>
      </c>
      <c r="B38" s="15">
        <v>800036116</v>
      </c>
      <c r="C38" s="15" t="s">
        <v>86</v>
      </c>
      <c r="D38" s="15" t="s">
        <v>42</v>
      </c>
      <c r="E38" s="15" t="s">
        <v>62</v>
      </c>
      <c r="F38" s="15">
        <v>2030701</v>
      </c>
      <c r="G38" s="15">
        <v>2423850</v>
      </c>
      <c r="H38" s="15">
        <v>272294</v>
      </c>
      <c r="I38" s="15">
        <v>1214920</v>
      </c>
      <c r="J38" s="15">
        <v>1208930</v>
      </c>
      <c r="K38" s="15">
        <v>316569</v>
      </c>
      <c r="L38" s="15">
        <v>38504</v>
      </c>
      <c r="M38" s="16">
        <f t="shared" si="0"/>
        <v>7.4577515479591909</v>
      </c>
      <c r="N38" s="16">
        <f t="shared" si="1"/>
        <v>0.50123563751882338</v>
      </c>
      <c r="O38" s="16">
        <f t="shared" si="2"/>
        <v>8.2217172241845002</v>
      </c>
      <c r="P38" s="16">
        <f t="shared" si="3"/>
        <v>0.26185883384480491</v>
      </c>
      <c r="Q38" s="16">
        <f t="shared" si="4"/>
        <v>0.13060585432266847</v>
      </c>
    </row>
    <row r="39" spans="1:17" ht="11.5" x14ac:dyDescent="0.25">
      <c r="A39" s="15" t="s">
        <v>17</v>
      </c>
      <c r="B39" s="15">
        <v>800045742</v>
      </c>
      <c r="C39" s="15" t="s">
        <v>87</v>
      </c>
      <c r="D39" s="15" t="s">
        <v>42</v>
      </c>
      <c r="E39" s="15" t="s">
        <v>35</v>
      </c>
      <c r="F39" s="15">
        <v>7361304</v>
      </c>
      <c r="G39" s="15">
        <v>7411779</v>
      </c>
      <c r="H39" s="15">
        <v>1605367</v>
      </c>
      <c r="I39" s="15">
        <v>1605993</v>
      </c>
      <c r="J39" s="15">
        <v>5805786</v>
      </c>
      <c r="K39" s="15">
        <v>2368783</v>
      </c>
      <c r="L39" s="15">
        <v>86744</v>
      </c>
      <c r="M39" s="16">
        <f t="shared" si="0"/>
        <v>4.5854337357127681</v>
      </c>
      <c r="N39" s="16">
        <f t="shared" si="1"/>
        <v>0.21668117735296749</v>
      </c>
      <c r="O39" s="16">
        <f t="shared" si="2"/>
        <v>27.307744627870516</v>
      </c>
      <c r="P39" s="16">
        <f t="shared" si="3"/>
        <v>0.40800384306276533</v>
      </c>
      <c r="Q39" s="16">
        <f t="shared" si="4"/>
        <v>0.31959708998338993</v>
      </c>
    </row>
    <row r="40" spans="1:17" ht="11.5" x14ac:dyDescent="0.25">
      <c r="A40" s="15" t="s">
        <v>17</v>
      </c>
      <c r="B40" s="15">
        <v>800047433</v>
      </c>
      <c r="C40" s="15" t="s">
        <v>88</v>
      </c>
      <c r="D40" s="15" t="s">
        <v>42</v>
      </c>
      <c r="E40" s="15" t="s">
        <v>14</v>
      </c>
      <c r="F40" s="15">
        <v>14233305</v>
      </c>
      <c r="G40" s="15">
        <v>16958427</v>
      </c>
      <c r="H40" s="15">
        <v>3430885</v>
      </c>
      <c r="I40" s="15">
        <v>7330643</v>
      </c>
      <c r="J40" s="15">
        <v>9627784</v>
      </c>
      <c r="K40" s="15">
        <v>2454156</v>
      </c>
      <c r="L40" s="15">
        <v>978372</v>
      </c>
      <c r="M40" s="16">
        <f t="shared" si="0"/>
        <v>4.1485811969797881</v>
      </c>
      <c r="N40" s="16">
        <f t="shared" si="1"/>
        <v>0.43227140111520956</v>
      </c>
      <c r="O40" s="16">
        <f t="shared" si="2"/>
        <v>2.508407844868823</v>
      </c>
      <c r="P40" s="16">
        <f t="shared" si="3"/>
        <v>0.25490351673863892</v>
      </c>
      <c r="Q40" s="16">
        <f t="shared" si="4"/>
        <v>0.14471601640883319</v>
      </c>
    </row>
    <row r="41" spans="1:17" ht="11.5" x14ac:dyDescent="0.25">
      <c r="A41" s="15" t="s">
        <v>17</v>
      </c>
      <c r="B41" s="15">
        <v>800048558</v>
      </c>
      <c r="C41" s="15" t="s">
        <v>89</v>
      </c>
      <c r="D41" s="15" t="s">
        <v>42</v>
      </c>
      <c r="E41" s="15" t="s">
        <v>12</v>
      </c>
      <c r="F41" s="15">
        <v>4027278</v>
      </c>
      <c r="G41" s="15">
        <v>6503157</v>
      </c>
      <c r="H41" s="15">
        <v>938381</v>
      </c>
      <c r="I41" s="15">
        <v>1491160</v>
      </c>
      <c r="J41" s="15">
        <v>5011997</v>
      </c>
      <c r="K41" s="15">
        <v>938113</v>
      </c>
      <c r="L41" s="15">
        <v>175792</v>
      </c>
      <c r="M41" s="16">
        <f t="shared" si="0"/>
        <v>4.2917301181503031</v>
      </c>
      <c r="N41" s="16">
        <f t="shared" si="1"/>
        <v>0.22929786256121451</v>
      </c>
      <c r="O41" s="16">
        <f t="shared" si="2"/>
        <v>5.3364942659506687</v>
      </c>
      <c r="P41" s="16">
        <f t="shared" si="3"/>
        <v>0.18717349591390417</v>
      </c>
      <c r="Q41" s="16">
        <f t="shared" si="4"/>
        <v>0.14425501337273575</v>
      </c>
    </row>
    <row r="42" spans="1:17" ht="11.5" x14ac:dyDescent="0.25">
      <c r="A42" s="15" t="s">
        <v>17</v>
      </c>
      <c r="B42" s="15">
        <v>800055179</v>
      </c>
      <c r="C42" s="15" t="s">
        <v>90</v>
      </c>
      <c r="D42" s="15" t="s">
        <v>37</v>
      </c>
      <c r="E42" s="15" t="s">
        <v>11</v>
      </c>
      <c r="F42" s="15">
        <v>4494497</v>
      </c>
      <c r="G42" s="15">
        <v>5293084</v>
      </c>
      <c r="H42" s="15">
        <v>223899</v>
      </c>
      <c r="I42" s="15">
        <v>2856082</v>
      </c>
      <c r="J42" s="15">
        <v>2437002</v>
      </c>
      <c r="K42" s="15">
        <v>257358</v>
      </c>
      <c r="L42" s="15">
        <v>100853</v>
      </c>
      <c r="M42" s="16">
        <f t="shared" si="0"/>
        <v>20.073769869450064</v>
      </c>
      <c r="N42" s="16">
        <f t="shared" si="1"/>
        <v>0.53958750701859259</v>
      </c>
      <c r="O42" s="16">
        <f t="shared" si="2"/>
        <v>2.5518130348130446</v>
      </c>
      <c r="P42" s="16">
        <f t="shared" si="3"/>
        <v>0.10560434501079605</v>
      </c>
      <c r="Q42" s="16">
        <f t="shared" si="4"/>
        <v>4.8621559756089269E-2</v>
      </c>
    </row>
    <row r="43" spans="1:17" ht="11.5" x14ac:dyDescent="0.25">
      <c r="A43" s="15" t="s">
        <v>17</v>
      </c>
      <c r="B43" s="15">
        <v>800065006</v>
      </c>
      <c r="C43" s="15" t="s">
        <v>91</v>
      </c>
      <c r="D43" s="15" t="s">
        <v>42</v>
      </c>
      <c r="E43" s="15" t="s">
        <v>24</v>
      </c>
      <c r="F43" s="15">
        <v>17049226</v>
      </c>
      <c r="G43" s="15">
        <v>28381997</v>
      </c>
      <c r="H43" s="15">
        <v>3678397</v>
      </c>
      <c r="I43" s="15">
        <v>5190763</v>
      </c>
      <c r="J43" s="15">
        <v>23191234</v>
      </c>
      <c r="K43" s="15">
        <v>4167044</v>
      </c>
      <c r="L43" s="15">
        <v>428650</v>
      </c>
      <c r="M43" s="16">
        <f t="shared" si="0"/>
        <v>4.6349608266861893</v>
      </c>
      <c r="N43" s="16">
        <f t="shared" si="1"/>
        <v>0.18288928013064057</v>
      </c>
      <c r="O43" s="16">
        <f t="shared" si="2"/>
        <v>9.7213204245888249</v>
      </c>
      <c r="P43" s="16">
        <f t="shared" si="3"/>
        <v>0.17968185737766262</v>
      </c>
      <c r="Q43" s="16">
        <f t="shared" si="4"/>
        <v>0.14681997182932546</v>
      </c>
    </row>
    <row r="44" spans="1:17" ht="11.5" x14ac:dyDescent="0.25">
      <c r="A44" s="15" t="s">
        <v>17</v>
      </c>
      <c r="B44" s="15">
        <v>800072260</v>
      </c>
      <c r="C44" s="15" t="s">
        <v>92</v>
      </c>
      <c r="D44" s="15" t="s">
        <v>37</v>
      </c>
      <c r="E44" s="15" t="s">
        <v>34</v>
      </c>
      <c r="F44" s="15">
        <v>4840494</v>
      </c>
      <c r="G44" s="15">
        <v>5785092</v>
      </c>
      <c r="H44" s="15">
        <v>2602223</v>
      </c>
      <c r="I44" s="15">
        <v>3881689</v>
      </c>
      <c r="J44" s="15">
        <v>1903403</v>
      </c>
      <c r="K44" s="15">
        <v>238878</v>
      </c>
      <c r="L44" s="15">
        <v>306878</v>
      </c>
      <c r="M44" s="16">
        <f t="shared" si="0"/>
        <v>1.8601380435112593</v>
      </c>
      <c r="N44" s="16">
        <f t="shared" si="1"/>
        <v>0.67098137765138388</v>
      </c>
      <c r="O44" s="16">
        <f t="shared" si="2"/>
        <v>0.77841357151701984</v>
      </c>
      <c r="P44" s="16">
        <f t="shared" si="3"/>
        <v>0.12550048518364215</v>
      </c>
      <c r="Q44" s="16">
        <f t="shared" si="4"/>
        <v>4.1291996739204841E-2</v>
      </c>
    </row>
    <row r="45" spans="1:17" ht="11.5" x14ac:dyDescent="0.25">
      <c r="A45" s="15" t="s">
        <v>17</v>
      </c>
      <c r="B45" s="15">
        <v>800084582</v>
      </c>
      <c r="C45" s="15" t="s">
        <v>93</v>
      </c>
      <c r="D45" s="15" t="s">
        <v>42</v>
      </c>
      <c r="E45" s="15" t="s">
        <v>35</v>
      </c>
      <c r="F45" s="15">
        <v>779301</v>
      </c>
      <c r="G45" s="15">
        <v>1885380</v>
      </c>
      <c r="H45" s="15">
        <v>59472</v>
      </c>
      <c r="I45" s="15">
        <v>59472</v>
      </c>
      <c r="J45" s="15">
        <v>1825908</v>
      </c>
      <c r="K45" s="15">
        <v>394376</v>
      </c>
      <c r="L45" s="15">
        <v>14627</v>
      </c>
      <c r="M45" s="16">
        <f t="shared" si="0"/>
        <v>13.103662227602905</v>
      </c>
      <c r="N45" s="16">
        <f t="shared" si="1"/>
        <v>3.1543773668968593E-2</v>
      </c>
      <c r="O45" s="16">
        <f t="shared" si="2"/>
        <v>26.962193204348122</v>
      </c>
      <c r="P45" s="16">
        <f t="shared" si="3"/>
        <v>0.21598897644350099</v>
      </c>
      <c r="Q45" s="16">
        <f t="shared" si="4"/>
        <v>0.209175869055575</v>
      </c>
    </row>
    <row r="46" spans="1:17" ht="11.5" x14ac:dyDescent="0.25">
      <c r="A46" s="15" t="s">
        <v>17</v>
      </c>
      <c r="B46" s="15">
        <v>800087636</v>
      </c>
      <c r="C46" s="15" t="s">
        <v>94</v>
      </c>
      <c r="D46" s="15" t="s">
        <v>42</v>
      </c>
      <c r="E46" s="15" t="s">
        <v>11</v>
      </c>
      <c r="F46" s="15">
        <v>2876650</v>
      </c>
      <c r="G46" s="15">
        <v>3885361</v>
      </c>
      <c r="H46" s="15">
        <v>1734989</v>
      </c>
      <c r="I46" s="15">
        <v>1734990</v>
      </c>
      <c r="J46" s="15">
        <v>2150371</v>
      </c>
      <c r="K46" s="15">
        <v>581324</v>
      </c>
      <c r="L46" s="15">
        <v>187678</v>
      </c>
      <c r="M46" s="16">
        <f t="shared" si="0"/>
        <v>1.6580220393328142</v>
      </c>
      <c r="N46" s="16">
        <f t="shared" si="1"/>
        <v>0.4465453789236058</v>
      </c>
      <c r="O46" s="16">
        <f t="shared" si="2"/>
        <v>3.0974541501934163</v>
      </c>
      <c r="P46" s="16">
        <f t="shared" si="3"/>
        <v>0.27033660703199586</v>
      </c>
      <c r="Q46" s="16">
        <f t="shared" si="4"/>
        <v>0.14961904440797136</v>
      </c>
    </row>
    <row r="47" spans="1:17" ht="11.5" x14ac:dyDescent="0.25">
      <c r="A47" s="15" t="s">
        <v>17</v>
      </c>
      <c r="B47" s="15">
        <v>800096617</v>
      </c>
      <c r="C47" s="15" t="s">
        <v>95</v>
      </c>
      <c r="D47" s="15" t="s">
        <v>37</v>
      </c>
      <c r="E47" s="15" t="s">
        <v>14</v>
      </c>
      <c r="F47" s="15">
        <v>6623697</v>
      </c>
      <c r="G47" s="15">
        <v>8275911</v>
      </c>
      <c r="H47" s="15">
        <v>2706902</v>
      </c>
      <c r="I47" s="15">
        <v>2706902</v>
      </c>
      <c r="J47" s="15">
        <v>5569009</v>
      </c>
      <c r="K47" s="15">
        <v>1721654</v>
      </c>
      <c r="L47" s="15">
        <v>4237</v>
      </c>
      <c r="M47" s="16">
        <f t="shared" si="0"/>
        <v>2.4469659411386151</v>
      </c>
      <c r="N47" s="16">
        <f t="shared" si="1"/>
        <v>0.32708205779399996</v>
      </c>
      <c r="O47" s="16">
        <f t="shared" si="2"/>
        <v>406.33797498229882</v>
      </c>
      <c r="P47" s="16">
        <f t="shared" si="3"/>
        <v>0.30914907840874384</v>
      </c>
      <c r="Q47" s="16">
        <f t="shared" si="4"/>
        <v>0.20803196167769325</v>
      </c>
    </row>
    <row r="48" spans="1:17" ht="11.5" x14ac:dyDescent="0.25">
      <c r="A48" s="15" t="s">
        <v>17</v>
      </c>
      <c r="B48" s="15">
        <v>800098565</v>
      </c>
      <c r="C48" s="15" t="s">
        <v>96</v>
      </c>
      <c r="D48" s="15" t="s">
        <v>37</v>
      </c>
      <c r="E48" s="15" t="s">
        <v>97</v>
      </c>
      <c r="F48" s="15">
        <v>3747776</v>
      </c>
      <c r="G48" s="15">
        <v>4754246</v>
      </c>
      <c r="H48" s="15">
        <v>939276</v>
      </c>
      <c r="I48" s="15">
        <v>1377020</v>
      </c>
      <c r="J48" s="15">
        <v>3377226</v>
      </c>
      <c r="K48" s="15">
        <v>234153</v>
      </c>
      <c r="L48" s="15">
        <v>89128</v>
      </c>
      <c r="M48" s="16">
        <f t="shared" si="0"/>
        <v>3.9900689467206658</v>
      </c>
      <c r="N48" s="16">
        <f t="shared" si="1"/>
        <v>0.28964003966138901</v>
      </c>
      <c r="O48" s="16">
        <f t="shared" si="2"/>
        <v>2.6271542051880443</v>
      </c>
      <c r="P48" s="16">
        <f t="shared" si="3"/>
        <v>6.9332937742395684E-2</v>
      </c>
      <c r="Q48" s="16">
        <f t="shared" si="4"/>
        <v>4.9251342904847582E-2</v>
      </c>
    </row>
    <row r="49" spans="1:17" ht="11.5" x14ac:dyDescent="0.25">
      <c r="A49" s="15" t="s">
        <v>17</v>
      </c>
      <c r="B49" s="15">
        <v>800104325</v>
      </c>
      <c r="C49" s="15" t="s">
        <v>244</v>
      </c>
      <c r="D49" s="15" t="s">
        <v>37</v>
      </c>
      <c r="E49" s="15" t="s">
        <v>34</v>
      </c>
      <c r="F49" s="15">
        <v>16456428</v>
      </c>
      <c r="G49" s="15">
        <v>25344008</v>
      </c>
      <c r="H49" s="15">
        <v>16937418</v>
      </c>
      <c r="I49" s="15">
        <v>16937418</v>
      </c>
      <c r="J49" s="15">
        <v>8406590</v>
      </c>
      <c r="K49" s="15">
        <v>3085654</v>
      </c>
      <c r="L49" s="15">
        <v>875395</v>
      </c>
      <c r="M49" s="16">
        <f t="shared" si="0"/>
        <v>0.97160192893627584</v>
      </c>
      <c r="N49" s="16">
        <f t="shared" si="1"/>
        <v>0.66830068866771186</v>
      </c>
      <c r="O49" s="16">
        <f t="shared" si="2"/>
        <v>3.5248704870372802</v>
      </c>
      <c r="P49" s="16">
        <f t="shared" si="3"/>
        <v>0.36705180102752721</v>
      </c>
      <c r="Q49" s="16">
        <f t="shared" si="4"/>
        <v>0.12175082962410681</v>
      </c>
    </row>
    <row r="50" spans="1:17" ht="11.5" x14ac:dyDescent="0.25">
      <c r="A50" s="15" t="s">
        <v>17</v>
      </c>
      <c r="B50" s="15">
        <v>800109279</v>
      </c>
      <c r="C50" s="15" t="s">
        <v>98</v>
      </c>
      <c r="D50" s="15" t="s">
        <v>37</v>
      </c>
      <c r="E50" s="15" t="s">
        <v>20</v>
      </c>
      <c r="F50" s="15">
        <v>17510000</v>
      </c>
      <c r="G50" s="15">
        <v>29951000</v>
      </c>
      <c r="H50" s="15">
        <v>11039000</v>
      </c>
      <c r="I50" s="15">
        <v>20095000</v>
      </c>
      <c r="J50" s="15">
        <v>9856000</v>
      </c>
      <c r="K50" s="15">
        <v>231000</v>
      </c>
      <c r="L50" s="15">
        <v>3546000</v>
      </c>
      <c r="M50" s="16">
        <f t="shared" si="0"/>
        <v>1.5861944016668177</v>
      </c>
      <c r="N50" s="16">
        <f t="shared" si="1"/>
        <v>0.67092918433441284</v>
      </c>
      <c r="O50" s="16">
        <f t="shared" si="2"/>
        <v>6.5143824027072764E-2</v>
      </c>
      <c r="P50" s="16">
        <f t="shared" si="3"/>
        <v>2.34375E-2</v>
      </c>
      <c r="Q50" s="16">
        <f t="shared" si="4"/>
        <v>7.7125972421621981E-3</v>
      </c>
    </row>
    <row r="51" spans="1:17" ht="11.5" x14ac:dyDescent="0.25">
      <c r="A51" s="15" t="s">
        <v>17</v>
      </c>
      <c r="B51" s="15">
        <v>800122856</v>
      </c>
      <c r="C51" s="15" t="s">
        <v>99</v>
      </c>
      <c r="D51" s="15" t="s">
        <v>37</v>
      </c>
      <c r="E51" s="15" t="s">
        <v>23</v>
      </c>
      <c r="F51" s="15">
        <v>4492165</v>
      </c>
      <c r="G51" s="15">
        <v>26490288</v>
      </c>
      <c r="H51" s="15">
        <v>2315707</v>
      </c>
      <c r="I51" s="15">
        <v>8571781</v>
      </c>
      <c r="J51" s="15">
        <v>17918507</v>
      </c>
      <c r="K51" s="15">
        <v>191614</v>
      </c>
      <c r="L51" s="15">
        <v>255988</v>
      </c>
      <c r="M51" s="16">
        <f t="shared" si="0"/>
        <v>1.9398676084668742</v>
      </c>
      <c r="N51" s="16">
        <f t="shared" si="1"/>
        <v>0.32358202372129741</v>
      </c>
      <c r="O51" s="16">
        <f t="shared" si="2"/>
        <v>0.74852727471600233</v>
      </c>
      <c r="P51" s="16">
        <f t="shared" si="3"/>
        <v>1.0693636473172681E-2</v>
      </c>
      <c r="Q51" s="16">
        <f t="shared" si="4"/>
        <v>7.2333679422435879E-3</v>
      </c>
    </row>
    <row r="52" spans="1:17" ht="11.5" x14ac:dyDescent="0.25">
      <c r="A52" s="15" t="s">
        <v>17</v>
      </c>
      <c r="B52" s="15">
        <v>800151282</v>
      </c>
      <c r="C52" s="15" t="s">
        <v>100</v>
      </c>
      <c r="D52" s="15" t="s">
        <v>37</v>
      </c>
      <c r="E52" s="15" t="s">
        <v>11</v>
      </c>
      <c r="F52" s="15">
        <v>1697108</v>
      </c>
      <c r="G52" s="15">
        <v>4750136</v>
      </c>
      <c r="H52" s="15">
        <v>566951</v>
      </c>
      <c r="I52" s="15">
        <v>3450258</v>
      </c>
      <c r="J52" s="15">
        <v>1299878</v>
      </c>
      <c r="K52" s="15">
        <v>112543</v>
      </c>
      <c r="L52" s="15">
        <v>107914</v>
      </c>
      <c r="M52" s="16">
        <f t="shared" si="0"/>
        <v>2.9933944908819279</v>
      </c>
      <c r="N52" s="16">
        <f t="shared" si="1"/>
        <v>0.72634930873558146</v>
      </c>
      <c r="O52" s="16">
        <f t="shared" si="2"/>
        <v>1.0428952684545101</v>
      </c>
      <c r="P52" s="16">
        <f t="shared" si="3"/>
        <v>8.6579663629971423E-2</v>
      </c>
      <c r="Q52" s="16">
        <f t="shared" si="4"/>
        <v>2.3692584801782518E-2</v>
      </c>
    </row>
    <row r="53" spans="1:17" ht="11.5" x14ac:dyDescent="0.25">
      <c r="A53" s="15" t="s">
        <v>17</v>
      </c>
      <c r="B53" s="15">
        <v>800175388</v>
      </c>
      <c r="C53" s="15" t="s">
        <v>101</v>
      </c>
      <c r="D53" s="15" t="s">
        <v>37</v>
      </c>
      <c r="E53" s="15" t="s">
        <v>62</v>
      </c>
      <c r="F53" s="15">
        <v>18380821</v>
      </c>
      <c r="G53" s="15">
        <v>24547471</v>
      </c>
      <c r="H53" s="15">
        <v>8753531</v>
      </c>
      <c r="I53" s="15">
        <v>10534639</v>
      </c>
      <c r="J53" s="15">
        <v>14012832</v>
      </c>
      <c r="K53" s="15">
        <v>4295231</v>
      </c>
      <c r="L53" s="15">
        <v>403101</v>
      </c>
      <c r="M53" s="16">
        <f t="shared" si="0"/>
        <v>2.0998178906317917</v>
      </c>
      <c r="N53" s="16">
        <f t="shared" si="1"/>
        <v>0.42915374052178329</v>
      </c>
      <c r="O53" s="16">
        <f t="shared" si="2"/>
        <v>10.655470961371964</v>
      </c>
      <c r="P53" s="16">
        <f t="shared" si="3"/>
        <v>0.30652126565136867</v>
      </c>
      <c r="Q53" s="16">
        <f t="shared" si="4"/>
        <v>0.1749765179476126</v>
      </c>
    </row>
    <row r="54" spans="1:17" ht="11.5" x14ac:dyDescent="0.25">
      <c r="A54" s="15" t="s">
        <v>17</v>
      </c>
      <c r="B54" s="15">
        <v>800208449</v>
      </c>
      <c r="C54" s="15" t="s">
        <v>102</v>
      </c>
      <c r="D54" s="15" t="s">
        <v>37</v>
      </c>
      <c r="E54" s="15" t="s">
        <v>97</v>
      </c>
      <c r="F54" s="15">
        <v>7164718</v>
      </c>
      <c r="G54" s="15">
        <v>13943616</v>
      </c>
      <c r="H54" s="15">
        <v>6684121</v>
      </c>
      <c r="I54" s="15">
        <v>8345366</v>
      </c>
      <c r="J54" s="15">
        <v>5598250</v>
      </c>
      <c r="K54" s="15">
        <v>2383924</v>
      </c>
      <c r="L54" s="15">
        <v>602372</v>
      </c>
      <c r="M54" s="16">
        <f t="shared" si="0"/>
        <v>1.0719013016071972</v>
      </c>
      <c r="N54" s="16">
        <f t="shared" si="1"/>
        <v>0.59850801972745094</v>
      </c>
      <c r="O54" s="16">
        <f t="shared" si="2"/>
        <v>3.9575611084180538</v>
      </c>
      <c r="P54" s="16">
        <f t="shared" si="3"/>
        <v>0.42583378734425936</v>
      </c>
      <c r="Q54" s="16">
        <f t="shared" si="4"/>
        <v>0.17096885054780625</v>
      </c>
    </row>
    <row r="55" spans="1:17" ht="11.5" x14ac:dyDescent="0.25">
      <c r="A55" s="15" t="s">
        <v>17</v>
      </c>
      <c r="B55" s="15">
        <v>800240674</v>
      </c>
      <c r="C55" s="15" t="s">
        <v>103</v>
      </c>
      <c r="D55" s="15" t="s">
        <v>42</v>
      </c>
      <c r="E55" s="15" t="s">
        <v>35</v>
      </c>
      <c r="F55" s="15">
        <v>20947279</v>
      </c>
      <c r="G55" s="15">
        <v>28797033</v>
      </c>
      <c r="H55" s="15">
        <v>9297593</v>
      </c>
      <c r="I55" s="15">
        <v>21575769</v>
      </c>
      <c r="J55" s="15">
        <v>7221264</v>
      </c>
      <c r="K55" s="15">
        <v>3451374</v>
      </c>
      <c r="L55" s="15">
        <v>2901472</v>
      </c>
      <c r="M55" s="16">
        <f t="shared" si="0"/>
        <v>2.252978701046604</v>
      </c>
      <c r="N55" s="16">
        <f t="shared" si="1"/>
        <v>0.74923583273318473</v>
      </c>
      <c r="O55" s="16">
        <f t="shared" si="2"/>
        <v>1.1895251789436534</v>
      </c>
      <c r="P55" s="16">
        <f t="shared" si="3"/>
        <v>0.47794596624635244</v>
      </c>
      <c r="Q55" s="16">
        <f t="shared" si="4"/>
        <v>0.11985172222429999</v>
      </c>
    </row>
    <row r="56" spans="1:17" ht="11.5" x14ac:dyDescent="0.25">
      <c r="A56" s="15" t="s">
        <v>17</v>
      </c>
      <c r="B56" s="15">
        <v>800241068</v>
      </c>
      <c r="C56" s="15" t="s">
        <v>104</v>
      </c>
      <c r="D56" s="15" t="s">
        <v>42</v>
      </c>
      <c r="E56" s="15" t="s">
        <v>45</v>
      </c>
      <c r="F56" s="15">
        <v>34208566</v>
      </c>
      <c r="G56" s="15">
        <v>72849011</v>
      </c>
      <c r="H56" s="15">
        <v>26034757</v>
      </c>
      <c r="I56" s="15">
        <v>38413171</v>
      </c>
      <c r="J56" s="15">
        <v>34435840</v>
      </c>
      <c r="K56" s="15">
        <v>9560999</v>
      </c>
      <c r="L56" s="15">
        <v>4635313</v>
      </c>
      <c r="M56" s="16">
        <f t="shared" si="0"/>
        <v>1.3139575683383562</v>
      </c>
      <c r="N56" s="16">
        <f t="shared" si="1"/>
        <v>0.52729845570587086</v>
      </c>
      <c r="O56" s="16">
        <f t="shared" si="2"/>
        <v>2.0626436661343042</v>
      </c>
      <c r="P56" s="16">
        <f t="shared" si="3"/>
        <v>0.27764674827156821</v>
      </c>
      <c r="Q56" s="16">
        <f t="shared" si="4"/>
        <v>0.13124404667621362</v>
      </c>
    </row>
    <row r="57" spans="1:17" ht="11.5" x14ac:dyDescent="0.25">
      <c r="A57" s="15" t="s">
        <v>17</v>
      </c>
      <c r="B57" s="15">
        <v>800248113</v>
      </c>
      <c r="C57" s="15" t="s">
        <v>105</v>
      </c>
      <c r="D57" s="15" t="s">
        <v>37</v>
      </c>
      <c r="E57" s="15" t="s">
        <v>11</v>
      </c>
      <c r="F57" s="15">
        <v>3157162</v>
      </c>
      <c r="G57" s="15">
        <v>8246809</v>
      </c>
      <c r="H57" s="15">
        <v>1346042</v>
      </c>
      <c r="I57" s="15">
        <v>2676517</v>
      </c>
      <c r="J57" s="15">
        <v>5570292</v>
      </c>
      <c r="K57" s="15">
        <v>1081207</v>
      </c>
      <c r="L57" s="15">
        <v>203629</v>
      </c>
      <c r="M57" s="16">
        <f t="shared" si="0"/>
        <v>2.3455152216647028</v>
      </c>
      <c r="N57" s="16">
        <f t="shared" si="1"/>
        <v>0.32455183574640811</v>
      </c>
      <c r="O57" s="16">
        <f t="shared" si="2"/>
        <v>5.3096906629212928</v>
      </c>
      <c r="P57" s="16">
        <f t="shared" si="3"/>
        <v>0.19410239175971386</v>
      </c>
      <c r="Q57" s="16">
        <f t="shared" si="4"/>
        <v>0.13110610419133026</v>
      </c>
    </row>
    <row r="58" spans="1:17" ht="11.5" x14ac:dyDescent="0.25">
      <c r="A58" s="15" t="s">
        <v>17</v>
      </c>
      <c r="B58" s="15">
        <v>800251496</v>
      </c>
      <c r="C58" s="15" t="s">
        <v>106</v>
      </c>
      <c r="D58" s="15" t="s">
        <v>42</v>
      </c>
      <c r="E58" s="15" t="s">
        <v>23</v>
      </c>
      <c r="F58" s="15">
        <v>3188492</v>
      </c>
      <c r="G58" s="15">
        <v>8200525</v>
      </c>
      <c r="H58" s="15">
        <v>3120377</v>
      </c>
      <c r="I58" s="15">
        <v>5023881</v>
      </c>
      <c r="J58" s="15">
        <v>3176644</v>
      </c>
      <c r="K58" s="15">
        <v>955167</v>
      </c>
      <c r="L58" s="15">
        <v>223365</v>
      </c>
      <c r="M58" s="16">
        <f t="shared" si="0"/>
        <v>1.0218290930871494</v>
      </c>
      <c r="N58" s="16">
        <f t="shared" si="1"/>
        <v>0.61262919142371985</v>
      </c>
      <c r="O58" s="16">
        <f t="shared" si="2"/>
        <v>4.2762608286884696</v>
      </c>
      <c r="P58" s="16">
        <f t="shared" si="3"/>
        <v>0.30068430708634647</v>
      </c>
      <c r="Q58" s="16">
        <f t="shared" si="4"/>
        <v>0.11647632316223656</v>
      </c>
    </row>
    <row r="59" spans="1:17" ht="11.5" x14ac:dyDescent="0.25">
      <c r="A59" s="15" t="s">
        <v>17</v>
      </c>
      <c r="B59" s="15">
        <v>800252958</v>
      </c>
      <c r="C59" s="15" t="s">
        <v>107</v>
      </c>
      <c r="D59" s="15" t="s">
        <v>37</v>
      </c>
      <c r="E59" s="15" t="s">
        <v>14</v>
      </c>
      <c r="F59" s="15">
        <v>15429511</v>
      </c>
      <c r="G59" s="15">
        <v>29188799</v>
      </c>
      <c r="H59" s="15">
        <v>12005279</v>
      </c>
      <c r="I59" s="15">
        <v>23433494</v>
      </c>
      <c r="J59" s="15">
        <v>5755305</v>
      </c>
      <c r="K59" s="15">
        <v>317611</v>
      </c>
      <c r="L59" s="15">
        <v>195909</v>
      </c>
      <c r="M59" s="16">
        <f t="shared" si="0"/>
        <v>1.2852271904717916</v>
      </c>
      <c r="N59" s="16">
        <f t="shared" si="1"/>
        <v>0.80282487813219039</v>
      </c>
      <c r="O59" s="16">
        <f t="shared" si="2"/>
        <v>1.6212169936041734</v>
      </c>
      <c r="P59" s="16">
        <f t="shared" si="3"/>
        <v>5.5185780770958273E-2</v>
      </c>
      <c r="Q59" s="16">
        <f t="shared" si="4"/>
        <v>1.0881263048883923E-2</v>
      </c>
    </row>
    <row r="60" spans="1:17" ht="11.5" x14ac:dyDescent="0.25">
      <c r="A60" s="15" t="s">
        <v>17</v>
      </c>
      <c r="B60" s="15">
        <v>802017424</v>
      </c>
      <c r="C60" s="15" t="s">
        <v>108</v>
      </c>
      <c r="D60" s="15" t="s">
        <v>37</v>
      </c>
      <c r="E60" s="15" t="s">
        <v>12</v>
      </c>
      <c r="F60" s="15">
        <v>13034150</v>
      </c>
      <c r="G60" s="15">
        <v>13564934</v>
      </c>
      <c r="H60" s="15">
        <v>5968260</v>
      </c>
      <c r="I60" s="15">
        <v>8919197</v>
      </c>
      <c r="J60" s="15">
        <v>4645737</v>
      </c>
      <c r="K60" s="15">
        <v>2534768</v>
      </c>
      <c r="L60" s="15">
        <v>1308439</v>
      </c>
      <c r="M60" s="16">
        <f t="shared" si="0"/>
        <v>2.1839112237067422</v>
      </c>
      <c r="N60" s="16">
        <f t="shared" si="1"/>
        <v>0.65751864329011844</v>
      </c>
      <c r="O60" s="16">
        <f t="shared" si="2"/>
        <v>1.9372458326295685</v>
      </c>
      <c r="P60" s="16">
        <f t="shared" si="3"/>
        <v>0.5456116004844872</v>
      </c>
      <c r="Q60" s="16">
        <f t="shared" si="4"/>
        <v>0.18686180117057702</v>
      </c>
    </row>
    <row r="61" spans="1:17" ht="11.5" x14ac:dyDescent="0.25">
      <c r="A61" s="15" t="s">
        <v>17</v>
      </c>
      <c r="B61" s="15">
        <v>805017736</v>
      </c>
      <c r="C61" s="15" t="s">
        <v>109</v>
      </c>
      <c r="D61" s="15" t="s">
        <v>37</v>
      </c>
      <c r="E61" s="15" t="s">
        <v>28</v>
      </c>
      <c r="F61" s="15">
        <v>26963079</v>
      </c>
      <c r="G61" s="15">
        <v>30215307</v>
      </c>
      <c r="H61" s="15">
        <v>21413955</v>
      </c>
      <c r="I61" s="15">
        <v>21510621</v>
      </c>
      <c r="J61" s="15">
        <v>8704686</v>
      </c>
      <c r="K61" s="15">
        <v>4177143</v>
      </c>
      <c r="L61" s="15">
        <v>1980786</v>
      </c>
      <c r="M61" s="16">
        <f t="shared" si="0"/>
        <v>1.2591358765814162</v>
      </c>
      <c r="N61" s="16">
        <f t="shared" si="1"/>
        <v>0.7119113831939553</v>
      </c>
      <c r="O61" s="16">
        <f t="shared" si="2"/>
        <v>2.1088310397993522</v>
      </c>
      <c r="P61" s="16">
        <f t="shared" si="3"/>
        <v>0.47987290983270392</v>
      </c>
      <c r="Q61" s="16">
        <f t="shared" si="4"/>
        <v>0.13824592283639547</v>
      </c>
    </row>
    <row r="62" spans="1:17" ht="11.5" x14ac:dyDescent="0.25">
      <c r="A62" s="15" t="s">
        <v>17</v>
      </c>
      <c r="B62" s="15">
        <v>810004818</v>
      </c>
      <c r="C62" s="15" t="s">
        <v>110</v>
      </c>
      <c r="D62" s="15" t="s">
        <v>42</v>
      </c>
      <c r="E62" s="15" t="s">
        <v>62</v>
      </c>
      <c r="F62" s="15">
        <v>21725570</v>
      </c>
      <c r="G62" s="15">
        <v>25250609</v>
      </c>
      <c r="H62" s="15">
        <v>16819061</v>
      </c>
      <c r="I62" s="15">
        <v>16819061</v>
      </c>
      <c r="J62" s="15">
        <v>8431548</v>
      </c>
      <c r="K62" s="15">
        <v>2175040</v>
      </c>
      <c r="L62" s="15">
        <v>938031</v>
      </c>
      <c r="M62" s="16">
        <f t="shared" si="0"/>
        <v>1.2917231229496107</v>
      </c>
      <c r="N62" s="16">
        <f t="shared" si="1"/>
        <v>0.66608536055506617</v>
      </c>
      <c r="O62" s="16">
        <f t="shared" si="2"/>
        <v>2.3187293383694141</v>
      </c>
      <c r="P62" s="16">
        <f t="shared" si="3"/>
        <v>0.2579644924040046</v>
      </c>
      <c r="Q62" s="16">
        <f t="shared" si="4"/>
        <v>8.613812047067855E-2</v>
      </c>
    </row>
    <row r="63" spans="1:17" ht="11.5" x14ac:dyDescent="0.25">
      <c r="A63" s="15" t="s">
        <v>17</v>
      </c>
      <c r="B63" s="15">
        <v>811038064</v>
      </c>
      <c r="C63" s="15" t="s">
        <v>111</v>
      </c>
      <c r="D63" s="15" t="s">
        <v>37</v>
      </c>
      <c r="E63" s="15" t="s">
        <v>76</v>
      </c>
      <c r="F63" s="15">
        <v>2855927</v>
      </c>
      <c r="G63" s="15">
        <v>3495744</v>
      </c>
      <c r="H63" s="15">
        <v>1125850</v>
      </c>
      <c r="I63" s="15">
        <v>1369283</v>
      </c>
      <c r="J63" s="15">
        <v>2126461</v>
      </c>
      <c r="K63" s="15">
        <v>382367</v>
      </c>
      <c r="L63" s="15">
        <v>133003</v>
      </c>
      <c r="M63" s="16">
        <f t="shared" si="0"/>
        <v>2.5366851712039793</v>
      </c>
      <c r="N63" s="16">
        <f t="shared" si="1"/>
        <v>0.39170002151187272</v>
      </c>
      <c r="O63" s="16">
        <f t="shared" si="2"/>
        <v>2.8748750028194854</v>
      </c>
      <c r="P63" s="16">
        <f t="shared" si="3"/>
        <v>0.17981378449922195</v>
      </c>
      <c r="Q63" s="16">
        <f t="shared" si="4"/>
        <v>0.10938072124274546</v>
      </c>
    </row>
    <row r="64" spans="1:17" ht="11.5" x14ac:dyDescent="0.25">
      <c r="A64" s="15" t="s">
        <v>17</v>
      </c>
      <c r="B64" s="15">
        <v>811039003</v>
      </c>
      <c r="C64" s="15" t="s">
        <v>112</v>
      </c>
      <c r="D64" s="15" t="s">
        <v>42</v>
      </c>
      <c r="E64" s="15" t="s">
        <v>113</v>
      </c>
      <c r="F64" s="15">
        <v>13328444</v>
      </c>
      <c r="G64" s="15">
        <v>14273032</v>
      </c>
      <c r="H64" s="15">
        <v>1921265</v>
      </c>
      <c r="I64" s="15">
        <v>1921265</v>
      </c>
      <c r="J64" s="15">
        <v>12351767</v>
      </c>
      <c r="K64" s="15">
        <v>2549483</v>
      </c>
      <c r="L64" s="15">
        <v>433548</v>
      </c>
      <c r="M64" s="16">
        <f t="shared" si="0"/>
        <v>6.9373272297158382</v>
      </c>
      <c r="N64" s="16">
        <f t="shared" si="1"/>
        <v>0.13460804964215031</v>
      </c>
      <c r="O64" s="16">
        <f t="shared" si="2"/>
        <v>5.8805091939070184</v>
      </c>
      <c r="P64" s="16">
        <f t="shared" si="3"/>
        <v>0.20640633846153347</v>
      </c>
      <c r="Q64" s="16">
        <f t="shared" si="4"/>
        <v>0.17862238380744891</v>
      </c>
    </row>
    <row r="65" spans="1:17" ht="11.5" x14ac:dyDescent="0.25">
      <c r="A65" s="15" t="s">
        <v>17</v>
      </c>
      <c r="B65" s="15">
        <v>830069306</v>
      </c>
      <c r="C65" s="15" t="s">
        <v>114</v>
      </c>
      <c r="D65" s="15" t="s">
        <v>37</v>
      </c>
      <c r="E65" s="15" t="s">
        <v>45</v>
      </c>
      <c r="F65" s="15">
        <v>30493044</v>
      </c>
      <c r="G65" s="15">
        <v>47373506</v>
      </c>
      <c r="H65" s="15">
        <v>13105894</v>
      </c>
      <c r="I65" s="15">
        <v>21372461</v>
      </c>
      <c r="J65" s="15">
        <v>26001045</v>
      </c>
      <c r="K65" s="15">
        <v>13493748</v>
      </c>
      <c r="L65" s="15">
        <v>2928191</v>
      </c>
      <c r="M65" s="16">
        <f t="shared" si="0"/>
        <v>2.3266664601438101</v>
      </c>
      <c r="N65" s="16">
        <f t="shared" si="1"/>
        <v>0.4511479686557292</v>
      </c>
      <c r="O65" s="16">
        <f t="shared" si="2"/>
        <v>4.6082198872956033</v>
      </c>
      <c r="P65" s="16">
        <f t="shared" si="3"/>
        <v>0.51896944911252607</v>
      </c>
      <c r="Q65" s="16">
        <f t="shared" si="4"/>
        <v>0.2848374363510271</v>
      </c>
    </row>
    <row r="66" spans="1:17" ht="11.5" x14ac:dyDescent="0.25">
      <c r="A66" s="15" t="s">
        <v>17</v>
      </c>
      <c r="B66" s="15">
        <v>830085497</v>
      </c>
      <c r="C66" s="15" t="s">
        <v>115</v>
      </c>
      <c r="D66" s="15" t="s">
        <v>42</v>
      </c>
      <c r="E66" s="15" t="s">
        <v>32</v>
      </c>
      <c r="F66" s="15">
        <v>28605087</v>
      </c>
      <c r="G66" s="15">
        <v>55274379</v>
      </c>
      <c r="H66" s="15">
        <v>10368463</v>
      </c>
      <c r="I66" s="15">
        <v>13409466</v>
      </c>
      <c r="J66" s="15">
        <v>41864913</v>
      </c>
      <c r="K66" s="15">
        <v>5647945</v>
      </c>
      <c r="L66" s="15">
        <v>837868</v>
      </c>
      <c r="M66" s="16">
        <f t="shared" si="0"/>
        <v>2.7588550974237935</v>
      </c>
      <c r="N66" s="16">
        <f t="shared" si="1"/>
        <v>0.24259822077783993</v>
      </c>
      <c r="O66" s="16">
        <f t="shared" si="2"/>
        <v>6.7408529744542101</v>
      </c>
      <c r="P66" s="16">
        <f t="shared" si="3"/>
        <v>0.13490879582145554</v>
      </c>
      <c r="Q66" s="16">
        <f t="shared" si="4"/>
        <v>0.10218016198788954</v>
      </c>
    </row>
    <row r="67" spans="1:17" ht="11.5" x14ac:dyDescent="0.25">
      <c r="A67" s="15" t="s">
        <v>17</v>
      </c>
      <c r="B67" s="15">
        <v>830087454</v>
      </c>
      <c r="C67" s="15" t="s">
        <v>116</v>
      </c>
      <c r="D67" s="15" t="s">
        <v>48</v>
      </c>
      <c r="E67" s="15" t="s">
        <v>11</v>
      </c>
      <c r="F67" s="15">
        <v>3199846</v>
      </c>
      <c r="G67" s="15">
        <v>5986628</v>
      </c>
      <c r="H67" s="15">
        <v>1578417</v>
      </c>
      <c r="I67" s="15">
        <v>2117836</v>
      </c>
      <c r="J67" s="15">
        <v>3868792</v>
      </c>
      <c r="K67" s="15">
        <v>845288</v>
      </c>
      <c r="L67" s="15">
        <v>561888</v>
      </c>
      <c r="M67" s="16">
        <f t="shared" ref="M67:M130" si="5">+F67/H67</f>
        <v>2.027250086637435</v>
      </c>
      <c r="N67" s="16">
        <f t="shared" ref="N67:N130" si="6">+I67/G67</f>
        <v>0.35376108219852642</v>
      </c>
      <c r="O67" s="16">
        <f t="shared" ref="O67:O130" si="7">+K67/L67</f>
        <v>1.5043709778461187</v>
      </c>
      <c r="P67" s="16">
        <f t="shared" ref="P67:P130" si="8">+K67/J67</f>
        <v>0.21848887197864347</v>
      </c>
      <c r="Q67" s="16">
        <f t="shared" ref="Q67:Q130" si="9">+K67/G67</f>
        <v>0.14119601217914324</v>
      </c>
    </row>
    <row r="68" spans="1:17" ht="11.5" x14ac:dyDescent="0.25">
      <c r="A68" s="15" t="s">
        <v>17</v>
      </c>
      <c r="B68" s="15">
        <v>830094781</v>
      </c>
      <c r="C68" s="15" t="s">
        <v>117</v>
      </c>
      <c r="D68" s="15" t="s">
        <v>37</v>
      </c>
      <c r="E68" s="15" t="s">
        <v>11</v>
      </c>
      <c r="F68" s="15">
        <v>2996803</v>
      </c>
      <c r="G68" s="15">
        <v>6974007</v>
      </c>
      <c r="H68" s="15">
        <v>2100944</v>
      </c>
      <c r="I68" s="15">
        <v>2573042</v>
      </c>
      <c r="J68" s="15">
        <v>4400965</v>
      </c>
      <c r="K68" s="15">
        <v>1068810</v>
      </c>
      <c r="L68" s="15">
        <v>164565</v>
      </c>
      <c r="M68" s="16">
        <f t="shared" si="5"/>
        <v>1.4264078433313787</v>
      </c>
      <c r="N68" s="16">
        <f t="shared" si="6"/>
        <v>0.36894743581415962</v>
      </c>
      <c r="O68" s="16">
        <f t="shared" si="7"/>
        <v>6.4947589098532497</v>
      </c>
      <c r="P68" s="16">
        <f t="shared" si="8"/>
        <v>0.24285810043933545</v>
      </c>
      <c r="Q68" s="16">
        <f t="shared" si="9"/>
        <v>0.153256227015545</v>
      </c>
    </row>
    <row r="69" spans="1:17" ht="11.5" x14ac:dyDescent="0.25">
      <c r="A69" s="15" t="s">
        <v>17</v>
      </c>
      <c r="B69" s="15">
        <v>830100710</v>
      </c>
      <c r="C69" s="15" t="s">
        <v>118</v>
      </c>
      <c r="D69" s="15" t="s">
        <v>48</v>
      </c>
      <c r="E69" s="15" t="s">
        <v>11</v>
      </c>
      <c r="F69" s="15">
        <v>737741</v>
      </c>
      <c r="G69" s="15">
        <v>788510</v>
      </c>
      <c r="H69" s="15">
        <v>496928</v>
      </c>
      <c r="I69" s="15">
        <v>496928</v>
      </c>
      <c r="J69" s="15">
        <v>291582</v>
      </c>
      <c r="K69" s="15">
        <v>88674</v>
      </c>
      <c r="L69" s="15">
        <v>36118</v>
      </c>
      <c r="M69" s="16">
        <f t="shared" si="5"/>
        <v>1.4846034033099362</v>
      </c>
      <c r="N69" s="16">
        <f t="shared" si="6"/>
        <v>0.63021141139617765</v>
      </c>
      <c r="O69" s="16">
        <f t="shared" si="7"/>
        <v>2.4551193310814554</v>
      </c>
      <c r="P69" s="16">
        <f t="shared" si="8"/>
        <v>0.30411342263925756</v>
      </c>
      <c r="Q69" s="16">
        <f t="shared" si="9"/>
        <v>0.11245767333324878</v>
      </c>
    </row>
    <row r="70" spans="1:17" ht="11.5" x14ac:dyDescent="0.25">
      <c r="A70" s="15" t="s">
        <v>17</v>
      </c>
      <c r="B70" s="15">
        <v>830126569</v>
      </c>
      <c r="C70" s="15" t="s">
        <v>119</v>
      </c>
      <c r="D70" s="15" t="s">
        <v>37</v>
      </c>
      <c r="E70" s="15" t="s">
        <v>25</v>
      </c>
      <c r="F70" s="15">
        <v>8746185</v>
      </c>
      <c r="G70" s="15">
        <v>10911670</v>
      </c>
      <c r="H70" s="15">
        <v>3476494</v>
      </c>
      <c r="I70" s="15">
        <v>4097052</v>
      </c>
      <c r="J70" s="15">
        <v>6814618</v>
      </c>
      <c r="K70" s="15">
        <v>4138555</v>
      </c>
      <c r="L70" s="15">
        <v>140339</v>
      </c>
      <c r="M70" s="16">
        <f t="shared" si="5"/>
        <v>2.5158061541311447</v>
      </c>
      <c r="N70" s="16">
        <f t="shared" si="6"/>
        <v>0.37547433161010185</v>
      </c>
      <c r="O70" s="16">
        <f t="shared" si="7"/>
        <v>29.489699940857495</v>
      </c>
      <c r="P70" s="16">
        <f t="shared" si="8"/>
        <v>0.6073055012034424</v>
      </c>
      <c r="Q70" s="16">
        <f t="shared" si="9"/>
        <v>0.37927787405594193</v>
      </c>
    </row>
    <row r="71" spans="1:17" ht="11.5" x14ac:dyDescent="0.25">
      <c r="A71" s="15" t="s">
        <v>17</v>
      </c>
      <c r="B71" s="15">
        <v>830144607</v>
      </c>
      <c r="C71" s="15" t="s">
        <v>120</v>
      </c>
      <c r="D71" s="15" t="s">
        <v>42</v>
      </c>
      <c r="E71" s="15" t="s">
        <v>11</v>
      </c>
      <c r="F71" s="15">
        <v>2002725</v>
      </c>
      <c r="G71" s="15">
        <v>4852554</v>
      </c>
      <c r="H71" s="15">
        <v>498670</v>
      </c>
      <c r="I71" s="15">
        <v>977728</v>
      </c>
      <c r="J71" s="15">
        <v>3874826</v>
      </c>
      <c r="K71" s="15">
        <v>1198808</v>
      </c>
      <c r="L71" s="15">
        <v>225187</v>
      </c>
      <c r="M71" s="16">
        <f t="shared" si="5"/>
        <v>4.0161329135500434</v>
      </c>
      <c r="N71" s="16">
        <f t="shared" si="6"/>
        <v>0.20148729926550019</v>
      </c>
      <c r="O71" s="16">
        <f t="shared" si="7"/>
        <v>5.3236110432662631</v>
      </c>
      <c r="P71" s="16">
        <f t="shared" si="8"/>
        <v>0.30938369877769994</v>
      </c>
      <c r="Q71" s="16">
        <f t="shared" si="9"/>
        <v>0.24704681287421015</v>
      </c>
    </row>
    <row r="72" spans="1:17" ht="11.5" x14ac:dyDescent="0.25">
      <c r="A72" s="15" t="s">
        <v>17</v>
      </c>
      <c r="B72" s="15">
        <v>860003228</v>
      </c>
      <c r="C72" s="15" t="s">
        <v>121</v>
      </c>
      <c r="D72" s="15" t="s">
        <v>37</v>
      </c>
      <c r="E72" s="15" t="s">
        <v>45</v>
      </c>
      <c r="F72" s="15">
        <v>21984055</v>
      </c>
      <c r="G72" s="15">
        <v>25660553</v>
      </c>
      <c r="H72" s="15">
        <v>15944928</v>
      </c>
      <c r="I72" s="15">
        <v>16127569</v>
      </c>
      <c r="J72" s="15">
        <v>9532984</v>
      </c>
      <c r="K72" s="15">
        <v>3904691</v>
      </c>
      <c r="L72" s="15">
        <v>958958</v>
      </c>
      <c r="M72" s="16">
        <f t="shared" si="5"/>
        <v>1.3787490918742311</v>
      </c>
      <c r="N72" s="16">
        <f t="shared" si="6"/>
        <v>0.62849654876884375</v>
      </c>
      <c r="O72" s="16">
        <f t="shared" si="7"/>
        <v>4.0718060644991754</v>
      </c>
      <c r="P72" s="16">
        <f t="shared" si="8"/>
        <v>0.40959798107287287</v>
      </c>
      <c r="Q72" s="16">
        <f t="shared" si="9"/>
        <v>0.15216706358588608</v>
      </c>
    </row>
    <row r="73" spans="1:17" ht="11.5" x14ac:dyDescent="0.25">
      <c r="A73" s="15" t="s">
        <v>17</v>
      </c>
      <c r="B73" s="15">
        <v>860003375</v>
      </c>
      <c r="C73" s="15" t="s">
        <v>122</v>
      </c>
      <c r="D73" s="15" t="s">
        <v>37</v>
      </c>
      <c r="E73" s="15" t="s">
        <v>11</v>
      </c>
      <c r="F73" s="15">
        <v>13139052</v>
      </c>
      <c r="G73" s="15">
        <v>25693625</v>
      </c>
      <c r="H73" s="15">
        <v>9054750</v>
      </c>
      <c r="I73" s="15">
        <v>13261339</v>
      </c>
      <c r="J73" s="15">
        <v>12432286</v>
      </c>
      <c r="K73" s="15">
        <v>2929442</v>
      </c>
      <c r="L73" s="15">
        <v>593923</v>
      </c>
      <c r="M73" s="16">
        <f t="shared" si="5"/>
        <v>1.4510673403462271</v>
      </c>
      <c r="N73" s="16">
        <f t="shared" si="6"/>
        <v>0.51613343776909637</v>
      </c>
      <c r="O73" s="16">
        <f t="shared" si="7"/>
        <v>4.9323599187100013</v>
      </c>
      <c r="P73" s="16">
        <f t="shared" si="8"/>
        <v>0.2356318057676601</v>
      </c>
      <c r="Q73" s="16">
        <f t="shared" si="9"/>
        <v>0.1140143518090577</v>
      </c>
    </row>
    <row r="74" spans="1:17" ht="11.5" x14ac:dyDescent="0.25">
      <c r="A74" s="15" t="s">
        <v>17</v>
      </c>
      <c r="B74" s="15">
        <v>860030640</v>
      </c>
      <c r="C74" s="15" t="s">
        <v>123</v>
      </c>
      <c r="D74" s="15" t="s">
        <v>42</v>
      </c>
      <c r="E74" s="15" t="s">
        <v>11</v>
      </c>
      <c r="F74" s="15">
        <v>27555114</v>
      </c>
      <c r="G74" s="15">
        <v>36491300</v>
      </c>
      <c r="H74" s="15">
        <v>14009699</v>
      </c>
      <c r="I74" s="15">
        <v>19741464</v>
      </c>
      <c r="J74" s="15">
        <v>16749836</v>
      </c>
      <c r="K74" s="15">
        <v>4519481</v>
      </c>
      <c r="L74" s="15">
        <v>2875133</v>
      </c>
      <c r="M74" s="16">
        <f t="shared" si="5"/>
        <v>1.9668598161887703</v>
      </c>
      <c r="N74" s="16">
        <f t="shared" si="6"/>
        <v>0.54099097593124934</v>
      </c>
      <c r="O74" s="16">
        <f t="shared" si="7"/>
        <v>1.5719206728871324</v>
      </c>
      <c r="P74" s="16">
        <f t="shared" si="8"/>
        <v>0.26982240303725957</v>
      </c>
      <c r="Q74" s="16">
        <f t="shared" si="9"/>
        <v>0.12385091789001762</v>
      </c>
    </row>
    <row r="75" spans="1:17" ht="11.5" x14ac:dyDescent="0.25">
      <c r="A75" s="15" t="s">
        <v>17</v>
      </c>
      <c r="B75" s="15">
        <v>860062629</v>
      </c>
      <c r="C75" s="15" t="s">
        <v>124</v>
      </c>
      <c r="D75" s="15" t="s">
        <v>42</v>
      </c>
      <c r="E75" s="15" t="s">
        <v>125</v>
      </c>
      <c r="F75" s="15">
        <v>3081476</v>
      </c>
      <c r="G75" s="15">
        <v>8049042</v>
      </c>
      <c r="H75" s="15">
        <v>2715429</v>
      </c>
      <c r="I75" s="15">
        <v>2947429</v>
      </c>
      <c r="J75" s="15">
        <v>5101613</v>
      </c>
      <c r="K75" s="15">
        <v>1358986</v>
      </c>
      <c r="L75" s="15">
        <v>178926</v>
      </c>
      <c r="M75" s="16">
        <f t="shared" si="5"/>
        <v>1.1348026407613678</v>
      </c>
      <c r="N75" s="16">
        <f t="shared" si="6"/>
        <v>0.36618382659700371</v>
      </c>
      <c r="O75" s="16">
        <f t="shared" si="7"/>
        <v>7.5952404904820989</v>
      </c>
      <c r="P75" s="16">
        <f t="shared" si="8"/>
        <v>0.26638359279702323</v>
      </c>
      <c r="Q75" s="16">
        <f t="shared" si="9"/>
        <v>0.16883822944395122</v>
      </c>
    </row>
    <row r="76" spans="1:17" ht="11.5" x14ac:dyDescent="0.25">
      <c r="A76" s="15" t="s">
        <v>17</v>
      </c>
      <c r="B76" s="15">
        <v>860066875</v>
      </c>
      <c r="C76" s="15" t="s">
        <v>126</v>
      </c>
      <c r="D76" s="15" t="s">
        <v>37</v>
      </c>
      <c r="E76" s="15" t="s">
        <v>11</v>
      </c>
      <c r="F76" s="15">
        <v>10444542</v>
      </c>
      <c r="G76" s="15">
        <v>28133908</v>
      </c>
      <c r="H76" s="15">
        <v>4613694</v>
      </c>
      <c r="I76" s="15">
        <v>6104940</v>
      </c>
      <c r="J76" s="15">
        <v>22028968</v>
      </c>
      <c r="K76" s="15">
        <v>4312899</v>
      </c>
      <c r="L76" s="15">
        <v>937477</v>
      </c>
      <c r="M76" s="16">
        <f t="shared" si="5"/>
        <v>2.2638133348245462</v>
      </c>
      <c r="N76" s="16">
        <f t="shared" si="6"/>
        <v>0.21699580449328262</v>
      </c>
      <c r="O76" s="16">
        <f t="shared" si="7"/>
        <v>4.6005384665437123</v>
      </c>
      <c r="P76" s="16">
        <f t="shared" si="8"/>
        <v>0.19578307072759832</v>
      </c>
      <c r="Q76" s="16">
        <f t="shared" si="9"/>
        <v>0.15329896578889787</v>
      </c>
    </row>
    <row r="77" spans="1:17" ht="11.5" x14ac:dyDescent="0.25">
      <c r="A77" s="15" t="s">
        <v>17</v>
      </c>
      <c r="B77" s="15">
        <v>860351849</v>
      </c>
      <c r="C77" s="15" t="s">
        <v>127</v>
      </c>
      <c r="D77" s="15" t="s">
        <v>37</v>
      </c>
      <c r="E77" s="15" t="s">
        <v>11</v>
      </c>
      <c r="F77" s="15">
        <v>8097333</v>
      </c>
      <c r="G77" s="15">
        <v>10483130</v>
      </c>
      <c r="H77" s="15">
        <v>1885507</v>
      </c>
      <c r="I77" s="15">
        <v>2015987</v>
      </c>
      <c r="J77" s="15">
        <v>8467143</v>
      </c>
      <c r="K77" s="15">
        <v>1228984</v>
      </c>
      <c r="L77" s="15">
        <v>76479</v>
      </c>
      <c r="M77" s="16">
        <f t="shared" si="5"/>
        <v>4.2945122982836974</v>
      </c>
      <c r="N77" s="16">
        <f t="shared" si="6"/>
        <v>0.19230773633447262</v>
      </c>
      <c r="O77" s="16">
        <f t="shared" si="7"/>
        <v>16.06956157899554</v>
      </c>
      <c r="P77" s="16">
        <f t="shared" si="8"/>
        <v>0.1451474245799321</v>
      </c>
      <c r="Q77" s="16">
        <f t="shared" si="9"/>
        <v>0.11723445192418676</v>
      </c>
    </row>
    <row r="78" spans="1:17" ht="11.5" x14ac:dyDescent="0.25">
      <c r="A78" s="15" t="s">
        <v>17</v>
      </c>
      <c r="B78" s="15">
        <v>860501575</v>
      </c>
      <c r="C78" s="15" t="s">
        <v>128</v>
      </c>
      <c r="D78" s="15" t="s">
        <v>42</v>
      </c>
      <c r="E78" s="15" t="s">
        <v>11</v>
      </c>
      <c r="F78" s="15">
        <v>13022405</v>
      </c>
      <c r="G78" s="15">
        <v>16233369</v>
      </c>
      <c r="H78" s="15">
        <v>7788550</v>
      </c>
      <c r="I78" s="15">
        <v>8119755</v>
      </c>
      <c r="J78" s="15">
        <v>8113614</v>
      </c>
      <c r="K78" s="15">
        <v>318526</v>
      </c>
      <c r="L78" s="15">
        <v>897028</v>
      </c>
      <c r="M78" s="16">
        <f t="shared" si="5"/>
        <v>1.6719935032836664</v>
      </c>
      <c r="N78" s="16">
        <f t="shared" si="6"/>
        <v>0.50018914742836196</v>
      </c>
      <c r="O78" s="16">
        <f t="shared" si="7"/>
        <v>0.35509036507221625</v>
      </c>
      <c r="P78" s="16">
        <f t="shared" si="8"/>
        <v>3.9258214650093042E-2</v>
      </c>
      <c r="Q78" s="16">
        <f t="shared" si="9"/>
        <v>1.9621681734703376E-2</v>
      </c>
    </row>
    <row r="79" spans="1:17" ht="11.5" x14ac:dyDescent="0.25">
      <c r="A79" s="15" t="s">
        <v>17</v>
      </c>
      <c r="B79" s="15">
        <v>860518665</v>
      </c>
      <c r="C79" s="15" t="s">
        <v>129</v>
      </c>
      <c r="D79" s="15" t="s">
        <v>37</v>
      </c>
      <c r="E79" s="15" t="s">
        <v>11</v>
      </c>
      <c r="F79" s="15">
        <v>5533109</v>
      </c>
      <c r="G79" s="15">
        <v>10317204</v>
      </c>
      <c r="H79" s="15">
        <v>2271009</v>
      </c>
      <c r="I79" s="15">
        <v>3566036</v>
      </c>
      <c r="J79" s="15">
        <v>6751168</v>
      </c>
      <c r="K79" s="15">
        <v>1473669</v>
      </c>
      <c r="L79" s="15">
        <v>633563</v>
      </c>
      <c r="M79" s="16">
        <f t="shared" si="5"/>
        <v>2.4364099834038528</v>
      </c>
      <c r="N79" s="16">
        <f t="shared" si="6"/>
        <v>0.34563976829381293</v>
      </c>
      <c r="O79" s="16">
        <f t="shared" si="7"/>
        <v>2.3260023075842495</v>
      </c>
      <c r="P79" s="16">
        <f t="shared" si="8"/>
        <v>0.21828356219249764</v>
      </c>
      <c r="Q79" s="16">
        <f t="shared" si="9"/>
        <v>0.14283608233393466</v>
      </c>
    </row>
    <row r="80" spans="1:17" ht="11.5" x14ac:dyDescent="0.25">
      <c r="A80" s="15" t="s">
        <v>17</v>
      </c>
      <c r="B80" s="15">
        <v>860524216</v>
      </c>
      <c r="C80" s="15" t="s">
        <v>130</v>
      </c>
      <c r="D80" s="15" t="s">
        <v>42</v>
      </c>
      <c r="E80" s="15" t="s">
        <v>11</v>
      </c>
      <c r="F80" s="15">
        <v>2023596</v>
      </c>
      <c r="G80" s="15">
        <v>6288586</v>
      </c>
      <c r="H80" s="15">
        <v>294564</v>
      </c>
      <c r="I80" s="15">
        <v>883141</v>
      </c>
      <c r="J80" s="15">
        <v>5405445</v>
      </c>
      <c r="K80" s="15">
        <v>234990</v>
      </c>
      <c r="L80" s="15">
        <v>279991</v>
      </c>
      <c r="M80" s="16">
        <f t="shared" si="5"/>
        <v>6.8698007903206095</v>
      </c>
      <c r="N80" s="16">
        <f t="shared" si="6"/>
        <v>0.14043554465185018</v>
      </c>
      <c r="O80" s="16">
        <f t="shared" si="7"/>
        <v>0.83927697675996726</v>
      </c>
      <c r="P80" s="16">
        <f t="shared" si="8"/>
        <v>4.3472831561508815E-2</v>
      </c>
      <c r="Q80" s="16">
        <f t="shared" si="9"/>
        <v>3.736770078361018E-2</v>
      </c>
    </row>
    <row r="81" spans="1:17" ht="11.5" x14ac:dyDescent="0.25">
      <c r="A81" s="15" t="s">
        <v>17</v>
      </c>
      <c r="B81" s="15">
        <v>860525661</v>
      </c>
      <c r="C81" s="15" t="s">
        <v>131</v>
      </c>
      <c r="D81" s="15" t="s">
        <v>42</v>
      </c>
      <c r="E81" s="15" t="s">
        <v>11</v>
      </c>
      <c r="F81" s="15">
        <v>3111980</v>
      </c>
      <c r="G81" s="15">
        <v>7398989</v>
      </c>
      <c r="H81" s="15">
        <v>1596069</v>
      </c>
      <c r="I81" s="15">
        <v>2276324</v>
      </c>
      <c r="J81" s="15">
        <v>5122665</v>
      </c>
      <c r="K81" s="15">
        <v>620293</v>
      </c>
      <c r="L81" s="15">
        <v>38060</v>
      </c>
      <c r="M81" s="16">
        <f t="shared" si="5"/>
        <v>1.9497778604809692</v>
      </c>
      <c r="N81" s="16">
        <f t="shared" si="6"/>
        <v>0.30765338345549642</v>
      </c>
      <c r="O81" s="16">
        <f t="shared" si="7"/>
        <v>16.297766684182868</v>
      </c>
      <c r="P81" s="16">
        <f t="shared" si="8"/>
        <v>0.12108794933886952</v>
      </c>
      <c r="Q81" s="16">
        <f t="shared" si="9"/>
        <v>8.3834832029078571E-2</v>
      </c>
    </row>
    <row r="82" spans="1:17" ht="11.5" x14ac:dyDescent="0.25">
      <c r="A82" s="15" t="s">
        <v>17</v>
      </c>
      <c r="B82" s="15">
        <v>860530263</v>
      </c>
      <c r="C82" s="15" t="s">
        <v>132</v>
      </c>
      <c r="D82" s="15" t="s">
        <v>42</v>
      </c>
      <c r="E82" s="15" t="s">
        <v>11</v>
      </c>
      <c r="F82" s="15">
        <v>5713544</v>
      </c>
      <c r="G82" s="15">
        <v>6763942</v>
      </c>
      <c r="H82" s="15">
        <v>956466</v>
      </c>
      <c r="I82" s="15">
        <v>1319067</v>
      </c>
      <c r="J82" s="15">
        <v>5444875</v>
      </c>
      <c r="K82" s="15">
        <v>277113</v>
      </c>
      <c r="L82" s="15">
        <v>602452</v>
      </c>
      <c r="M82" s="16">
        <f t="shared" si="5"/>
        <v>5.973598643339125</v>
      </c>
      <c r="N82" s="16">
        <f t="shared" si="6"/>
        <v>0.1950145344238611</v>
      </c>
      <c r="O82" s="16">
        <f t="shared" si="7"/>
        <v>0.45997523454150702</v>
      </c>
      <c r="P82" s="16">
        <f t="shared" si="8"/>
        <v>5.0894281319589521E-2</v>
      </c>
      <c r="Q82" s="16">
        <f t="shared" si="9"/>
        <v>4.0969156743212762E-2</v>
      </c>
    </row>
    <row r="83" spans="1:17" ht="11.5" x14ac:dyDescent="0.25">
      <c r="A83" s="15" t="s">
        <v>17</v>
      </c>
      <c r="B83" s="15">
        <v>860530357</v>
      </c>
      <c r="C83" s="15" t="s">
        <v>133</v>
      </c>
      <c r="D83" s="15" t="s">
        <v>37</v>
      </c>
      <c r="E83" s="15" t="s">
        <v>11</v>
      </c>
      <c r="F83" s="15">
        <v>8877641</v>
      </c>
      <c r="G83" s="15">
        <v>11628124</v>
      </c>
      <c r="H83" s="15">
        <v>4361234</v>
      </c>
      <c r="I83" s="15">
        <v>8429292</v>
      </c>
      <c r="J83" s="15">
        <v>3198832</v>
      </c>
      <c r="K83" s="15">
        <v>984624</v>
      </c>
      <c r="L83" s="15">
        <v>934301</v>
      </c>
      <c r="M83" s="16">
        <f t="shared" si="5"/>
        <v>2.0355800674763151</v>
      </c>
      <c r="N83" s="16">
        <f t="shared" si="6"/>
        <v>0.72490558236221081</v>
      </c>
      <c r="O83" s="16">
        <f t="shared" si="7"/>
        <v>1.0538616570034711</v>
      </c>
      <c r="P83" s="16">
        <f t="shared" si="8"/>
        <v>0.30780734968263418</v>
      </c>
      <c r="Q83" s="16">
        <f t="shared" si="9"/>
        <v>8.4676083605575589E-2</v>
      </c>
    </row>
    <row r="84" spans="1:17" ht="11.5" x14ac:dyDescent="0.25">
      <c r="A84" s="15" t="s">
        <v>17</v>
      </c>
      <c r="B84" s="15">
        <v>890203224</v>
      </c>
      <c r="C84" s="15" t="s">
        <v>134</v>
      </c>
      <c r="D84" s="15" t="s">
        <v>37</v>
      </c>
      <c r="E84" s="15" t="s">
        <v>21</v>
      </c>
      <c r="F84" s="15">
        <v>23753524</v>
      </c>
      <c r="G84" s="15">
        <v>41447514</v>
      </c>
      <c r="H84" s="15">
        <v>19737967</v>
      </c>
      <c r="I84" s="15">
        <v>27668382</v>
      </c>
      <c r="J84" s="15">
        <v>13779132</v>
      </c>
      <c r="K84" s="15">
        <v>4606311</v>
      </c>
      <c r="L84" s="15">
        <v>2447313</v>
      </c>
      <c r="M84" s="16">
        <f t="shared" si="5"/>
        <v>1.2034432928173404</v>
      </c>
      <c r="N84" s="16">
        <f t="shared" si="6"/>
        <v>0.66755226863546024</v>
      </c>
      <c r="O84" s="16">
        <f t="shared" si="7"/>
        <v>1.8821912031685362</v>
      </c>
      <c r="P84" s="16">
        <f t="shared" si="8"/>
        <v>0.33429616611554341</v>
      </c>
      <c r="Q84" s="16">
        <f t="shared" si="9"/>
        <v>0.11113600202897574</v>
      </c>
    </row>
    <row r="85" spans="1:17" ht="11.5" x14ac:dyDescent="0.25">
      <c r="A85" s="15" t="s">
        <v>17</v>
      </c>
      <c r="B85" s="15">
        <v>890301927</v>
      </c>
      <c r="C85" s="15" t="s">
        <v>135</v>
      </c>
      <c r="D85" s="15" t="s">
        <v>37</v>
      </c>
      <c r="E85" s="15" t="s">
        <v>14</v>
      </c>
      <c r="F85" s="15">
        <v>4894258</v>
      </c>
      <c r="G85" s="15">
        <v>6623299</v>
      </c>
      <c r="H85" s="15">
        <v>1184119</v>
      </c>
      <c r="I85" s="15">
        <v>1375672</v>
      </c>
      <c r="J85" s="15">
        <v>5247627</v>
      </c>
      <c r="K85" s="15">
        <v>1177889</v>
      </c>
      <c r="L85" s="15">
        <v>8968</v>
      </c>
      <c r="M85" s="16">
        <f t="shared" si="5"/>
        <v>4.1332484319565852</v>
      </c>
      <c r="N85" s="16">
        <f t="shared" si="6"/>
        <v>0.20770193222440961</v>
      </c>
      <c r="O85" s="16">
        <f t="shared" si="7"/>
        <v>131.34355486173061</v>
      </c>
      <c r="P85" s="16">
        <f t="shared" si="8"/>
        <v>0.22446126601604877</v>
      </c>
      <c r="Q85" s="16">
        <f t="shared" si="9"/>
        <v>0.17784022735497823</v>
      </c>
    </row>
    <row r="86" spans="1:17" ht="11.5" x14ac:dyDescent="0.25">
      <c r="A86" s="15" t="s">
        <v>17</v>
      </c>
      <c r="B86" s="15">
        <v>890305501</v>
      </c>
      <c r="C86" s="15" t="s">
        <v>136</v>
      </c>
      <c r="D86" s="15" t="s">
        <v>37</v>
      </c>
      <c r="E86" s="15" t="s">
        <v>14</v>
      </c>
      <c r="F86" s="15">
        <v>11273071</v>
      </c>
      <c r="G86" s="15">
        <v>22036758</v>
      </c>
      <c r="H86" s="15">
        <v>3325018</v>
      </c>
      <c r="I86" s="15">
        <v>5078558</v>
      </c>
      <c r="J86" s="15">
        <v>16958200</v>
      </c>
      <c r="K86" s="15">
        <v>2205670</v>
      </c>
      <c r="L86" s="15">
        <v>297578</v>
      </c>
      <c r="M86" s="16">
        <f t="shared" si="5"/>
        <v>3.3903789393019825</v>
      </c>
      <c r="N86" s="16">
        <f t="shared" si="6"/>
        <v>0.23045849121726525</v>
      </c>
      <c r="O86" s="16">
        <f t="shared" si="7"/>
        <v>7.4120734731734199</v>
      </c>
      <c r="P86" s="16">
        <f t="shared" si="8"/>
        <v>0.13006510124895332</v>
      </c>
      <c r="Q86" s="16">
        <f t="shared" si="9"/>
        <v>0.10009049425509868</v>
      </c>
    </row>
    <row r="87" spans="1:17" ht="11.5" x14ac:dyDescent="0.25">
      <c r="A87" s="15" t="s">
        <v>17</v>
      </c>
      <c r="B87" s="15">
        <v>890318751</v>
      </c>
      <c r="C87" s="15" t="s">
        <v>137</v>
      </c>
      <c r="D87" s="15" t="s">
        <v>37</v>
      </c>
      <c r="E87" s="15" t="s">
        <v>14</v>
      </c>
      <c r="F87" s="15">
        <v>547470</v>
      </c>
      <c r="G87" s="15">
        <v>4648549</v>
      </c>
      <c r="H87" s="15">
        <v>130651</v>
      </c>
      <c r="I87" s="15">
        <v>1377651</v>
      </c>
      <c r="J87" s="15">
        <v>3270898</v>
      </c>
      <c r="K87" s="15">
        <v>14027</v>
      </c>
      <c r="L87" s="15">
        <v>162</v>
      </c>
      <c r="M87" s="16">
        <f t="shared" si="5"/>
        <v>4.190323839848145</v>
      </c>
      <c r="N87" s="16">
        <f t="shared" si="6"/>
        <v>0.29636150979585241</v>
      </c>
      <c r="O87" s="16">
        <f t="shared" si="7"/>
        <v>86.586419753086417</v>
      </c>
      <c r="P87" s="16">
        <f t="shared" si="8"/>
        <v>4.2884247689778162E-3</v>
      </c>
      <c r="Q87" s="16">
        <f t="shared" si="9"/>
        <v>3.0175007297976206E-3</v>
      </c>
    </row>
    <row r="88" spans="1:17" ht="11.5" x14ac:dyDescent="0.25">
      <c r="A88" s="15" t="s">
        <v>17</v>
      </c>
      <c r="B88" s="15">
        <v>890320412</v>
      </c>
      <c r="C88" s="15" t="s">
        <v>138</v>
      </c>
      <c r="D88" s="15" t="s">
        <v>37</v>
      </c>
      <c r="E88" s="15" t="s">
        <v>23</v>
      </c>
      <c r="F88" s="15">
        <v>4006128</v>
      </c>
      <c r="G88" s="15">
        <v>7106902</v>
      </c>
      <c r="H88" s="15">
        <v>1687521</v>
      </c>
      <c r="I88" s="15">
        <v>2426622</v>
      </c>
      <c r="J88" s="15">
        <v>4680280</v>
      </c>
      <c r="K88" s="15">
        <v>1039913</v>
      </c>
      <c r="L88" s="15">
        <v>42652</v>
      </c>
      <c r="M88" s="16">
        <f t="shared" si="5"/>
        <v>2.3739722350121863</v>
      </c>
      <c r="N88" s="16">
        <f t="shared" si="6"/>
        <v>0.34144582266647266</v>
      </c>
      <c r="O88" s="16">
        <f t="shared" si="7"/>
        <v>24.381342023820689</v>
      </c>
      <c r="P88" s="16">
        <f t="shared" si="8"/>
        <v>0.22219033903954463</v>
      </c>
      <c r="Q88" s="16">
        <f t="shared" si="9"/>
        <v>0.14632437593764483</v>
      </c>
    </row>
    <row r="89" spans="1:17" ht="11.5" x14ac:dyDescent="0.25">
      <c r="A89" s="15" t="s">
        <v>17</v>
      </c>
      <c r="B89" s="15">
        <v>890502709</v>
      </c>
      <c r="C89" s="15" t="s">
        <v>139</v>
      </c>
      <c r="D89" s="15" t="s">
        <v>42</v>
      </c>
      <c r="E89" s="15" t="s">
        <v>140</v>
      </c>
      <c r="F89" s="15">
        <v>5531470</v>
      </c>
      <c r="G89" s="15">
        <v>11955131</v>
      </c>
      <c r="H89" s="15">
        <v>882052</v>
      </c>
      <c r="I89" s="15">
        <v>3717303</v>
      </c>
      <c r="J89" s="15">
        <v>8237828</v>
      </c>
      <c r="K89" s="15">
        <v>1927829</v>
      </c>
      <c r="L89" s="15">
        <v>63742</v>
      </c>
      <c r="M89" s="16">
        <f t="shared" si="5"/>
        <v>6.271138209538667</v>
      </c>
      <c r="N89" s="16">
        <f t="shared" si="6"/>
        <v>0.31093787261720512</v>
      </c>
      <c r="O89" s="16">
        <f t="shared" si="7"/>
        <v>30.244250258856013</v>
      </c>
      <c r="P89" s="16">
        <f t="shared" si="8"/>
        <v>0.2340215163511547</v>
      </c>
      <c r="Q89" s="16">
        <f t="shared" si="9"/>
        <v>0.16125536391027417</v>
      </c>
    </row>
    <row r="90" spans="1:17" ht="11.5" x14ac:dyDescent="0.25">
      <c r="A90" s="15" t="s">
        <v>17</v>
      </c>
      <c r="B90" s="15">
        <v>890503844</v>
      </c>
      <c r="C90" s="15" t="s">
        <v>141</v>
      </c>
      <c r="D90" s="15" t="s">
        <v>42</v>
      </c>
      <c r="E90" s="15" t="s">
        <v>142</v>
      </c>
      <c r="F90" s="15">
        <v>2393800</v>
      </c>
      <c r="G90" s="15">
        <v>9864726</v>
      </c>
      <c r="H90" s="15">
        <v>312876</v>
      </c>
      <c r="I90" s="15">
        <v>312876</v>
      </c>
      <c r="J90" s="15">
        <v>9551850</v>
      </c>
      <c r="K90" s="15">
        <v>1748594</v>
      </c>
      <c r="L90" s="15">
        <v>134961</v>
      </c>
      <c r="M90" s="16">
        <f t="shared" si="5"/>
        <v>7.6509543716999708</v>
      </c>
      <c r="N90" s="16">
        <f t="shared" si="6"/>
        <v>3.1716643726343745E-2</v>
      </c>
      <c r="O90" s="16">
        <f t="shared" si="7"/>
        <v>12.956291076681412</v>
      </c>
      <c r="P90" s="16">
        <f t="shared" si="8"/>
        <v>0.18306338562686808</v>
      </c>
      <c r="Q90" s="16">
        <f t="shared" si="9"/>
        <v>0.17725722944560243</v>
      </c>
    </row>
    <row r="91" spans="1:17" ht="11.5" x14ac:dyDescent="0.25">
      <c r="A91" s="15" t="s">
        <v>17</v>
      </c>
      <c r="B91" s="15">
        <v>890802833</v>
      </c>
      <c r="C91" s="15" t="s">
        <v>143</v>
      </c>
      <c r="D91" s="15" t="s">
        <v>37</v>
      </c>
      <c r="E91" s="15" t="s">
        <v>62</v>
      </c>
      <c r="F91" s="15">
        <v>12574028</v>
      </c>
      <c r="G91" s="15">
        <v>24689273</v>
      </c>
      <c r="H91" s="15">
        <v>2663858</v>
      </c>
      <c r="I91" s="15">
        <v>3116752</v>
      </c>
      <c r="J91" s="15">
        <v>21572521</v>
      </c>
      <c r="K91" s="15">
        <v>4639615</v>
      </c>
      <c r="L91" s="15">
        <v>195899</v>
      </c>
      <c r="M91" s="16">
        <f t="shared" si="5"/>
        <v>4.72023208444294</v>
      </c>
      <c r="N91" s="16">
        <f t="shared" si="6"/>
        <v>0.12623911607279809</v>
      </c>
      <c r="O91" s="16">
        <f t="shared" si="7"/>
        <v>23.683709462529162</v>
      </c>
      <c r="P91" s="16">
        <f t="shared" si="8"/>
        <v>0.2150705983783722</v>
      </c>
      <c r="Q91" s="16">
        <f t="shared" si="9"/>
        <v>0.18792027614583873</v>
      </c>
    </row>
    <row r="92" spans="1:17" ht="11.5" x14ac:dyDescent="0.25">
      <c r="A92" s="15" t="s">
        <v>17</v>
      </c>
      <c r="B92" s="15">
        <v>890900160</v>
      </c>
      <c r="C92" s="15" t="s">
        <v>144</v>
      </c>
      <c r="D92" s="15" t="s">
        <v>37</v>
      </c>
      <c r="E92" s="15" t="s">
        <v>97</v>
      </c>
      <c r="F92" s="15">
        <v>27593374</v>
      </c>
      <c r="G92" s="15">
        <v>47662798</v>
      </c>
      <c r="H92" s="15">
        <v>19336295</v>
      </c>
      <c r="I92" s="15">
        <v>25761975</v>
      </c>
      <c r="J92" s="15">
        <v>21900823</v>
      </c>
      <c r="K92" s="15">
        <v>1926602</v>
      </c>
      <c r="L92" s="15">
        <v>928216</v>
      </c>
      <c r="M92" s="16">
        <f t="shared" si="5"/>
        <v>1.4270248773097431</v>
      </c>
      <c r="N92" s="16">
        <f t="shared" si="6"/>
        <v>0.5405048818157927</v>
      </c>
      <c r="O92" s="16">
        <f t="shared" si="7"/>
        <v>2.0755966283709828</v>
      </c>
      <c r="P92" s="16">
        <f t="shared" si="8"/>
        <v>8.7969388182352781E-2</v>
      </c>
      <c r="Q92" s="16">
        <f t="shared" si="9"/>
        <v>4.0421504419442603E-2</v>
      </c>
    </row>
    <row r="93" spans="1:17" ht="11.5" x14ac:dyDescent="0.25">
      <c r="A93" s="15" t="s">
        <v>17</v>
      </c>
      <c r="B93" s="15">
        <v>890900533</v>
      </c>
      <c r="C93" s="15" t="s">
        <v>145</v>
      </c>
      <c r="D93" s="15" t="s">
        <v>42</v>
      </c>
      <c r="E93" s="15" t="s">
        <v>20</v>
      </c>
      <c r="F93" s="15">
        <v>17655733</v>
      </c>
      <c r="G93" s="15">
        <v>27591271</v>
      </c>
      <c r="H93" s="15">
        <v>2760729</v>
      </c>
      <c r="I93" s="15">
        <v>3421246</v>
      </c>
      <c r="J93" s="15">
        <v>24170025</v>
      </c>
      <c r="K93" s="15">
        <v>509290</v>
      </c>
      <c r="L93" s="15">
        <v>897390</v>
      </c>
      <c r="M93" s="16">
        <f t="shared" si="5"/>
        <v>6.3953155126779917</v>
      </c>
      <c r="N93" s="16">
        <f t="shared" si="6"/>
        <v>0.12399740483140483</v>
      </c>
      <c r="O93" s="16">
        <f t="shared" si="7"/>
        <v>0.56752359620677739</v>
      </c>
      <c r="P93" s="16">
        <f t="shared" si="8"/>
        <v>2.1071140803536611E-2</v>
      </c>
      <c r="Q93" s="16">
        <f t="shared" si="9"/>
        <v>1.845837402706095E-2</v>
      </c>
    </row>
    <row r="94" spans="1:17" ht="11.5" x14ac:dyDescent="0.25">
      <c r="A94" s="15" t="s">
        <v>17</v>
      </c>
      <c r="B94" s="15">
        <v>890901821</v>
      </c>
      <c r="C94" s="15" t="s">
        <v>146</v>
      </c>
      <c r="D94" s="15" t="s">
        <v>37</v>
      </c>
      <c r="E94" s="15" t="s">
        <v>35</v>
      </c>
      <c r="F94" s="15">
        <v>4784881</v>
      </c>
      <c r="G94" s="15">
        <v>6557627</v>
      </c>
      <c r="H94" s="15">
        <v>1139319</v>
      </c>
      <c r="I94" s="15">
        <v>1139319</v>
      </c>
      <c r="J94" s="15">
        <v>5418308</v>
      </c>
      <c r="K94" s="15">
        <v>168122</v>
      </c>
      <c r="L94" s="15">
        <v>13545</v>
      </c>
      <c r="M94" s="16">
        <f t="shared" si="5"/>
        <v>4.1997728467619693</v>
      </c>
      <c r="N94" s="16">
        <f t="shared" si="6"/>
        <v>0.17373952498365644</v>
      </c>
      <c r="O94" s="16">
        <f t="shared" si="7"/>
        <v>12.412107788851975</v>
      </c>
      <c r="P94" s="16">
        <f t="shared" si="8"/>
        <v>3.1028505577756008E-2</v>
      </c>
      <c r="Q94" s="16">
        <f t="shared" si="9"/>
        <v>2.5637627757723946E-2</v>
      </c>
    </row>
    <row r="95" spans="1:17" ht="11.5" x14ac:dyDescent="0.25">
      <c r="A95" s="15" t="s">
        <v>17</v>
      </c>
      <c r="B95" s="15">
        <v>890906276</v>
      </c>
      <c r="C95" s="15" t="s">
        <v>147</v>
      </c>
      <c r="D95" s="15" t="s">
        <v>42</v>
      </c>
      <c r="E95" s="15" t="s">
        <v>35</v>
      </c>
      <c r="F95" s="15">
        <v>2691002</v>
      </c>
      <c r="G95" s="15">
        <v>23271187</v>
      </c>
      <c r="H95" s="15">
        <v>270072</v>
      </c>
      <c r="I95" s="15">
        <v>270072</v>
      </c>
      <c r="J95" s="15">
        <v>23001115</v>
      </c>
      <c r="K95" s="15">
        <v>326674</v>
      </c>
      <c r="L95" s="15">
        <v>38279</v>
      </c>
      <c r="M95" s="16">
        <f t="shared" si="5"/>
        <v>9.964017002873307</v>
      </c>
      <c r="N95" s="16">
        <f t="shared" si="6"/>
        <v>1.1605424338689729E-2</v>
      </c>
      <c r="O95" s="16">
        <f t="shared" si="7"/>
        <v>8.5340264897202118</v>
      </c>
      <c r="P95" s="16">
        <f t="shared" si="8"/>
        <v>1.4202528877404421E-2</v>
      </c>
      <c r="Q95" s="16">
        <f t="shared" si="9"/>
        <v>1.4037702503099648E-2</v>
      </c>
    </row>
    <row r="96" spans="1:17" ht="11.5" x14ac:dyDescent="0.25">
      <c r="A96" s="15" t="s">
        <v>17</v>
      </c>
      <c r="B96" s="15">
        <v>890913203</v>
      </c>
      <c r="C96" s="15" t="s">
        <v>148</v>
      </c>
      <c r="D96" s="15" t="s">
        <v>42</v>
      </c>
      <c r="E96" s="15" t="s">
        <v>149</v>
      </c>
      <c r="F96" s="15">
        <v>2818671</v>
      </c>
      <c r="G96" s="15">
        <v>4373379</v>
      </c>
      <c r="H96" s="15">
        <v>2272765</v>
      </c>
      <c r="I96" s="15">
        <v>2440691</v>
      </c>
      <c r="J96" s="15">
        <v>1932688</v>
      </c>
      <c r="K96" s="15">
        <v>664649</v>
      </c>
      <c r="L96" s="15">
        <v>172806</v>
      </c>
      <c r="M96" s="16">
        <f t="shared" si="5"/>
        <v>1.2401946527687639</v>
      </c>
      <c r="N96" s="16">
        <f t="shared" si="6"/>
        <v>0.55807900481526984</v>
      </c>
      <c r="O96" s="16">
        <f t="shared" si="7"/>
        <v>3.8462148305035706</v>
      </c>
      <c r="P96" s="16">
        <f t="shared" si="8"/>
        <v>0.34389875655046237</v>
      </c>
      <c r="Q96" s="16">
        <f t="shared" si="9"/>
        <v>0.15197608073757157</v>
      </c>
    </row>
    <row r="97" spans="1:17" ht="11.5" x14ac:dyDescent="0.25">
      <c r="A97" s="15" t="s">
        <v>17</v>
      </c>
      <c r="B97" s="15">
        <v>890919320</v>
      </c>
      <c r="C97" s="15" t="s">
        <v>150</v>
      </c>
      <c r="D97" s="15" t="s">
        <v>42</v>
      </c>
      <c r="E97" s="15" t="s">
        <v>20</v>
      </c>
      <c r="F97" s="15">
        <v>4059634</v>
      </c>
      <c r="G97" s="15">
        <v>4363545</v>
      </c>
      <c r="H97" s="15">
        <v>966474</v>
      </c>
      <c r="I97" s="15">
        <v>966644</v>
      </c>
      <c r="J97" s="15">
        <v>3396901</v>
      </c>
      <c r="K97" s="15">
        <v>633066</v>
      </c>
      <c r="L97" s="15">
        <v>169535</v>
      </c>
      <c r="M97" s="16">
        <f t="shared" si="5"/>
        <v>4.200458574157194</v>
      </c>
      <c r="N97" s="16">
        <f t="shared" si="6"/>
        <v>0.22152722155953475</v>
      </c>
      <c r="O97" s="16">
        <f t="shared" si="7"/>
        <v>3.7341315952458194</v>
      </c>
      <c r="P97" s="16">
        <f t="shared" si="8"/>
        <v>0.18636574925203883</v>
      </c>
      <c r="Q97" s="16">
        <f t="shared" si="9"/>
        <v>0.14508066262637373</v>
      </c>
    </row>
    <row r="98" spans="1:17" ht="11.5" x14ac:dyDescent="0.25">
      <c r="A98" s="15" t="s">
        <v>17</v>
      </c>
      <c r="B98" s="15">
        <v>890924236</v>
      </c>
      <c r="C98" s="15" t="s">
        <v>151</v>
      </c>
      <c r="D98" s="15" t="s">
        <v>42</v>
      </c>
      <c r="E98" s="15" t="s">
        <v>35</v>
      </c>
      <c r="F98" s="15">
        <v>3181923</v>
      </c>
      <c r="G98" s="15">
        <v>3562285</v>
      </c>
      <c r="H98" s="15">
        <v>842717</v>
      </c>
      <c r="I98" s="15">
        <v>948462</v>
      </c>
      <c r="J98" s="15">
        <v>2613823</v>
      </c>
      <c r="K98" s="15">
        <v>488636</v>
      </c>
      <c r="L98" s="15">
        <v>65643</v>
      </c>
      <c r="M98" s="16">
        <f t="shared" si="5"/>
        <v>3.7757906865531372</v>
      </c>
      <c r="N98" s="16">
        <f t="shared" si="6"/>
        <v>0.26625101585078115</v>
      </c>
      <c r="O98" s="16">
        <f t="shared" si="7"/>
        <v>7.4438401657450148</v>
      </c>
      <c r="P98" s="16">
        <f t="shared" si="8"/>
        <v>0.18694303325052997</v>
      </c>
      <c r="Q98" s="16">
        <f t="shared" si="9"/>
        <v>0.13716926074135</v>
      </c>
    </row>
    <row r="99" spans="1:17" ht="11.5" x14ac:dyDescent="0.25">
      <c r="A99" s="15" t="s">
        <v>17</v>
      </c>
      <c r="B99" s="15">
        <v>890926617</v>
      </c>
      <c r="C99" s="15" t="s">
        <v>152</v>
      </c>
      <c r="D99" s="15" t="s">
        <v>42</v>
      </c>
      <c r="E99" s="15" t="s">
        <v>35</v>
      </c>
      <c r="F99" s="15">
        <v>21774897</v>
      </c>
      <c r="G99" s="15">
        <v>27716969</v>
      </c>
      <c r="H99" s="15">
        <v>8432908</v>
      </c>
      <c r="I99" s="15">
        <v>10548363</v>
      </c>
      <c r="J99" s="15">
        <v>17168606</v>
      </c>
      <c r="K99" s="15">
        <v>1240273</v>
      </c>
      <c r="L99" s="15">
        <v>1254312</v>
      </c>
      <c r="M99" s="16">
        <f t="shared" si="5"/>
        <v>2.5821338261961353</v>
      </c>
      <c r="N99" s="16">
        <f t="shared" si="6"/>
        <v>0.38057418904642853</v>
      </c>
      <c r="O99" s="16">
        <f t="shared" si="7"/>
        <v>0.98880740995860683</v>
      </c>
      <c r="P99" s="16">
        <f t="shared" si="8"/>
        <v>7.2240751520536967E-2</v>
      </c>
      <c r="Q99" s="16">
        <f t="shared" si="9"/>
        <v>4.4747786094504055E-2</v>
      </c>
    </row>
    <row r="100" spans="1:17" ht="11.5" x14ac:dyDescent="0.25">
      <c r="A100" s="15" t="s">
        <v>17</v>
      </c>
      <c r="B100" s="15">
        <v>890927404</v>
      </c>
      <c r="C100" s="15" t="s">
        <v>153</v>
      </c>
      <c r="D100" s="15" t="s">
        <v>42</v>
      </c>
      <c r="E100" s="15" t="s">
        <v>97</v>
      </c>
      <c r="F100" s="15">
        <v>15403679</v>
      </c>
      <c r="G100" s="15">
        <v>22220482</v>
      </c>
      <c r="H100" s="15">
        <v>15099221</v>
      </c>
      <c r="I100" s="15">
        <v>17305068</v>
      </c>
      <c r="J100" s="15">
        <v>4915414</v>
      </c>
      <c r="K100" s="15">
        <v>1608852</v>
      </c>
      <c r="L100" s="15">
        <v>2892079</v>
      </c>
      <c r="M100" s="16">
        <f t="shared" si="5"/>
        <v>1.0201638216964968</v>
      </c>
      <c r="N100" s="16">
        <f t="shared" si="6"/>
        <v>0.77878904697026829</v>
      </c>
      <c r="O100" s="16">
        <f t="shared" si="7"/>
        <v>0.55629600712843597</v>
      </c>
      <c r="P100" s="16">
        <f t="shared" si="8"/>
        <v>0.32730752689397069</v>
      </c>
      <c r="Q100" s="16">
        <f t="shared" si="9"/>
        <v>7.2404009958019808E-2</v>
      </c>
    </row>
    <row r="101" spans="1:17" ht="11.5" x14ac:dyDescent="0.25">
      <c r="A101" s="15" t="s">
        <v>17</v>
      </c>
      <c r="B101" s="15">
        <v>890930831</v>
      </c>
      <c r="C101" s="15" t="s">
        <v>154</v>
      </c>
      <c r="D101" s="15" t="s">
        <v>37</v>
      </c>
      <c r="E101" s="15" t="s">
        <v>35</v>
      </c>
      <c r="F101" s="15">
        <v>11081679</v>
      </c>
      <c r="G101" s="15">
        <v>16677762</v>
      </c>
      <c r="H101" s="15">
        <v>5832820</v>
      </c>
      <c r="I101" s="15">
        <v>6426086</v>
      </c>
      <c r="J101" s="15">
        <v>10251676</v>
      </c>
      <c r="K101" s="15">
        <v>2275386</v>
      </c>
      <c r="L101" s="15">
        <v>121778</v>
      </c>
      <c r="M101" s="16">
        <f t="shared" si="5"/>
        <v>1.8998835897558985</v>
      </c>
      <c r="N101" s="16">
        <f t="shared" si="6"/>
        <v>0.38530865232397488</v>
      </c>
      <c r="O101" s="16">
        <f t="shared" si="7"/>
        <v>18.684704954917965</v>
      </c>
      <c r="P101" s="16">
        <f t="shared" si="8"/>
        <v>0.22195258609421523</v>
      </c>
      <c r="Q101" s="16">
        <f t="shared" si="9"/>
        <v>0.13643233426643214</v>
      </c>
    </row>
    <row r="102" spans="1:17" ht="11.5" x14ac:dyDescent="0.25">
      <c r="A102" s="15" t="s">
        <v>17</v>
      </c>
      <c r="B102" s="15">
        <v>890933685</v>
      </c>
      <c r="C102" s="15" t="s">
        <v>245</v>
      </c>
      <c r="D102" s="15" t="s">
        <v>37</v>
      </c>
      <c r="E102" s="15" t="s">
        <v>35</v>
      </c>
      <c r="F102" s="15">
        <v>1980999</v>
      </c>
      <c r="G102" s="15">
        <v>8756529</v>
      </c>
      <c r="H102" s="15">
        <v>2308137</v>
      </c>
      <c r="I102" s="15">
        <v>3841502</v>
      </c>
      <c r="J102" s="15">
        <v>4915027</v>
      </c>
      <c r="K102" s="15">
        <v>974960</v>
      </c>
      <c r="L102" s="15">
        <v>676817</v>
      </c>
      <c r="M102" s="16">
        <f t="shared" si="5"/>
        <v>0.85826751185046646</v>
      </c>
      <c r="N102" s="16">
        <f t="shared" si="6"/>
        <v>0.43870145350971829</v>
      </c>
      <c r="O102" s="16">
        <f t="shared" si="7"/>
        <v>1.4405075522630193</v>
      </c>
      <c r="P102" s="16">
        <f t="shared" si="8"/>
        <v>0.19836310156587136</v>
      </c>
      <c r="Q102" s="16">
        <f t="shared" si="9"/>
        <v>0.11134092058622772</v>
      </c>
    </row>
    <row r="103" spans="1:17" ht="11.5" x14ac:dyDescent="0.25">
      <c r="A103" s="15" t="s">
        <v>17</v>
      </c>
      <c r="B103" s="15">
        <v>890937063</v>
      </c>
      <c r="C103" s="15" t="s">
        <v>155</v>
      </c>
      <c r="D103" s="15" t="s">
        <v>42</v>
      </c>
      <c r="E103" s="15" t="s">
        <v>35</v>
      </c>
      <c r="F103" s="15">
        <v>8080354</v>
      </c>
      <c r="G103" s="15">
        <v>9832953</v>
      </c>
      <c r="H103" s="15">
        <v>5668996</v>
      </c>
      <c r="I103" s="15">
        <v>5933815</v>
      </c>
      <c r="J103" s="15">
        <v>3899138</v>
      </c>
      <c r="K103" s="15">
        <v>892529</v>
      </c>
      <c r="L103" s="15">
        <v>631069</v>
      </c>
      <c r="M103" s="16">
        <f t="shared" si="5"/>
        <v>1.4253589171698129</v>
      </c>
      <c r="N103" s="16">
        <f t="shared" si="6"/>
        <v>0.60346215424806771</v>
      </c>
      <c r="O103" s="16">
        <f t="shared" si="7"/>
        <v>1.4143128564388363</v>
      </c>
      <c r="P103" s="16">
        <f t="shared" si="8"/>
        <v>0.22890418343746746</v>
      </c>
      <c r="Q103" s="16">
        <f t="shared" si="9"/>
        <v>9.0769171783898484E-2</v>
      </c>
    </row>
    <row r="104" spans="1:17" ht="11.5" x14ac:dyDescent="0.25">
      <c r="A104" s="15" t="s">
        <v>17</v>
      </c>
      <c r="B104" s="15">
        <v>900020449</v>
      </c>
      <c r="C104" s="15" t="s">
        <v>156</v>
      </c>
      <c r="D104" s="15" t="s">
        <v>37</v>
      </c>
      <c r="E104" s="15" t="s">
        <v>32</v>
      </c>
      <c r="F104" s="15">
        <v>5651746</v>
      </c>
      <c r="G104" s="15">
        <v>12100309</v>
      </c>
      <c r="H104" s="15">
        <v>2141753</v>
      </c>
      <c r="I104" s="15">
        <v>3757225</v>
      </c>
      <c r="J104" s="15">
        <v>8343084</v>
      </c>
      <c r="K104" s="15">
        <v>3109646</v>
      </c>
      <c r="L104" s="15">
        <v>332921</v>
      </c>
      <c r="M104" s="16">
        <f t="shared" si="5"/>
        <v>2.6388411735620307</v>
      </c>
      <c r="N104" s="16">
        <f t="shared" si="6"/>
        <v>0.31050653334555339</v>
      </c>
      <c r="O104" s="16">
        <f t="shared" si="7"/>
        <v>9.340492188837592</v>
      </c>
      <c r="P104" s="16">
        <f t="shared" si="8"/>
        <v>0.37272140613710708</v>
      </c>
      <c r="Q104" s="16">
        <f t="shared" si="9"/>
        <v>0.25698897441379387</v>
      </c>
    </row>
    <row r="105" spans="1:17" ht="11.5" x14ac:dyDescent="0.25">
      <c r="A105" s="15" t="s">
        <v>17</v>
      </c>
      <c r="B105" s="15">
        <v>900025227</v>
      </c>
      <c r="C105" s="15" t="s">
        <v>157</v>
      </c>
      <c r="D105" s="15" t="s">
        <v>42</v>
      </c>
      <c r="E105" s="15" t="s">
        <v>113</v>
      </c>
      <c r="F105" s="15">
        <v>7264716</v>
      </c>
      <c r="G105" s="15">
        <v>7417507</v>
      </c>
      <c r="H105" s="15">
        <v>1323871</v>
      </c>
      <c r="I105" s="15">
        <v>1323871</v>
      </c>
      <c r="J105" s="15">
        <v>6093636</v>
      </c>
      <c r="K105" s="15">
        <v>1486704</v>
      </c>
      <c r="L105" s="15">
        <v>348230</v>
      </c>
      <c r="M105" s="16">
        <f t="shared" si="5"/>
        <v>5.4874802756461918</v>
      </c>
      <c r="N105" s="16">
        <f t="shared" si="6"/>
        <v>0.17847923837483404</v>
      </c>
      <c r="O105" s="16">
        <f t="shared" si="7"/>
        <v>4.2693162564971425</v>
      </c>
      <c r="P105" s="16">
        <f t="shared" si="8"/>
        <v>0.24397650269888127</v>
      </c>
      <c r="Q105" s="16">
        <f t="shared" si="9"/>
        <v>0.20043176231582929</v>
      </c>
    </row>
    <row r="106" spans="1:17" ht="11.5" x14ac:dyDescent="0.25">
      <c r="A106" s="15" t="s">
        <v>17</v>
      </c>
      <c r="B106" s="15">
        <v>900035068</v>
      </c>
      <c r="C106" s="15" t="s">
        <v>158</v>
      </c>
      <c r="D106" s="15" t="s">
        <v>37</v>
      </c>
      <c r="E106" s="15" t="s">
        <v>28</v>
      </c>
      <c r="F106" s="15">
        <v>5973770</v>
      </c>
      <c r="G106" s="15">
        <v>12626696</v>
      </c>
      <c r="H106" s="15">
        <v>2844560</v>
      </c>
      <c r="I106" s="15">
        <v>3471661</v>
      </c>
      <c r="J106" s="15">
        <v>9155035</v>
      </c>
      <c r="K106" s="15">
        <v>1202322</v>
      </c>
      <c r="L106" s="15">
        <v>402201</v>
      </c>
      <c r="M106" s="16">
        <f t="shared" si="5"/>
        <v>2.1000682003543605</v>
      </c>
      <c r="N106" s="16">
        <f t="shared" si="6"/>
        <v>0.27494611416953413</v>
      </c>
      <c r="O106" s="16">
        <f t="shared" si="7"/>
        <v>2.9893560682345393</v>
      </c>
      <c r="P106" s="16">
        <f t="shared" si="8"/>
        <v>0.13132904461861697</v>
      </c>
      <c r="Q106" s="16">
        <f t="shared" si="9"/>
        <v>9.5220634123130865E-2</v>
      </c>
    </row>
    <row r="107" spans="1:17" ht="11.5" x14ac:dyDescent="0.25">
      <c r="A107" s="15" t="s">
        <v>17</v>
      </c>
      <c r="B107" s="15">
        <v>900038620</v>
      </c>
      <c r="C107" s="15" t="s">
        <v>159</v>
      </c>
      <c r="D107" s="15" t="s">
        <v>42</v>
      </c>
      <c r="E107" s="15" t="s">
        <v>11</v>
      </c>
      <c r="F107" s="15">
        <v>10470149</v>
      </c>
      <c r="G107" s="15">
        <v>20659569</v>
      </c>
      <c r="H107" s="15">
        <v>1642606</v>
      </c>
      <c r="I107" s="15">
        <v>1778854</v>
      </c>
      <c r="J107" s="15">
        <v>18880715</v>
      </c>
      <c r="K107" s="15">
        <v>3177194</v>
      </c>
      <c r="L107" s="15">
        <v>460313</v>
      </c>
      <c r="M107" s="16">
        <f t="shared" si="5"/>
        <v>6.3741085811204874</v>
      </c>
      <c r="N107" s="16">
        <f t="shared" si="6"/>
        <v>8.6103151522667287E-2</v>
      </c>
      <c r="O107" s="16">
        <f t="shared" si="7"/>
        <v>6.9022469493583714</v>
      </c>
      <c r="P107" s="16">
        <f t="shared" si="8"/>
        <v>0.16827720772227112</v>
      </c>
      <c r="Q107" s="16">
        <f t="shared" si="9"/>
        <v>0.15378800980794904</v>
      </c>
    </row>
    <row r="108" spans="1:17" ht="11.5" x14ac:dyDescent="0.25">
      <c r="A108" s="15" t="s">
        <v>17</v>
      </c>
      <c r="B108" s="15">
        <v>900051065</v>
      </c>
      <c r="C108" s="15" t="s">
        <v>160</v>
      </c>
      <c r="D108" s="15" t="s">
        <v>48</v>
      </c>
      <c r="E108" s="15" t="s">
        <v>14</v>
      </c>
      <c r="F108" s="15">
        <v>1715688</v>
      </c>
      <c r="G108" s="15">
        <v>8514249</v>
      </c>
      <c r="H108" s="15">
        <v>999257</v>
      </c>
      <c r="I108" s="15">
        <v>4462055</v>
      </c>
      <c r="J108" s="15">
        <v>4052194</v>
      </c>
      <c r="K108" s="15">
        <v>591772</v>
      </c>
      <c r="L108" s="15">
        <v>282266</v>
      </c>
      <c r="M108" s="16">
        <f t="shared" si="5"/>
        <v>1.7169637040320957</v>
      </c>
      <c r="N108" s="16">
        <f t="shared" si="6"/>
        <v>0.52406912224436941</v>
      </c>
      <c r="O108" s="16">
        <f t="shared" si="7"/>
        <v>2.0965047154102869</v>
      </c>
      <c r="P108" s="16">
        <f t="shared" si="8"/>
        <v>0.14603743058698571</v>
      </c>
      <c r="Q108" s="16">
        <f t="shared" si="9"/>
        <v>6.9503722524441092E-2</v>
      </c>
    </row>
    <row r="109" spans="1:17" ht="11.5" x14ac:dyDescent="0.25">
      <c r="A109" s="15" t="s">
        <v>17</v>
      </c>
      <c r="B109" s="15">
        <v>900090664</v>
      </c>
      <c r="C109" s="15" t="s">
        <v>161</v>
      </c>
      <c r="D109" s="15" t="s">
        <v>42</v>
      </c>
      <c r="E109" s="15" t="s">
        <v>162</v>
      </c>
      <c r="F109" s="15">
        <v>4113969</v>
      </c>
      <c r="G109" s="15">
        <v>4446233</v>
      </c>
      <c r="H109" s="15">
        <v>3231438</v>
      </c>
      <c r="I109" s="15">
        <v>3237219</v>
      </c>
      <c r="J109" s="15">
        <v>1209014</v>
      </c>
      <c r="K109" s="15">
        <v>176526</v>
      </c>
      <c r="L109" s="15">
        <v>44643</v>
      </c>
      <c r="M109" s="16">
        <f t="shared" si="5"/>
        <v>1.2731078238233258</v>
      </c>
      <c r="N109" s="16">
        <f t="shared" si="6"/>
        <v>0.72808127689214663</v>
      </c>
      <c r="O109" s="16">
        <f t="shared" si="7"/>
        <v>3.9541697466568109</v>
      </c>
      <c r="P109" s="16">
        <f t="shared" si="8"/>
        <v>0.14600823480952246</v>
      </c>
      <c r="Q109" s="16">
        <f t="shared" si="9"/>
        <v>3.9702372772636975E-2</v>
      </c>
    </row>
    <row r="110" spans="1:17" ht="11.5" x14ac:dyDescent="0.25">
      <c r="A110" s="15" t="s">
        <v>17</v>
      </c>
      <c r="B110" s="15">
        <v>900102101</v>
      </c>
      <c r="C110" s="15" t="s">
        <v>163</v>
      </c>
      <c r="D110" s="15" t="s">
        <v>42</v>
      </c>
      <c r="E110" s="15" t="s">
        <v>164</v>
      </c>
      <c r="F110" s="15">
        <v>1584529</v>
      </c>
      <c r="G110" s="15">
        <v>3594683</v>
      </c>
      <c r="H110" s="15">
        <v>620528</v>
      </c>
      <c r="I110" s="15">
        <v>1152595</v>
      </c>
      <c r="J110" s="15">
        <v>2442088</v>
      </c>
      <c r="K110" s="15">
        <v>378028</v>
      </c>
      <c r="L110" s="15">
        <v>135429</v>
      </c>
      <c r="M110" s="16">
        <f t="shared" si="5"/>
        <v>2.5535173271794345</v>
      </c>
      <c r="N110" s="16">
        <f t="shared" si="6"/>
        <v>0.32063884353641198</v>
      </c>
      <c r="O110" s="16">
        <f t="shared" si="7"/>
        <v>2.791337158215744</v>
      </c>
      <c r="P110" s="16">
        <f t="shared" si="8"/>
        <v>0.15479704253081789</v>
      </c>
      <c r="Q110" s="16">
        <f t="shared" si="9"/>
        <v>0.10516309783087967</v>
      </c>
    </row>
    <row r="111" spans="1:17" ht="11.5" x14ac:dyDescent="0.25">
      <c r="A111" s="15" t="s">
        <v>17</v>
      </c>
      <c r="B111" s="15">
        <v>900105915</v>
      </c>
      <c r="C111" s="15" t="s">
        <v>165</v>
      </c>
      <c r="D111" s="15" t="s">
        <v>37</v>
      </c>
      <c r="E111" s="15" t="s">
        <v>11</v>
      </c>
      <c r="F111" s="15">
        <v>7146554</v>
      </c>
      <c r="G111" s="15">
        <v>11564878</v>
      </c>
      <c r="H111" s="15">
        <v>2565505</v>
      </c>
      <c r="I111" s="15">
        <v>11034853</v>
      </c>
      <c r="J111" s="15">
        <v>530025</v>
      </c>
      <c r="K111" s="15">
        <v>1244707</v>
      </c>
      <c r="L111" s="15">
        <v>882853</v>
      </c>
      <c r="M111" s="16">
        <f t="shared" si="5"/>
        <v>2.7856324583269183</v>
      </c>
      <c r="N111" s="16">
        <f t="shared" si="6"/>
        <v>0.9541694257388621</v>
      </c>
      <c r="O111" s="16">
        <f t="shared" si="7"/>
        <v>1.4098689136243518</v>
      </c>
      <c r="P111" s="16">
        <f t="shared" si="8"/>
        <v>2.348393000330173</v>
      </c>
      <c r="Q111" s="16">
        <f t="shared" si="9"/>
        <v>0.10762819979596845</v>
      </c>
    </row>
    <row r="112" spans="1:17" ht="11.5" x14ac:dyDescent="0.25">
      <c r="A112" s="15" t="s">
        <v>17</v>
      </c>
      <c r="B112" s="15">
        <v>900126421</v>
      </c>
      <c r="C112" s="15" t="s">
        <v>166</v>
      </c>
      <c r="D112" s="15" t="s">
        <v>48</v>
      </c>
      <c r="E112" s="15" t="s">
        <v>78</v>
      </c>
      <c r="F112" s="15">
        <v>10489039</v>
      </c>
      <c r="G112" s="15">
        <v>18509663</v>
      </c>
      <c r="H112" s="15">
        <v>6760385</v>
      </c>
      <c r="I112" s="15">
        <v>12899091</v>
      </c>
      <c r="J112" s="15">
        <v>5610572</v>
      </c>
      <c r="K112" s="15">
        <v>4052451</v>
      </c>
      <c r="L112" s="15">
        <v>605430</v>
      </c>
      <c r="M112" s="16">
        <f t="shared" si="5"/>
        <v>1.5515446235680364</v>
      </c>
      <c r="N112" s="16">
        <f t="shared" si="6"/>
        <v>0.69688416261279307</v>
      </c>
      <c r="O112" s="16">
        <f t="shared" si="7"/>
        <v>6.6935087458500568</v>
      </c>
      <c r="P112" s="16">
        <f t="shared" si="8"/>
        <v>0.72228838699512277</v>
      </c>
      <c r="Q112" s="16">
        <f t="shared" si="9"/>
        <v>0.21893704925908158</v>
      </c>
    </row>
    <row r="113" spans="1:17" ht="11.5" x14ac:dyDescent="0.25">
      <c r="A113" s="15" t="s">
        <v>17</v>
      </c>
      <c r="B113" s="15">
        <v>900166230</v>
      </c>
      <c r="C113" s="15" t="s">
        <v>167</v>
      </c>
      <c r="D113" s="15" t="s">
        <v>42</v>
      </c>
      <c r="E113" s="15" t="s">
        <v>32</v>
      </c>
      <c r="F113" s="15">
        <v>35703881</v>
      </c>
      <c r="G113" s="15">
        <v>41945624</v>
      </c>
      <c r="H113" s="15">
        <v>16470517</v>
      </c>
      <c r="I113" s="15">
        <v>16504171</v>
      </c>
      <c r="J113" s="15">
        <v>25441453</v>
      </c>
      <c r="K113" s="15">
        <v>9156791</v>
      </c>
      <c r="L113" s="15">
        <v>1224192</v>
      </c>
      <c r="M113" s="16">
        <f t="shared" si="5"/>
        <v>2.1677450076400153</v>
      </c>
      <c r="N113" s="16">
        <f t="shared" si="6"/>
        <v>0.39346585951373614</v>
      </c>
      <c r="O113" s="16">
        <f t="shared" si="7"/>
        <v>7.4798650865223753</v>
      </c>
      <c r="P113" s="16">
        <f t="shared" si="8"/>
        <v>0.35991619661031155</v>
      </c>
      <c r="Q113" s="16">
        <f t="shared" si="9"/>
        <v>0.21830146095812045</v>
      </c>
    </row>
    <row r="114" spans="1:17" ht="11.5" x14ac:dyDescent="0.25">
      <c r="A114" s="15" t="s">
        <v>17</v>
      </c>
      <c r="B114" s="15">
        <v>900173318</v>
      </c>
      <c r="C114" s="15" t="s">
        <v>168</v>
      </c>
      <c r="D114" s="15" t="s">
        <v>37</v>
      </c>
      <c r="E114" s="15" t="s">
        <v>23</v>
      </c>
      <c r="F114" s="15">
        <v>1885018</v>
      </c>
      <c r="G114" s="15">
        <v>3672515</v>
      </c>
      <c r="H114" s="15">
        <v>1662379</v>
      </c>
      <c r="I114" s="15">
        <v>2534707</v>
      </c>
      <c r="J114" s="15">
        <v>1137808</v>
      </c>
      <c r="K114" s="15">
        <v>395535</v>
      </c>
      <c r="L114" s="15">
        <v>206367</v>
      </c>
      <c r="M114" s="16">
        <f t="shared" si="5"/>
        <v>1.1339279430262292</v>
      </c>
      <c r="N114" s="16">
        <f t="shared" si="6"/>
        <v>0.69018288557024277</v>
      </c>
      <c r="O114" s="16">
        <f t="shared" si="7"/>
        <v>1.916658186628676</v>
      </c>
      <c r="P114" s="16">
        <f t="shared" si="8"/>
        <v>0.34762894969977359</v>
      </c>
      <c r="Q114" s="16">
        <f t="shared" si="9"/>
        <v>0.10770139808823109</v>
      </c>
    </row>
    <row r="115" spans="1:17" ht="11.5" x14ac:dyDescent="0.25">
      <c r="A115" s="15" t="s">
        <v>17</v>
      </c>
      <c r="B115" s="15">
        <v>900209000</v>
      </c>
      <c r="C115" s="15" t="s">
        <v>169</v>
      </c>
      <c r="D115" s="15" t="s">
        <v>37</v>
      </c>
      <c r="E115" s="15" t="s">
        <v>34</v>
      </c>
      <c r="F115" s="15">
        <v>29099431</v>
      </c>
      <c r="G115" s="15">
        <v>35260419</v>
      </c>
      <c r="H115" s="15">
        <v>23089285</v>
      </c>
      <c r="I115" s="15">
        <v>25915734</v>
      </c>
      <c r="J115" s="15">
        <v>9344685</v>
      </c>
      <c r="K115" s="15">
        <v>4143940</v>
      </c>
      <c r="L115" s="15">
        <v>1055584</v>
      </c>
      <c r="M115" s="16">
        <f t="shared" si="5"/>
        <v>1.2603002215096744</v>
      </c>
      <c r="N115" s="16">
        <f t="shared" si="6"/>
        <v>0.73498088607512013</v>
      </c>
      <c r="O115" s="16">
        <f t="shared" si="7"/>
        <v>3.9257321065874438</v>
      </c>
      <c r="P115" s="16">
        <f t="shared" si="8"/>
        <v>0.44345422023321279</v>
      </c>
      <c r="Q115" s="16">
        <f t="shared" si="9"/>
        <v>0.11752384451245461</v>
      </c>
    </row>
    <row r="116" spans="1:17" ht="11.5" x14ac:dyDescent="0.25">
      <c r="A116" s="15" t="s">
        <v>17</v>
      </c>
      <c r="B116" s="15">
        <v>900273461</v>
      </c>
      <c r="C116" s="15" t="s">
        <v>170</v>
      </c>
      <c r="D116" s="15" t="s">
        <v>37</v>
      </c>
      <c r="E116" s="15" t="s">
        <v>11</v>
      </c>
      <c r="F116" s="15">
        <v>1667049</v>
      </c>
      <c r="G116" s="15">
        <v>2130140</v>
      </c>
      <c r="H116" s="15">
        <v>499768</v>
      </c>
      <c r="I116" s="15">
        <v>499768</v>
      </c>
      <c r="J116" s="15">
        <v>1630372</v>
      </c>
      <c r="K116" s="15">
        <v>364660</v>
      </c>
      <c r="L116" s="15">
        <v>9575</v>
      </c>
      <c r="M116" s="16">
        <f t="shared" si="5"/>
        <v>3.3356457396231853</v>
      </c>
      <c r="N116" s="16">
        <f t="shared" si="6"/>
        <v>0.23461744298496812</v>
      </c>
      <c r="O116" s="16">
        <f t="shared" si="7"/>
        <v>38.0845953002611</v>
      </c>
      <c r="P116" s="16">
        <f t="shared" si="8"/>
        <v>0.22366674599416575</v>
      </c>
      <c r="Q116" s="16">
        <f t="shared" si="9"/>
        <v>0.17119062596824622</v>
      </c>
    </row>
    <row r="117" spans="1:17" ht="11.5" x14ac:dyDescent="0.25">
      <c r="A117" s="15" t="s">
        <v>17</v>
      </c>
      <c r="B117" s="15">
        <v>900296635</v>
      </c>
      <c r="C117" s="15" t="s">
        <v>171</v>
      </c>
      <c r="D117" s="15" t="s">
        <v>42</v>
      </c>
      <c r="E117" s="15" t="s">
        <v>32</v>
      </c>
      <c r="F117" s="15">
        <v>9425809</v>
      </c>
      <c r="G117" s="15">
        <v>12390136</v>
      </c>
      <c r="H117" s="15">
        <v>4052972</v>
      </c>
      <c r="I117" s="15">
        <v>4052972</v>
      </c>
      <c r="J117" s="15">
        <v>8337164</v>
      </c>
      <c r="K117" s="15">
        <v>1956822</v>
      </c>
      <c r="L117" s="15">
        <v>392008</v>
      </c>
      <c r="M117" s="16">
        <f t="shared" si="5"/>
        <v>2.3256536191219679</v>
      </c>
      <c r="N117" s="16">
        <f t="shared" si="6"/>
        <v>0.32711279359645445</v>
      </c>
      <c r="O117" s="16">
        <f t="shared" si="7"/>
        <v>4.9917909838574719</v>
      </c>
      <c r="P117" s="16">
        <f t="shared" si="8"/>
        <v>0.2347107481632843</v>
      </c>
      <c r="Q117" s="16">
        <f t="shared" si="9"/>
        <v>0.15793385964447848</v>
      </c>
    </row>
    <row r="118" spans="1:17" ht="11.5" x14ac:dyDescent="0.25">
      <c r="A118" s="15" t="s">
        <v>17</v>
      </c>
      <c r="B118" s="15">
        <v>900297782</v>
      </c>
      <c r="C118" s="15" t="s">
        <v>172</v>
      </c>
      <c r="D118" s="15" t="s">
        <v>48</v>
      </c>
      <c r="E118" s="15" t="s">
        <v>11</v>
      </c>
      <c r="F118" s="15">
        <v>15683046</v>
      </c>
      <c r="G118" s="15">
        <v>17424513</v>
      </c>
      <c r="H118" s="15">
        <v>5236435</v>
      </c>
      <c r="I118" s="15">
        <v>6760716</v>
      </c>
      <c r="J118" s="15">
        <v>10663797</v>
      </c>
      <c r="K118" s="15">
        <v>4862659</v>
      </c>
      <c r="L118" s="15">
        <v>653012</v>
      </c>
      <c r="M118" s="16">
        <f t="shared" si="5"/>
        <v>2.9949853287589745</v>
      </c>
      <c r="N118" s="16">
        <f t="shared" si="6"/>
        <v>0.38800028442688755</v>
      </c>
      <c r="O118" s="16">
        <f t="shared" si="7"/>
        <v>7.446507874281024</v>
      </c>
      <c r="P118" s="16">
        <f t="shared" si="8"/>
        <v>0.45599695868179035</v>
      </c>
      <c r="Q118" s="16">
        <f t="shared" si="9"/>
        <v>0.27907000901545997</v>
      </c>
    </row>
    <row r="119" spans="1:17" ht="11.5" x14ac:dyDescent="0.25">
      <c r="A119" s="15" t="s">
        <v>17</v>
      </c>
      <c r="B119" s="15">
        <v>900298831</v>
      </c>
      <c r="C119" s="15" t="s">
        <v>173</v>
      </c>
      <c r="D119" s="15" t="s">
        <v>37</v>
      </c>
      <c r="E119" s="15" t="s">
        <v>11</v>
      </c>
      <c r="F119" s="15">
        <v>6268418</v>
      </c>
      <c r="G119" s="15">
        <v>6417675</v>
      </c>
      <c r="H119" s="15">
        <v>886653</v>
      </c>
      <c r="I119" s="15">
        <v>912315</v>
      </c>
      <c r="J119" s="15">
        <v>5505360</v>
      </c>
      <c r="K119" s="15">
        <v>153948</v>
      </c>
      <c r="L119" s="15">
        <v>123049</v>
      </c>
      <c r="M119" s="16">
        <f t="shared" si="5"/>
        <v>7.0697533307844216</v>
      </c>
      <c r="N119" s="16">
        <f t="shared" si="6"/>
        <v>0.14215662214119598</v>
      </c>
      <c r="O119" s="16">
        <f t="shared" si="7"/>
        <v>1.2511113458865981</v>
      </c>
      <c r="P119" s="16">
        <f t="shared" si="8"/>
        <v>2.7963293953528926E-2</v>
      </c>
      <c r="Q119" s="16">
        <f t="shared" si="9"/>
        <v>2.3988126541153922E-2</v>
      </c>
    </row>
    <row r="120" spans="1:17" ht="11.5" x14ac:dyDescent="0.25">
      <c r="A120" s="15" t="s">
        <v>17</v>
      </c>
      <c r="B120" s="15">
        <v>900376521</v>
      </c>
      <c r="C120" s="15" t="s">
        <v>174</v>
      </c>
      <c r="D120" s="15" t="s">
        <v>37</v>
      </c>
      <c r="E120" s="15" t="s">
        <v>175</v>
      </c>
      <c r="F120" s="15">
        <v>48287435</v>
      </c>
      <c r="G120" s="15">
        <v>55057160</v>
      </c>
      <c r="H120" s="15">
        <v>40482020</v>
      </c>
      <c r="I120" s="15">
        <v>40482020</v>
      </c>
      <c r="J120" s="15">
        <v>14575140</v>
      </c>
      <c r="K120" s="15">
        <v>2350310</v>
      </c>
      <c r="L120" s="15">
        <v>4216595</v>
      </c>
      <c r="M120" s="16">
        <f t="shared" si="5"/>
        <v>1.192811895256215</v>
      </c>
      <c r="N120" s="16">
        <f t="shared" si="6"/>
        <v>0.73527257853474459</v>
      </c>
      <c r="O120" s="16">
        <f t="shared" si="7"/>
        <v>0.55739524426699738</v>
      </c>
      <c r="P120" s="16">
        <f t="shared" si="8"/>
        <v>0.16125471179007542</v>
      </c>
      <c r="Q120" s="16">
        <f t="shared" si="9"/>
        <v>4.2688544051309583E-2</v>
      </c>
    </row>
    <row r="121" spans="1:17" ht="11.5" x14ac:dyDescent="0.25">
      <c r="A121" s="15" t="s">
        <v>17</v>
      </c>
      <c r="B121" s="15">
        <v>900380505</v>
      </c>
      <c r="C121" s="15" t="s">
        <v>176</v>
      </c>
      <c r="D121" s="15" t="s">
        <v>42</v>
      </c>
      <c r="E121" s="15" t="s">
        <v>177</v>
      </c>
      <c r="F121" s="15">
        <v>20039148</v>
      </c>
      <c r="G121" s="15">
        <v>41313409</v>
      </c>
      <c r="H121" s="15">
        <v>4709897</v>
      </c>
      <c r="I121" s="15">
        <v>17045578</v>
      </c>
      <c r="J121" s="15">
        <v>24267831</v>
      </c>
      <c r="K121" s="15">
        <v>333541</v>
      </c>
      <c r="L121" s="15">
        <v>366293</v>
      </c>
      <c r="M121" s="16">
        <f t="shared" si="5"/>
        <v>4.2546892214415726</v>
      </c>
      <c r="N121" s="16">
        <f t="shared" si="6"/>
        <v>0.41259190206259666</v>
      </c>
      <c r="O121" s="16">
        <f t="shared" si="7"/>
        <v>0.91058524186921397</v>
      </c>
      <c r="P121" s="16">
        <f t="shared" si="8"/>
        <v>1.3744161973107526E-2</v>
      </c>
      <c r="Q121" s="16">
        <f t="shared" si="9"/>
        <v>8.0734320423666798E-3</v>
      </c>
    </row>
    <row r="122" spans="1:17" ht="11.5" x14ac:dyDescent="0.25">
      <c r="A122" s="15" t="s">
        <v>17</v>
      </c>
      <c r="B122" s="15">
        <v>900392919</v>
      </c>
      <c r="C122" s="15" t="s">
        <v>178</v>
      </c>
      <c r="D122" s="15" t="s">
        <v>48</v>
      </c>
      <c r="E122" s="15" t="s">
        <v>35</v>
      </c>
      <c r="F122" s="15">
        <v>19326959</v>
      </c>
      <c r="G122" s="15">
        <v>20029581</v>
      </c>
      <c r="H122" s="15">
        <v>7416707</v>
      </c>
      <c r="I122" s="15">
        <v>7416707</v>
      </c>
      <c r="J122" s="15">
        <v>12612874</v>
      </c>
      <c r="K122" s="15">
        <v>4187315</v>
      </c>
      <c r="L122" s="15">
        <v>441922</v>
      </c>
      <c r="M122" s="16">
        <f t="shared" si="5"/>
        <v>2.6058679411226571</v>
      </c>
      <c r="N122" s="16">
        <f t="shared" si="6"/>
        <v>0.37028767601279328</v>
      </c>
      <c r="O122" s="16">
        <f t="shared" si="7"/>
        <v>9.475235448789606</v>
      </c>
      <c r="P122" s="16">
        <f t="shared" si="8"/>
        <v>0.33198738051295845</v>
      </c>
      <c r="Q122" s="16">
        <f t="shared" si="9"/>
        <v>0.20905654491724016</v>
      </c>
    </row>
    <row r="123" spans="1:17" ht="11.5" x14ac:dyDescent="0.25">
      <c r="A123" s="15" t="s">
        <v>17</v>
      </c>
      <c r="B123" s="15">
        <v>900400222</v>
      </c>
      <c r="C123" s="15" t="s">
        <v>179</v>
      </c>
      <c r="D123" s="15" t="s">
        <v>42</v>
      </c>
      <c r="E123" s="15" t="s">
        <v>180</v>
      </c>
      <c r="F123" s="15">
        <v>18055576</v>
      </c>
      <c r="G123" s="15">
        <v>20698668</v>
      </c>
      <c r="H123" s="15">
        <v>7073608</v>
      </c>
      <c r="I123" s="15">
        <v>7073608</v>
      </c>
      <c r="J123" s="15">
        <v>13625060</v>
      </c>
      <c r="K123" s="15">
        <v>8851931</v>
      </c>
      <c r="L123" s="15">
        <v>1083351</v>
      </c>
      <c r="M123" s="16">
        <f t="shared" si="5"/>
        <v>2.5525270837739384</v>
      </c>
      <c r="N123" s="16">
        <f t="shared" si="6"/>
        <v>0.34174218360331204</v>
      </c>
      <c r="O123" s="16">
        <f t="shared" si="7"/>
        <v>8.1708799825725915</v>
      </c>
      <c r="P123" s="16">
        <f t="shared" si="8"/>
        <v>0.64968014819751252</v>
      </c>
      <c r="Q123" s="16">
        <f t="shared" si="9"/>
        <v>0.42765703570877123</v>
      </c>
    </row>
    <row r="124" spans="1:17" ht="11.5" x14ac:dyDescent="0.25">
      <c r="A124" s="15" t="s">
        <v>17</v>
      </c>
      <c r="B124" s="15">
        <v>900449638</v>
      </c>
      <c r="C124" s="15" t="s">
        <v>181</v>
      </c>
      <c r="D124" s="15" t="s">
        <v>42</v>
      </c>
      <c r="E124" s="15" t="s">
        <v>97</v>
      </c>
      <c r="F124" s="15">
        <v>2431390</v>
      </c>
      <c r="G124" s="15">
        <v>4304586</v>
      </c>
      <c r="H124" s="15">
        <v>2286580</v>
      </c>
      <c r="I124" s="15">
        <v>2286580</v>
      </c>
      <c r="J124" s="15">
        <v>2018006</v>
      </c>
      <c r="K124" s="15">
        <v>346590</v>
      </c>
      <c r="L124" s="15">
        <v>49402</v>
      </c>
      <c r="M124" s="16">
        <f t="shared" si="5"/>
        <v>1.063330388615312</v>
      </c>
      <c r="N124" s="16">
        <f t="shared" si="6"/>
        <v>0.53119626370573148</v>
      </c>
      <c r="O124" s="16">
        <f t="shared" si="7"/>
        <v>7.0157078660782961</v>
      </c>
      <c r="P124" s="16">
        <f t="shared" si="8"/>
        <v>0.17174874603940721</v>
      </c>
      <c r="Q124" s="16">
        <f t="shared" si="9"/>
        <v>8.0516453847129549E-2</v>
      </c>
    </row>
    <row r="125" spans="1:17" ht="11.5" x14ac:dyDescent="0.25">
      <c r="A125" s="15" t="s">
        <v>17</v>
      </c>
      <c r="B125" s="15">
        <v>900460915</v>
      </c>
      <c r="C125" s="15" t="s">
        <v>182</v>
      </c>
      <c r="D125" s="15" t="s">
        <v>37</v>
      </c>
      <c r="E125" s="15" t="s">
        <v>11</v>
      </c>
      <c r="F125" s="15">
        <v>5224070</v>
      </c>
      <c r="G125" s="15">
        <v>9518929</v>
      </c>
      <c r="H125" s="15">
        <v>5079640</v>
      </c>
      <c r="I125" s="15">
        <v>5079640</v>
      </c>
      <c r="J125" s="15">
        <v>4439289</v>
      </c>
      <c r="K125" s="15">
        <v>1612667</v>
      </c>
      <c r="L125" s="15">
        <v>1094228</v>
      </c>
      <c r="M125" s="16">
        <f t="shared" si="5"/>
        <v>1.0284331173075256</v>
      </c>
      <c r="N125" s="16">
        <f t="shared" si="6"/>
        <v>0.53363566426433062</v>
      </c>
      <c r="O125" s="16">
        <f t="shared" si="7"/>
        <v>1.473794309778218</v>
      </c>
      <c r="P125" s="16">
        <f t="shared" si="8"/>
        <v>0.3632714608127563</v>
      </c>
      <c r="Q125" s="16">
        <f t="shared" si="9"/>
        <v>0.16941685351366734</v>
      </c>
    </row>
    <row r="126" spans="1:17" ht="11.5" x14ac:dyDescent="0.25">
      <c r="A126" s="15" t="s">
        <v>17</v>
      </c>
      <c r="B126" s="15">
        <v>900508424</v>
      </c>
      <c r="C126" s="15" t="s">
        <v>183</v>
      </c>
      <c r="D126" s="15" t="s">
        <v>37</v>
      </c>
      <c r="E126" s="15" t="s">
        <v>66</v>
      </c>
      <c r="F126" s="15">
        <v>7243091</v>
      </c>
      <c r="G126" s="15">
        <v>8217896</v>
      </c>
      <c r="H126" s="15">
        <v>2074742</v>
      </c>
      <c r="I126" s="15">
        <v>3382498</v>
      </c>
      <c r="J126" s="15">
        <v>4835398</v>
      </c>
      <c r="K126" s="15">
        <v>2714220</v>
      </c>
      <c r="L126" s="15">
        <v>460971</v>
      </c>
      <c r="M126" s="16">
        <f t="shared" si="5"/>
        <v>3.4910803367358447</v>
      </c>
      <c r="N126" s="16">
        <f t="shared" si="6"/>
        <v>0.4116014610065642</v>
      </c>
      <c r="O126" s="16">
        <f t="shared" si="7"/>
        <v>5.8880493566840428</v>
      </c>
      <c r="P126" s="16">
        <f t="shared" si="8"/>
        <v>0.56132297692971711</v>
      </c>
      <c r="Q126" s="16">
        <f t="shared" si="9"/>
        <v>0.33028161952889157</v>
      </c>
    </row>
    <row r="127" spans="1:17" ht="11.5" x14ac:dyDescent="0.25">
      <c r="A127" s="15" t="s">
        <v>17</v>
      </c>
      <c r="B127" s="15">
        <v>900534616</v>
      </c>
      <c r="C127" s="15" t="s">
        <v>184</v>
      </c>
      <c r="D127" s="15" t="s">
        <v>48</v>
      </c>
      <c r="E127" s="15" t="s">
        <v>33</v>
      </c>
      <c r="F127" s="15">
        <v>18361746</v>
      </c>
      <c r="G127" s="15">
        <v>19026180</v>
      </c>
      <c r="H127" s="15">
        <v>1945834</v>
      </c>
      <c r="I127" s="15">
        <v>1945834</v>
      </c>
      <c r="J127" s="15">
        <v>17080346</v>
      </c>
      <c r="K127" s="15">
        <v>3590949</v>
      </c>
      <c r="L127" s="15">
        <v>54671</v>
      </c>
      <c r="M127" s="16">
        <f t="shared" si="5"/>
        <v>9.4364401074295134</v>
      </c>
      <c r="N127" s="16">
        <f t="shared" si="6"/>
        <v>0.10227139657040983</v>
      </c>
      <c r="O127" s="16">
        <f t="shared" si="7"/>
        <v>65.682884893270653</v>
      </c>
      <c r="P127" s="16">
        <f t="shared" si="8"/>
        <v>0.21023865675789002</v>
      </c>
      <c r="Q127" s="16">
        <f t="shared" si="9"/>
        <v>0.1887372557181736</v>
      </c>
    </row>
    <row r="128" spans="1:17" ht="11.5" x14ac:dyDescent="0.25">
      <c r="A128" s="15" t="s">
        <v>17</v>
      </c>
      <c r="B128" s="15">
        <v>900538287</v>
      </c>
      <c r="C128" s="15" t="s">
        <v>185</v>
      </c>
      <c r="D128" s="15" t="s">
        <v>48</v>
      </c>
      <c r="E128" s="15" t="s">
        <v>27</v>
      </c>
      <c r="F128" s="15">
        <v>46957643</v>
      </c>
      <c r="G128" s="15">
        <v>48969219</v>
      </c>
      <c r="H128" s="15">
        <v>4764134</v>
      </c>
      <c r="I128" s="15">
        <v>4764134</v>
      </c>
      <c r="J128" s="15">
        <v>44205085</v>
      </c>
      <c r="K128" s="15">
        <v>8469457</v>
      </c>
      <c r="L128" s="15">
        <v>111772</v>
      </c>
      <c r="M128" s="16">
        <f t="shared" si="5"/>
        <v>9.8564908123910868</v>
      </c>
      <c r="N128" s="16">
        <f t="shared" si="6"/>
        <v>9.7288339436248719E-2</v>
      </c>
      <c r="O128" s="16">
        <f t="shared" si="7"/>
        <v>75.774406828185946</v>
      </c>
      <c r="P128" s="16">
        <f t="shared" si="8"/>
        <v>0.1915946321560065</v>
      </c>
      <c r="Q128" s="16">
        <f t="shared" si="9"/>
        <v>0.17295470854864972</v>
      </c>
    </row>
    <row r="129" spans="1:17" ht="11.5" x14ac:dyDescent="0.25">
      <c r="A129" s="15" t="s">
        <v>17</v>
      </c>
      <c r="B129" s="15">
        <v>900553862</v>
      </c>
      <c r="C129" s="15" t="s">
        <v>186</v>
      </c>
      <c r="D129" s="15" t="s">
        <v>37</v>
      </c>
      <c r="E129" s="15" t="s">
        <v>24</v>
      </c>
      <c r="F129" s="15">
        <v>3526798</v>
      </c>
      <c r="G129" s="15">
        <v>5937527</v>
      </c>
      <c r="H129" s="15">
        <v>1949054</v>
      </c>
      <c r="I129" s="15">
        <v>1949054</v>
      </c>
      <c r="J129" s="15">
        <v>3988473</v>
      </c>
      <c r="K129" s="15">
        <v>683385</v>
      </c>
      <c r="L129" s="15">
        <v>297534</v>
      </c>
      <c r="M129" s="16">
        <f t="shared" si="5"/>
        <v>1.8094921946749551</v>
      </c>
      <c r="N129" s="16">
        <f t="shared" si="6"/>
        <v>0.32826023359556933</v>
      </c>
      <c r="O129" s="16">
        <f t="shared" si="7"/>
        <v>2.2968299421242615</v>
      </c>
      <c r="P129" s="16">
        <f t="shared" si="8"/>
        <v>0.17134000907114075</v>
      </c>
      <c r="Q129" s="16">
        <f t="shared" si="9"/>
        <v>0.11509589766918113</v>
      </c>
    </row>
    <row r="130" spans="1:17" ht="11.5" x14ac:dyDescent="0.25">
      <c r="A130" s="15" t="s">
        <v>17</v>
      </c>
      <c r="B130" s="15">
        <v>900570187</v>
      </c>
      <c r="C130" s="15" t="s">
        <v>187</v>
      </c>
      <c r="D130" s="15" t="s">
        <v>37</v>
      </c>
      <c r="E130" s="15" t="s">
        <v>14</v>
      </c>
      <c r="F130" s="15">
        <v>5254177</v>
      </c>
      <c r="G130" s="15">
        <v>6375162</v>
      </c>
      <c r="H130" s="15">
        <v>611070</v>
      </c>
      <c r="I130" s="15">
        <v>611070</v>
      </c>
      <c r="J130" s="15">
        <v>5764092</v>
      </c>
      <c r="K130" s="15">
        <v>384898</v>
      </c>
      <c r="L130" s="15">
        <v>205097</v>
      </c>
      <c r="M130" s="16">
        <f t="shared" si="5"/>
        <v>8.5983226144304261</v>
      </c>
      <c r="N130" s="16">
        <f t="shared" si="6"/>
        <v>9.5851681886672063E-2</v>
      </c>
      <c r="O130" s="16">
        <f t="shared" si="7"/>
        <v>1.8766632373949887</v>
      </c>
      <c r="P130" s="16">
        <f t="shared" si="8"/>
        <v>6.6775131278265509E-2</v>
      </c>
      <c r="Q130" s="16">
        <f t="shared" si="9"/>
        <v>6.0374622637040437E-2</v>
      </c>
    </row>
    <row r="131" spans="1:17" ht="11.5" x14ac:dyDescent="0.25">
      <c r="A131" s="15" t="s">
        <v>17</v>
      </c>
      <c r="B131" s="15">
        <v>900575919</v>
      </c>
      <c r="C131" s="15" t="s">
        <v>188</v>
      </c>
      <c r="D131" s="15" t="s">
        <v>48</v>
      </c>
      <c r="E131" s="15" t="s">
        <v>189</v>
      </c>
      <c r="F131" s="15">
        <v>6478434</v>
      </c>
      <c r="G131" s="15">
        <v>6808251</v>
      </c>
      <c r="H131" s="15">
        <v>811956</v>
      </c>
      <c r="I131" s="15">
        <v>811956</v>
      </c>
      <c r="J131" s="15">
        <v>5996295</v>
      </c>
      <c r="K131" s="15">
        <v>1730313</v>
      </c>
      <c r="L131" s="15">
        <v>1917</v>
      </c>
      <c r="M131" s="16">
        <f t="shared" ref="M131:M148" si="10">+F131/H131</f>
        <v>7.9787993438068074</v>
      </c>
      <c r="N131" s="16">
        <f t="shared" ref="N131:N148" si="11">+I131/G131</f>
        <v>0.11926058542788742</v>
      </c>
      <c r="O131" s="16">
        <f t="shared" ref="O131:O148" si="12">+K131/L131</f>
        <v>902.61502347417843</v>
      </c>
      <c r="P131" s="16">
        <f t="shared" ref="P131:P148" si="13">+K131/J131</f>
        <v>0.2885636880773878</v>
      </c>
      <c r="Q131" s="16">
        <f t="shared" ref="Q131:Q148" si="14">+K131/G131</f>
        <v>0.2541494137040482</v>
      </c>
    </row>
    <row r="132" spans="1:17" ht="11.5" x14ac:dyDescent="0.25">
      <c r="A132" s="15" t="s">
        <v>17</v>
      </c>
      <c r="B132" s="15">
        <v>900578700</v>
      </c>
      <c r="C132" s="15" t="s">
        <v>190</v>
      </c>
      <c r="D132" s="15" t="s">
        <v>48</v>
      </c>
      <c r="E132" s="15" t="s">
        <v>191</v>
      </c>
      <c r="F132" s="15">
        <v>21123100</v>
      </c>
      <c r="G132" s="15">
        <v>22307284</v>
      </c>
      <c r="H132" s="15">
        <v>5724280</v>
      </c>
      <c r="I132" s="15">
        <v>5724280</v>
      </c>
      <c r="J132" s="15">
        <v>16583004</v>
      </c>
      <c r="K132" s="15">
        <v>3675337</v>
      </c>
      <c r="L132" s="15">
        <v>413913</v>
      </c>
      <c r="M132" s="16">
        <f t="shared" si="10"/>
        <v>3.690088535152019</v>
      </c>
      <c r="N132" s="16">
        <f t="shared" si="11"/>
        <v>0.25661035202671917</v>
      </c>
      <c r="O132" s="16">
        <f t="shared" si="12"/>
        <v>8.879491583980208</v>
      </c>
      <c r="P132" s="16">
        <f t="shared" si="13"/>
        <v>0.22163276327980141</v>
      </c>
      <c r="Q132" s="16">
        <f t="shared" si="14"/>
        <v>0.16475950187391705</v>
      </c>
    </row>
    <row r="133" spans="1:17" ht="11.5" x14ac:dyDescent="0.25">
      <c r="A133" s="15" t="s">
        <v>17</v>
      </c>
      <c r="B133" s="15">
        <v>900579342</v>
      </c>
      <c r="C133" s="15" t="s">
        <v>192</v>
      </c>
      <c r="D133" s="15" t="s">
        <v>48</v>
      </c>
      <c r="E133" s="15" t="s">
        <v>29</v>
      </c>
      <c r="F133" s="15">
        <v>9741429</v>
      </c>
      <c r="G133" s="15">
        <v>10187145</v>
      </c>
      <c r="H133" s="15">
        <v>1402677</v>
      </c>
      <c r="I133" s="15">
        <v>1402677</v>
      </c>
      <c r="J133" s="15">
        <v>8784468</v>
      </c>
      <c r="K133" s="15">
        <v>1850167</v>
      </c>
      <c r="L133" s="15">
        <v>33410</v>
      </c>
      <c r="M133" s="16">
        <f t="shared" si="10"/>
        <v>6.9448839611685367</v>
      </c>
      <c r="N133" s="16">
        <f t="shared" si="11"/>
        <v>0.13769088395227513</v>
      </c>
      <c r="O133" s="16">
        <f t="shared" si="12"/>
        <v>55.377641424723137</v>
      </c>
      <c r="P133" s="16">
        <f t="shared" si="13"/>
        <v>0.21061799075368023</v>
      </c>
      <c r="Q133" s="16">
        <f t="shared" si="14"/>
        <v>0.18161781343055389</v>
      </c>
    </row>
    <row r="134" spans="1:17" ht="11.5" x14ac:dyDescent="0.25">
      <c r="A134" s="15" t="s">
        <v>17</v>
      </c>
      <c r="B134" s="15">
        <v>900587259</v>
      </c>
      <c r="C134" s="15" t="s">
        <v>193</v>
      </c>
      <c r="D134" s="15" t="s">
        <v>42</v>
      </c>
      <c r="E134" s="15" t="s">
        <v>194</v>
      </c>
      <c r="F134" s="15">
        <v>34586498</v>
      </c>
      <c r="G134" s="15">
        <v>35964859</v>
      </c>
      <c r="H134" s="15">
        <v>8375140</v>
      </c>
      <c r="I134" s="15">
        <v>8786041</v>
      </c>
      <c r="J134" s="15">
        <v>27178818</v>
      </c>
      <c r="K134" s="15">
        <v>9107198</v>
      </c>
      <c r="L134" s="15">
        <v>1789942</v>
      </c>
      <c r="M134" s="16">
        <f t="shared" si="10"/>
        <v>4.1296620713205989</v>
      </c>
      <c r="N134" s="16">
        <f t="shared" si="11"/>
        <v>0.24429516045092795</v>
      </c>
      <c r="O134" s="16">
        <f t="shared" si="12"/>
        <v>5.0879849738147938</v>
      </c>
      <c r="P134" s="16">
        <f t="shared" si="13"/>
        <v>0.33508440286108099</v>
      </c>
      <c r="Q134" s="16">
        <f t="shared" si="14"/>
        <v>0.25322490489952987</v>
      </c>
    </row>
    <row r="135" spans="1:17" ht="11.5" x14ac:dyDescent="0.25">
      <c r="A135" s="15" t="s">
        <v>17</v>
      </c>
      <c r="B135" s="15">
        <v>900626620</v>
      </c>
      <c r="C135" s="15" t="s">
        <v>195</v>
      </c>
      <c r="D135" s="15" t="s">
        <v>37</v>
      </c>
      <c r="E135" s="15" t="s">
        <v>196</v>
      </c>
      <c r="F135" s="15">
        <v>1308126</v>
      </c>
      <c r="G135" s="15">
        <v>3708734</v>
      </c>
      <c r="H135" s="15">
        <v>469625</v>
      </c>
      <c r="I135" s="15">
        <v>1354379</v>
      </c>
      <c r="J135" s="15">
        <v>2354355</v>
      </c>
      <c r="K135" s="15">
        <v>258704</v>
      </c>
      <c r="L135" s="15">
        <v>161177</v>
      </c>
      <c r="M135" s="16">
        <f t="shared" si="10"/>
        <v>2.7854692573862123</v>
      </c>
      <c r="N135" s="16">
        <f t="shared" si="11"/>
        <v>0.36518634121508847</v>
      </c>
      <c r="O135" s="16">
        <f t="shared" si="12"/>
        <v>1.605092538017211</v>
      </c>
      <c r="P135" s="16">
        <f t="shared" si="13"/>
        <v>0.10988317394785409</v>
      </c>
      <c r="Q135" s="16">
        <f t="shared" si="14"/>
        <v>6.9755339692736118E-2</v>
      </c>
    </row>
    <row r="136" spans="1:17" ht="11.5" x14ac:dyDescent="0.25">
      <c r="A136" s="15" t="s">
        <v>17</v>
      </c>
      <c r="B136" s="15">
        <v>900705541</v>
      </c>
      <c r="C136" s="15" t="s">
        <v>197</v>
      </c>
      <c r="D136" s="15" t="s">
        <v>48</v>
      </c>
      <c r="E136" s="15" t="s">
        <v>35</v>
      </c>
      <c r="F136" s="15">
        <v>17603399</v>
      </c>
      <c r="G136" s="15">
        <v>18432384</v>
      </c>
      <c r="H136" s="15">
        <v>5292856</v>
      </c>
      <c r="I136" s="15">
        <v>5292856</v>
      </c>
      <c r="J136" s="15">
        <v>13139528</v>
      </c>
      <c r="K136" s="15">
        <v>4292634</v>
      </c>
      <c r="L136" s="15">
        <v>292873</v>
      </c>
      <c r="M136" s="16">
        <f t="shared" si="10"/>
        <v>3.3258790717147795</v>
      </c>
      <c r="N136" s="16">
        <f t="shared" si="11"/>
        <v>0.28714983368402047</v>
      </c>
      <c r="O136" s="16">
        <f t="shared" si="12"/>
        <v>14.656981012247629</v>
      </c>
      <c r="P136" s="16">
        <f t="shared" si="13"/>
        <v>0.32669621009217376</v>
      </c>
      <c r="Q136" s="16">
        <f t="shared" si="14"/>
        <v>0.23288544769900626</v>
      </c>
    </row>
    <row r="137" spans="1:17" ht="11.5" x14ac:dyDescent="0.25">
      <c r="A137" s="15" t="s">
        <v>17</v>
      </c>
      <c r="B137" s="15">
        <v>900716155</v>
      </c>
      <c r="C137" s="15" t="s">
        <v>198</v>
      </c>
      <c r="D137" s="15" t="s">
        <v>42</v>
      </c>
      <c r="E137" s="15" t="s">
        <v>80</v>
      </c>
      <c r="F137" s="15">
        <v>2624640</v>
      </c>
      <c r="G137" s="15">
        <v>3031486</v>
      </c>
      <c r="H137" s="15">
        <v>847493</v>
      </c>
      <c r="I137" s="15">
        <v>2353575</v>
      </c>
      <c r="J137" s="15">
        <v>677911</v>
      </c>
      <c r="K137" s="15">
        <v>578673</v>
      </c>
      <c r="L137" s="15">
        <v>356063</v>
      </c>
      <c r="M137" s="16">
        <f t="shared" si="10"/>
        <v>3.0969459334767366</v>
      </c>
      <c r="N137" s="16">
        <f t="shared" si="11"/>
        <v>0.77637666807631633</v>
      </c>
      <c r="O137" s="16">
        <f t="shared" si="12"/>
        <v>1.6251983497302445</v>
      </c>
      <c r="P137" s="16">
        <f t="shared" si="13"/>
        <v>0.85361205231955228</v>
      </c>
      <c r="Q137" s="16">
        <f t="shared" si="14"/>
        <v>0.19088757130991205</v>
      </c>
    </row>
    <row r="138" spans="1:17" ht="11.5" x14ac:dyDescent="0.25">
      <c r="A138" s="15" t="s">
        <v>17</v>
      </c>
      <c r="B138" s="15">
        <v>900729224</v>
      </c>
      <c r="C138" s="15" t="s">
        <v>199</v>
      </c>
      <c r="D138" s="15" t="s">
        <v>37</v>
      </c>
      <c r="E138" s="15" t="s">
        <v>97</v>
      </c>
      <c r="F138" s="15">
        <v>2347618</v>
      </c>
      <c r="G138" s="15">
        <v>5285490</v>
      </c>
      <c r="H138" s="15">
        <v>2002274</v>
      </c>
      <c r="I138" s="15">
        <v>2002274</v>
      </c>
      <c r="J138" s="15">
        <v>3283216</v>
      </c>
      <c r="K138" s="15">
        <v>316165</v>
      </c>
      <c r="L138" s="15">
        <v>110658</v>
      </c>
      <c r="M138" s="16">
        <f t="shared" si="10"/>
        <v>1.1724758949074903</v>
      </c>
      <c r="N138" s="16">
        <f t="shared" si="11"/>
        <v>0.37882466904676765</v>
      </c>
      <c r="O138" s="16">
        <f t="shared" si="12"/>
        <v>2.857136402248369</v>
      </c>
      <c r="P138" s="16">
        <f t="shared" si="13"/>
        <v>9.6297349915448749E-2</v>
      </c>
      <c r="Q138" s="16">
        <f t="shared" si="14"/>
        <v>5.9817538203648102E-2</v>
      </c>
    </row>
    <row r="139" spans="1:17" ht="11.5" x14ac:dyDescent="0.25">
      <c r="A139" s="15" t="s">
        <v>17</v>
      </c>
      <c r="B139" s="15">
        <v>900775394</v>
      </c>
      <c r="C139" s="15" t="s">
        <v>200</v>
      </c>
      <c r="D139" s="15" t="s">
        <v>42</v>
      </c>
      <c r="E139" s="15" t="s">
        <v>12</v>
      </c>
      <c r="F139" s="15">
        <v>5247440</v>
      </c>
      <c r="G139" s="15">
        <v>19631362</v>
      </c>
      <c r="H139" s="15">
        <v>3995865</v>
      </c>
      <c r="I139" s="15">
        <v>14943701</v>
      </c>
      <c r="J139" s="15">
        <v>4687661</v>
      </c>
      <c r="K139" s="15">
        <v>2127644</v>
      </c>
      <c r="L139" s="15">
        <v>1571693</v>
      </c>
      <c r="M139" s="16">
        <f t="shared" si="10"/>
        <v>1.3132175386305593</v>
      </c>
      <c r="N139" s="16">
        <f t="shared" si="11"/>
        <v>0.76121570169201713</v>
      </c>
      <c r="O139" s="16">
        <f t="shared" si="12"/>
        <v>1.3537274773126813</v>
      </c>
      <c r="P139" s="16">
        <f t="shared" si="13"/>
        <v>0.45388179733986739</v>
      </c>
      <c r="Q139" s="16">
        <f t="shared" si="14"/>
        <v>0.10837984649256634</v>
      </c>
    </row>
    <row r="140" spans="1:17" ht="11.5" x14ac:dyDescent="0.25">
      <c r="A140" s="15" t="s">
        <v>17</v>
      </c>
      <c r="B140" s="15">
        <v>900949641</v>
      </c>
      <c r="C140" s="15" t="s">
        <v>201</v>
      </c>
      <c r="D140" s="15" t="s">
        <v>48</v>
      </c>
      <c r="E140" s="15" t="s">
        <v>34</v>
      </c>
      <c r="F140" s="15">
        <v>846963</v>
      </c>
      <c r="G140" s="15">
        <v>1513396</v>
      </c>
      <c r="H140" s="15">
        <v>359382</v>
      </c>
      <c r="I140" s="15">
        <v>865966</v>
      </c>
      <c r="J140" s="15">
        <v>647430</v>
      </c>
      <c r="K140" s="15">
        <v>125551</v>
      </c>
      <c r="L140" s="15">
        <v>40857</v>
      </c>
      <c r="M140" s="16">
        <f t="shared" si="10"/>
        <v>2.3567207038749856</v>
      </c>
      <c r="N140" s="16">
        <f t="shared" si="11"/>
        <v>0.57220053442720875</v>
      </c>
      <c r="O140" s="16">
        <f t="shared" si="12"/>
        <v>3.07293731796265</v>
      </c>
      <c r="P140" s="16">
        <f t="shared" si="13"/>
        <v>0.19392212285498045</v>
      </c>
      <c r="Q140" s="16">
        <f t="shared" si="14"/>
        <v>8.2959780520101806E-2</v>
      </c>
    </row>
    <row r="141" spans="1:17" ht="11.5" x14ac:dyDescent="0.25">
      <c r="A141" s="15" t="s">
        <v>17</v>
      </c>
      <c r="B141" s="15">
        <v>901183139</v>
      </c>
      <c r="C141" s="15" t="s">
        <v>202</v>
      </c>
      <c r="D141" s="15" t="s">
        <v>42</v>
      </c>
      <c r="E141" s="15" t="s">
        <v>24</v>
      </c>
      <c r="F141" s="15">
        <v>116330083</v>
      </c>
      <c r="G141" s="15">
        <v>420422848</v>
      </c>
      <c r="H141" s="15">
        <v>86462991</v>
      </c>
      <c r="I141" s="15">
        <v>303660082</v>
      </c>
      <c r="J141" s="15">
        <v>116762766</v>
      </c>
      <c r="K141" s="15">
        <v>19399412</v>
      </c>
      <c r="L141" s="15">
        <v>47532454</v>
      </c>
      <c r="M141" s="16">
        <f t="shared" si="10"/>
        <v>1.3454320935994453</v>
      </c>
      <c r="N141" s="16">
        <f t="shared" si="11"/>
        <v>0.72227302451459541</v>
      </c>
      <c r="O141" s="16">
        <f t="shared" si="12"/>
        <v>0.40812982220526633</v>
      </c>
      <c r="P141" s="16">
        <f t="shared" si="13"/>
        <v>0.16614382019692819</v>
      </c>
      <c r="Q141" s="16">
        <f t="shared" si="14"/>
        <v>4.614262067888375E-2</v>
      </c>
    </row>
    <row r="142" spans="1:17" ht="11.5" x14ac:dyDescent="0.25">
      <c r="A142" s="15" t="s">
        <v>17</v>
      </c>
      <c r="B142" s="15">
        <v>901241784</v>
      </c>
      <c r="C142" s="15" t="s">
        <v>203</v>
      </c>
      <c r="D142" s="15" t="s">
        <v>42</v>
      </c>
      <c r="E142" s="15" t="s">
        <v>97</v>
      </c>
      <c r="F142" s="15">
        <v>32437739</v>
      </c>
      <c r="G142" s="15">
        <v>38252819</v>
      </c>
      <c r="H142" s="15">
        <v>11400803</v>
      </c>
      <c r="I142" s="15">
        <v>13068144</v>
      </c>
      <c r="J142" s="15">
        <v>25184675</v>
      </c>
      <c r="K142" s="15">
        <v>5965016</v>
      </c>
      <c r="L142" s="15">
        <v>1285764</v>
      </c>
      <c r="M142" s="16">
        <f t="shared" si="10"/>
        <v>2.8452152887827289</v>
      </c>
      <c r="N142" s="16">
        <f t="shared" si="11"/>
        <v>0.34162564594259054</v>
      </c>
      <c r="O142" s="16">
        <f t="shared" si="12"/>
        <v>4.639277503492087</v>
      </c>
      <c r="P142" s="16">
        <f t="shared" si="13"/>
        <v>0.23685102150414886</v>
      </c>
      <c r="Q142" s="16">
        <f t="shared" si="14"/>
        <v>0.15593663829063159</v>
      </c>
    </row>
    <row r="143" spans="1:17" ht="11.5" x14ac:dyDescent="0.25">
      <c r="A143" s="15" t="s">
        <v>17</v>
      </c>
      <c r="B143" s="15">
        <v>901272871</v>
      </c>
      <c r="C143" s="15" t="s">
        <v>204</v>
      </c>
      <c r="D143" s="15" t="s">
        <v>37</v>
      </c>
      <c r="E143" s="15" t="s">
        <v>97</v>
      </c>
      <c r="F143" s="15">
        <v>9761514</v>
      </c>
      <c r="G143" s="15">
        <v>11177491</v>
      </c>
      <c r="H143" s="15">
        <v>4450529</v>
      </c>
      <c r="I143" s="15">
        <v>10564333</v>
      </c>
      <c r="J143" s="15">
        <v>613158</v>
      </c>
      <c r="K143" s="15">
        <v>289637</v>
      </c>
      <c r="L143" s="15">
        <v>162684</v>
      </c>
      <c r="M143" s="16">
        <f t="shared" si="10"/>
        <v>2.1933379155601505</v>
      </c>
      <c r="N143" s="16">
        <f t="shared" si="11"/>
        <v>0.94514350313500584</v>
      </c>
      <c r="O143" s="16">
        <f t="shared" si="12"/>
        <v>1.78036561677854</v>
      </c>
      <c r="P143" s="16">
        <f t="shared" si="13"/>
        <v>0.4723692751297382</v>
      </c>
      <c r="Q143" s="16">
        <f t="shared" si="14"/>
        <v>2.5912523660274026E-2</v>
      </c>
    </row>
    <row r="144" spans="1:17" ht="12" x14ac:dyDescent="0.3">
      <c r="A144" s="40" t="s">
        <v>26</v>
      </c>
      <c r="B144" s="15">
        <v>830092830</v>
      </c>
      <c r="C144" s="15" t="s">
        <v>205</v>
      </c>
      <c r="D144" s="15" t="s">
        <v>37</v>
      </c>
      <c r="E144" s="15" t="s">
        <v>11</v>
      </c>
      <c r="F144" s="15">
        <v>28151406</v>
      </c>
      <c r="G144" s="15">
        <v>36332959</v>
      </c>
      <c r="H144" s="15">
        <v>24705255</v>
      </c>
      <c r="I144" s="15">
        <v>24705255</v>
      </c>
      <c r="J144" s="15">
        <v>11627704</v>
      </c>
      <c r="K144" s="15">
        <v>1123234</v>
      </c>
      <c r="L144" s="15">
        <v>2452960</v>
      </c>
      <c r="M144" s="16">
        <f t="shared" si="10"/>
        <v>1.1394906063507542</v>
      </c>
      <c r="N144" s="16">
        <f t="shared" si="11"/>
        <v>0.6799681523324318</v>
      </c>
      <c r="O144" s="16">
        <f t="shared" si="12"/>
        <v>0.45790962755201881</v>
      </c>
      <c r="P144" s="16">
        <f t="shared" si="13"/>
        <v>9.6599810246287665E-2</v>
      </c>
      <c r="Q144" s="16">
        <f t="shared" si="14"/>
        <v>3.0915015757455921E-2</v>
      </c>
    </row>
    <row r="145" spans="1:31" ht="12" x14ac:dyDescent="0.3">
      <c r="A145" s="40" t="s">
        <v>26</v>
      </c>
      <c r="B145" s="15">
        <v>830099418</v>
      </c>
      <c r="C145" s="15" t="s">
        <v>206</v>
      </c>
      <c r="D145" s="15" t="s">
        <v>37</v>
      </c>
      <c r="E145" s="15" t="s">
        <v>11</v>
      </c>
      <c r="F145" s="15">
        <v>15830690</v>
      </c>
      <c r="G145" s="15">
        <v>20950385</v>
      </c>
      <c r="H145" s="15">
        <v>3982457</v>
      </c>
      <c r="I145" s="15">
        <v>5493875</v>
      </c>
      <c r="J145" s="15">
        <v>15456510</v>
      </c>
      <c r="K145" s="15">
        <v>4368505</v>
      </c>
      <c r="L145" s="15">
        <v>129100</v>
      </c>
      <c r="M145" s="16">
        <f t="shared" si="10"/>
        <v>3.9751063225541419</v>
      </c>
      <c r="N145" s="16">
        <f t="shared" si="11"/>
        <v>0.26223265109447869</v>
      </c>
      <c r="O145" s="16">
        <f t="shared" si="12"/>
        <v>33.838148721920994</v>
      </c>
      <c r="P145" s="16">
        <f t="shared" si="13"/>
        <v>0.28263204306793704</v>
      </c>
      <c r="Q145" s="16">
        <f t="shared" si="14"/>
        <v>0.20851669312998306</v>
      </c>
    </row>
    <row r="146" spans="1:31" ht="12" x14ac:dyDescent="0.3">
      <c r="A146" s="40" t="s">
        <v>26</v>
      </c>
      <c r="B146" s="15">
        <v>860031786</v>
      </c>
      <c r="C146" s="15" t="s">
        <v>207</v>
      </c>
      <c r="D146" s="15" t="s">
        <v>42</v>
      </c>
      <c r="E146" s="15" t="s">
        <v>11</v>
      </c>
      <c r="F146" s="15">
        <v>48364634</v>
      </c>
      <c r="G146" s="15">
        <v>69046327</v>
      </c>
      <c r="H146" s="15">
        <v>19267431</v>
      </c>
      <c r="I146" s="15">
        <v>38742833</v>
      </c>
      <c r="J146" s="15">
        <v>30303494</v>
      </c>
      <c r="K146" s="15">
        <v>12808368</v>
      </c>
      <c r="L146" s="15">
        <v>4835012</v>
      </c>
      <c r="M146" s="16">
        <f t="shared" si="10"/>
        <v>2.5101755392299054</v>
      </c>
      <c r="N146" s="16">
        <f t="shared" si="11"/>
        <v>0.5611135984105281</v>
      </c>
      <c r="O146" s="16">
        <f t="shared" si="12"/>
        <v>2.6490871170536909</v>
      </c>
      <c r="P146" s="16">
        <f t="shared" si="13"/>
        <v>0.42266967630861313</v>
      </c>
      <c r="Q146" s="16">
        <f t="shared" si="14"/>
        <v>0.1855039732960741</v>
      </c>
    </row>
    <row r="147" spans="1:31" ht="12" x14ac:dyDescent="0.3">
      <c r="A147" s="40" t="s">
        <v>26</v>
      </c>
      <c r="B147" s="15">
        <v>900068627</v>
      </c>
      <c r="C147" s="15" t="s">
        <v>208</v>
      </c>
      <c r="D147" s="15" t="s">
        <v>37</v>
      </c>
      <c r="E147" s="15" t="s">
        <v>24</v>
      </c>
      <c r="F147" s="15">
        <v>2119780</v>
      </c>
      <c r="G147" s="15">
        <v>6716842</v>
      </c>
      <c r="H147" s="15">
        <v>1223536</v>
      </c>
      <c r="I147" s="15">
        <v>2584012</v>
      </c>
      <c r="J147" s="15">
        <v>4132830</v>
      </c>
      <c r="K147" s="15">
        <v>382319</v>
      </c>
      <c r="L147" s="15">
        <v>62821</v>
      </c>
      <c r="M147" s="16">
        <f t="shared" si="10"/>
        <v>1.7325031711367709</v>
      </c>
      <c r="N147" s="16">
        <f t="shared" si="11"/>
        <v>0.38470638433954529</v>
      </c>
      <c r="O147" s="16">
        <f t="shared" si="12"/>
        <v>6.0858470893491026</v>
      </c>
      <c r="P147" s="16">
        <f t="shared" si="13"/>
        <v>9.2507797320480159E-2</v>
      </c>
      <c r="Q147" s="16">
        <f t="shared" si="14"/>
        <v>5.6919457090102758E-2</v>
      </c>
    </row>
    <row r="148" spans="1:31" ht="12" x14ac:dyDescent="0.3">
      <c r="A148" s="40" t="s">
        <v>26</v>
      </c>
      <c r="B148" s="15">
        <v>900075823</v>
      </c>
      <c r="C148" s="15" t="s">
        <v>209</v>
      </c>
      <c r="D148" s="15" t="s">
        <v>37</v>
      </c>
      <c r="E148" s="15" t="s">
        <v>76</v>
      </c>
      <c r="F148" s="15">
        <v>4095601</v>
      </c>
      <c r="G148" s="15">
        <v>8003294</v>
      </c>
      <c r="H148" s="15">
        <v>1923816</v>
      </c>
      <c r="I148" s="15">
        <v>2259250</v>
      </c>
      <c r="J148" s="15">
        <v>5744044</v>
      </c>
      <c r="K148" s="15">
        <v>1657098</v>
      </c>
      <c r="L148" s="15">
        <v>308335</v>
      </c>
      <c r="M148" s="16">
        <f t="shared" si="10"/>
        <v>2.1288943433259728</v>
      </c>
      <c r="N148" s="16">
        <f t="shared" si="11"/>
        <v>0.28229001708546508</v>
      </c>
      <c r="O148" s="16">
        <f t="shared" si="12"/>
        <v>5.3743428413900469</v>
      </c>
      <c r="P148" s="16">
        <f t="shared" si="13"/>
        <v>0.28848978176351014</v>
      </c>
      <c r="Q148" s="16">
        <f t="shared" si="14"/>
        <v>0.20705199634050681</v>
      </c>
    </row>
    <row r="149" spans="1:31" ht="14.5" x14ac:dyDescent="0.35">
      <c r="A149" s="1"/>
      <c r="B149"/>
      <c r="C149"/>
      <c r="D149"/>
      <c r="E149"/>
      <c r="F149" s="41"/>
      <c r="G149" s="41"/>
      <c r="H149" s="41"/>
      <c r="I149" s="41"/>
      <c r="J149" s="41"/>
      <c r="K149" s="41"/>
    </row>
    <row r="150" spans="1:31" ht="14.5" x14ac:dyDescent="0.35">
      <c r="A150" s="1"/>
      <c r="B150"/>
      <c r="C150"/>
      <c r="D150"/>
      <c r="E150"/>
      <c r="F150" s="41"/>
      <c r="G150" s="41"/>
      <c r="H150" s="41"/>
      <c r="I150" s="41"/>
      <c r="J150" s="41"/>
      <c r="K150" s="41"/>
    </row>
    <row r="151" spans="1:31" ht="14.5" x14ac:dyDescent="0.35">
      <c r="A151" s="1"/>
      <c r="B151"/>
      <c r="C151"/>
      <c r="D151"/>
      <c r="E151"/>
      <c r="F151" s="41"/>
      <c r="G151" s="41"/>
      <c r="H151" s="41"/>
      <c r="I151" s="41"/>
      <c r="J151" s="41"/>
      <c r="K151" s="41"/>
    </row>
    <row r="152" spans="1:31" ht="14.5" x14ac:dyDescent="0.35">
      <c r="A152" s="1"/>
      <c r="B152"/>
      <c r="C152"/>
      <c r="D152"/>
      <c r="E152"/>
      <c r="F152" s="41"/>
      <c r="G152" s="41"/>
      <c r="H152" s="41"/>
      <c r="I152" s="41"/>
      <c r="J152" s="41"/>
      <c r="K152" s="41"/>
    </row>
    <row r="153" spans="1:31" ht="14.5" x14ac:dyDescent="0.35">
      <c r="A153" s="1"/>
      <c r="B153"/>
      <c r="C153"/>
      <c r="D153"/>
      <c r="E153"/>
      <c r="F153" s="41"/>
      <c r="G153" s="41"/>
      <c r="H153" s="41"/>
      <c r="I153" s="41"/>
      <c r="J153" s="41"/>
      <c r="K153" s="41"/>
      <c r="Z153" s="44" t="s">
        <v>37</v>
      </c>
      <c r="AA153" s="45"/>
      <c r="AB153" s="45"/>
      <c r="AC153" s="45"/>
      <c r="AD153" s="45"/>
      <c r="AE153" s="13">
        <v>4</v>
      </c>
    </row>
    <row r="154" spans="1:31" ht="14.5" x14ac:dyDescent="0.35">
      <c r="A154" s="1"/>
      <c r="B154"/>
      <c r="C154"/>
      <c r="D154"/>
      <c r="E154"/>
      <c r="F154" s="41"/>
      <c r="G154" s="41"/>
      <c r="H154" s="41"/>
      <c r="I154" s="41"/>
      <c r="J154" s="41"/>
      <c r="K154" s="41"/>
      <c r="Z154" s="44" t="s">
        <v>42</v>
      </c>
      <c r="AA154" s="45"/>
      <c r="AB154" s="45"/>
      <c r="AC154" s="45"/>
      <c r="AD154" s="45"/>
      <c r="AE154" s="13">
        <v>1</v>
      </c>
    </row>
    <row r="155" spans="1:31" ht="14.5" x14ac:dyDescent="0.35">
      <c r="A155" s="1"/>
      <c r="B155"/>
      <c r="C155"/>
      <c r="D155"/>
      <c r="E155"/>
      <c r="F155" s="41"/>
      <c r="G155" s="41"/>
      <c r="H155" s="41"/>
      <c r="I155" s="41"/>
      <c r="J155" s="41"/>
      <c r="K155" s="41"/>
      <c r="L155" s="41"/>
      <c r="M155" s="42"/>
      <c r="N155" s="42"/>
      <c r="O155" s="42"/>
      <c r="P155" s="42"/>
      <c r="Q155" s="42"/>
      <c r="Z155" s="59" t="s">
        <v>48</v>
      </c>
      <c r="AA155" s="60"/>
      <c r="AB155" s="60"/>
      <c r="AC155" s="60"/>
      <c r="AD155" s="60"/>
    </row>
    <row r="156" spans="1:31" ht="14.5" x14ac:dyDescent="0.35">
      <c r="A156" s="1"/>
      <c r="B156"/>
      <c r="C156"/>
      <c r="D156"/>
      <c r="E156"/>
      <c r="F156" s="41"/>
      <c r="G156" s="41"/>
      <c r="H156" s="41"/>
      <c r="I156" s="41"/>
      <c r="J156" s="41"/>
      <c r="K156" s="41"/>
      <c r="L156" s="41"/>
      <c r="M156" s="18"/>
      <c r="N156" s="18"/>
      <c r="O156" s="18"/>
      <c r="P156" s="18"/>
      <c r="Q156" s="18"/>
      <c r="AE156" s="13">
        <f>SUBTOTAL(9,AE153:AE155)</f>
        <v>5</v>
      </c>
    </row>
    <row r="157" spans="1:31" ht="14.5" x14ac:dyDescent="0.35">
      <c r="A157" s="1"/>
      <c r="B157"/>
      <c r="C157"/>
      <c r="D157"/>
      <c r="E157"/>
      <c r="F157" s="41"/>
      <c r="G157" s="41"/>
      <c r="H157" s="41"/>
      <c r="I157" s="41"/>
      <c r="J157" s="41"/>
      <c r="K157" s="41"/>
      <c r="L157" s="41">
        <v>147</v>
      </c>
    </row>
    <row r="158" spans="1:31" ht="14.5" x14ac:dyDescent="0.35">
      <c r="A158" s="1"/>
      <c r="B158"/>
      <c r="C158"/>
      <c r="D158"/>
      <c r="E158"/>
      <c r="F158" s="41"/>
      <c r="G158" s="41"/>
      <c r="H158" s="41"/>
      <c r="I158" s="41"/>
      <c r="J158" s="41"/>
      <c r="K158" s="41"/>
      <c r="L158" s="41"/>
    </row>
    <row r="159" spans="1:31" ht="11.5" x14ac:dyDescent="0.25">
      <c r="A159" s="1"/>
    </row>
    <row r="160" spans="1:31" ht="11.5" x14ac:dyDescent="0.25">
      <c r="A160" s="1"/>
    </row>
    <row r="161" spans="1:1" ht="11.5" x14ac:dyDescent="0.25">
      <c r="A161" s="1"/>
    </row>
    <row r="162" spans="1:1" ht="11.5" x14ac:dyDescent="0.25">
      <c r="A162" s="1"/>
    </row>
    <row r="163" spans="1:1" ht="11.5" x14ac:dyDescent="0.25">
      <c r="A163" s="1"/>
    </row>
    <row r="164" spans="1:1" ht="11.5" x14ac:dyDescent="0.25">
      <c r="A164" s="1"/>
    </row>
    <row r="165" spans="1:1" ht="11.5" x14ac:dyDescent="0.25">
      <c r="A165" s="1"/>
    </row>
    <row r="166" spans="1:1" ht="11.5" x14ac:dyDescent="0.25">
      <c r="A166" s="1"/>
    </row>
    <row r="167" spans="1:1" ht="11.5" x14ac:dyDescent="0.25">
      <c r="A167" s="1"/>
    </row>
    <row r="168" spans="1:1" ht="11.5" x14ac:dyDescent="0.25">
      <c r="A168" s="1"/>
    </row>
    <row r="169" spans="1:1" ht="11.5" x14ac:dyDescent="0.25">
      <c r="A169" s="1"/>
    </row>
    <row r="170" spans="1:1" ht="11.5" x14ac:dyDescent="0.25">
      <c r="A170" s="1"/>
    </row>
    <row r="171" spans="1:1" ht="11.5" x14ac:dyDescent="0.25">
      <c r="A171" s="1"/>
    </row>
    <row r="172" spans="1:1" ht="11.5" x14ac:dyDescent="0.25">
      <c r="A172" s="1"/>
    </row>
    <row r="173" spans="1:1" ht="11.5" x14ac:dyDescent="0.25">
      <c r="A173" s="1"/>
    </row>
    <row r="174" spans="1:1" ht="12" x14ac:dyDescent="0.3">
      <c r="A174" s="6"/>
    </row>
    <row r="175" spans="1:1" ht="12" x14ac:dyDescent="0.3">
      <c r="A175" s="6"/>
    </row>
    <row r="176" spans="1:1" ht="12" x14ac:dyDescent="0.3">
      <c r="A176" s="6"/>
    </row>
    <row r="177" spans="1:1" ht="12" x14ac:dyDescent="0.3">
      <c r="A177" s="6"/>
    </row>
    <row r="178" spans="1:1" ht="12" x14ac:dyDescent="0.3">
      <c r="A178" s="6"/>
    </row>
  </sheetData>
  <autoFilter ref="A1:Q148" xr:uid="{2A7AFFE6-743C-45EA-9914-6B2FF0CF6165}"/>
  <mergeCells count="32">
    <mergeCell ref="Z153:AD153"/>
    <mergeCell ref="Z154:AD154"/>
    <mergeCell ref="Z155:AD155"/>
    <mergeCell ref="X20:X21"/>
    <mergeCell ref="S22:S23"/>
    <mergeCell ref="T22:T23"/>
    <mergeCell ref="U22:U23"/>
    <mergeCell ref="V22:V23"/>
    <mergeCell ref="W22:W23"/>
    <mergeCell ref="X22:X23"/>
    <mergeCell ref="S20:S21"/>
    <mergeCell ref="T20:T21"/>
    <mergeCell ref="U20:U21"/>
    <mergeCell ref="V20:V21"/>
    <mergeCell ref="W20:W21"/>
    <mergeCell ref="Z12:AD12"/>
    <mergeCell ref="Z13:AD13"/>
    <mergeCell ref="Z14:AD14"/>
    <mergeCell ref="Z15:AD15"/>
    <mergeCell ref="Z16:AD16"/>
    <mergeCell ref="Z11:AD11"/>
    <mergeCell ref="Z1:AD1"/>
    <mergeCell ref="AE1:AE2"/>
    <mergeCell ref="Z2:AD2"/>
    <mergeCell ref="Z3:AD3"/>
    <mergeCell ref="Z4:AD4"/>
    <mergeCell ref="Z5:AD5"/>
    <mergeCell ref="Z6:AD6"/>
    <mergeCell ref="Z7:AD7"/>
    <mergeCell ref="Z8:AD8"/>
    <mergeCell ref="Z9:AD9"/>
    <mergeCell ref="Z10:AD10"/>
  </mergeCells>
  <conditionalFormatting sqref="C2:C148">
    <cfRule type="duplicateValues" dxfId="13" priority="14"/>
  </conditionalFormatting>
  <conditionalFormatting sqref="C149:C1048576">
    <cfRule type="duplicateValues" dxfId="12" priority="13"/>
  </conditionalFormatting>
  <conditionalFormatting sqref="S1">
    <cfRule type="duplicateValues" dxfId="11" priority="2"/>
  </conditionalFormatting>
  <conditionalFormatting sqref="S9">
    <cfRule type="duplicateValues" dxfId="10" priority="1"/>
  </conditionalFormatting>
  <conditionalFormatting sqref="T1">
    <cfRule type="duplicateValues" dxfId="9" priority="7"/>
  </conditionalFormatting>
  <conditionalFormatting sqref="T9">
    <cfRule type="duplicateValues" dxfId="8" priority="12"/>
  </conditionalFormatting>
  <conditionalFormatting sqref="U1">
    <cfRule type="duplicateValues" dxfId="7" priority="6"/>
  </conditionalFormatting>
  <conditionalFormatting sqref="U9">
    <cfRule type="duplicateValues" dxfId="6" priority="11"/>
  </conditionalFormatting>
  <conditionalFormatting sqref="V1">
    <cfRule type="duplicateValues" dxfId="5" priority="5"/>
  </conditionalFormatting>
  <conditionalFormatting sqref="V9">
    <cfRule type="duplicateValues" dxfId="4" priority="10"/>
  </conditionalFormatting>
  <conditionalFormatting sqref="W1">
    <cfRule type="duplicateValues" dxfId="3" priority="4"/>
  </conditionalFormatting>
  <conditionalFormatting sqref="W9">
    <cfRule type="duplicateValues" dxfId="2" priority="9"/>
  </conditionalFormatting>
  <conditionalFormatting sqref="X1">
    <cfRule type="duplicateValues" dxfId="1" priority="3"/>
  </conditionalFormatting>
  <conditionalFormatting sqref="X9">
    <cfRule type="duplicateValues" dxfId="0" priority="8"/>
  </conditionalFormatting>
  <pageMargins left="0.7" right="0.7" top="0.75" bottom="0.75" header="0.3" footer="0.3"/>
  <pageSetup paperSize="14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5E55E-B994-49BD-84BE-FAD9BF02C74C}">
  <dimension ref="A1:D146"/>
  <sheetViews>
    <sheetView topLeftCell="A129" workbookViewId="0">
      <selection activeCell="E142" sqref="E142"/>
    </sheetView>
  </sheetViews>
  <sheetFormatPr baseColWidth="10" defaultRowHeight="14.5" x14ac:dyDescent="0.35"/>
  <sheetData>
    <row r="1" spans="1:4" x14ac:dyDescent="0.35">
      <c r="A1" s="67" t="s">
        <v>0</v>
      </c>
      <c r="B1" s="67" t="s">
        <v>1</v>
      </c>
      <c r="C1" s="67" t="s">
        <v>2</v>
      </c>
      <c r="D1" s="67" t="s">
        <v>3</v>
      </c>
    </row>
    <row r="2" spans="1:4" x14ac:dyDescent="0.35">
      <c r="A2" s="67"/>
      <c r="B2" s="67"/>
      <c r="C2" s="67"/>
      <c r="D2" s="67"/>
    </row>
    <row r="3" spans="1:4" x14ac:dyDescent="0.35">
      <c r="A3" s="67"/>
      <c r="B3" s="67"/>
      <c r="C3" s="67"/>
      <c r="D3" s="67"/>
    </row>
    <row r="4" spans="1:4" x14ac:dyDescent="0.35">
      <c r="A4" s="7">
        <v>800080917</v>
      </c>
      <c r="B4" s="7" t="s">
        <v>36</v>
      </c>
      <c r="C4" s="7" t="s">
        <v>37</v>
      </c>
      <c r="D4" s="7" t="s">
        <v>38</v>
      </c>
    </row>
    <row r="5" spans="1:4" x14ac:dyDescent="0.35">
      <c r="A5" s="7">
        <v>811000831</v>
      </c>
      <c r="B5" s="7" t="s">
        <v>39</v>
      </c>
      <c r="C5" s="7" t="s">
        <v>37</v>
      </c>
      <c r="D5" s="7" t="s">
        <v>40</v>
      </c>
    </row>
    <row r="6" spans="1:4" x14ac:dyDescent="0.35">
      <c r="A6" s="7">
        <v>817002589</v>
      </c>
      <c r="B6" s="7" t="s">
        <v>41</v>
      </c>
      <c r="C6" s="7" t="s">
        <v>42</v>
      </c>
      <c r="D6" s="7" t="s">
        <v>43</v>
      </c>
    </row>
    <row r="7" spans="1:4" x14ac:dyDescent="0.35">
      <c r="A7" s="7">
        <v>830021253</v>
      </c>
      <c r="B7" s="7" t="s">
        <v>44</v>
      </c>
      <c r="C7" s="7" t="s">
        <v>37</v>
      </c>
      <c r="D7" s="7" t="s">
        <v>45</v>
      </c>
    </row>
    <row r="8" spans="1:4" x14ac:dyDescent="0.35">
      <c r="A8" s="7">
        <v>830044180</v>
      </c>
      <c r="B8" s="7" t="s">
        <v>46</v>
      </c>
      <c r="C8" s="7" t="s">
        <v>42</v>
      </c>
      <c r="D8" s="7" t="s">
        <v>11</v>
      </c>
    </row>
    <row r="9" spans="1:4" x14ac:dyDescent="0.35">
      <c r="A9" s="7">
        <v>830086277</v>
      </c>
      <c r="B9" s="7" t="s">
        <v>47</v>
      </c>
      <c r="C9" s="7" t="s">
        <v>48</v>
      </c>
      <c r="D9" s="7" t="s">
        <v>11</v>
      </c>
    </row>
    <row r="10" spans="1:4" x14ac:dyDescent="0.35">
      <c r="A10" s="7">
        <v>860000596</v>
      </c>
      <c r="B10" s="7" t="s">
        <v>49</v>
      </c>
      <c r="C10" s="7" t="s">
        <v>42</v>
      </c>
      <c r="D10" s="7" t="s">
        <v>50</v>
      </c>
    </row>
    <row r="11" spans="1:4" x14ac:dyDescent="0.35">
      <c r="A11" s="7">
        <v>860001789</v>
      </c>
      <c r="B11" s="7" t="s">
        <v>51</v>
      </c>
      <c r="C11" s="7" t="s">
        <v>42</v>
      </c>
      <c r="D11" s="7" t="s">
        <v>11</v>
      </c>
    </row>
    <row r="12" spans="1:4" x14ac:dyDescent="0.35">
      <c r="A12" s="7">
        <v>860002445</v>
      </c>
      <c r="B12" s="7" t="s">
        <v>52</v>
      </c>
      <c r="C12" s="7" t="s">
        <v>37</v>
      </c>
      <c r="D12" s="7" t="s">
        <v>53</v>
      </c>
    </row>
    <row r="13" spans="1:4" x14ac:dyDescent="0.35">
      <c r="A13" s="7">
        <v>860013809</v>
      </c>
      <c r="B13" s="7" t="s">
        <v>54</v>
      </c>
      <c r="C13" s="7" t="s">
        <v>42</v>
      </c>
      <c r="D13" s="7" t="s">
        <v>35</v>
      </c>
    </row>
    <row r="14" spans="1:4" x14ac:dyDescent="0.35">
      <c r="A14" s="7">
        <v>860023525</v>
      </c>
      <c r="B14" s="7" t="s">
        <v>55</v>
      </c>
      <c r="C14" s="7" t="s">
        <v>37</v>
      </c>
      <c r="D14" s="7" t="s">
        <v>31</v>
      </c>
    </row>
    <row r="15" spans="1:4" x14ac:dyDescent="0.35">
      <c r="A15" s="7">
        <v>860027917</v>
      </c>
      <c r="B15" s="7" t="s">
        <v>56</v>
      </c>
      <c r="C15" s="7" t="s">
        <v>37</v>
      </c>
      <c r="D15" s="7" t="s">
        <v>11</v>
      </c>
    </row>
    <row r="16" spans="1:4" x14ac:dyDescent="0.35">
      <c r="A16" s="7">
        <v>860051688</v>
      </c>
      <c r="B16" s="7" t="s">
        <v>57</v>
      </c>
      <c r="C16" s="7" t="s">
        <v>42</v>
      </c>
      <c r="D16" s="7" t="s">
        <v>31</v>
      </c>
    </row>
    <row r="17" spans="1:4" x14ac:dyDescent="0.35">
      <c r="A17" s="7">
        <v>860067998</v>
      </c>
      <c r="B17" s="7" t="s">
        <v>58</v>
      </c>
      <c r="C17" s="7" t="s">
        <v>37</v>
      </c>
      <c r="D17" s="7" t="s">
        <v>31</v>
      </c>
    </row>
    <row r="18" spans="1:4" x14ac:dyDescent="0.35">
      <c r="A18" s="7">
        <v>890300510</v>
      </c>
      <c r="B18" s="7" t="s">
        <v>59</v>
      </c>
      <c r="C18" s="7" t="s">
        <v>37</v>
      </c>
      <c r="D18" s="7" t="s">
        <v>14</v>
      </c>
    </row>
    <row r="19" spans="1:4" x14ac:dyDescent="0.35">
      <c r="A19" s="7">
        <v>890300918</v>
      </c>
      <c r="B19" s="7" t="s">
        <v>60</v>
      </c>
      <c r="C19" s="7" t="s">
        <v>37</v>
      </c>
      <c r="D19" s="7" t="s">
        <v>14</v>
      </c>
    </row>
    <row r="20" spans="1:4" x14ac:dyDescent="0.35">
      <c r="A20" s="7">
        <v>890800450</v>
      </c>
      <c r="B20" s="7" t="s">
        <v>61</v>
      </c>
      <c r="C20" s="7" t="s">
        <v>37</v>
      </c>
      <c r="D20" s="7" t="s">
        <v>62</v>
      </c>
    </row>
    <row r="21" spans="1:4" x14ac:dyDescent="0.35">
      <c r="A21" s="7">
        <v>890937546</v>
      </c>
      <c r="B21" s="7" t="s">
        <v>63</v>
      </c>
      <c r="C21" s="7" t="s">
        <v>37</v>
      </c>
      <c r="D21" s="7" t="s">
        <v>35</v>
      </c>
    </row>
    <row r="22" spans="1:4" x14ac:dyDescent="0.35">
      <c r="A22" s="7">
        <v>900339129</v>
      </c>
      <c r="B22" s="7" t="s">
        <v>64</v>
      </c>
      <c r="C22" s="7" t="s">
        <v>37</v>
      </c>
      <c r="D22" s="7" t="s">
        <v>35</v>
      </c>
    </row>
    <row r="23" spans="1:4" x14ac:dyDescent="0.35">
      <c r="A23" s="7">
        <v>900517378</v>
      </c>
      <c r="B23" s="7" t="s">
        <v>65</v>
      </c>
      <c r="C23" s="7" t="s">
        <v>37</v>
      </c>
      <c r="D23" s="7" t="s">
        <v>66</v>
      </c>
    </row>
    <row r="24" spans="1:4" x14ac:dyDescent="0.35">
      <c r="A24" s="7">
        <v>900625864</v>
      </c>
      <c r="B24" s="7" t="s">
        <v>67</v>
      </c>
      <c r="C24" s="7" t="s">
        <v>42</v>
      </c>
      <c r="D24" s="7" t="s">
        <v>28</v>
      </c>
    </row>
    <row r="25" spans="1:4" x14ac:dyDescent="0.35">
      <c r="A25" s="7">
        <v>901088196</v>
      </c>
      <c r="B25" s="7" t="s">
        <v>68</v>
      </c>
      <c r="C25" s="7" t="s">
        <v>42</v>
      </c>
      <c r="D25" s="7" t="s">
        <v>69</v>
      </c>
    </row>
    <row r="26" spans="1:4" x14ac:dyDescent="0.35">
      <c r="A26" s="7">
        <v>901121179</v>
      </c>
      <c r="B26" s="7" t="s">
        <v>70</v>
      </c>
      <c r="C26" s="7" t="s">
        <v>37</v>
      </c>
      <c r="D26" s="7" t="s">
        <v>45</v>
      </c>
    </row>
    <row r="27" spans="1:4" x14ac:dyDescent="0.35">
      <c r="A27" s="7">
        <v>890300213</v>
      </c>
      <c r="B27" s="7" t="s">
        <v>71</v>
      </c>
      <c r="C27" s="7" t="s">
        <v>37</v>
      </c>
      <c r="D27" s="7" t="s">
        <v>23</v>
      </c>
    </row>
    <row r="28" spans="1:4" x14ac:dyDescent="0.35">
      <c r="A28" s="7">
        <v>890802586</v>
      </c>
      <c r="B28" s="7" t="s">
        <v>72</v>
      </c>
      <c r="C28" s="7" t="s">
        <v>37</v>
      </c>
      <c r="D28" s="7" t="s">
        <v>73</v>
      </c>
    </row>
    <row r="29" spans="1:4" x14ac:dyDescent="0.35">
      <c r="A29" s="7">
        <v>890900223</v>
      </c>
      <c r="B29" s="7" t="s">
        <v>74</v>
      </c>
      <c r="C29" s="7" t="s">
        <v>37</v>
      </c>
      <c r="D29" s="7" t="s">
        <v>40</v>
      </c>
    </row>
    <row r="30" spans="1:4" x14ac:dyDescent="0.35">
      <c r="A30" s="7">
        <v>890929497</v>
      </c>
      <c r="B30" s="7" t="s">
        <v>75</v>
      </c>
      <c r="C30" s="7" t="s">
        <v>37</v>
      </c>
      <c r="D30" s="7" t="s">
        <v>76</v>
      </c>
    </row>
    <row r="31" spans="1:4" x14ac:dyDescent="0.35">
      <c r="A31" s="7">
        <v>901228288</v>
      </c>
      <c r="B31" s="7" t="s">
        <v>77</v>
      </c>
      <c r="C31" s="7" t="s">
        <v>37</v>
      </c>
      <c r="D31" s="7" t="s">
        <v>78</v>
      </c>
    </row>
    <row r="32" spans="1:4" x14ac:dyDescent="0.35">
      <c r="A32" s="7">
        <v>800004865</v>
      </c>
      <c r="B32" s="7" t="s">
        <v>79</v>
      </c>
      <c r="C32" s="7" t="s">
        <v>37</v>
      </c>
      <c r="D32" s="7" t="s">
        <v>80</v>
      </c>
    </row>
    <row r="33" spans="1:4" x14ac:dyDescent="0.35">
      <c r="A33" s="7">
        <v>800000241</v>
      </c>
      <c r="B33" s="7" t="s">
        <v>81</v>
      </c>
      <c r="C33" s="7" t="s">
        <v>42</v>
      </c>
      <c r="D33" s="7" t="s">
        <v>14</v>
      </c>
    </row>
    <row r="34" spans="1:4" x14ac:dyDescent="0.35">
      <c r="A34" s="7">
        <v>800004865</v>
      </c>
      <c r="B34" s="7" t="s">
        <v>82</v>
      </c>
      <c r="C34" s="7" t="s">
        <v>37</v>
      </c>
      <c r="D34" s="7" t="s">
        <v>80</v>
      </c>
    </row>
    <row r="35" spans="1:4" x14ac:dyDescent="0.35">
      <c r="A35" s="7">
        <v>800010298</v>
      </c>
      <c r="B35" s="7" t="s">
        <v>83</v>
      </c>
      <c r="C35" s="7" t="s">
        <v>37</v>
      </c>
      <c r="D35" s="7" t="s">
        <v>14</v>
      </c>
    </row>
    <row r="36" spans="1:4" x14ac:dyDescent="0.35">
      <c r="A36" s="7">
        <v>800011874</v>
      </c>
      <c r="B36" s="7" t="s">
        <v>84</v>
      </c>
      <c r="C36" s="7" t="s">
        <v>42</v>
      </c>
      <c r="D36" s="7" t="s">
        <v>11</v>
      </c>
    </row>
    <row r="37" spans="1:4" x14ac:dyDescent="0.35">
      <c r="A37" s="7">
        <v>800012015</v>
      </c>
      <c r="B37" s="7" t="s">
        <v>85</v>
      </c>
      <c r="C37" s="7" t="s">
        <v>37</v>
      </c>
      <c r="D37" s="7" t="s">
        <v>28</v>
      </c>
    </row>
    <row r="38" spans="1:4" x14ac:dyDescent="0.35">
      <c r="A38" s="7">
        <v>800036116</v>
      </c>
      <c r="B38" s="7" t="s">
        <v>86</v>
      </c>
      <c r="C38" s="7" t="s">
        <v>42</v>
      </c>
      <c r="D38" s="7" t="s">
        <v>62</v>
      </c>
    </row>
    <row r="39" spans="1:4" x14ac:dyDescent="0.35">
      <c r="A39" s="7">
        <v>800045742</v>
      </c>
      <c r="B39" s="7" t="s">
        <v>87</v>
      </c>
      <c r="C39" s="7" t="s">
        <v>42</v>
      </c>
      <c r="D39" s="7" t="s">
        <v>35</v>
      </c>
    </row>
    <row r="40" spans="1:4" x14ac:dyDescent="0.35">
      <c r="A40" s="7">
        <v>800047433</v>
      </c>
      <c r="B40" s="7" t="s">
        <v>88</v>
      </c>
      <c r="C40" s="7" t="s">
        <v>42</v>
      </c>
      <c r="D40" s="7" t="s">
        <v>14</v>
      </c>
    </row>
    <row r="41" spans="1:4" x14ac:dyDescent="0.35">
      <c r="A41" s="7">
        <v>800048558</v>
      </c>
      <c r="B41" s="7" t="s">
        <v>89</v>
      </c>
      <c r="C41" s="7" t="s">
        <v>42</v>
      </c>
      <c r="D41" s="7" t="s">
        <v>12</v>
      </c>
    </row>
    <row r="42" spans="1:4" x14ac:dyDescent="0.35">
      <c r="A42" s="7">
        <v>800055179</v>
      </c>
      <c r="B42" s="7" t="s">
        <v>90</v>
      </c>
      <c r="C42" s="7" t="s">
        <v>37</v>
      </c>
      <c r="D42" s="7" t="s">
        <v>11</v>
      </c>
    </row>
    <row r="43" spans="1:4" x14ac:dyDescent="0.35">
      <c r="A43" s="7">
        <v>800065006</v>
      </c>
      <c r="B43" s="7" t="s">
        <v>91</v>
      </c>
      <c r="C43" s="7" t="s">
        <v>42</v>
      </c>
      <c r="D43" s="7" t="s">
        <v>24</v>
      </c>
    </row>
    <row r="44" spans="1:4" x14ac:dyDescent="0.35">
      <c r="A44" s="7">
        <v>800072260</v>
      </c>
      <c r="B44" s="7" t="s">
        <v>92</v>
      </c>
      <c r="C44" s="7" t="s">
        <v>37</v>
      </c>
      <c r="D44" s="7" t="s">
        <v>34</v>
      </c>
    </row>
    <row r="45" spans="1:4" x14ac:dyDescent="0.35">
      <c r="A45" s="7">
        <v>800084582</v>
      </c>
      <c r="B45" s="7" t="s">
        <v>93</v>
      </c>
      <c r="C45" s="7" t="s">
        <v>42</v>
      </c>
      <c r="D45" s="7" t="s">
        <v>35</v>
      </c>
    </row>
    <row r="46" spans="1:4" x14ac:dyDescent="0.35">
      <c r="A46" s="7">
        <v>800087636</v>
      </c>
      <c r="B46" s="7" t="s">
        <v>94</v>
      </c>
      <c r="C46" s="7" t="s">
        <v>42</v>
      </c>
      <c r="D46" s="7" t="s">
        <v>11</v>
      </c>
    </row>
    <row r="47" spans="1:4" x14ac:dyDescent="0.35">
      <c r="A47" s="7">
        <v>800096617</v>
      </c>
      <c r="B47" s="7" t="s">
        <v>95</v>
      </c>
      <c r="C47" s="7" t="s">
        <v>37</v>
      </c>
      <c r="D47" s="7" t="s">
        <v>14</v>
      </c>
    </row>
    <row r="48" spans="1:4" x14ac:dyDescent="0.35">
      <c r="A48" s="7">
        <v>800098565</v>
      </c>
      <c r="B48" s="7" t="s">
        <v>96</v>
      </c>
      <c r="C48" s="7" t="s">
        <v>37</v>
      </c>
      <c r="D48" s="7" t="s">
        <v>97</v>
      </c>
    </row>
    <row r="49" spans="1:4" x14ac:dyDescent="0.35">
      <c r="A49" s="7">
        <v>800109279</v>
      </c>
      <c r="B49" s="7" t="s">
        <v>98</v>
      </c>
      <c r="C49" s="7" t="s">
        <v>37</v>
      </c>
      <c r="D49" s="7" t="s">
        <v>20</v>
      </c>
    </row>
    <row r="50" spans="1:4" x14ac:dyDescent="0.35">
      <c r="A50" s="7">
        <v>800122856</v>
      </c>
      <c r="B50" s="7" t="s">
        <v>99</v>
      </c>
      <c r="C50" s="7" t="s">
        <v>37</v>
      </c>
      <c r="D50" s="7" t="s">
        <v>23</v>
      </c>
    </row>
    <row r="51" spans="1:4" x14ac:dyDescent="0.35">
      <c r="A51" s="7">
        <v>800151282</v>
      </c>
      <c r="B51" s="7" t="s">
        <v>100</v>
      </c>
      <c r="C51" s="7" t="s">
        <v>37</v>
      </c>
      <c r="D51" s="7" t="s">
        <v>11</v>
      </c>
    </row>
    <row r="52" spans="1:4" x14ac:dyDescent="0.35">
      <c r="A52" s="7">
        <v>800175388</v>
      </c>
      <c r="B52" s="7" t="s">
        <v>101</v>
      </c>
      <c r="C52" s="7" t="s">
        <v>37</v>
      </c>
      <c r="D52" s="7" t="s">
        <v>62</v>
      </c>
    </row>
    <row r="53" spans="1:4" x14ac:dyDescent="0.35">
      <c r="A53" s="7">
        <v>800208449</v>
      </c>
      <c r="B53" s="7" t="s">
        <v>102</v>
      </c>
      <c r="C53" s="7" t="s">
        <v>37</v>
      </c>
      <c r="D53" s="7" t="s">
        <v>97</v>
      </c>
    </row>
    <row r="54" spans="1:4" x14ac:dyDescent="0.35">
      <c r="A54" s="7">
        <v>800240674</v>
      </c>
      <c r="B54" s="7" t="s">
        <v>103</v>
      </c>
      <c r="C54" s="7" t="s">
        <v>42</v>
      </c>
      <c r="D54" s="7" t="s">
        <v>35</v>
      </c>
    </row>
    <row r="55" spans="1:4" x14ac:dyDescent="0.35">
      <c r="A55" s="7">
        <v>800241068</v>
      </c>
      <c r="B55" s="7" t="s">
        <v>104</v>
      </c>
      <c r="C55" s="7" t="s">
        <v>42</v>
      </c>
      <c r="D55" s="7" t="s">
        <v>45</v>
      </c>
    </row>
    <row r="56" spans="1:4" x14ac:dyDescent="0.35">
      <c r="A56" s="7">
        <v>800248113</v>
      </c>
      <c r="B56" s="7" t="s">
        <v>105</v>
      </c>
      <c r="C56" s="7" t="s">
        <v>37</v>
      </c>
      <c r="D56" s="7" t="s">
        <v>11</v>
      </c>
    </row>
    <row r="57" spans="1:4" x14ac:dyDescent="0.35">
      <c r="A57" s="7">
        <v>800251496</v>
      </c>
      <c r="B57" s="7" t="s">
        <v>106</v>
      </c>
      <c r="C57" s="7" t="s">
        <v>42</v>
      </c>
      <c r="D57" s="7" t="s">
        <v>23</v>
      </c>
    </row>
    <row r="58" spans="1:4" x14ac:dyDescent="0.35">
      <c r="A58" s="7">
        <v>800252958</v>
      </c>
      <c r="B58" s="7" t="s">
        <v>107</v>
      </c>
      <c r="C58" s="7" t="s">
        <v>37</v>
      </c>
      <c r="D58" s="7" t="s">
        <v>14</v>
      </c>
    </row>
    <row r="59" spans="1:4" x14ac:dyDescent="0.35">
      <c r="A59" s="7">
        <v>802017424</v>
      </c>
      <c r="B59" s="7" t="s">
        <v>108</v>
      </c>
      <c r="C59" s="7" t="s">
        <v>37</v>
      </c>
      <c r="D59" s="7" t="s">
        <v>12</v>
      </c>
    </row>
    <row r="60" spans="1:4" x14ac:dyDescent="0.35">
      <c r="A60" s="7">
        <v>805017736</v>
      </c>
      <c r="B60" s="7" t="s">
        <v>109</v>
      </c>
      <c r="C60" s="7" t="s">
        <v>37</v>
      </c>
      <c r="D60" s="7" t="s">
        <v>28</v>
      </c>
    </row>
    <row r="61" spans="1:4" x14ac:dyDescent="0.35">
      <c r="A61" s="7">
        <v>810004818</v>
      </c>
      <c r="B61" s="7" t="s">
        <v>110</v>
      </c>
      <c r="C61" s="7" t="s">
        <v>42</v>
      </c>
      <c r="D61" s="7" t="s">
        <v>62</v>
      </c>
    </row>
    <row r="62" spans="1:4" x14ac:dyDescent="0.35">
      <c r="A62" s="7">
        <v>811038064</v>
      </c>
      <c r="B62" s="7" t="s">
        <v>111</v>
      </c>
      <c r="C62" s="7" t="s">
        <v>37</v>
      </c>
      <c r="D62" s="7" t="s">
        <v>76</v>
      </c>
    </row>
    <row r="63" spans="1:4" x14ac:dyDescent="0.35">
      <c r="A63" s="7">
        <v>811039003</v>
      </c>
      <c r="B63" s="7" t="s">
        <v>112</v>
      </c>
      <c r="C63" s="7" t="s">
        <v>42</v>
      </c>
      <c r="D63" s="7" t="s">
        <v>113</v>
      </c>
    </row>
    <row r="64" spans="1:4" x14ac:dyDescent="0.35">
      <c r="A64" s="7">
        <v>830069306</v>
      </c>
      <c r="B64" s="7" t="s">
        <v>114</v>
      </c>
      <c r="C64" s="7" t="s">
        <v>37</v>
      </c>
      <c r="D64" s="7" t="s">
        <v>45</v>
      </c>
    </row>
    <row r="65" spans="1:4" x14ac:dyDescent="0.35">
      <c r="A65" s="7">
        <v>830085497</v>
      </c>
      <c r="B65" s="7" t="s">
        <v>115</v>
      </c>
      <c r="C65" s="7" t="s">
        <v>42</v>
      </c>
      <c r="D65" s="7" t="s">
        <v>32</v>
      </c>
    </row>
    <row r="66" spans="1:4" x14ac:dyDescent="0.35">
      <c r="A66" s="7">
        <v>830087454</v>
      </c>
      <c r="B66" s="7" t="s">
        <v>116</v>
      </c>
      <c r="C66" s="7" t="s">
        <v>48</v>
      </c>
      <c r="D66" s="7" t="s">
        <v>11</v>
      </c>
    </row>
    <row r="67" spans="1:4" x14ac:dyDescent="0.35">
      <c r="A67" s="7">
        <v>830094781</v>
      </c>
      <c r="B67" s="7" t="s">
        <v>117</v>
      </c>
      <c r="C67" s="7" t="s">
        <v>37</v>
      </c>
      <c r="D67" s="7" t="s">
        <v>11</v>
      </c>
    </row>
    <row r="68" spans="1:4" x14ac:dyDescent="0.35">
      <c r="A68" s="7">
        <v>830100710</v>
      </c>
      <c r="B68" s="7" t="s">
        <v>118</v>
      </c>
      <c r="C68" s="7" t="s">
        <v>48</v>
      </c>
      <c r="D68" s="7" t="s">
        <v>11</v>
      </c>
    </row>
    <row r="69" spans="1:4" x14ac:dyDescent="0.35">
      <c r="A69" s="7">
        <v>830126569</v>
      </c>
      <c r="B69" s="7" t="s">
        <v>119</v>
      </c>
      <c r="C69" s="7" t="s">
        <v>37</v>
      </c>
      <c r="D69" s="7" t="s">
        <v>25</v>
      </c>
    </row>
    <row r="70" spans="1:4" x14ac:dyDescent="0.35">
      <c r="A70" s="7">
        <v>830144607</v>
      </c>
      <c r="B70" s="7" t="s">
        <v>120</v>
      </c>
      <c r="C70" s="7" t="s">
        <v>42</v>
      </c>
      <c r="D70" s="7" t="s">
        <v>11</v>
      </c>
    </row>
    <row r="71" spans="1:4" x14ac:dyDescent="0.35">
      <c r="A71" s="7">
        <v>860003228</v>
      </c>
      <c r="B71" s="7" t="s">
        <v>121</v>
      </c>
      <c r="C71" s="7" t="s">
        <v>37</v>
      </c>
      <c r="D71" s="7" t="s">
        <v>45</v>
      </c>
    </row>
    <row r="72" spans="1:4" x14ac:dyDescent="0.35">
      <c r="A72" s="7">
        <v>860003375</v>
      </c>
      <c r="B72" s="7" t="s">
        <v>122</v>
      </c>
      <c r="C72" s="7" t="s">
        <v>37</v>
      </c>
      <c r="D72" s="7" t="s">
        <v>11</v>
      </c>
    </row>
    <row r="73" spans="1:4" x14ac:dyDescent="0.35">
      <c r="A73" s="7">
        <v>860030640</v>
      </c>
      <c r="B73" s="7" t="s">
        <v>123</v>
      </c>
      <c r="C73" s="7" t="s">
        <v>42</v>
      </c>
      <c r="D73" s="7" t="s">
        <v>11</v>
      </c>
    </row>
    <row r="74" spans="1:4" x14ac:dyDescent="0.35">
      <c r="A74" s="7">
        <v>860062629</v>
      </c>
      <c r="B74" s="7" t="s">
        <v>124</v>
      </c>
      <c r="C74" s="7" t="s">
        <v>42</v>
      </c>
      <c r="D74" s="7" t="s">
        <v>125</v>
      </c>
    </row>
    <row r="75" spans="1:4" x14ac:dyDescent="0.35">
      <c r="A75" s="7">
        <v>860066875</v>
      </c>
      <c r="B75" s="7" t="s">
        <v>126</v>
      </c>
      <c r="C75" s="7" t="s">
        <v>37</v>
      </c>
      <c r="D75" s="7" t="s">
        <v>11</v>
      </c>
    </row>
    <row r="76" spans="1:4" x14ac:dyDescent="0.35">
      <c r="A76" s="7">
        <v>860351849</v>
      </c>
      <c r="B76" s="7" t="s">
        <v>127</v>
      </c>
      <c r="C76" s="7" t="s">
        <v>37</v>
      </c>
      <c r="D76" s="7" t="s">
        <v>11</v>
      </c>
    </row>
    <row r="77" spans="1:4" x14ac:dyDescent="0.35">
      <c r="A77" s="7">
        <v>860501575</v>
      </c>
      <c r="B77" s="7" t="s">
        <v>128</v>
      </c>
      <c r="C77" s="7" t="s">
        <v>42</v>
      </c>
      <c r="D77" s="7" t="s">
        <v>11</v>
      </c>
    </row>
    <row r="78" spans="1:4" x14ac:dyDescent="0.35">
      <c r="A78" s="7">
        <v>860518665</v>
      </c>
      <c r="B78" s="7" t="s">
        <v>129</v>
      </c>
      <c r="C78" s="7" t="s">
        <v>37</v>
      </c>
      <c r="D78" s="7" t="s">
        <v>11</v>
      </c>
    </row>
    <row r="79" spans="1:4" x14ac:dyDescent="0.35">
      <c r="A79" s="7">
        <v>860524216</v>
      </c>
      <c r="B79" s="7" t="s">
        <v>130</v>
      </c>
      <c r="C79" s="7" t="s">
        <v>42</v>
      </c>
      <c r="D79" s="7" t="s">
        <v>11</v>
      </c>
    </row>
    <row r="80" spans="1:4" x14ac:dyDescent="0.35">
      <c r="A80" s="7">
        <v>860525661</v>
      </c>
      <c r="B80" s="7" t="s">
        <v>131</v>
      </c>
      <c r="C80" s="7" t="s">
        <v>42</v>
      </c>
      <c r="D80" s="7" t="s">
        <v>11</v>
      </c>
    </row>
    <row r="81" spans="1:4" x14ac:dyDescent="0.35">
      <c r="A81" s="7">
        <v>860530263</v>
      </c>
      <c r="B81" s="7" t="s">
        <v>132</v>
      </c>
      <c r="C81" s="7" t="s">
        <v>42</v>
      </c>
      <c r="D81" s="7" t="s">
        <v>11</v>
      </c>
    </row>
    <row r="82" spans="1:4" x14ac:dyDescent="0.35">
      <c r="A82" s="7">
        <v>860530357</v>
      </c>
      <c r="B82" s="7" t="s">
        <v>133</v>
      </c>
      <c r="C82" s="7" t="s">
        <v>37</v>
      </c>
      <c r="D82" s="7" t="s">
        <v>11</v>
      </c>
    </row>
    <row r="83" spans="1:4" x14ac:dyDescent="0.35">
      <c r="A83" s="7">
        <v>890203224</v>
      </c>
      <c r="B83" s="7" t="s">
        <v>134</v>
      </c>
      <c r="C83" s="7" t="s">
        <v>37</v>
      </c>
      <c r="D83" s="7" t="s">
        <v>21</v>
      </c>
    </row>
    <row r="84" spans="1:4" x14ac:dyDescent="0.35">
      <c r="A84" s="7">
        <v>890301927</v>
      </c>
      <c r="B84" s="7" t="s">
        <v>135</v>
      </c>
      <c r="C84" s="7" t="s">
        <v>37</v>
      </c>
      <c r="D84" s="7" t="s">
        <v>14</v>
      </c>
    </row>
    <row r="85" spans="1:4" x14ac:dyDescent="0.35">
      <c r="A85" s="7">
        <v>890305501</v>
      </c>
      <c r="B85" s="7" t="s">
        <v>136</v>
      </c>
      <c r="C85" s="7" t="s">
        <v>37</v>
      </c>
      <c r="D85" s="7" t="s">
        <v>14</v>
      </c>
    </row>
    <row r="86" spans="1:4" x14ac:dyDescent="0.35">
      <c r="A86" s="7">
        <v>890318751</v>
      </c>
      <c r="B86" s="7" t="s">
        <v>137</v>
      </c>
      <c r="C86" s="7" t="s">
        <v>37</v>
      </c>
      <c r="D86" s="7" t="s">
        <v>14</v>
      </c>
    </row>
    <row r="87" spans="1:4" x14ac:dyDescent="0.35">
      <c r="A87" s="7">
        <v>890320412</v>
      </c>
      <c r="B87" s="7" t="s">
        <v>138</v>
      </c>
      <c r="C87" s="7" t="s">
        <v>37</v>
      </c>
      <c r="D87" s="7" t="s">
        <v>23</v>
      </c>
    </row>
    <row r="88" spans="1:4" x14ac:dyDescent="0.35">
      <c r="A88" s="7">
        <v>890502709</v>
      </c>
      <c r="B88" s="7" t="s">
        <v>139</v>
      </c>
      <c r="C88" s="7" t="s">
        <v>42</v>
      </c>
      <c r="D88" s="7" t="s">
        <v>140</v>
      </c>
    </row>
    <row r="89" spans="1:4" x14ac:dyDescent="0.35">
      <c r="A89" s="7">
        <v>890503844</v>
      </c>
      <c r="B89" s="7" t="s">
        <v>141</v>
      </c>
      <c r="C89" s="7" t="s">
        <v>42</v>
      </c>
      <c r="D89" s="7" t="s">
        <v>142</v>
      </c>
    </row>
    <row r="90" spans="1:4" x14ac:dyDescent="0.35">
      <c r="A90" s="7">
        <v>890802833</v>
      </c>
      <c r="B90" s="7" t="s">
        <v>143</v>
      </c>
      <c r="C90" s="7" t="s">
        <v>37</v>
      </c>
      <c r="D90" s="7" t="s">
        <v>62</v>
      </c>
    </row>
    <row r="91" spans="1:4" x14ac:dyDescent="0.35">
      <c r="A91" s="7">
        <v>890900160</v>
      </c>
      <c r="B91" s="7" t="s">
        <v>144</v>
      </c>
      <c r="C91" s="7" t="s">
        <v>37</v>
      </c>
      <c r="D91" s="7" t="s">
        <v>97</v>
      </c>
    </row>
    <row r="92" spans="1:4" x14ac:dyDescent="0.35">
      <c r="A92" s="7">
        <v>890900533</v>
      </c>
      <c r="B92" s="7" t="s">
        <v>145</v>
      </c>
      <c r="C92" s="7" t="s">
        <v>42</v>
      </c>
      <c r="D92" s="7" t="s">
        <v>20</v>
      </c>
    </row>
    <row r="93" spans="1:4" x14ac:dyDescent="0.35">
      <c r="A93" s="7">
        <v>890901821</v>
      </c>
      <c r="B93" s="7" t="s">
        <v>146</v>
      </c>
      <c r="C93" s="7" t="s">
        <v>37</v>
      </c>
      <c r="D93" s="7" t="s">
        <v>35</v>
      </c>
    </row>
    <row r="94" spans="1:4" x14ac:dyDescent="0.35">
      <c r="A94" s="7">
        <v>890906276</v>
      </c>
      <c r="B94" s="7" t="s">
        <v>147</v>
      </c>
      <c r="C94" s="7" t="s">
        <v>42</v>
      </c>
      <c r="D94" s="7" t="s">
        <v>35</v>
      </c>
    </row>
    <row r="95" spans="1:4" x14ac:dyDescent="0.35">
      <c r="A95" s="7">
        <v>890913203</v>
      </c>
      <c r="B95" s="7" t="s">
        <v>148</v>
      </c>
      <c r="C95" s="7" t="s">
        <v>42</v>
      </c>
      <c r="D95" s="7" t="s">
        <v>149</v>
      </c>
    </row>
    <row r="96" spans="1:4" x14ac:dyDescent="0.35">
      <c r="A96" s="7">
        <v>890919320</v>
      </c>
      <c r="B96" s="7" t="s">
        <v>150</v>
      </c>
      <c r="C96" s="7" t="s">
        <v>42</v>
      </c>
      <c r="D96" s="7" t="s">
        <v>20</v>
      </c>
    </row>
    <row r="97" spans="1:4" x14ac:dyDescent="0.35">
      <c r="A97" s="7">
        <v>890924236</v>
      </c>
      <c r="B97" s="7" t="s">
        <v>151</v>
      </c>
      <c r="C97" s="7" t="s">
        <v>42</v>
      </c>
      <c r="D97" s="7" t="s">
        <v>35</v>
      </c>
    </row>
    <row r="98" spans="1:4" x14ac:dyDescent="0.35">
      <c r="A98" s="7">
        <v>890926617</v>
      </c>
      <c r="B98" s="7" t="s">
        <v>152</v>
      </c>
      <c r="C98" s="7" t="s">
        <v>42</v>
      </c>
      <c r="D98" s="7" t="s">
        <v>35</v>
      </c>
    </row>
    <row r="99" spans="1:4" x14ac:dyDescent="0.35">
      <c r="A99" s="7">
        <v>890927404</v>
      </c>
      <c r="B99" s="7" t="s">
        <v>153</v>
      </c>
      <c r="C99" s="7" t="s">
        <v>42</v>
      </c>
      <c r="D99" s="7" t="s">
        <v>97</v>
      </c>
    </row>
    <row r="100" spans="1:4" x14ac:dyDescent="0.35">
      <c r="A100" s="7">
        <v>890930831</v>
      </c>
      <c r="B100" s="7" t="s">
        <v>154</v>
      </c>
      <c r="C100" s="7" t="s">
        <v>37</v>
      </c>
      <c r="D100" s="7" t="s">
        <v>35</v>
      </c>
    </row>
    <row r="101" spans="1:4" x14ac:dyDescent="0.35">
      <c r="A101" s="7">
        <v>890937063</v>
      </c>
      <c r="B101" s="7" t="s">
        <v>155</v>
      </c>
      <c r="C101" s="7" t="s">
        <v>42</v>
      </c>
      <c r="D101" s="7" t="s">
        <v>35</v>
      </c>
    </row>
    <row r="102" spans="1:4" x14ac:dyDescent="0.35">
      <c r="A102" s="7">
        <v>900020449</v>
      </c>
      <c r="B102" s="7" t="s">
        <v>156</v>
      </c>
      <c r="C102" s="7" t="s">
        <v>37</v>
      </c>
      <c r="D102" s="7" t="s">
        <v>32</v>
      </c>
    </row>
    <row r="103" spans="1:4" x14ac:dyDescent="0.35">
      <c r="A103" s="7">
        <v>900025227</v>
      </c>
      <c r="B103" s="7" t="s">
        <v>157</v>
      </c>
      <c r="C103" s="7" t="s">
        <v>42</v>
      </c>
      <c r="D103" s="7" t="s">
        <v>113</v>
      </c>
    </row>
    <row r="104" spans="1:4" x14ac:dyDescent="0.35">
      <c r="A104" s="7">
        <v>900035068</v>
      </c>
      <c r="B104" s="7" t="s">
        <v>158</v>
      </c>
      <c r="C104" s="7" t="s">
        <v>37</v>
      </c>
      <c r="D104" s="7" t="s">
        <v>28</v>
      </c>
    </row>
    <row r="105" spans="1:4" x14ac:dyDescent="0.35">
      <c r="A105" s="7">
        <v>900038620</v>
      </c>
      <c r="B105" s="7" t="s">
        <v>159</v>
      </c>
      <c r="C105" s="7" t="s">
        <v>42</v>
      </c>
      <c r="D105" s="7" t="s">
        <v>11</v>
      </c>
    </row>
    <row r="106" spans="1:4" x14ac:dyDescent="0.35">
      <c r="A106" s="7">
        <v>900051065</v>
      </c>
      <c r="B106" s="7" t="s">
        <v>160</v>
      </c>
      <c r="C106" s="7" t="s">
        <v>48</v>
      </c>
      <c r="D106" s="7" t="s">
        <v>14</v>
      </c>
    </row>
    <row r="107" spans="1:4" x14ac:dyDescent="0.35">
      <c r="A107" s="7">
        <v>900090664</v>
      </c>
      <c r="B107" s="7" t="s">
        <v>161</v>
      </c>
      <c r="C107" s="7" t="s">
        <v>42</v>
      </c>
      <c r="D107" s="7" t="s">
        <v>162</v>
      </c>
    </row>
    <row r="108" spans="1:4" x14ac:dyDescent="0.35">
      <c r="A108" s="7">
        <v>900102101</v>
      </c>
      <c r="B108" s="7" t="s">
        <v>163</v>
      </c>
      <c r="C108" s="7" t="s">
        <v>42</v>
      </c>
      <c r="D108" s="7" t="s">
        <v>164</v>
      </c>
    </row>
    <row r="109" spans="1:4" x14ac:dyDescent="0.35">
      <c r="A109" s="7">
        <v>900105915</v>
      </c>
      <c r="B109" s="7" t="s">
        <v>165</v>
      </c>
      <c r="C109" s="7" t="s">
        <v>37</v>
      </c>
      <c r="D109" s="7" t="s">
        <v>11</v>
      </c>
    </row>
    <row r="110" spans="1:4" x14ac:dyDescent="0.35">
      <c r="A110" s="7">
        <v>900126421</v>
      </c>
      <c r="B110" s="7" t="s">
        <v>166</v>
      </c>
      <c r="C110" s="7" t="s">
        <v>48</v>
      </c>
      <c r="D110" s="7" t="s">
        <v>78</v>
      </c>
    </row>
    <row r="111" spans="1:4" x14ac:dyDescent="0.35">
      <c r="A111" s="7">
        <v>900166230</v>
      </c>
      <c r="B111" s="7" t="s">
        <v>167</v>
      </c>
      <c r="C111" s="7" t="s">
        <v>42</v>
      </c>
      <c r="D111" s="7" t="s">
        <v>32</v>
      </c>
    </row>
    <row r="112" spans="1:4" x14ac:dyDescent="0.35">
      <c r="A112" s="7">
        <v>900173318</v>
      </c>
      <c r="B112" s="7" t="s">
        <v>168</v>
      </c>
      <c r="C112" s="7" t="s">
        <v>37</v>
      </c>
      <c r="D112" s="7" t="s">
        <v>23</v>
      </c>
    </row>
    <row r="113" spans="1:4" x14ac:dyDescent="0.35">
      <c r="A113" s="7">
        <v>900209000</v>
      </c>
      <c r="B113" s="7" t="s">
        <v>169</v>
      </c>
      <c r="C113" s="7" t="s">
        <v>37</v>
      </c>
      <c r="D113" s="7" t="s">
        <v>34</v>
      </c>
    </row>
    <row r="114" spans="1:4" x14ac:dyDescent="0.35">
      <c r="A114" s="7">
        <v>900273461</v>
      </c>
      <c r="B114" s="7" t="s">
        <v>170</v>
      </c>
      <c r="C114" s="7" t="s">
        <v>37</v>
      </c>
      <c r="D114" s="7" t="s">
        <v>11</v>
      </c>
    </row>
    <row r="115" spans="1:4" x14ac:dyDescent="0.35">
      <c r="A115" s="7">
        <v>900296635</v>
      </c>
      <c r="B115" s="7" t="s">
        <v>171</v>
      </c>
      <c r="C115" s="7" t="s">
        <v>42</v>
      </c>
      <c r="D115" s="7" t="s">
        <v>32</v>
      </c>
    </row>
    <row r="116" spans="1:4" x14ac:dyDescent="0.35">
      <c r="A116" s="7">
        <v>900297782</v>
      </c>
      <c r="B116" s="7" t="s">
        <v>172</v>
      </c>
      <c r="C116" s="7" t="s">
        <v>48</v>
      </c>
      <c r="D116" s="7" t="s">
        <v>11</v>
      </c>
    </row>
    <row r="117" spans="1:4" x14ac:dyDescent="0.35">
      <c r="A117" s="7">
        <v>900298831</v>
      </c>
      <c r="B117" s="7" t="s">
        <v>173</v>
      </c>
      <c r="C117" s="7" t="s">
        <v>37</v>
      </c>
      <c r="D117" s="7" t="s">
        <v>11</v>
      </c>
    </row>
    <row r="118" spans="1:4" x14ac:dyDescent="0.35">
      <c r="A118" s="7">
        <v>900376521</v>
      </c>
      <c r="B118" s="7" t="s">
        <v>174</v>
      </c>
      <c r="C118" s="7" t="s">
        <v>37</v>
      </c>
      <c r="D118" s="7" t="s">
        <v>175</v>
      </c>
    </row>
    <row r="119" spans="1:4" x14ac:dyDescent="0.35">
      <c r="A119" s="7">
        <v>900380505</v>
      </c>
      <c r="B119" s="7" t="s">
        <v>176</v>
      </c>
      <c r="C119" s="7" t="s">
        <v>42</v>
      </c>
      <c r="D119" s="7" t="s">
        <v>177</v>
      </c>
    </row>
    <row r="120" spans="1:4" x14ac:dyDescent="0.35">
      <c r="A120" s="7">
        <v>900392919</v>
      </c>
      <c r="B120" s="7" t="s">
        <v>178</v>
      </c>
      <c r="C120" s="7" t="s">
        <v>48</v>
      </c>
      <c r="D120" s="7" t="s">
        <v>35</v>
      </c>
    </row>
    <row r="121" spans="1:4" x14ac:dyDescent="0.35">
      <c r="A121" s="7">
        <v>900400222</v>
      </c>
      <c r="B121" s="7" t="s">
        <v>179</v>
      </c>
      <c r="C121" s="7" t="s">
        <v>42</v>
      </c>
      <c r="D121" s="7" t="s">
        <v>180</v>
      </c>
    </row>
    <row r="122" spans="1:4" x14ac:dyDescent="0.35">
      <c r="A122" s="7">
        <v>900449638</v>
      </c>
      <c r="B122" s="7" t="s">
        <v>181</v>
      </c>
      <c r="C122" s="7" t="s">
        <v>42</v>
      </c>
      <c r="D122" s="7" t="s">
        <v>97</v>
      </c>
    </row>
    <row r="123" spans="1:4" x14ac:dyDescent="0.35">
      <c r="A123" s="7">
        <v>900460915</v>
      </c>
      <c r="B123" s="7" t="s">
        <v>182</v>
      </c>
      <c r="C123" s="7" t="s">
        <v>37</v>
      </c>
      <c r="D123" s="7" t="s">
        <v>11</v>
      </c>
    </row>
    <row r="124" spans="1:4" x14ac:dyDescent="0.35">
      <c r="A124" s="7">
        <v>900508424</v>
      </c>
      <c r="B124" s="7" t="s">
        <v>183</v>
      </c>
      <c r="C124" s="7" t="s">
        <v>37</v>
      </c>
      <c r="D124" s="7" t="s">
        <v>66</v>
      </c>
    </row>
    <row r="125" spans="1:4" x14ac:dyDescent="0.35">
      <c r="A125" s="7">
        <v>900534616</v>
      </c>
      <c r="B125" s="7" t="s">
        <v>184</v>
      </c>
      <c r="C125" s="7" t="s">
        <v>48</v>
      </c>
      <c r="D125" s="7" t="s">
        <v>33</v>
      </c>
    </row>
    <row r="126" spans="1:4" x14ac:dyDescent="0.35">
      <c r="A126" s="7">
        <v>900538287</v>
      </c>
      <c r="B126" s="7" t="s">
        <v>185</v>
      </c>
      <c r="C126" s="7" t="s">
        <v>48</v>
      </c>
      <c r="D126" s="7" t="s">
        <v>27</v>
      </c>
    </row>
    <row r="127" spans="1:4" x14ac:dyDescent="0.35">
      <c r="A127" s="7">
        <v>900553862</v>
      </c>
      <c r="B127" s="7" t="s">
        <v>186</v>
      </c>
      <c r="C127" s="7" t="s">
        <v>37</v>
      </c>
      <c r="D127" s="7" t="s">
        <v>24</v>
      </c>
    </row>
    <row r="128" spans="1:4" x14ac:dyDescent="0.35">
      <c r="A128" s="7">
        <v>900570187</v>
      </c>
      <c r="B128" s="7" t="s">
        <v>187</v>
      </c>
      <c r="C128" s="7" t="s">
        <v>37</v>
      </c>
      <c r="D128" s="7" t="s">
        <v>14</v>
      </c>
    </row>
    <row r="129" spans="1:4" x14ac:dyDescent="0.35">
      <c r="A129" s="7">
        <v>900575919</v>
      </c>
      <c r="B129" s="7" t="s">
        <v>188</v>
      </c>
      <c r="C129" s="7" t="s">
        <v>48</v>
      </c>
      <c r="D129" s="7" t="s">
        <v>189</v>
      </c>
    </row>
    <row r="130" spans="1:4" x14ac:dyDescent="0.35">
      <c r="A130" s="7">
        <v>900578700</v>
      </c>
      <c r="B130" s="7" t="s">
        <v>190</v>
      </c>
      <c r="C130" s="7" t="s">
        <v>48</v>
      </c>
      <c r="D130" s="7" t="s">
        <v>191</v>
      </c>
    </row>
    <row r="131" spans="1:4" x14ac:dyDescent="0.35">
      <c r="A131" s="7">
        <v>900579342</v>
      </c>
      <c r="B131" s="7" t="s">
        <v>192</v>
      </c>
      <c r="C131" s="7" t="s">
        <v>48</v>
      </c>
      <c r="D131" s="7" t="s">
        <v>29</v>
      </c>
    </row>
    <row r="132" spans="1:4" x14ac:dyDescent="0.35">
      <c r="A132" s="7">
        <v>900587259</v>
      </c>
      <c r="B132" s="7" t="s">
        <v>193</v>
      </c>
      <c r="C132" s="7" t="s">
        <v>42</v>
      </c>
      <c r="D132" s="7" t="s">
        <v>194</v>
      </c>
    </row>
    <row r="133" spans="1:4" x14ac:dyDescent="0.35">
      <c r="A133" s="7">
        <v>900626620</v>
      </c>
      <c r="B133" s="7" t="s">
        <v>195</v>
      </c>
      <c r="C133" s="7" t="s">
        <v>37</v>
      </c>
      <c r="D133" s="7" t="s">
        <v>196</v>
      </c>
    </row>
    <row r="134" spans="1:4" x14ac:dyDescent="0.35">
      <c r="A134" s="7">
        <v>900705541</v>
      </c>
      <c r="B134" s="7" t="s">
        <v>197</v>
      </c>
      <c r="C134" s="7" t="s">
        <v>48</v>
      </c>
      <c r="D134" s="7" t="s">
        <v>35</v>
      </c>
    </row>
    <row r="135" spans="1:4" x14ac:dyDescent="0.35">
      <c r="A135" s="7">
        <v>900716155</v>
      </c>
      <c r="B135" s="7" t="s">
        <v>198</v>
      </c>
      <c r="C135" s="7" t="s">
        <v>42</v>
      </c>
      <c r="D135" s="7" t="s">
        <v>80</v>
      </c>
    </row>
    <row r="136" spans="1:4" x14ac:dyDescent="0.35">
      <c r="A136" s="7">
        <v>900729224</v>
      </c>
      <c r="B136" s="7" t="s">
        <v>199</v>
      </c>
      <c r="C136" s="7" t="s">
        <v>37</v>
      </c>
      <c r="D136" s="7" t="s">
        <v>97</v>
      </c>
    </row>
    <row r="137" spans="1:4" x14ac:dyDescent="0.35">
      <c r="A137" s="7">
        <v>900775394</v>
      </c>
      <c r="B137" s="7" t="s">
        <v>200</v>
      </c>
      <c r="C137" s="7" t="s">
        <v>42</v>
      </c>
      <c r="D137" s="7" t="s">
        <v>12</v>
      </c>
    </row>
    <row r="138" spans="1:4" x14ac:dyDescent="0.35">
      <c r="A138" s="7">
        <v>900949641</v>
      </c>
      <c r="B138" s="7" t="s">
        <v>201</v>
      </c>
      <c r="C138" s="7" t="s">
        <v>48</v>
      </c>
      <c r="D138" s="7" t="s">
        <v>34</v>
      </c>
    </row>
    <row r="139" spans="1:4" x14ac:dyDescent="0.35">
      <c r="A139" s="7">
        <v>901183139</v>
      </c>
      <c r="B139" s="7" t="s">
        <v>202</v>
      </c>
      <c r="C139" s="7" t="s">
        <v>42</v>
      </c>
      <c r="D139" s="7" t="s">
        <v>24</v>
      </c>
    </row>
    <row r="140" spans="1:4" x14ac:dyDescent="0.35">
      <c r="A140" s="7">
        <v>901241784</v>
      </c>
      <c r="B140" s="7" t="s">
        <v>203</v>
      </c>
      <c r="C140" s="7" t="s">
        <v>42</v>
      </c>
      <c r="D140" s="7" t="s">
        <v>97</v>
      </c>
    </row>
    <row r="141" spans="1:4" x14ac:dyDescent="0.35">
      <c r="A141" s="7">
        <v>901272871</v>
      </c>
      <c r="B141" s="7" t="s">
        <v>204</v>
      </c>
      <c r="C141" s="7" t="s">
        <v>37</v>
      </c>
      <c r="D141" s="7" t="s">
        <v>97</v>
      </c>
    </row>
    <row r="142" spans="1:4" x14ac:dyDescent="0.35">
      <c r="A142" s="7">
        <v>830092830</v>
      </c>
      <c r="B142" s="7" t="s">
        <v>205</v>
      </c>
      <c r="C142" s="7" t="s">
        <v>37</v>
      </c>
      <c r="D142" s="7" t="s">
        <v>11</v>
      </c>
    </row>
    <row r="143" spans="1:4" x14ac:dyDescent="0.35">
      <c r="A143" s="7">
        <v>830099418</v>
      </c>
      <c r="B143" s="7" t="s">
        <v>206</v>
      </c>
      <c r="C143" s="7" t="s">
        <v>37</v>
      </c>
      <c r="D143" s="7" t="s">
        <v>11</v>
      </c>
    </row>
    <row r="144" spans="1:4" x14ac:dyDescent="0.35">
      <c r="A144" s="7">
        <v>860031786</v>
      </c>
      <c r="B144" s="7" t="s">
        <v>207</v>
      </c>
      <c r="C144" s="7" t="s">
        <v>42</v>
      </c>
      <c r="D144" s="7" t="s">
        <v>11</v>
      </c>
    </row>
    <row r="145" spans="1:4" x14ac:dyDescent="0.35">
      <c r="A145" s="7">
        <v>900068627</v>
      </c>
      <c r="B145" s="7" t="s">
        <v>208</v>
      </c>
      <c r="C145" s="7" t="s">
        <v>37</v>
      </c>
      <c r="D145" s="7" t="s">
        <v>24</v>
      </c>
    </row>
    <row r="146" spans="1:4" x14ac:dyDescent="0.35">
      <c r="A146" s="7">
        <v>900075823</v>
      </c>
      <c r="B146" s="7" t="s">
        <v>209</v>
      </c>
      <c r="C146" s="7" t="s">
        <v>37</v>
      </c>
      <c r="D146" s="7" t="s">
        <v>76</v>
      </c>
    </row>
  </sheetData>
  <mergeCells count="4">
    <mergeCell ref="A1:A3"/>
    <mergeCell ref="B1:B3"/>
    <mergeCell ref="C1:C3"/>
    <mergeCell ref="D1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CALCULOS ESTIMULOS 17.06.2026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Martinez andrea</dc:creator>
  <cp:lastModifiedBy>Martinez andrea</cp:lastModifiedBy>
  <dcterms:created xsi:type="dcterms:W3CDTF">2026-04-15T15:40:14Z</dcterms:created>
  <dcterms:modified xsi:type="dcterms:W3CDTF">2026-06-25T02:08:22Z</dcterms:modified>
</cp:coreProperties>
</file>