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filterPrivacy="1" defaultThemeVersion="124226"/>
  <xr:revisionPtr revIDLastSave="0" documentId="8_{CF92ABBB-B8E0-4D26-BA16-2D35E89C6D86}" xr6:coauthVersionLast="36" xr6:coauthVersionMax="36" xr10:uidLastSave="{00000000-0000-0000-0000-000000000000}"/>
  <bookViews>
    <workbookView xWindow="0" yWindow="0" windowWidth="23040" windowHeight="7848" tabRatio="935" firstSheet="1" activeTab="1" xr2:uid="{00000000-000D-0000-FFFF-FFFF00000000}"/>
  </bookViews>
  <sheets>
    <sheet name="LISTA DE MATERIALES" sheetId="27" state="hidden" r:id="rId1"/>
    <sheet name="APU 1.1" sheetId="13" r:id="rId2"/>
    <sheet name="APU 1.2" sheetId="14" r:id="rId3"/>
    <sheet name="APU 1.3" sheetId="15" r:id="rId4"/>
    <sheet name="APU 1.4" sheetId="16" r:id="rId5"/>
    <sheet name="APU 1.5" sheetId="17" r:id="rId6"/>
    <sheet name="APU 1.6" sheetId="45" r:id="rId7"/>
    <sheet name="APU 2.1" sheetId="19" r:id="rId8"/>
    <sheet name="APU 3.1" sheetId="20" r:id="rId9"/>
    <sheet name="APU 3.2" sheetId="21" r:id="rId10"/>
    <sheet name="APU 3.3" sheetId="22" r:id="rId11"/>
    <sheet name="APU 3.4" sheetId="23" r:id="rId12"/>
    <sheet name="APU 4.1" sheetId="24" r:id="rId13"/>
    <sheet name="APU 4.2" sheetId="25" r:id="rId14"/>
    <sheet name="APU 4.3" sheetId="26" r:id="rId15"/>
    <sheet name="APU 5.1" sheetId="30" r:id="rId16"/>
    <sheet name="APU 5.2" sheetId="31" r:id="rId17"/>
    <sheet name="APU 5.3" sheetId="39" r:id="rId18"/>
    <sheet name="APU 5.4" sheetId="40" r:id="rId19"/>
    <sheet name="APU 5.5" sheetId="41" r:id="rId20"/>
    <sheet name="APU 5.6" sheetId="42" r:id="rId21"/>
    <sheet name="APU 5.7" sheetId="43" r:id="rId22"/>
    <sheet name="APU 5.8" sheetId="44" r:id="rId23"/>
    <sheet name="APU 6.1" sheetId="34" r:id="rId24"/>
    <sheet name="GPT cache" sheetId="38" state="veryHidden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45" l="1"/>
  <c r="G40" i="45"/>
  <c r="E36" i="45"/>
  <c r="G36" i="45" s="1"/>
  <c r="B36" i="45"/>
  <c r="E34" i="45"/>
  <c r="G34" i="45" s="1"/>
  <c r="G32" i="45"/>
  <c r="G28" i="45"/>
  <c r="G27" i="45"/>
  <c r="G26" i="45"/>
  <c r="G25" i="45"/>
  <c r="G24" i="45"/>
  <c r="G20" i="45"/>
  <c r="G19" i="45"/>
  <c r="G18" i="45"/>
  <c r="G17" i="45"/>
  <c r="G16" i="45"/>
  <c r="H44" i="45" l="1"/>
  <c r="H21" i="45"/>
  <c r="H29" i="45"/>
  <c r="H37" i="45"/>
  <c r="H46" i="45" l="1"/>
  <c r="H48" i="45" s="1"/>
  <c r="G18" i="21" l="1"/>
  <c r="G18" i="43" l="1"/>
  <c r="G25" i="44" l="1"/>
  <c r="G43" i="44"/>
  <c r="G40" i="44"/>
  <c r="E36" i="44"/>
  <c r="G36" i="44" s="1"/>
  <c r="B36" i="44"/>
  <c r="E34" i="44"/>
  <c r="G34" i="44" s="1"/>
  <c r="G32" i="44"/>
  <c r="G28" i="44"/>
  <c r="G27" i="44"/>
  <c r="G26" i="44"/>
  <c r="G24" i="44"/>
  <c r="G20" i="44"/>
  <c r="G19" i="44"/>
  <c r="G18" i="44"/>
  <c r="G17" i="44"/>
  <c r="G16" i="44"/>
  <c r="G17" i="43"/>
  <c r="G44" i="43"/>
  <c r="G40" i="43"/>
  <c r="E36" i="43"/>
  <c r="G36" i="43" s="1"/>
  <c r="B36" i="43"/>
  <c r="E34" i="43"/>
  <c r="G34" i="43" s="1"/>
  <c r="G32" i="43"/>
  <c r="H29" i="43"/>
  <c r="G24" i="43"/>
  <c r="G20" i="43"/>
  <c r="G19" i="43"/>
  <c r="G16" i="43"/>
  <c r="G24" i="42"/>
  <c r="H29" i="42" s="1"/>
  <c r="G44" i="42"/>
  <c r="G40" i="42"/>
  <c r="E36" i="42"/>
  <c r="G36" i="42" s="1"/>
  <c r="B36" i="42"/>
  <c r="E34" i="42"/>
  <c r="G34" i="42" s="1"/>
  <c r="G32" i="42"/>
  <c r="G20" i="42"/>
  <c r="G19" i="42"/>
  <c r="G16" i="42"/>
  <c r="G44" i="41"/>
  <c r="G40" i="41"/>
  <c r="H45" i="41" s="1"/>
  <c r="E36" i="41"/>
  <c r="G36" i="41" s="1"/>
  <c r="B36" i="41"/>
  <c r="E34" i="41"/>
  <c r="G34" i="41" s="1"/>
  <c r="G32" i="41"/>
  <c r="G26" i="41"/>
  <c r="G25" i="41"/>
  <c r="G24" i="41"/>
  <c r="G20" i="41"/>
  <c r="G19" i="41"/>
  <c r="G18" i="41"/>
  <c r="G17" i="41"/>
  <c r="G16" i="41"/>
  <c r="G26" i="40"/>
  <c r="G25" i="40"/>
  <c r="G44" i="40"/>
  <c r="G40" i="40"/>
  <c r="H45" i="40" s="1"/>
  <c r="E36" i="40"/>
  <c r="G36" i="40" s="1"/>
  <c r="B36" i="40"/>
  <c r="E34" i="40"/>
  <c r="G34" i="40" s="1"/>
  <c r="G32" i="40"/>
  <c r="G24" i="40"/>
  <c r="G20" i="40"/>
  <c r="G19" i="40"/>
  <c r="G18" i="40"/>
  <c r="G17" i="40"/>
  <c r="G16" i="40"/>
  <c r="G25" i="39"/>
  <c r="G44" i="39"/>
  <c r="H45" i="39" s="1"/>
  <c r="G40" i="39"/>
  <c r="E36" i="39"/>
  <c r="G36" i="39" s="1"/>
  <c r="B36" i="39"/>
  <c r="E34" i="39"/>
  <c r="G34" i="39" s="1"/>
  <c r="G32" i="39"/>
  <c r="G24" i="39"/>
  <c r="G20" i="39"/>
  <c r="G19" i="39"/>
  <c r="G18" i="39"/>
  <c r="G17" i="39"/>
  <c r="G16" i="39"/>
  <c r="H21" i="44" l="1"/>
  <c r="H21" i="42"/>
  <c r="H45" i="43"/>
  <c r="H29" i="44"/>
  <c r="H44" i="44"/>
  <c r="H45" i="42"/>
  <c r="H21" i="40"/>
  <c r="H37" i="44"/>
  <c r="H46" i="44" s="1"/>
  <c r="H48" i="44" s="1"/>
  <c r="H21" i="43"/>
  <c r="H37" i="43"/>
  <c r="H37" i="42"/>
  <c r="H29" i="41"/>
  <c r="H21" i="41"/>
  <c r="H37" i="41"/>
  <c r="H29" i="40"/>
  <c r="H37" i="40"/>
  <c r="H21" i="39"/>
  <c r="H29" i="39"/>
  <c r="H37" i="39"/>
  <c r="H47" i="42" l="1"/>
  <c r="H49" i="42" s="1"/>
  <c r="H47" i="43"/>
  <c r="H49" i="43" s="1"/>
  <c r="H47" i="41"/>
  <c r="H49" i="41" s="1"/>
  <c r="H47" i="40"/>
  <c r="H49" i="40" s="1"/>
  <c r="H47" i="39"/>
  <c r="H49" i="39" s="1"/>
  <c r="G24" i="24" l="1"/>
  <c r="G16" i="20"/>
  <c r="G32" i="31" l="1"/>
  <c r="G32" i="24"/>
  <c r="G44" i="34"/>
  <c r="G40" i="34"/>
  <c r="E36" i="34"/>
  <c r="G36" i="34" s="1"/>
  <c r="B36" i="34"/>
  <c r="E34" i="34"/>
  <c r="G34" i="34" s="1"/>
  <c r="G32" i="34"/>
  <c r="G25" i="34"/>
  <c r="G24" i="34"/>
  <c r="G20" i="34"/>
  <c r="G19" i="34"/>
  <c r="G18" i="34"/>
  <c r="G17" i="34"/>
  <c r="G16" i="34"/>
  <c r="G44" i="31"/>
  <c r="G40" i="31"/>
  <c r="E36" i="31"/>
  <c r="G36" i="31" s="1"/>
  <c r="B36" i="31"/>
  <c r="E34" i="31"/>
  <c r="G34" i="31" s="1"/>
  <c r="G24" i="31"/>
  <c r="H29" i="31" s="1"/>
  <c r="G20" i="31"/>
  <c r="G19" i="31"/>
  <c r="G18" i="31"/>
  <c r="G17" i="31"/>
  <c r="G16" i="31"/>
  <c r="G44" i="30"/>
  <c r="G40" i="30"/>
  <c r="E36" i="30"/>
  <c r="G36" i="30" s="1"/>
  <c r="B36" i="30"/>
  <c r="E34" i="30"/>
  <c r="G34" i="30" s="1"/>
  <c r="G32" i="30"/>
  <c r="G25" i="30"/>
  <c r="G24" i="30"/>
  <c r="G20" i="30"/>
  <c r="G19" i="30"/>
  <c r="G18" i="30"/>
  <c r="G17" i="30"/>
  <c r="G16" i="30"/>
  <c r="H29" i="34" l="1"/>
  <c r="H29" i="30"/>
  <c r="H45" i="31"/>
  <c r="H45" i="30"/>
  <c r="H21" i="34"/>
  <c r="H37" i="31"/>
  <c r="H37" i="34"/>
  <c r="H45" i="34"/>
  <c r="H21" i="30"/>
  <c r="H21" i="31"/>
  <c r="H37" i="30"/>
  <c r="H47" i="34" l="1"/>
  <c r="H49" i="34" s="1"/>
  <c r="H47" i="31"/>
  <c r="H49" i="31" s="1"/>
  <c r="H47" i="30"/>
  <c r="H49" i="30" s="1"/>
  <c r="F13" i="27" l="1"/>
  <c r="F14" i="27"/>
  <c r="F5" i="27"/>
  <c r="F6" i="27"/>
  <c r="F7" i="27"/>
  <c r="F8" i="27"/>
  <c r="F9" i="27"/>
  <c r="F10" i="27"/>
  <c r="F11" i="27"/>
  <c r="F12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G46" i="26"/>
  <c r="G42" i="26"/>
  <c r="E38" i="26"/>
  <c r="G38" i="26" s="1"/>
  <c r="B38" i="26"/>
  <c r="E36" i="26"/>
  <c r="G36" i="26" s="1"/>
  <c r="G34" i="26"/>
  <c r="G30" i="26"/>
  <c r="G29" i="26"/>
  <c r="G28" i="26"/>
  <c r="G27" i="26"/>
  <c r="G26" i="26"/>
  <c r="G22" i="26"/>
  <c r="G21" i="26"/>
  <c r="G20" i="26"/>
  <c r="G19" i="26"/>
  <c r="G18" i="26"/>
  <c r="G17" i="26"/>
  <c r="G16" i="26"/>
  <c r="G44" i="25"/>
  <c r="G40" i="25"/>
  <c r="E36" i="25"/>
  <c r="G36" i="25" s="1"/>
  <c r="B36" i="25"/>
  <c r="E34" i="25"/>
  <c r="G34" i="25" s="1"/>
  <c r="G32" i="25"/>
  <c r="G24" i="25"/>
  <c r="H29" i="25" s="1"/>
  <c r="G20" i="25"/>
  <c r="G19" i="25"/>
  <c r="G18" i="25"/>
  <c r="G17" i="25"/>
  <c r="G16" i="25"/>
  <c r="G44" i="24"/>
  <c r="G40" i="24"/>
  <c r="E36" i="24"/>
  <c r="G36" i="24" s="1"/>
  <c r="B36" i="24"/>
  <c r="E34" i="24"/>
  <c r="G34" i="24" s="1"/>
  <c r="H29" i="24"/>
  <c r="G20" i="24"/>
  <c r="G19" i="24"/>
  <c r="G18" i="24"/>
  <c r="G17" i="24"/>
  <c r="G16" i="24"/>
  <c r="G44" i="23"/>
  <c r="G40" i="23"/>
  <c r="E36" i="23"/>
  <c r="G36" i="23" s="1"/>
  <c r="B36" i="23"/>
  <c r="E34" i="23"/>
  <c r="G34" i="23" s="1"/>
  <c r="G32" i="23"/>
  <c r="G25" i="23"/>
  <c r="G24" i="23"/>
  <c r="G20" i="23"/>
  <c r="G19" i="23"/>
  <c r="G18" i="23"/>
  <c r="G17" i="23"/>
  <c r="G16" i="23"/>
  <c r="G44" i="22"/>
  <c r="G40" i="22"/>
  <c r="E36" i="22"/>
  <c r="G36" i="22" s="1"/>
  <c r="B36" i="22"/>
  <c r="E34" i="22"/>
  <c r="G34" i="22" s="1"/>
  <c r="G32" i="22"/>
  <c r="G25" i="22"/>
  <c r="G24" i="22"/>
  <c r="G20" i="22"/>
  <c r="G19" i="22"/>
  <c r="G18" i="22"/>
  <c r="G17" i="22"/>
  <c r="G16" i="22"/>
  <c r="G44" i="21"/>
  <c r="G40" i="21"/>
  <c r="E36" i="21"/>
  <c r="G36" i="21" s="1"/>
  <c r="B36" i="21"/>
  <c r="E34" i="21"/>
  <c r="G34" i="21" s="1"/>
  <c r="G32" i="21"/>
  <c r="G25" i="21"/>
  <c r="G24" i="21"/>
  <c r="G20" i="21"/>
  <c r="G19" i="21"/>
  <c r="G17" i="21"/>
  <c r="G16" i="21"/>
  <c r="H21" i="25" l="1"/>
  <c r="H21" i="23"/>
  <c r="H29" i="21"/>
  <c r="H29" i="22"/>
  <c r="H47" i="26"/>
  <c r="H23" i="26"/>
  <c r="H31" i="26"/>
  <c r="H45" i="25"/>
  <c r="H21" i="24"/>
  <c r="H45" i="24"/>
  <c r="H45" i="23"/>
  <c r="H29" i="23"/>
  <c r="H45" i="22"/>
  <c r="H21" i="22"/>
  <c r="H45" i="21"/>
  <c r="H21" i="21"/>
  <c r="H39" i="26"/>
  <c r="H37" i="25"/>
  <c r="H37" i="24"/>
  <c r="H37" i="23"/>
  <c r="H37" i="22"/>
  <c r="H37" i="21"/>
  <c r="H49" i="26" l="1"/>
  <c r="H51" i="26" s="1"/>
  <c r="H47" i="25"/>
  <c r="H49" i="25" s="1"/>
  <c r="H47" i="24"/>
  <c r="H49" i="24" s="1"/>
  <c r="H47" i="23"/>
  <c r="H49" i="23" s="1"/>
  <c r="H47" i="22"/>
  <c r="H49" i="22" s="1"/>
  <c r="H47" i="21"/>
  <c r="H49" i="21" s="1"/>
  <c r="G44" i="20"/>
  <c r="G40" i="20"/>
  <c r="E36" i="20"/>
  <c r="G36" i="20" s="1"/>
  <c r="B36" i="20"/>
  <c r="E34" i="20"/>
  <c r="G34" i="20" s="1"/>
  <c r="G32" i="20"/>
  <c r="G25" i="20"/>
  <c r="G24" i="20"/>
  <c r="G20" i="20"/>
  <c r="G19" i="20"/>
  <c r="G18" i="20"/>
  <c r="G17" i="20"/>
  <c r="G45" i="19"/>
  <c r="G41" i="19"/>
  <c r="E37" i="19"/>
  <c r="G37" i="19" s="1"/>
  <c r="B37" i="19"/>
  <c r="E35" i="19"/>
  <c r="G35" i="19" s="1"/>
  <c r="G33" i="19"/>
  <c r="G25" i="19"/>
  <c r="H30" i="19" s="1"/>
  <c r="G21" i="19"/>
  <c r="G20" i="19"/>
  <c r="G19" i="19"/>
  <c r="G18" i="19"/>
  <c r="G17" i="19"/>
  <c r="G16" i="19"/>
  <c r="G43" i="17"/>
  <c r="G40" i="17"/>
  <c r="E36" i="17"/>
  <c r="G36" i="17" s="1"/>
  <c r="B36" i="17"/>
  <c r="E34" i="17"/>
  <c r="G34" i="17" s="1"/>
  <c r="G32" i="17"/>
  <c r="G28" i="17"/>
  <c r="G27" i="17"/>
  <c r="G26" i="17"/>
  <c r="G25" i="17"/>
  <c r="G24" i="17"/>
  <c r="G20" i="17"/>
  <c r="G19" i="17"/>
  <c r="G18" i="17"/>
  <c r="G17" i="17"/>
  <c r="G16" i="17"/>
  <c r="G43" i="16"/>
  <c r="G40" i="16"/>
  <c r="E36" i="16"/>
  <c r="G36" i="16" s="1"/>
  <c r="B36" i="16"/>
  <c r="E34" i="16"/>
  <c r="G34" i="16" s="1"/>
  <c r="G32" i="16"/>
  <c r="G28" i="16"/>
  <c r="G27" i="16"/>
  <c r="G26" i="16"/>
  <c r="G25" i="16"/>
  <c r="G24" i="16"/>
  <c r="G20" i="16"/>
  <c r="G19" i="16"/>
  <c r="G18" i="16"/>
  <c r="G17" i="16"/>
  <c r="G16" i="16"/>
  <c r="G43" i="15"/>
  <c r="G40" i="15"/>
  <c r="E36" i="15"/>
  <c r="G36" i="15" s="1"/>
  <c r="B36" i="15"/>
  <c r="E34" i="15"/>
  <c r="G34" i="15" s="1"/>
  <c r="G32" i="15"/>
  <c r="G28" i="15"/>
  <c r="G27" i="15"/>
  <c r="G26" i="15"/>
  <c r="G25" i="15"/>
  <c r="G24" i="15"/>
  <c r="G20" i="15"/>
  <c r="G19" i="15"/>
  <c r="G18" i="15"/>
  <c r="G17" i="15"/>
  <c r="G16" i="15"/>
  <c r="G41" i="14"/>
  <c r="G38" i="14"/>
  <c r="E34" i="14"/>
  <c r="G34" i="14" s="1"/>
  <c r="B34" i="14"/>
  <c r="E33" i="14"/>
  <c r="G33" i="14" s="1"/>
  <c r="G31" i="14"/>
  <c r="G27" i="14"/>
  <c r="G26" i="14"/>
  <c r="G24" i="14"/>
  <c r="G20" i="14"/>
  <c r="G19" i="14"/>
  <c r="G18" i="14"/>
  <c r="G17" i="14"/>
  <c r="G16" i="14"/>
  <c r="G41" i="13"/>
  <c r="G38" i="13"/>
  <c r="E34" i="13"/>
  <c r="G34" i="13" s="1"/>
  <c r="B34" i="13"/>
  <c r="E33" i="13"/>
  <c r="G33" i="13" s="1"/>
  <c r="G31" i="13"/>
  <c r="G27" i="13"/>
  <c r="G26" i="13"/>
  <c r="G24" i="13"/>
  <c r="G20" i="13"/>
  <c r="G19" i="13"/>
  <c r="G18" i="13"/>
  <c r="G17" i="13"/>
  <c r="G16" i="13"/>
  <c r="H29" i="15" l="1"/>
  <c r="H22" i="19"/>
  <c r="H21" i="20"/>
  <c r="H29" i="17"/>
  <c r="H29" i="16"/>
  <c r="H29" i="20"/>
  <c r="H21" i="17"/>
  <c r="H21" i="16"/>
  <c r="H21" i="15"/>
  <c r="H37" i="15"/>
  <c r="H21" i="14"/>
  <c r="H21" i="13"/>
  <c r="H44" i="15"/>
  <c r="H42" i="13"/>
  <c r="H44" i="16"/>
  <c r="H46" i="19"/>
  <c r="H37" i="20"/>
  <c r="H45" i="20"/>
  <c r="H38" i="19"/>
  <c r="H44" i="17"/>
  <c r="H37" i="17"/>
  <c r="H37" i="16"/>
  <c r="H42" i="14"/>
  <c r="H28" i="14"/>
  <c r="H35" i="14"/>
  <c r="H28" i="13"/>
  <c r="H35" i="13"/>
  <c r="H48" i="19" l="1"/>
  <c r="H50" i="19" s="1"/>
  <c r="H46" i="17"/>
  <c r="H48" i="17" s="1"/>
  <c r="H46" i="15"/>
  <c r="H48" i="15" s="1"/>
  <c r="H46" i="16"/>
  <c r="H48" i="16" s="1"/>
  <c r="H47" i="20"/>
  <c r="H49" i="20" s="1"/>
  <c r="H44" i="14"/>
  <c r="H46" i="14" s="1"/>
  <c r="H44" i="13"/>
  <c r="H46" i="13" s="1"/>
</calcChain>
</file>

<file path=xl/sharedStrings.xml><?xml version="1.0" encoding="utf-8"?>
<sst xmlns="http://schemas.openxmlformats.org/spreadsheetml/2006/main" count="1600" uniqueCount="148">
  <si>
    <t>M3</t>
  </si>
  <si>
    <t xml:space="preserve">   FECHA:</t>
  </si>
  <si>
    <t xml:space="preserve">   ITEM:</t>
  </si>
  <si>
    <t xml:space="preserve"> DESCRIPCION:</t>
  </si>
  <si>
    <t xml:space="preserve">  UNIDAD</t>
  </si>
  <si>
    <t>A. MATERIALES</t>
  </si>
  <si>
    <t>Código</t>
  </si>
  <si>
    <t>Descripción</t>
  </si>
  <si>
    <t>Und</t>
  </si>
  <si>
    <t>Cantidad</t>
  </si>
  <si>
    <t>Precio Unitario</t>
  </si>
  <si>
    <t>Sub Total</t>
  </si>
  <si>
    <t xml:space="preserve">                                        SUB TOTAL MATERIALES</t>
  </si>
  <si>
    <t>Vr. Unitario</t>
  </si>
  <si>
    <t>DIA</t>
  </si>
  <si>
    <t xml:space="preserve">                                  SUB TOTAL MAQUINARIA Y HERRAMIENTAS </t>
  </si>
  <si>
    <t>C. MANO DE OBRA</t>
  </si>
  <si>
    <t>Categoría</t>
  </si>
  <si>
    <t>Unidad</t>
  </si>
  <si>
    <t>Costo/Hora</t>
  </si>
  <si>
    <t>HORA</t>
  </si>
  <si>
    <t xml:space="preserve">                                   SUB TOTAL MANO DE OBRA </t>
  </si>
  <si>
    <t>D. TRANSPORTES</t>
  </si>
  <si>
    <t>Dist.</t>
  </si>
  <si>
    <t>TON-KM</t>
  </si>
  <si>
    <t>Precio</t>
  </si>
  <si>
    <t xml:space="preserve">                                     SUB TOTAL TRANSPORTE </t>
  </si>
  <si>
    <t>COSTOS DIRECTOS (A+B+C+D)</t>
  </si>
  <si>
    <t>PRECIO UNITARIO:</t>
  </si>
  <si>
    <t>NOTAS.</t>
  </si>
  <si>
    <t xml:space="preserve">Material seleccionado (zahorra)
</t>
  </si>
  <si>
    <t xml:space="preserve">Agua </t>
  </si>
  <si>
    <t>Rendimien.</t>
  </si>
  <si>
    <t>GL.</t>
  </si>
  <si>
    <t>M2</t>
  </si>
  <si>
    <t>LOCALIZACION TRAZADO Y REPLANTEO (Con Topografia)</t>
  </si>
  <si>
    <t xml:space="preserve"> </t>
  </si>
  <si>
    <t>Estaca de madera de 2" x 2"</t>
  </si>
  <si>
    <t>UN</t>
  </si>
  <si>
    <t>Puntilla C/cabeza 3 1/2"</t>
  </si>
  <si>
    <t>LIB</t>
  </si>
  <si>
    <t>Lienza de nylon</t>
  </si>
  <si>
    <t>B. MAQUINARIA Y EQUIPOS</t>
  </si>
  <si>
    <t>R. HORAS</t>
  </si>
  <si>
    <t>Equipo de topografía</t>
  </si>
  <si>
    <t>Horas-H.</t>
  </si>
  <si>
    <t>Costo/Jornal</t>
  </si>
  <si>
    <t>Cuadrilla Topografía</t>
  </si>
  <si>
    <t>EXCAVACIONES VARIAS SIN CLASIFICAR (Cunetas)</t>
  </si>
  <si>
    <t xml:space="preserve">Herramientas Menores </t>
  </si>
  <si>
    <t>Cuadrilla Albañilería</t>
  </si>
  <si>
    <t>MEJORAMIENTO DE LA SUBRASANTE CON ADICION DE MATERIAL (Maquinaria Pesada)</t>
  </si>
  <si>
    <t>Material    de   afirmado    de   baja plasticidad</t>
  </si>
  <si>
    <t>Motoniveladora potencia 215 HP, ancho de cuchilla 4,27 Mts. peso 18 ton.</t>
  </si>
  <si>
    <t xml:space="preserve">Vibrocompactador  potencia  153 HP, Peso 10 Ton. </t>
  </si>
  <si>
    <t>Cuadrilla Auxiliar</t>
  </si>
  <si>
    <t>RELLENO CON MATERIAL SELECCIONADO Y COMPACTADO (Cunetas y Andenes)</t>
  </si>
  <si>
    <t>Material seleccionado</t>
  </si>
  <si>
    <t>Agua</t>
  </si>
  <si>
    <t>Transporte de material seleccionado</t>
  </si>
  <si>
    <t>RELLENO CON MATERIAL SELECCIONADO Y COMPACTADO 95:PM CALZADA (Zahorra)</t>
  </si>
  <si>
    <t>Material seleccionado (Zahorra)</t>
  </si>
  <si>
    <t>KG</t>
  </si>
  <si>
    <t>ACERO DE REFUERZO DE 420 MPA (Bordillo)</t>
  </si>
  <si>
    <t>Refuerzo 60.000 psi</t>
  </si>
  <si>
    <t>Alambre negro No. 18</t>
  </si>
  <si>
    <t>Distanciador para refuerzo</t>
  </si>
  <si>
    <t>Segueta NICHOLSON</t>
  </si>
  <si>
    <t>Cizalla manual de 90 cms.</t>
  </si>
  <si>
    <t>BORDILLO EN CONCRETO DE 3000 PSI DE 0,15 X 0,15Mts INCLUYE: (Aplicación de Antisol y Juntas de Dilatación)</t>
  </si>
  <si>
    <t>ML</t>
  </si>
  <si>
    <t>Concreto 3.000 psi</t>
  </si>
  <si>
    <t>Separol</t>
  </si>
  <si>
    <t>Vibrador de aguja para concreto</t>
  </si>
  <si>
    <t>Riel para pavimento</t>
  </si>
  <si>
    <t>ANDENES EN CONCRETO DE 3000 PSI  E= 0:08 INCLUYE: (Aplicación de Antisol y Juntas de Dilatación)</t>
  </si>
  <si>
    <t>Antisol rojo</t>
  </si>
  <si>
    <t>Formaletería metálica</t>
  </si>
  <si>
    <t>CUNETA EN CONCRETO HIDRAHULICO DE 3500 PSI DE  0,15 X 0,75 INCLUYE: (Aplicación de Antisol y Juntas de Dilatación)</t>
  </si>
  <si>
    <t>Concreto 3.500 psi</t>
  </si>
  <si>
    <t>GL</t>
  </si>
  <si>
    <t>CUNETA DOBLE EN CONCRETO HIDRAHULICO DE 3500 PSI DE  0,15 X 0,75 INCLUYE: (Aplicación de Antisol y Juntas de Dilatación)</t>
  </si>
  <si>
    <t>EXCAVACION EN MATERIAL COMUN</t>
  </si>
  <si>
    <t>SUMINISTRO E INSTALACION DE TUBERIA EN PVC 3" RDE 21 INCLUYE: (Accesorios de Conexion)</t>
  </si>
  <si>
    <t>Tuberia PVC Presion 3" RDE 21</t>
  </si>
  <si>
    <t>Relleno seleccionado</t>
  </si>
  <si>
    <t>Lubricante</t>
  </si>
  <si>
    <t>GR</t>
  </si>
  <si>
    <t>Apisonador canguro</t>
  </si>
  <si>
    <t xml:space="preserve">Cuadrilla Albañilería  </t>
  </si>
  <si>
    <t>ML-KM</t>
  </si>
  <si>
    <t>Transporte Material Seleccionado</t>
  </si>
  <si>
    <t>SUMINISTRO E INSTALACION DE ACOMETIDA DOMICILIARIA INCLUYE: (Collarin de 3"  a  1/2", Mangueras GUADE 16mm, Accesorios de Conexiónes, Excavación y Relleno con Materiales del Sitio)</t>
  </si>
  <si>
    <t>Adaptador macho 1/2" presion</t>
  </si>
  <si>
    <t>Collarin de 3" x 1/2"</t>
  </si>
  <si>
    <t>Union Hembra 1/2"</t>
  </si>
  <si>
    <t>Tuberia agua 1/2" RDE 21</t>
  </si>
  <si>
    <t>Teflon 10M</t>
  </si>
  <si>
    <t xml:space="preserve">Relleno Seleccionado </t>
  </si>
  <si>
    <t>Conector para Manguera</t>
  </si>
  <si>
    <t>H. Hombres</t>
  </si>
  <si>
    <t xml:space="preserve">Cuadrilla Albañileria    </t>
  </si>
  <si>
    <t>M3-KM</t>
  </si>
  <si>
    <t xml:space="preserve">Transporte de Materiales </t>
  </si>
  <si>
    <t>ANÁLISIS DE PRECIOS UNITARIOS</t>
  </si>
  <si>
    <t xml:space="preserve">     CLEMENCIA - BOLIVAR.</t>
  </si>
  <si>
    <t>LISTA DE MATERIALES</t>
  </si>
  <si>
    <t>Viga de cimentación en concreto de 3000 psi 0.25x0.25m</t>
  </si>
  <si>
    <t>Guardera madera</t>
  </si>
  <si>
    <t>Herramientas menores</t>
  </si>
  <si>
    <t>Reubicación poste eléctrico</t>
  </si>
  <si>
    <t>Camión grua</t>
  </si>
  <si>
    <t>DÍA</t>
  </si>
  <si>
    <t>Cuadrilla Eléctrica</t>
  </si>
  <si>
    <t/>
  </si>
  <si>
    <t>{"hash":"ef158d62f83da929a9f7f0c4ba71f700680df893899f90d39a749d8a4aad8835","version":1,"value":"[[\"SON TREINTA Y NUEVE MIL OCHOCIENTOS VEINTICINCO MILLONES CIENTO CUARENTA Y TRES MIL TRESCIENTOS TREINTA Y CINCO PUNTO NUEVE TRES OCHO NUEVE SEIS MCTE\"]]"}</t>
  </si>
  <si>
    <t>{"hash":"a0f614d108d839b814f095180feb621c9a1de64c1872517a2f3b4ef305c9fab7","version":1,"value":"[[\"SON TRES MIL NOVECIENTOS SESENTA Y CUATRO MILLONES SESENTA Y DOS MIL NOVECIENTOS VEINTIDÓS PUNTO CUATRO TRES OCHO NUEVE SEIS MCTE\"]]"}</t>
  </si>
  <si>
    <t>{"hash":"0fd19de4a0242f96d53141b33983d4316fc2b1130b91ecdb65d55852b8524940","version":1,"value":"[[\"SON TRES MIL NOVECIENTOS OCHENTA Y DOS MILLONES QUINIENTOS CATORCE MIL TRESCIENTOS TREINTA Y CINCO PUNTO NUEVE TRES OCHO NUEVE SEIS MCTE\"]]"}</t>
  </si>
  <si>
    <t>{"hash":"1b9114de55dd19fcd535d692fe1816fccda5f113975a424ae0d5e547d9a41c94","version":1,"value":"[[\"SON TRES MIL NOVECIENTOS SESENTA Y CUATRO MILLONES SESENTA Y DOS MIL NOVECIENTOS VEINTIDÓS PUNTO CUATRO TRES OCHO NUEVE SEIS MCTE\"]]"}</t>
  </si>
  <si>
    <t>{"hash":"712b84e5855fc5c734bb12154b61119b499d3b028b38d565d01d2ca1ac48c1b7","version":1,"value":"[[\"SON TRES MIL NOVECIENTOS OCHENTA Y DOS MILLONES, QUINIENTOS CATORCE MIL TRESCIENTOS TREINTA Y CINCO CON NOVENTA Y TRES MCTE\"]]"}</t>
  </si>
  <si>
    <t>{"hash":"84a9712f8daf297f7c976e35538cc48bed109a9ab2611abc907d5bb4fee1b039","version":1,"value":"[[\"SON TRES MIL NOVECIENTOS OCHENTA Y DOS MILLONES QUINIENTOS CATORCE MIL TRESCIENTOS TREINTA Y CINCO PESOS CON NOVENTA Y TRES CENTAVOS MCTE\"]]"}</t>
  </si>
  <si>
    <t>{"hash":"e22e6e0e8e053bc22b83725966dd8005016b2e8dfb7f15e9fcfe4b9cb5af0ba9","version":1,"value":"[[\"SON CUATROCIENTOS DIEZ MILLONES, CIENTO CUARENTA Y DOS MIL, SETECIENTOS VEINTE PESOS CON CINCUENTA Y NUEVE CENTAVOS MCTE\"]]"}</t>
  </si>
  <si>
    <t>{"hash":"5cf451dffeec68900c99b4d82d86c8fd06ed667735a2fcd26e90026279de671a","version":1,"value":"[[\"SON CUATROCIENTOS DIEZ MILLONES, CIENTO OCHENTA MIL, DOSCIENTOS DIECINUEVE PESOS CON CUARENTA Y SIETE CENTAVOS MCTE\"]]"}</t>
  </si>
  <si>
    <t>{"hash":"88cc342d986197d80e31f5bb7ff216b416ccdd4d6644057203215025c20d6d9b","version":1,"value":"[[\"SON 4,101,880,219.47 (CON 47 CENTAVOS) MCTE\"]]"}</t>
  </si>
  <si>
    <t>{"hash":"6238b7ec023dc4de7d0510a11c927ab081ea973d65a3b1dcbcc7557c9ae00b38","version":1,"value":"[[\"SON CUATROCIENTOS DIEZ MILLONES, CIENTO OCHENTA MIL, DOSCIENTOS DIECINUEVE PESOS CON CUARENTA Y SIETE CENTAVOS MCTE\"]]"}</t>
  </si>
  <si>
    <t>{"hash":"d801d2b0fd56ab7c51d310a21cc4204a1227010de7ca5c1d10fb3d2a4baeb9fa","version":1,"value":"[[\"SON CUATROCIENTOS DIEZ MIL MILLONES, CIENTO OCHENTA MILLONES, DOSCIENTOS DIECINUEVE PESOS CON CUARENTA Y SIETE CENTAVOS MCTE\"]]"}</t>
  </si>
  <si>
    <t>Zapata de cimentación en concreto de 3000 psi 0.60x0.60mx0.25m</t>
  </si>
  <si>
    <t>Muro de contención en block vibrado N°6, Altura variable total hasta 0.9m</t>
  </si>
  <si>
    <t>Pañete ambas caras muro de contención</t>
  </si>
  <si>
    <t>PROYECTO: CONSTRUCCION DE CUNETAS, ANDENES Y BORDILLOS EN EL CASCO URBANO DEL MUNICIPIO DE CLEMENCIA BOLIVAR</t>
  </si>
  <si>
    <t>Losa en concreto reforzada con acabado "Escobiado" en concreto de 3000 psi E=0.20m. Refuerzo long. y transv. 3/8" superior e inferior</t>
  </si>
  <si>
    <t>Columnetas de confinamiento 0.15mx0.20m</t>
  </si>
  <si>
    <t>Vigas aéreas de confinamiento 0.15mx0.20m</t>
  </si>
  <si>
    <t>Block vibrado N°6</t>
  </si>
  <si>
    <t>Arena</t>
  </si>
  <si>
    <t>Cemento</t>
  </si>
  <si>
    <t>Kg</t>
  </si>
  <si>
    <t>RELLENO CON MATERIAL Relleno con material de sitio muro en concreto, compactado al 95%PM</t>
  </si>
  <si>
    <t>Plancha vibratoria</t>
  </si>
  <si>
    <t>Material de sitio</t>
  </si>
  <si>
    <t>L</t>
  </si>
  <si>
    <t>22 DE ENERO DEL 2026</t>
  </si>
  <si>
    <t>Material de afirmado de baja plasticidad</t>
  </si>
  <si>
    <t>Demolición de anden, bordillo y cunetas en concreto rígido en mal estado incluye: (dilatación con disco de corte)</t>
  </si>
  <si>
    <t>Martillo demoledor electrico</t>
  </si>
  <si>
    <t>Pulidora electrica a 110v para corte</t>
  </si>
  <si>
    <t xml:space="preserve">Herramientas menores </t>
  </si>
  <si>
    <t xml:space="preserve">Cuadrilla Albañileria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</si>
</sst>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[$$-240A]\ * #,##0_);_([$$-240A]\ * \(#,##0\);_([$$-240A]\ * &quot;-&quot;??_);_(@_)"/>
    <numFmt numFmtId="168" formatCode="#,##0.000"/>
    <numFmt numFmtId="169" formatCode="_([$$-240A]\ * #,##0.00_);_([$$-240A]\ * \(#,##0.00\);_([$$-240A]\ * &quot;-&quot;??_);_(@_)"/>
    <numFmt numFmtId="170" formatCode="_-* #,##0.00\ _P_t_s_-;\-* #,##0.00\ _P_t_s_-;_-* &quot;-&quot;??\ _P_t_s_-;_-@_-"/>
    <numFmt numFmtId="171" formatCode="_-[$$-240A]\ * #,##0.00_-;\-[$$-240A]\ * #,##0.00_-;_-[$$-240A]\ * &quot;-&quot;??_-;_-@_-"/>
    <numFmt numFmtId="172" formatCode="#,##0.0000"/>
    <numFmt numFmtId="180" formatCode="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color theme="1"/>
      <name val="Cambria"/>
      <family val="1"/>
    </font>
    <font>
      <b/>
      <sz val="8"/>
      <color theme="1"/>
      <name val="Cambria"/>
      <family val="1"/>
    </font>
    <font>
      <sz val="11"/>
      <color theme="1"/>
      <name val="Cambria"/>
      <family val="1"/>
    </font>
    <font>
      <b/>
      <sz val="8"/>
      <name val="Cambria"/>
      <family val="1"/>
    </font>
    <font>
      <b/>
      <sz val="8"/>
      <name val="Century Gothic"/>
      <family val="2"/>
    </font>
    <font>
      <sz val="8"/>
      <name val="Century Gothic"/>
      <family val="2"/>
    </font>
    <font>
      <sz val="8"/>
      <name val="Cambria"/>
      <family val="1"/>
    </font>
    <font>
      <sz val="8"/>
      <color indexed="8"/>
      <name val="Cambria"/>
      <family val="1"/>
    </font>
    <font>
      <sz val="11"/>
      <name val="Cambria"/>
      <family val="1"/>
    </font>
    <font>
      <sz val="8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 applyNumberFormat="0" applyBorder="0" applyAlignment="0"/>
    <xf numFmtId="0" fontId="4" fillId="0" borderId="0"/>
    <xf numFmtId="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6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vertical="center"/>
    </xf>
    <xf numFmtId="167" fontId="10" fillId="0" borderId="0" xfId="0" applyNumberFormat="1" applyFont="1" applyAlignment="1" applyProtection="1">
      <alignment vertical="center"/>
      <protection locked="0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" fontId="8" fillId="0" borderId="21" xfId="0" applyNumberFormat="1" applyFont="1" applyBorder="1" applyAlignment="1">
      <alignment horizontal="center" vertical="center"/>
    </xf>
    <xf numFmtId="4" fontId="8" fillId="0" borderId="22" xfId="0" applyNumberFormat="1" applyFont="1" applyBorder="1" applyAlignment="1">
      <alignment horizontal="center" vertical="center"/>
    </xf>
    <xf numFmtId="4" fontId="8" fillId="0" borderId="23" xfId="0" applyNumberFormat="1" applyFont="1" applyBorder="1" applyAlignment="1">
      <alignment horizontal="center" vertical="center"/>
    </xf>
    <xf numFmtId="0" fontId="11" fillId="0" borderId="25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166" fontId="11" fillId="0" borderId="26" xfId="3" applyFont="1" applyFill="1" applyBorder="1" applyAlignment="1">
      <alignment vertical="center"/>
    </xf>
    <xf numFmtId="4" fontId="11" fillId="0" borderId="4" xfId="0" applyNumberFormat="1" applyFont="1" applyBorder="1" applyAlignment="1">
      <alignment vertical="center"/>
    </xf>
    <xf numFmtId="166" fontId="11" fillId="0" borderId="27" xfId="3" applyFont="1" applyFill="1" applyBorder="1" applyAlignment="1" applyProtection="1">
      <alignment vertical="center"/>
    </xf>
    <xf numFmtId="0" fontId="11" fillId="0" borderId="5" xfId="0" applyFont="1" applyBorder="1" applyAlignment="1">
      <alignment vertical="center"/>
    </xf>
    <xf numFmtId="168" fontId="11" fillId="0" borderId="0" xfId="0" applyNumberFormat="1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4" fontId="10" fillId="0" borderId="0" xfId="0" applyNumberFormat="1" applyFont="1" applyAlignment="1">
      <alignment vertical="center"/>
    </xf>
    <xf numFmtId="169" fontId="11" fillId="0" borderId="19" xfId="0" applyNumberFormat="1" applyFont="1" applyBorder="1" applyAlignment="1">
      <alignment vertical="center"/>
    </xf>
    <xf numFmtId="167" fontId="10" fillId="0" borderId="0" xfId="0" applyNumberFormat="1" applyFont="1" applyAlignment="1">
      <alignment vertical="center"/>
    </xf>
    <xf numFmtId="0" fontId="10" fillId="0" borderId="24" xfId="0" applyFont="1" applyBorder="1" applyAlignment="1" applyProtection="1">
      <alignment horizontal="left" vertical="center"/>
      <protection locked="0"/>
    </xf>
    <xf numFmtId="0" fontId="11" fillId="0" borderId="26" xfId="0" applyFont="1" applyBorder="1" applyAlignment="1">
      <alignment vertical="center"/>
    </xf>
    <xf numFmtId="4" fontId="11" fillId="0" borderId="0" xfId="0" applyNumberFormat="1" applyFont="1" applyAlignment="1">
      <alignment horizontal="center" vertical="center"/>
    </xf>
    <xf numFmtId="0" fontId="10" fillId="0" borderId="28" xfId="0" applyFont="1" applyBorder="1" applyAlignment="1" applyProtection="1">
      <alignment horizontal="left" vertical="center"/>
      <protection locked="0"/>
    </xf>
    <xf numFmtId="0" fontId="10" fillId="0" borderId="29" xfId="0" applyFont="1" applyBorder="1" applyAlignment="1" applyProtection="1">
      <alignment horizontal="left" vertical="center"/>
      <protection locked="0"/>
    </xf>
    <xf numFmtId="0" fontId="11" fillId="0" borderId="11" xfId="0" applyFont="1" applyBorder="1" applyAlignment="1">
      <alignment vertical="center"/>
    </xf>
    <xf numFmtId="0" fontId="10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4" fontId="11" fillId="0" borderId="0" xfId="0" applyNumberFormat="1" applyFont="1" applyAlignment="1">
      <alignment vertical="center"/>
    </xf>
    <xf numFmtId="167" fontId="11" fillId="0" borderId="0" xfId="9" applyNumberFormat="1" applyFont="1" applyFill="1" applyAlignment="1" applyProtection="1">
      <alignment vertical="center"/>
      <protection locked="0"/>
    </xf>
    <xf numFmtId="0" fontId="8" fillId="0" borderId="22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/>
    </xf>
    <xf numFmtId="0" fontId="12" fillId="0" borderId="2" xfId="0" applyFont="1" applyBorder="1" applyAlignment="1">
      <alignment vertical="center" wrapText="1"/>
    </xf>
    <xf numFmtId="0" fontId="11" fillId="0" borderId="31" xfId="0" applyFont="1" applyBorder="1" applyAlignment="1">
      <alignment horizontal="center" vertical="center"/>
    </xf>
    <xf numFmtId="4" fontId="11" fillId="0" borderId="31" xfId="0" applyNumberFormat="1" applyFont="1" applyBorder="1" applyAlignment="1">
      <alignment horizontal="center" vertical="center"/>
    </xf>
    <xf numFmtId="171" fontId="11" fillId="0" borderId="25" xfId="2" applyNumberFormat="1" applyFont="1" applyFill="1" applyBorder="1" applyAlignment="1" applyProtection="1">
      <alignment vertical="center"/>
    </xf>
    <xf numFmtId="2" fontId="11" fillId="0" borderId="31" xfId="2" applyNumberFormat="1" applyFont="1" applyFill="1" applyBorder="1" applyAlignment="1" applyProtection="1">
      <alignment horizontal="center" vertical="center"/>
    </xf>
    <xf numFmtId="171" fontId="11" fillId="0" borderId="14" xfId="0" applyNumberFormat="1" applyFont="1" applyBorder="1" applyAlignment="1">
      <alignment vertical="center"/>
    </xf>
    <xf numFmtId="0" fontId="11" fillId="0" borderId="28" xfId="0" applyFont="1" applyBorder="1" applyAlignment="1">
      <alignment horizontal="left" vertical="center"/>
    </xf>
    <xf numFmtId="0" fontId="12" fillId="0" borderId="0" xfId="0" applyFont="1" applyAlignment="1">
      <alignment vertical="center" wrapText="1"/>
    </xf>
    <xf numFmtId="4" fontId="11" fillId="0" borderId="26" xfId="0" applyNumberFormat="1" applyFont="1" applyBorder="1" applyAlignment="1">
      <alignment horizontal="center" vertical="center"/>
    </xf>
    <xf numFmtId="0" fontId="11" fillId="0" borderId="28" xfId="0" applyFont="1" applyBorder="1" applyAlignment="1" applyProtection="1">
      <alignment horizontal="left" vertical="center"/>
      <protection locked="0"/>
    </xf>
    <xf numFmtId="0" fontId="11" fillId="0" borderId="26" xfId="0" applyFont="1" applyBorder="1" applyAlignment="1">
      <alignment horizontal="left" vertical="center"/>
    </xf>
    <xf numFmtId="4" fontId="11" fillId="0" borderId="26" xfId="0" applyNumberFormat="1" applyFont="1" applyBorder="1" applyAlignment="1">
      <alignment vertical="center"/>
    </xf>
    <xf numFmtId="4" fontId="11" fillId="0" borderId="5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vertical="center"/>
    </xf>
    <xf numFmtId="167" fontId="11" fillId="0" borderId="15" xfId="0" applyNumberFormat="1" applyFont="1" applyBorder="1" applyAlignment="1" applyProtection="1">
      <alignment vertical="center"/>
      <protection locked="0"/>
    </xf>
    <xf numFmtId="0" fontId="11" fillId="0" borderId="29" xfId="0" applyFont="1" applyBorder="1" applyAlignment="1" applyProtection="1">
      <alignment horizontal="left" vertical="center"/>
      <protection locked="0"/>
    </xf>
    <xf numFmtId="0" fontId="11" fillId="0" borderId="7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4" fontId="11" fillId="0" borderId="11" xfId="0" applyNumberFormat="1" applyFont="1" applyBorder="1" applyAlignment="1">
      <alignment vertical="center"/>
    </xf>
    <xf numFmtId="4" fontId="11" fillId="0" borderId="8" xfId="0" applyNumberFormat="1" applyFont="1" applyBorder="1" applyAlignment="1">
      <alignment vertical="center"/>
    </xf>
    <xf numFmtId="4" fontId="11" fillId="0" borderId="18" xfId="0" applyNumberFormat="1" applyFont="1" applyBorder="1" applyAlignment="1">
      <alignment vertical="center"/>
    </xf>
    <xf numFmtId="167" fontId="11" fillId="0" borderId="15" xfId="0" applyNumberFormat="1" applyFont="1" applyBorder="1" applyAlignment="1">
      <alignment vertical="center"/>
    </xf>
    <xf numFmtId="0" fontId="11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4" fontId="11" fillId="0" borderId="0" xfId="0" applyNumberFormat="1" applyFont="1" applyAlignment="1" applyProtection="1">
      <alignment vertical="center"/>
      <protection locked="0"/>
    </xf>
    <xf numFmtId="4" fontId="8" fillId="0" borderId="0" xfId="0" applyNumberFormat="1" applyFont="1" applyAlignment="1">
      <alignment vertical="center"/>
    </xf>
    <xf numFmtId="167" fontId="11" fillId="0" borderId="0" xfId="0" applyNumberFormat="1" applyFont="1" applyAlignment="1" applyProtection="1">
      <alignment vertical="center"/>
      <protection locked="0"/>
    </xf>
    <xf numFmtId="168" fontId="11" fillId="0" borderId="31" xfId="0" applyNumberFormat="1" applyFont="1" applyBorder="1" applyAlignment="1">
      <alignment horizontal="center" vertical="center"/>
    </xf>
    <xf numFmtId="166" fontId="11" fillId="0" borderId="31" xfId="3" applyFont="1" applyFill="1" applyBorder="1" applyAlignment="1" applyProtection="1">
      <alignment vertical="center"/>
    </xf>
    <xf numFmtId="0" fontId="11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4" fontId="8" fillId="0" borderId="33" xfId="0" applyNumberFormat="1" applyFont="1" applyBorder="1" applyAlignment="1">
      <alignment horizontal="center" vertical="center"/>
    </xf>
    <xf numFmtId="169" fontId="8" fillId="0" borderId="34" xfId="0" applyNumberFormat="1" applyFont="1" applyBorder="1" applyAlignment="1" applyProtection="1">
      <alignment horizontal="right" vertical="center"/>
      <protection locked="0"/>
    </xf>
    <xf numFmtId="0" fontId="11" fillId="0" borderId="33" xfId="0" applyFont="1" applyBorder="1" applyAlignment="1" applyProtection="1">
      <alignment horizontal="center" vertical="center"/>
      <protection locked="0"/>
    </xf>
    <xf numFmtId="4" fontId="11" fillId="0" borderId="33" xfId="0" applyNumberFormat="1" applyFont="1" applyBorder="1" applyAlignment="1" applyProtection="1">
      <alignment vertical="center"/>
      <protection locked="0"/>
    </xf>
    <xf numFmtId="167" fontId="8" fillId="0" borderId="33" xfId="0" applyNumberFormat="1" applyFont="1" applyBorder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67" fontId="8" fillId="0" borderId="0" xfId="0" applyNumberFormat="1" applyFont="1" applyAlignment="1" applyProtection="1">
      <alignment horizontal="righ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11" fillId="0" borderId="6" xfId="0" applyFont="1" applyBorder="1" applyAlignment="1" applyProtection="1">
      <alignment horizontal="center" vertical="center"/>
      <protection locked="0"/>
    </xf>
    <xf numFmtId="4" fontId="11" fillId="0" borderId="6" xfId="0" applyNumberFormat="1" applyFont="1" applyBorder="1" applyAlignment="1" applyProtection="1">
      <alignment vertical="center"/>
      <protection locked="0"/>
    </xf>
    <xf numFmtId="167" fontId="8" fillId="0" borderId="6" xfId="0" applyNumberFormat="1" applyFont="1" applyBorder="1" applyAlignment="1" applyProtection="1">
      <alignment horizontal="right" vertical="center"/>
      <protection locked="0"/>
    </xf>
    <xf numFmtId="0" fontId="8" fillId="0" borderId="12" xfId="0" applyFont="1" applyBorder="1" applyAlignment="1" applyProtection="1">
      <alignment horizontal="left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4" fontId="11" fillId="0" borderId="12" xfId="0" applyNumberFormat="1" applyFont="1" applyBorder="1" applyAlignment="1" applyProtection="1">
      <alignment vertical="center"/>
      <protection locked="0"/>
    </xf>
    <xf numFmtId="167" fontId="8" fillId="0" borderId="12" xfId="0" applyNumberFormat="1" applyFont="1" applyBorder="1" applyAlignment="1" applyProtection="1">
      <alignment horizontal="right" vertical="center"/>
      <protection locked="0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4" fontId="11" fillId="0" borderId="6" xfId="0" applyNumberFormat="1" applyFont="1" applyBorder="1" applyAlignment="1">
      <alignment vertical="center"/>
    </xf>
    <xf numFmtId="167" fontId="8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1" fillId="0" borderId="26" xfId="0" applyFont="1" applyBorder="1" applyAlignment="1">
      <alignment vertical="top" wrapText="1"/>
    </xf>
    <xf numFmtId="0" fontId="11" fillId="0" borderId="26" xfId="0" applyFont="1" applyBorder="1" applyAlignment="1">
      <alignment vertical="top"/>
    </xf>
    <xf numFmtId="0" fontId="12" fillId="0" borderId="2" xfId="0" applyFont="1" applyBorder="1" applyAlignment="1">
      <alignment vertical="center"/>
    </xf>
    <xf numFmtId="172" fontId="11" fillId="0" borderId="31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1" fillId="0" borderId="26" xfId="0" applyFont="1" applyBorder="1" applyAlignment="1">
      <alignment horizontal="left" vertical="top"/>
    </xf>
    <xf numFmtId="166" fontId="11" fillId="0" borderId="26" xfId="3" applyFont="1" applyFill="1" applyBorder="1" applyAlignment="1" applyProtection="1">
      <alignment horizontal="center" vertical="center"/>
    </xf>
    <xf numFmtId="166" fontId="11" fillId="0" borderId="35" xfId="3" quotePrefix="1" applyFont="1" applyFill="1" applyBorder="1" applyAlignment="1" applyProtection="1">
      <alignment horizontal="right" vertical="center"/>
    </xf>
    <xf numFmtId="0" fontId="10" fillId="0" borderId="26" xfId="0" applyFont="1" applyBorder="1" applyAlignment="1">
      <alignment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4" fontId="11" fillId="0" borderId="11" xfId="0" applyNumberFormat="1" applyFont="1" applyBorder="1" applyAlignment="1">
      <alignment horizontal="center" vertical="center"/>
    </xf>
    <xf numFmtId="4" fontId="10" fillId="0" borderId="26" xfId="0" applyNumberFormat="1" applyFont="1" applyBorder="1" applyAlignment="1">
      <alignment vertical="center"/>
    </xf>
    <xf numFmtId="4" fontId="10" fillId="0" borderId="4" xfId="0" applyNumberFormat="1" applyFont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4" fontId="10" fillId="0" borderId="11" xfId="0" applyNumberFormat="1" applyFont="1" applyBorder="1" applyAlignment="1">
      <alignment vertical="center"/>
    </xf>
    <xf numFmtId="4" fontId="10" fillId="0" borderId="7" xfId="0" applyNumberFormat="1" applyFont="1" applyBorder="1" applyAlignment="1">
      <alignment vertical="center"/>
    </xf>
    <xf numFmtId="4" fontId="10" fillId="0" borderId="36" xfId="0" applyNumberFormat="1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4" fontId="11" fillId="0" borderId="37" xfId="0" applyNumberFormat="1" applyFont="1" applyBorder="1" applyAlignment="1">
      <alignment vertical="center"/>
    </xf>
    <xf numFmtId="166" fontId="11" fillId="0" borderId="35" xfId="3" quotePrefix="1" applyFont="1" applyFill="1" applyBorder="1" applyAlignment="1" applyProtection="1">
      <alignment vertical="center"/>
    </xf>
    <xf numFmtId="4" fontId="11" fillId="0" borderId="27" xfId="0" quotePrefix="1" applyNumberFormat="1" applyFont="1" applyBorder="1" applyAlignment="1">
      <alignment vertical="center"/>
    </xf>
    <xf numFmtId="4" fontId="11" fillId="0" borderId="7" xfId="0" applyNumberFormat="1" applyFont="1" applyBorder="1" applyAlignment="1">
      <alignment vertical="center"/>
    </xf>
    <xf numFmtId="4" fontId="11" fillId="0" borderId="36" xfId="0" quotePrefix="1" applyNumberFormat="1" applyFont="1" applyBorder="1" applyAlignment="1">
      <alignment vertical="center"/>
    </xf>
    <xf numFmtId="4" fontId="11" fillId="0" borderId="0" xfId="0" applyNumberFormat="1" applyFont="1" applyAlignment="1" applyProtection="1">
      <alignment horizontal="center" vertical="center"/>
      <protection locked="0"/>
    </xf>
    <xf numFmtId="167" fontId="11" fillId="0" borderId="0" xfId="0" applyNumberFormat="1" applyFont="1" applyAlignment="1">
      <alignment vertical="center"/>
    </xf>
    <xf numFmtId="4" fontId="11" fillId="0" borderId="4" xfId="0" applyNumberFormat="1" applyFont="1" applyBorder="1" applyAlignment="1">
      <alignment horizontal="center" vertical="center"/>
    </xf>
    <xf numFmtId="166" fontId="11" fillId="2" borderId="26" xfId="3" applyFont="1" applyFill="1" applyBorder="1" applyAlignment="1" applyProtection="1">
      <alignment horizontal="center" vertical="center"/>
    </xf>
    <xf numFmtId="166" fontId="11" fillId="2" borderId="26" xfId="3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0" fontId="0" fillId="4" borderId="9" xfId="0" applyFill="1" applyBorder="1"/>
    <xf numFmtId="164" fontId="11" fillId="0" borderId="35" xfId="17" quotePrefix="1" applyFont="1" applyFill="1" applyBorder="1" applyAlignment="1" applyProtection="1">
      <alignment horizontal="right" vertical="center"/>
    </xf>
    <xf numFmtId="164" fontId="11" fillId="0" borderId="27" xfId="17" applyFont="1" applyFill="1" applyBorder="1" applyAlignment="1" applyProtection="1">
      <alignment vertical="center"/>
    </xf>
    <xf numFmtId="164" fontId="11" fillId="0" borderId="26" xfId="17" applyFont="1" applyFill="1" applyBorder="1" applyAlignment="1">
      <alignment vertical="center"/>
    </xf>
    <xf numFmtId="164" fontId="11" fillId="0" borderId="31" xfId="17" applyFont="1" applyFill="1" applyBorder="1" applyAlignment="1" applyProtection="1">
      <alignment vertical="center"/>
    </xf>
    <xf numFmtId="164" fontId="11" fillId="0" borderId="35" xfId="17" quotePrefix="1" applyFont="1" applyFill="1" applyBorder="1" applyAlignment="1" applyProtection="1">
      <alignment vertical="center"/>
    </xf>
    <xf numFmtId="0" fontId="13" fillId="0" borderId="0" xfId="0" applyFont="1" applyAlignment="1">
      <alignment horizontal="center" vertical="center"/>
    </xf>
    <xf numFmtId="10" fontId="0" fillId="0" borderId="0" xfId="0" applyNumberFormat="1"/>
    <xf numFmtId="0" fontId="6" fillId="0" borderId="19" xfId="0" applyFont="1" applyBorder="1" applyAlignment="1">
      <alignment horizontal="left" vertical="center" wrapText="1"/>
    </xf>
    <xf numFmtId="0" fontId="14" fillId="0" borderId="26" xfId="0" applyFont="1" applyBorder="1" applyAlignment="1">
      <alignment vertical="center"/>
    </xf>
    <xf numFmtId="0" fontId="14" fillId="0" borderId="26" xfId="0" applyFont="1" applyBorder="1" applyAlignment="1">
      <alignment horizontal="center" vertical="center"/>
    </xf>
    <xf numFmtId="180" fontId="11" fillId="0" borderId="26" xfId="0" applyNumberFormat="1" applyFont="1" applyBorder="1" applyAlignment="1">
      <alignment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3" fontId="11" fillId="0" borderId="30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2" xfId="0" applyFont="1" applyBorder="1" applyAlignment="1" applyProtection="1">
      <alignment horizontal="left" vertical="center"/>
      <protection locked="0"/>
    </xf>
    <xf numFmtId="0" fontId="8" fillId="0" borderId="33" xfId="0" applyFont="1" applyBorder="1" applyAlignment="1" applyProtection="1">
      <alignment horizontal="left" vertical="center"/>
      <protection locked="0"/>
    </xf>
  </cellXfs>
  <cellStyles count="20">
    <cellStyle name="Millares [0]" xfId="2" builtinId="6"/>
    <cellStyle name="Millares 2" xfId="8" xr:uid="{00000000-0005-0000-0000-000001000000}"/>
    <cellStyle name="Millares_APU" xfId="9" xr:uid="{00000000-0005-0000-0000-000002000000}"/>
    <cellStyle name="Moneda" xfId="3" builtinId="4"/>
    <cellStyle name="Moneda [0] 2" xfId="1" xr:uid="{00000000-0005-0000-0000-000004000000}"/>
    <cellStyle name="Moneda [0] 2 2" xfId="5" xr:uid="{00000000-0005-0000-0000-000005000000}"/>
    <cellStyle name="Moneda 10" xfId="17" xr:uid="{00000000-0005-0000-0000-000006000000}"/>
    <cellStyle name="Moneda 11" xfId="18" xr:uid="{00000000-0005-0000-0000-000007000000}"/>
    <cellStyle name="Moneda 12" xfId="19" xr:uid="{00000000-0005-0000-0000-000008000000}"/>
    <cellStyle name="Moneda 2" xfId="4" xr:uid="{00000000-0005-0000-0000-000009000000}"/>
    <cellStyle name="Moneda 3" xfId="10" xr:uid="{00000000-0005-0000-0000-00000A000000}"/>
    <cellStyle name="Moneda 4" xfId="11" xr:uid="{00000000-0005-0000-0000-00000B000000}"/>
    <cellStyle name="Moneda 5" xfId="12" xr:uid="{00000000-0005-0000-0000-00000C000000}"/>
    <cellStyle name="Moneda 6" xfId="13" xr:uid="{00000000-0005-0000-0000-00000D000000}"/>
    <cellStyle name="Moneda 7" xfId="14" xr:uid="{00000000-0005-0000-0000-00000E000000}"/>
    <cellStyle name="Moneda 8" xfId="15" xr:uid="{00000000-0005-0000-0000-00000F000000}"/>
    <cellStyle name="Moneda 9" xfId="16" xr:uid="{00000000-0005-0000-0000-000010000000}"/>
    <cellStyle name="Normal" xfId="0" builtinId="0"/>
    <cellStyle name="Normal 2" xfId="7" xr:uid="{00000000-0005-0000-0000-000012000000}"/>
    <cellStyle name="Normal 4" xfId="6" xr:uid="{00000000-0005-0000-0000-000013000000}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138D913-9FA2-4323-8BBC-3D0E035A5207}">
  <we:reference id="wa200005502" version="1.0.0.11" store="es-ES" storeType="OMEX"/>
  <we:alternateReferences>
    <we:reference id="wa200005502" version="1.0.0.11" store="wa200005502" storeType="OMEX"/>
  </we:alternateReferences>
  <we:properties>
    <we:property name="docId" value="&quot;S6Zq4kO3OJdrt2f8mYFFC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 xmlns=""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F39"/>
  <sheetViews>
    <sheetView workbookViewId="0">
      <selection activeCell="A31" sqref="A31"/>
    </sheetView>
  </sheetViews>
  <sheetFormatPr baseColWidth="10" defaultRowHeight="14.4" x14ac:dyDescent="0.3"/>
  <cols>
    <col min="1" max="1" width="30.44140625" bestFit="1" customWidth="1"/>
  </cols>
  <sheetData>
    <row r="4" spans="1:6" ht="15" thickBot="1" x14ac:dyDescent="0.35">
      <c r="A4" t="s">
        <v>106</v>
      </c>
    </row>
    <row r="5" spans="1:6" x14ac:dyDescent="0.3">
      <c r="A5" s="14" t="s">
        <v>30</v>
      </c>
      <c r="B5" s="15" t="s">
        <v>0</v>
      </c>
      <c r="C5" s="30">
        <v>1.2</v>
      </c>
      <c r="D5" s="16">
        <v>8900</v>
      </c>
      <c r="E5" s="17"/>
      <c r="F5" s="18">
        <f t="shared" ref="F5:F39" si="0">+C5*D5</f>
        <v>10680</v>
      </c>
    </row>
    <row r="6" spans="1:6" ht="15" thickBot="1" x14ac:dyDescent="0.35">
      <c r="A6" s="19" t="s">
        <v>31</v>
      </c>
      <c r="B6" s="15" t="s">
        <v>33</v>
      </c>
      <c r="C6" s="30">
        <v>5</v>
      </c>
      <c r="D6" s="16">
        <v>224</v>
      </c>
      <c r="E6" s="17"/>
      <c r="F6" s="18">
        <f t="shared" si="0"/>
        <v>1120</v>
      </c>
    </row>
    <row r="7" spans="1:6" x14ac:dyDescent="0.3">
      <c r="A7" s="105" t="s">
        <v>37</v>
      </c>
      <c r="B7" s="15" t="s">
        <v>38</v>
      </c>
      <c r="C7" s="49">
        <v>0.3</v>
      </c>
      <c r="D7" s="106">
        <v>2700</v>
      </c>
      <c r="E7" s="17"/>
      <c r="F7" s="107">
        <f t="shared" si="0"/>
        <v>810</v>
      </c>
    </row>
    <row r="8" spans="1:6" x14ac:dyDescent="0.3">
      <c r="A8" s="105" t="s">
        <v>39</v>
      </c>
      <c r="B8" s="15" t="s">
        <v>40</v>
      </c>
      <c r="C8" s="30">
        <v>0.02</v>
      </c>
      <c r="D8" s="16">
        <v>8117</v>
      </c>
      <c r="E8" s="17"/>
      <c r="F8" s="18">
        <f t="shared" si="0"/>
        <v>162.34</v>
      </c>
    </row>
    <row r="9" spans="1:6" ht="15" thickBot="1" x14ac:dyDescent="0.35">
      <c r="A9" s="96" t="s">
        <v>41</v>
      </c>
      <c r="B9" s="15" t="s">
        <v>38</v>
      </c>
      <c r="C9" s="30">
        <v>0.02</v>
      </c>
      <c r="D9" s="16">
        <v>12800</v>
      </c>
      <c r="E9" s="17"/>
      <c r="F9" s="18">
        <f t="shared" si="0"/>
        <v>256</v>
      </c>
    </row>
    <row r="10" spans="1:6" ht="15" thickBot="1" x14ac:dyDescent="0.35">
      <c r="A10" s="105" t="s">
        <v>52</v>
      </c>
      <c r="B10" s="15" t="s">
        <v>0</v>
      </c>
      <c r="C10" s="49">
        <v>0.01</v>
      </c>
      <c r="D10" s="106">
        <v>35000</v>
      </c>
      <c r="E10" s="17"/>
      <c r="F10" s="107">
        <f t="shared" si="0"/>
        <v>350</v>
      </c>
    </row>
    <row r="11" spans="1:6" x14ac:dyDescent="0.3">
      <c r="A11" s="105" t="s">
        <v>57</v>
      </c>
      <c r="B11" s="15" t="s">
        <v>0</v>
      </c>
      <c r="C11" s="49">
        <v>1.2</v>
      </c>
      <c r="D11" s="106">
        <v>15000</v>
      </c>
      <c r="E11" s="17"/>
      <c r="F11" s="107">
        <f t="shared" si="0"/>
        <v>18000</v>
      </c>
    </row>
    <row r="12" spans="1:6" x14ac:dyDescent="0.3">
      <c r="A12" s="105" t="s">
        <v>58</v>
      </c>
      <c r="B12" s="15" t="s">
        <v>33</v>
      </c>
      <c r="C12" s="30">
        <v>5</v>
      </c>
      <c r="D12" s="16">
        <v>224</v>
      </c>
      <c r="E12" s="17"/>
      <c r="F12" s="18">
        <f t="shared" si="0"/>
        <v>1120</v>
      </c>
    </row>
    <row r="13" spans="1:6" x14ac:dyDescent="0.3">
      <c r="A13" s="105" t="s">
        <v>61</v>
      </c>
      <c r="B13" s="15" t="s">
        <v>0</v>
      </c>
      <c r="C13" s="30">
        <v>1.2</v>
      </c>
      <c r="D13" s="16">
        <v>8900</v>
      </c>
      <c r="E13" s="17"/>
      <c r="F13" s="18">
        <f t="shared" si="0"/>
        <v>10680</v>
      </c>
    </row>
    <row r="14" spans="1:6" ht="15" thickBot="1" x14ac:dyDescent="0.35">
      <c r="A14" s="105" t="s">
        <v>58</v>
      </c>
      <c r="B14" s="15" t="s">
        <v>33</v>
      </c>
      <c r="C14" s="30">
        <v>5</v>
      </c>
      <c r="D14" s="16">
        <v>224</v>
      </c>
      <c r="E14" s="17"/>
      <c r="F14" s="18">
        <f t="shared" si="0"/>
        <v>1120</v>
      </c>
    </row>
    <row r="15" spans="1:6" x14ac:dyDescent="0.3">
      <c r="A15" s="105" t="s">
        <v>64</v>
      </c>
      <c r="B15" s="15" t="s">
        <v>62</v>
      </c>
      <c r="C15" s="49">
        <v>1</v>
      </c>
      <c r="D15" s="106">
        <v>3800</v>
      </c>
      <c r="E15" s="17"/>
      <c r="F15" s="107">
        <f t="shared" si="0"/>
        <v>3800</v>
      </c>
    </row>
    <row r="16" spans="1:6" x14ac:dyDescent="0.3">
      <c r="A16" s="105" t="s">
        <v>65</v>
      </c>
      <c r="B16" s="15" t="s">
        <v>62</v>
      </c>
      <c r="C16" s="30">
        <v>0.1</v>
      </c>
      <c r="D16" s="16">
        <v>8000</v>
      </c>
      <c r="E16" s="17"/>
      <c r="F16" s="18">
        <f t="shared" si="0"/>
        <v>800</v>
      </c>
    </row>
    <row r="17" spans="1:6" x14ac:dyDescent="0.3">
      <c r="A17" s="105" t="s">
        <v>66</v>
      </c>
      <c r="B17" s="15" t="s">
        <v>38</v>
      </c>
      <c r="C17" s="30">
        <v>0.1</v>
      </c>
      <c r="D17" s="16">
        <v>492</v>
      </c>
      <c r="E17" s="17"/>
      <c r="F17" s="18">
        <f t="shared" si="0"/>
        <v>49.2</v>
      </c>
    </row>
    <row r="18" spans="1:6" ht="15" thickBot="1" x14ac:dyDescent="0.35">
      <c r="A18" s="105" t="s">
        <v>67</v>
      </c>
      <c r="B18" s="15" t="s">
        <v>38</v>
      </c>
      <c r="C18" s="30">
        <v>0.03</v>
      </c>
      <c r="D18" s="16">
        <v>4500</v>
      </c>
      <c r="E18" s="17"/>
      <c r="F18" s="18">
        <f t="shared" si="0"/>
        <v>135</v>
      </c>
    </row>
    <row r="19" spans="1:6" x14ac:dyDescent="0.3">
      <c r="A19" s="105" t="s">
        <v>71</v>
      </c>
      <c r="B19" s="15" t="s">
        <v>0</v>
      </c>
      <c r="C19" s="49">
        <v>0.05</v>
      </c>
      <c r="D19" s="106">
        <v>384547</v>
      </c>
      <c r="E19" s="17"/>
      <c r="F19" s="107">
        <f t="shared" si="0"/>
        <v>19227.350000000002</v>
      </c>
    </row>
    <row r="20" spans="1:6" x14ac:dyDescent="0.3">
      <c r="A20" s="105" t="s">
        <v>64</v>
      </c>
      <c r="B20" s="15" t="s">
        <v>62</v>
      </c>
      <c r="C20" s="30">
        <v>0.6</v>
      </c>
      <c r="D20" s="16">
        <v>3800</v>
      </c>
      <c r="E20" s="17"/>
      <c r="F20" s="18">
        <f t="shared" si="0"/>
        <v>2280</v>
      </c>
    </row>
    <row r="21" spans="1:6" ht="15" thickBot="1" x14ac:dyDescent="0.35">
      <c r="A21" s="105" t="s">
        <v>72</v>
      </c>
      <c r="B21" s="15" t="s">
        <v>62</v>
      </c>
      <c r="C21" s="30">
        <v>0.1</v>
      </c>
      <c r="D21" s="16">
        <v>12500</v>
      </c>
      <c r="E21" s="17"/>
      <c r="F21" s="18">
        <f t="shared" si="0"/>
        <v>1250</v>
      </c>
    </row>
    <row r="22" spans="1:6" x14ac:dyDescent="0.3">
      <c r="A22" s="105" t="s">
        <v>71</v>
      </c>
      <c r="B22" s="15" t="s">
        <v>0</v>
      </c>
      <c r="C22" s="49">
        <v>1</v>
      </c>
      <c r="D22" s="106">
        <v>384547</v>
      </c>
      <c r="E22" s="17"/>
      <c r="F22" s="107">
        <f t="shared" si="0"/>
        <v>384547</v>
      </c>
    </row>
    <row r="23" spans="1:6" ht="15" thickBot="1" x14ac:dyDescent="0.35">
      <c r="A23" s="105" t="s">
        <v>76</v>
      </c>
      <c r="B23" s="15" t="s">
        <v>62</v>
      </c>
      <c r="C23" s="30">
        <v>2</v>
      </c>
      <c r="D23" s="16">
        <v>18187</v>
      </c>
      <c r="E23" s="17"/>
      <c r="F23" s="18">
        <f t="shared" si="0"/>
        <v>36374</v>
      </c>
    </row>
    <row r="24" spans="1:6" x14ac:dyDescent="0.3">
      <c r="A24" s="105" t="s">
        <v>79</v>
      </c>
      <c r="B24" s="15" t="s">
        <v>0</v>
      </c>
      <c r="C24" s="49">
        <v>1.2</v>
      </c>
      <c r="D24" s="106">
        <v>396825</v>
      </c>
      <c r="E24" s="17"/>
      <c r="F24" s="107">
        <f t="shared" si="0"/>
        <v>476190</v>
      </c>
    </row>
    <row r="25" spans="1:6" x14ac:dyDescent="0.3">
      <c r="A25" s="105" t="s">
        <v>76</v>
      </c>
      <c r="B25" s="15" t="s">
        <v>62</v>
      </c>
      <c r="C25" s="30">
        <v>2</v>
      </c>
      <c r="D25" s="16">
        <v>17200</v>
      </c>
      <c r="E25" s="17"/>
      <c r="F25" s="18">
        <f t="shared" si="0"/>
        <v>34400</v>
      </c>
    </row>
    <row r="26" spans="1:6" ht="15" thickBot="1" x14ac:dyDescent="0.35">
      <c r="A26" s="105" t="s">
        <v>58</v>
      </c>
      <c r="B26" s="15" t="s">
        <v>80</v>
      </c>
      <c r="C26" s="30">
        <v>4</v>
      </c>
      <c r="D26" s="16">
        <v>224</v>
      </c>
      <c r="E26" s="17"/>
      <c r="F26" s="18">
        <f t="shared" si="0"/>
        <v>896</v>
      </c>
    </row>
    <row r="27" spans="1:6" x14ac:dyDescent="0.3">
      <c r="A27" s="105" t="s">
        <v>79</v>
      </c>
      <c r="B27" s="15" t="s">
        <v>0</v>
      </c>
      <c r="C27" s="49">
        <v>1.2</v>
      </c>
      <c r="D27" s="106">
        <v>396825</v>
      </c>
      <c r="E27" s="17"/>
      <c r="F27" s="107">
        <f t="shared" si="0"/>
        <v>476190</v>
      </c>
    </row>
    <row r="28" spans="1:6" x14ac:dyDescent="0.3">
      <c r="A28" s="105" t="s">
        <v>76</v>
      </c>
      <c r="B28" s="15" t="s">
        <v>62</v>
      </c>
      <c r="C28" s="30">
        <v>2</v>
      </c>
      <c r="D28" s="16">
        <v>17200</v>
      </c>
      <c r="E28" s="17"/>
      <c r="F28" s="18">
        <f t="shared" si="0"/>
        <v>34400</v>
      </c>
    </row>
    <row r="29" spans="1:6" ht="15" thickBot="1" x14ac:dyDescent="0.35">
      <c r="A29" s="105" t="s">
        <v>58</v>
      </c>
      <c r="B29" s="15" t="s">
        <v>80</v>
      </c>
      <c r="C29" s="30">
        <v>4</v>
      </c>
      <c r="D29" s="16">
        <v>224</v>
      </c>
      <c r="E29" s="17"/>
      <c r="F29" s="18">
        <f t="shared" si="0"/>
        <v>896</v>
      </c>
    </row>
    <row r="30" spans="1:6" x14ac:dyDescent="0.3">
      <c r="A30" s="105" t="s">
        <v>84</v>
      </c>
      <c r="B30" s="15" t="s">
        <v>70</v>
      </c>
      <c r="C30" s="49">
        <v>1.05</v>
      </c>
      <c r="D30" s="106">
        <v>28483</v>
      </c>
      <c r="E30" s="17"/>
      <c r="F30" s="107">
        <f t="shared" si="0"/>
        <v>29907.15</v>
      </c>
    </row>
    <row r="31" spans="1:6" x14ac:dyDescent="0.3">
      <c r="A31" s="105" t="s">
        <v>85</v>
      </c>
      <c r="B31" s="15" t="s">
        <v>0</v>
      </c>
      <c r="C31" s="30">
        <v>0.48</v>
      </c>
      <c r="D31" s="16">
        <v>15000</v>
      </c>
      <c r="E31" s="17"/>
      <c r="F31" s="18">
        <f t="shared" si="0"/>
        <v>7200</v>
      </c>
    </row>
    <row r="32" spans="1:6" ht="15" thickBot="1" x14ac:dyDescent="0.35">
      <c r="A32" s="105" t="s">
        <v>86</v>
      </c>
      <c r="B32" s="15" t="s">
        <v>87</v>
      </c>
      <c r="C32" s="30">
        <v>5</v>
      </c>
      <c r="D32" s="16">
        <v>42</v>
      </c>
      <c r="E32" s="17"/>
      <c r="F32" s="18">
        <f t="shared" si="0"/>
        <v>210</v>
      </c>
    </row>
    <row r="33" spans="1:6" x14ac:dyDescent="0.3">
      <c r="A33" s="105" t="s">
        <v>93</v>
      </c>
      <c r="B33" s="15" t="s">
        <v>38</v>
      </c>
      <c r="C33" s="49">
        <v>1</v>
      </c>
      <c r="D33" s="128">
        <v>752</v>
      </c>
      <c r="E33" s="17"/>
      <c r="F33" s="107">
        <f t="shared" si="0"/>
        <v>752</v>
      </c>
    </row>
    <row r="34" spans="1:6" x14ac:dyDescent="0.3">
      <c r="A34" s="105" t="s">
        <v>94</v>
      </c>
      <c r="B34" s="15" t="s">
        <v>38</v>
      </c>
      <c r="C34" s="30">
        <v>1</v>
      </c>
      <c r="D34" s="129">
        <v>16886</v>
      </c>
      <c r="E34" s="17"/>
      <c r="F34" s="18">
        <f t="shared" si="0"/>
        <v>16886</v>
      </c>
    </row>
    <row r="35" spans="1:6" x14ac:dyDescent="0.3">
      <c r="A35" s="105" t="s">
        <v>95</v>
      </c>
      <c r="B35" s="15" t="s">
        <v>38</v>
      </c>
      <c r="C35" s="30">
        <v>1</v>
      </c>
      <c r="D35" s="129">
        <v>752</v>
      </c>
      <c r="E35" s="17"/>
      <c r="F35" s="18">
        <f t="shared" si="0"/>
        <v>752</v>
      </c>
    </row>
    <row r="36" spans="1:6" x14ac:dyDescent="0.3">
      <c r="A36" s="105" t="s">
        <v>96</v>
      </c>
      <c r="B36" s="15" t="s">
        <v>38</v>
      </c>
      <c r="C36" s="30">
        <v>6</v>
      </c>
      <c r="D36" s="129">
        <v>2800</v>
      </c>
      <c r="E36" s="17"/>
      <c r="F36" s="18">
        <f t="shared" si="0"/>
        <v>16800</v>
      </c>
    </row>
    <row r="37" spans="1:6" x14ac:dyDescent="0.3">
      <c r="A37" s="105" t="s">
        <v>97</v>
      </c>
      <c r="B37" s="15" t="s">
        <v>38</v>
      </c>
      <c r="C37" s="30">
        <v>1</v>
      </c>
      <c r="D37" s="129">
        <v>1200</v>
      </c>
      <c r="E37" s="17"/>
      <c r="F37" s="18">
        <f t="shared" si="0"/>
        <v>1200</v>
      </c>
    </row>
    <row r="38" spans="1:6" x14ac:dyDescent="0.3">
      <c r="A38" s="105" t="s">
        <v>98</v>
      </c>
      <c r="B38" s="15" t="s">
        <v>0</v>
      </c>
      <c r="C38" s="30">
        <v>0.9</v>
      </c>
      <c r="D38" s="129">
        <v>15000</v>
      </c>
      <c r="E38" s="17"/>
      <c r="F38" s="18">
        <f t="shared" si="0"/>
        <v>13500</v>
      </c>
    </row>
    <row r="39" spans="1:6" x14ac:dyDescent="0.3">
      <c r="A39" s="105" t="s">
        <v>99</v>
      </c>
      <c r="B39" s="15" t="s">
        <v>38</v>
      </c>
      <c r="C39" s="30">
        <v>1</v>
      </c>
      <c r="D39" s="16">
        <v>6500</v>
      </c>
      <c r="E39" s="17"/>
      <c r="F39" s="18">
        <f t="shared" si="0"/>
        <v>6500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M52"/>
  <sheetViews>
    <sheetView tabSelected="1" topLeftCell="A7" zoomScale="85" zoomScaleNormal="85" workbookViewId="0">
      <selection activeCell="O30" sqref="O30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1.1000000000000001</v>
      </c>
      <c r="C10" s="101"/>
    </row>
    <row r="11" spans="1:8" ht="26.25" customHeight="1" x14ac:dyDescent="0.3">
      <c r="A11" s="4" t="s">
        <v>3</v>
      </c>
      <c r="B11" s="102" t="s">
        <v>35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34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37</v>
      </c>
      <c r="C16" s="15" t="s">
        <v>38</v>
      </c>
      <c r="D16" s="49">
        <v>0.2</v>
      </c>
      <c r="E16" s="106">
        <v>3825</v>
      </c>
      <c r="F16" s="17"/>
      <c r="G16" s="107">
        <f>+D16*E16</f>
        <v>765</v>
      </c>
      <c r="H16" s="8"/>
    </row>
    <row r="17" spans="1:8" x14ac:dyDescent="0.3">
      <c r="A17" s="31"/>
      <c r="B17" s="105" t="s">
        <v>39</v>
      </c>
      <c r="C17" s="15" t="s">
        <v>40</v>
      </c>
      <c r="D17" s="30">
        <v>0.02</v>
      </c>
      <c r="E17" s="16">
        <v>9730</v>
      </c>
      <c r="F17" s="17"/>
      <c r="G17" s="18">
        <f>+D17*E17</f>
        <v>194.6</v>
      </c>
      <c r="H17" s="8"/>
    </row>
    <row r="18" spans="1:8" x14ac:dyDescent="0.3">
      <c r="A18" s="31"/>
      <c r="B18" s="96" t="s">
        <v>41</v>
      </c>
      <c r="C18" s="15" t="s">
        <v>38</v>
      </c>
      <c r="D18" s="30">
        <v>0.02</v>
      </c>
      <c r="E18" s="16">
        <v>14290</v>
      </c>
      <c r="F18" s="17"/>
      <c r="G18" s="18">
        <f>+D18*E18</f>
        <v>285.8</v>
      </c>
      <c r="H18" s="8"/>
    </row>
    <row r="19" spans="1:8" x14ac:dyDescent="0.3">
      <c r="A19" s="31"/>
      <c r="B19" s="108"/>
      <c r="C19" s="109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1245.4000000000001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43</v>
      </c>
      <c r="E23" s="11" t="s">
        <v>13</v>
      </c>
      <c r="F23" s="12"/>
      <c r="G23" s="13" t="s">
        <v>11</v>
      </c>
      <c r="H23" s="27"/>
    </row>
    <row r="24" spans="1:8" x14ac:dyDescent="0.3">
      <c r="A24" s="28"/>
      <c r="B24" s="96" t="s">
        <v>44</v>
      </c>
      <c r="C24" s="42" t="s">
        <v>14</v>
      </c>
      <c r="D24" s="20">
        <v>4.0000000000000001E-3</v>
      </c>
      <c r="E24" s="16">
        <v>310000</v>
      </c>
      <c r="F24" s="17"/>
      <c r="G24" s="18">
        <f>+D24*E24</f>
        <v>1240</v>
      </c>
      <c r="H24" s="27"/>
    </row>
    <row r="25" spans="1:8" x14ac:dyDescent="0.3">
      <c r="A25" s="31"/>
      <c r="B25" s="29"/>
      <c r="C25" s="15"/>
      <c r="D25" s="30"/>
      <c r="E25" s="16"/>
      <c r="F25" s="17"/>
      <c r="G25" s="18"/>
      <c r="H25" s="27"/>
    </row>
    <row r="26" spans="1:8" x14ac:dyDescent="0.3">
      <c r="A26" s="31"/>
      <c r="B26" s="108" t="s">
        <v>114</v>
      </c>
      <c r="C26" s="109" t="s">
        <v>114</v>
      </c>
      <c r="D26" s="25"/>
      <c r="E26" s="113" t="s">
        <v>114</v>
      </c>
      <c r="F26" s="114"/>
      <c r="G26" s="115" t="str">
        <f>IF(ISERROR(IF(+E26/D26&lt;&gt;0,+E26/D26,"")),"",+E26/D26)</f>
        <v/>
      </c>
      <c r="H26" s="27"/>
    </row>
    <row r="27" spans="1:8" ht="15" thickBot="1" x14ac:dyDescent="0.35">
      <c r="A27" s="32"/>
      <c r="B27" s="110" t="s">
        <v>114</v>
      </c>
      <c r="C27" s="111" t="s">
        <v>114</v>
      </c>
      <c r="D27" s="25"/>
      <c r="E27" s="116" t="s">
        <v>114</v>
      </c>
      <c r="F27" s="117"/>
      <c r="G27" s="118" t="str">
        <f>IF(ISERROR(IF(+E27/D27&lt;&gt;0,+E27/D27,"")),"",+E27/D27)</f>
        <v/>
      </c>
      <c r="H27" s="27"/>
    </row>
    <row r="28" spans="1:8" ht="15" thickBot="1" x14ac:dyDescent="0.35">
      <c r="A28" s="34"/>
      <c r="B28" s="35"/>
      <c r="C28" s="36"/>
      <c r="D28" s="159" t="s">
        <v>15</v>
      </c>
      <c r="E28" s="159"/>
      <c r="F28" s="159"/>
      <c r="G28" s="160"/>
      <c r="H28" s="26">
        <f>SUM(G24:G27)</f>
        <v>1240</v>
      </c>
    </row>
    <row r="29" spans="1:8" ht="15" thickBot="1" x14ac:dyDescent="0.35">
      <c r="A29" s="161" t="s">
        <v>16</v>
      </c>
      <c r="B29" s="161"/>
      <c r="C29" s="4"/>
      <c r="D29" s="37"/>
      <c r="E29" s="37"/>
      <c r="F29" s="37"/>
      <c r="G29" s="37"/>
      <c r="H29" s="38"/>
    </row>
    <row r="30" spans="1:8" ht="15" thickBot="1" x14ac:dyDescent="0.35">
      <c r="A30" s="9" t="s">
        <v>6</v>
      </c>
      <c r="B30" s="39" t="s">
        <v>17</v>
      </c>
      <c r="C30" s="10" t="s">
        <v>18</v>
      </c>
      <c r="D30" s="11" t="s">
        <v>45</v>
      </c>
      <c r="E30" s="11" t="s">
        <v>46</v>
      </c>
      <c r="F30" s="12" t="s">
        <v>9</v>
      </c>
      <c r="G30" s="13" t="s">
        <v>11</v>
      </c>
      <c r="H30" s="38"/>
    </row>
    <row r="31" spans="1:8" x14ac:dyDescent="0.3">
      <c r="A31" s="40"/>
      <c r="B31" s="41" t="s">
        <v>47</v>
      </c>
      <c r="C31" s="42" t="s">
        <v>20</v>
      </c>
      <c r="D31" s="69">
        <v>4.0000000000000001E-3</v>
      </c>
      <c r="E31" s="44">
        <v>700000</v>
      </c>
      <c r="F31" s="45">
        <v>1</v>
      </c>
      <c r="G31" s="46">
        <f>D31*E31*F31</f>
        <v>2800</v>
      </c>
      <c r="H31" s="38"/>
    </row>
    <row r="32" spans="1:8" x14ac:dyDescent="0.3">
      <c r="A32" s="50"/>
      <c r="B32" s="48"/>
      <c r="C32" s="51"/>
      <c r="D32" s="52"/>
      <c r="E32" s="53"/>
      <c r="F32" s="52"/>
      <c r="G32" s="54"/>
      <c r="H32" s="55"/>
    </row>
    <row r="33" spans="1:13" x14ac:dyDescent="0.3">
      <c r="A33" s="50"/>
      <c r="B33" s="100"/>
      <c r="C33" s="51"/>
      <c r="D33" s="52"/>
      <c r="E33" s="53" t="str">
        <f>IF(ISERROR(VLOOKUP(A33,#REF!,4,FALSE)),"",VLOOKUP(A33,#REF!,4,FALSE))</f>
        <v/>
      </c>
      <c r="F33" s="52"/>
      <c r="G33" s="54" t="str">
        <f>IF(ISERROR(IF(+E33/D33&lt;&gt;0,+E33/D33,"")),"",+E33/D33)</f>
        <v/>
      </c>
      <c r="H33" s="62"/>
    </row>
    <row r="34" spans="1:13" ht="15" thickBot="1" x14ac:dyDescent="0.35">
      <c r="A34" s="56"/>
      <c r="B34" s="57" t="str">
        <f>IF(ISERROR(VLOOKUP(A34,#REF!,2,FALSE)),"",VLOOKUP(A34,#REF!,2,FALSE))</f>
        <v/>
      </c>
      <c r="C34" s="58"/>
      <c r="D34" s="59"/>
      <c r="E34" s="60" t="str">
        <f>IF(ISERROR(VLOOKUP(A34,#REF!,4,FALSE)),"",VLOOKUP(A34,#REF!,4,FALSE))</f>
        <v/>
      </c>
      <c r="F34" s="59"/>
      <c r="G34" s="61" t="str">
        <f>IF(ISERROR(IF(+E34/D34&lt;&gt;0,+E34/D34,"")),"",+E34/D34)</f>
        <v/>
      </c>
      <c r="H34" s="62"/>
    </row>
    <row r="35" spans="1:13" ht="15" thickBot="1" x14ac:dyDescent="0.35">
      <c r="A35" s="63"/>
      <c r="B35" s="64"/>
      <c r="C35" s="65"/>
      <c r="D35" s="66"/>
      <c r="E35" s="159" t="s">
        <v>21</v>
      </c>
      <c r="F35" s="159"/>
      <c r="G35" s="160"/>
      <c r="H35" s="26">
        <f>SUM(G31:G34)</f>
        <v>2800</v>
      </c>
    </row>
    <row r="36" spans="1:13" ht="15" thickBot="1" x14ac:dyDescent="0.35">
      <c r="A36" s="161" t="s">
        <v>22</v>
      </c>
      <c r="B36" s="161"/>
      <c r="C36" s="4"/>
      <c r="D36" s="67"/>
      <c r="E36" s="67"/>
      <c r="F36" s="67"/>
      <c r="G36" s="67"/>
      <c r="H36" s="68"/>
    </row>
    <row r="37" spans="1:13" ht="15" thickBot="1" x14ac:dyDescent="0.35">
      <c r="A37" s="9" t="s">
        <v>6</v>
      </c>
      <c r="B37" s="10" t="s">
        <v>7</v>
      </c>
      <c r="C37" s="10" t="s">
        <v>23</v>
      </c>
      <c r="D37" s="11" t="s">
        <v>24</v>
      </c>
      <c r="E37" s="11" t="s">
        <v>25</v>
      </c>
      <c r="F37" s="12"/>
      <c r="G37" s="13" t="s">
        <v>11</v>
      </c>
      <c r="H37" s="68"/>
    </row>
    <row r="38" spans="1:13" x14ac:dyDescent="0.3">
      <c r="A38" s="40"/>
      <c r="B38" s="119" t="s">
        <v>114</v>
      </c>
      <c r="C38" s="42"/>
      <c r="D38" s="98"/>
      <c r="E38" s="70"/>
      <c r="F38" s="120"/>
      <c r="G38" s="121">
        <f>C38*D38*E38</f>
        <v>0</v>
      </c>
      <c r="H38" s="68"/>
    </row>
    <row r="39" spans="1:13" x14ac:dyDescent="0.3">
      <c r="A39" s="47"/>
      <c r="B39" s="29"/>
      <c r="C39" s="15"/>
      <c r="D39" s="52"/>
      <c r="E39" s="52"/>
      <c r="F39" s="17"/>
      <c r="G39" s="122"/>
      <c r="H39" s="68"/>
    </row>
    <row r="40" spans="1:13" x14ac:dyDescent="0.3">
      <c r="A40" s="47"/>
      <c r="B40" s="29"/>
      <c r="C40" s="15"/>
      <c r="D40" s="52"/>
      <c r="E40" s="52"/>
      <c r="F40" s="17"/>
      <c r="G40" s="122"/>
      <c r="H40" s="68"/>
    </row>
    <row r="41" spans="1:13" ht="15" thickBot="1" x14ac:dyDescent="0.35">
      <c r="A41" s="56"/>
      <c r="B41" s="33" t="s">
        <v>114</v>
      </c>
      <c r="C41" s="21"/>
      <c r="D41" s="59"/>
      <c r="E41" s="59" t="s">
        <v>114</v>
      </c>
      <c r="F41" s="123"/>
      <c r="G41" s="124" t="str">
        <f>IF(ISERROR(IF(+D41*E41&lt;&gt;0,+D41*E41,"")),"",+D41*E41)</f>
        <v/>
      </c>
      <c r="H41" s="68"/>
    </row>
    <row r="42" spans="1:13" ht="15" thickBot="1" x14ac:dyDescent="0.35">
      <c r="A42" s="71"/>
      <c r="B42" s="72"/>
      <c r="C42" s="73"/>
      <c r="D42" s="37"/>
      <c r="E42" s="159" t="s">
        <v>26</v>
      </c>
      <c r="F42" s="159"/>
      <c r="G42" s="160"/>
      <c r="H42" s="26">
        <f>SUM(G38:G41)</f>
        <v>0</v>
      </c>
      <c r="M42" s="139"/>
    </row>
    <row r="43" spans="1:13" ht="15" thickBot="1" x14ac:dyDescent="0.35">
      <c r="A43" s="63"/>
      <c r="B43" s="64"/>
      <c r="C43" s="65"/>
      <c r="D43" s="66"/>
      <c r="E43" s="125"/>
      <c r="F43" s="125"/>
      <c r="G43" s="125"/>
      <c r="H43" s="126"/>
    </row>
    <row r="44" spans="1:13" ht="15" thickBot="1" x14ac:dyDescent="0.35">
      <c r="A44" s="162" t="s">
        <v>27</v>
      </c>
      <c r="B44" s="163"/>
      <c r="C44" s="74"/>
      <c r="D44" s="75"/>
      <c r="E44" s="75"/>
      <c r="F44" s="75"/>
      <c r="G44" s="75"/>
      <c r="H44" s="76">
        <f>ROUND(SUM(H35+H42+H21+H28),0)</f>
        <v>5285</v>
      </c>
    </row>
    <row r="45" spans="1:13" ht="15" thickBot="1" x14ac:dyDescent="0.35">
      <c r="A45" s="164"/>
      <c r="B45" s="165"/>
      <c r="C45" s="77"/>
      <c r="D45" s="78"/>
      <c r="E45" s="78"/>
      <c r="F45" s="78"/>
      <c r="G45" s="78"/>
      <c r="H45" s="79"/>
    </row>
    <row r="46" spans="1:13" ht="15" thickBot="1" x14ac:dyDescent="0.35">
      <c r="A46" s="164" t="s">
        <v>28</v>
      </c>
      <c r="B46" s="165"/>
      <c r="C46" s="77"/>
      <c r="D46" s="78"/>
      <c r="E46" s="78"/>
      <c r="F46" s="78"/>
      <c r="G46" s="78"/>
      <c r="H46" s="76">
        <f>+H44</f>
        <v>5285</v>
      </c>
    </row>
    <row r="47" spans="1:13" x14ac:dyDescent="0.3">
      <c r="A47" s="80"/>
      <c r="B47" s="80"/>
      <c r="C47" s="65"/>
      <c r="D47" s="66"/>
      <c r="E47" s="66"/>
      <c r="F47" s="66"/>
      <c r="G47" s="66"/>
      <c r="H47" s="81"/>
    </row>
    <row r="48" spans="1:13" x14ac:dyDescent="0.3">
      <c r="A48" s="80" t="s">
        <v>29</v>
      </c>
      <c r="B48" s="82"/>
      <c r="C48" s="83"/>
      <c r="D48" s="84"/>
      <c r="E48" s="84"/>
      <c r="F48" s="84"/>
      <c r="G48" s="84"/>
      <c r="H48" s="85"/>
    </row>
    <row r="49" spans="1:8" x14ac:dyDescent="0.3">
      <c r="A49" s="80"/>
      <c r="B49" s="86"/>
      <c r="C49" s="87"/>
      <c r="D49" s="88"/>
      <c r="E49" s="88"/>
      <c r="F49" s="88"/>
      <c r="G49" s="88"/>
      <c r="H49" s="89"/>
    </row>
    <row r="50" spans="1:8" x14ac:dyDescent="0.3">
      <c r="A50" s="72"/>
      <c r="B50" s="80"/>
      <c r="C50" s="65"/>
      <c r="D50" s="66"/>
      <c r="E50" s="66"/>
      <c r="F50" s="66"/>
      <c r="G50" s="66"/>
      <c r="H50" s="81"/>
    </row>
    <row r="51" spans="1:8" x14ac:dyDescent="0.3">
      <c r="A51" s="80"/>
      <c r="B51" s="80"/>
      <c r="C51" s="65"/>
      <c r="D51" s="66"/>
      <c r="E51" s="66"/>
      <c r="F51" s="66"/>
      <c r="G51" s="66"/>
      <c r="H51" s="81"/>
    </row>
    <row r="52" spans="1:8" x14ac:dyDescent="0.3">
      <c r="A52" s="90"/>
      <c r="B52" s="90"/>
      <c r="C52" s="91"/>
      <c r="D52" s="92"/>
      <c r="E52" s="92"/>
      <c r="F52" s="92"/>
      <c r="G52" s="90"/>
      <c r="H52" s="93"/>
    </row>
  </sheetData>
  <mergeCells count="14">
    <mergeCell ref="A44:B44"/>
    <mergeCell ref="A45:B45"/>
    <mergeCell ref="A46:B46"/>
    <mergeCell ref="A22:B22"/>
    <mergeCell ref="D28:G28"/>
    <mergeCell ref="A29:B29"/>
    <mergeCell ref="E35:G35"/>
    <mergeCell ref="A36:B36"/>
    <mergeCell ref="E42:G42"/>
    <mergeCell ref="B2:F2"/>
    <mergeCell ref="B7:F7"/>
    <mergeCell ref="A3:G6"/>
    <mergeCell ref="E21:G21"/>
    <mergeCell ref="A14:B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2"/>
  <sheetViews>
    <sheetView zoomScale="85" zoomScaleNormal="85" workbookViewId="0">
      <selection activeCell="A3" sqref="A3:G9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1.2</v>
      </c>
      <c r="C10" s="101"/>
    </row>
    <row r="11" spans="1:8" ht="18" customHeight="1" x14ac:dyDescent="0.3">
      <c r="A11" s="4" t="s">
        <v>3</v>
      </c>
      <c r="B11" s="2" t="s">
        <v>48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/>
      <c r="C16" s="15"/>
      <c r="D16" s="49"/>
      <c r="E16" s="106"/>
      <c r="F16" s="17"/>
      <c r="G16" s="107">
        <f>+D16*E16</f>
        <v>0</v>
      </c>
      <c r="H16" s="8"/>
    </row>
    <row r="17" spans="1:8" x14ac:dyDescent="0.3">
      <c r="A17" s="31"/>
      <c r="B17" s="105"/>
      <c r="C17" s="15"/>
      <c r="D17" s="30"/>
      <c r="E17" s="16"/>
      <c r="F17" s="17"/>
      <c r="G17" s="18">
        <f>+D17*E17</f>
        <v>0</v>
      </c>
      <c r="H17" s="8"/>
    </row>
    <row r="18" spans="1:8" x14ac:dyDescent="0.3">
      <c r="A18" s="31"/>
      <c r="B18" s="96"/>
      <c r="C18" s="15"/>
      <c r="D18" s="30"/>
      <c r="E18" s="16"/>
      <c r="F18" s="17"/>
      <c r="G18" s="18">
        <f>+D18*E18</f>
        <v>0</v>
      </c>
      <c r="H18" s="8"/>
    </row>
    <row r="19" spans="1:8" x14ac:dyDescent="0.3">
      <c r="A19" s="31"/>
      <c r="B19" s="108"/>
      <c r="C19" s="109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0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43</v>
      </c>
      <c r="E23" s="11" t="s">
        <v>13</v>
      </c>
      <c r="F23" s="12"/>
      <c r="G23" s="13" t="s">
        <v>11</v>
      </c>
      <c r="H23" s="27"/>
    </row>
    <row r="24" spans="1:8" x14ac:dyDescent="0.3">
      <c r="A24" s="28"/>
      <c r="B24" s="96" t="s">
        <v>49</v>
      </c>
      <c r="C24" s="42" t="s">
        <v>14</v>
      </c>
      <c r="D24" s="30">
        <v>0.24</v>
      </c>
      <c r="E24" s="16">
        <v>11000</v>
      </c>
      <c r="F24" s="17"/>
      <c r="G24" s="18">
        <f>+D24*E24</f>
        <v>2640</v>
      </c>
      <c r="H24" s="27"/>
    </row>
    <row r="25" spans="1:8" x14ac:dyDescent="0.3">
      <c r="A25" s="31"/>
      <c r="B25" s="29"/>
      <c r="C25" s="15"/>
      <c r="D25" s="30"/>
      <c r="E25" s="16"/>
      <c r="F25" s="17"/>
      <c r="G25" s="18"/>
      <c r="H25" s="27"/>
    </row>
    <row r="26" spans="1:8" x14ac:dyDescent="0.3">
      <c r="A26" s="31"/>
      <c r="B26" s="108" t="s">
        <v>114</v>
      </c>
      <c r="C26" s="109" t="s">
        <v>114</v>
      </c>
      <c r="D26" s="25"/>
      <c r="E26" s="113" t="s">
        <v>114</v>
      </c>
      <c r="F26" s="114"/>
      <c r="G26" s="115" t="str">
        <f>IF(ISERROR(IF(+E26/D26&lt;&gt;0,+E26/D26,"")),"",+E26/D26)</f>
        <v/>
      </c>
      <c r="H26" s="27"/>
    </row>
    <row r="27" spans="1:8" ht="15" thickBot="1" x14ac:dyDescent="0.35">
      <c r="A27" s="32"/>
      <c r="B27" s="110" t="s">
        <v>114</v>
      </c>
      <c r="C27" s="111" t="s">
        <v>114</v>
      </c>
      <c r="D27" s="25"/>
      <c r="E27" s="116" t="s">
        <v>114</v>
      </c>
      <c r="F27" s="117"/>
      <c r="G27" s="118" t="str">
        <f>IF(ISERROR(IF(+E27/D27&lt;&gt;0,+E27/D27,"")),"",+E27/D27)</f>
        <v/>
      </c>
      <c r="H27" s="27"/>
    </row>
    <row r="28" spans="1:8" ht="15" thickBot="1" x14ac:dyDescent="0.35">
      <c r="A28" s="34"/>
      <c r="B28" s="35"/>
      <c r="C28" s="36"/>
      <c r="D28" s="159" t="s">
        <v>15</v>
      </c>
      <c r="E28" s="159"/>
      <c r="F28" s="159"/>
      <c r="G28" s="160"/>
      <c r="H28" s="26">
        <f>SUM(G24:G27)</f>
        <v>2640</v>
      </c>
    </row>
    <row r="29" spans="1:8" ht="15" thickBot="1" x14ac:dyDescent="0.35">
      <c r="A29" s="161" t="s">
        <v>16</v>
      </c>
      <c r="B29" s="161"/>
      <c r="C29" s="4"/>
      <c r="D29" s="37"/>
      <c r="E29" s="37"/>
      <c r="F29" s="37"/>
      <c r="G29" s="37"/>
      <c r="H29" s="38"/>
    </row>
    <row r="30" spans="1:8" ht="15" thickBot="1" x14ac:dyDescent="0.35">
      <c r="A30" s="9" t="s">
        <v>6</v>
      </c>
      <c r="B30" s="39" t="s">
        <v>17</v>
      </c>
      <c r="C30" s="10" t="s">
        <v>18</v>
      </c>
      <c r="D30" s="11" t="s">
        <v>45</v>
      </c>
      <c r="E30" s="11" t="s">
        <v>19</v>
      </c>
      <c r="F30" s="12" t="s">
        <v>9</v>
      </c>
      <c r="G30" s="13" t="s">
        <v>11</v>
      </c>
      <c r="H30" s="38"/>
    </row>
    <row r="31" spans="1:8" x14ac:dyDescent="0.3">
      <c r="A31" s="40"/>
      <c r="B31" s="41" t="s">
        <v>50</v>
      </c>
      <c r="C31" s="42" t="s">
        <v>20</v>
      </c>
      <c r="D31" s="43">
        <v>2</v>
      </c>
      <c r="E31" s="44">
        <v>30000</v>
      </c>
      <c r="F31" s="45">
        <v>1</v>
      </c>
      <c r="G31" s="46">
        <f>D31*E31*F31</f>
        <v>60000</v>
      </c>
      <c r="H31" s="38"/>
    </row>
    <row r="32" spans="1:8" x14ac:dyDescent="0.3">
      <c r="A32" s="50"/>
      <c r="B32" s="48"/>
      <c r="C32" s="51"/>
      <c r="D32" s="52"/>
      <c r="E32" s="53"/>
      <c r="F32" s="52"/>
      <c r="G32" s="54"/>
      <c r="H32" s="55"/>
    </row>
    <row r="33" spans="1:8" x14ac:dyDescent="0.3">
      <c r="A33" s="50"/>
      <c r="B33" s="100"/>
      <c r="C33" s="51"/>
      <c r="D33" s="52"/>
      <c r="E33" s="53" t="str">
        <f>IF(ISERROR(VLOOKUP(A33,#REF!,4,FALSE)),"",VLOOKUP(A33,#REF!,4,FALSE))</f>
        <v/>
      </c>
      <c r="F33" s="52"/>
      <c r="G33" s="54" t="str">
        <f>IF(ISERROR(IF(+E33/D33&lt;&gt;0,+E33/D33,"")),"",+E33/D33)</f>
        <v/>
      </c>
      <c r="H33" s="62"/>
    </row>
    <row r="34" spans="1:8" ht="15" thickBot="1" x14ac:dyDescent="0.35">
      <c r="A34" s="56"/>
      <c r="B34" s="57" t="str">
        <f>IF(ISERROR(VLOOKUP(A34,#REF!,2,FALSE)),"",VLOOKUP(A34,#REF!,2,FALSE))</f>
        <v/>
      </c>
      <c r="C34" s="58"/>
      <c r="D34" s="59"/>
      <c r="E34" s="60" t="str">
        <f>IF(ISERROR(VLOOKUP(A34,#REF!,4,FALSE)),"",VLOOKUP(A34,#REF!,4,FALSE))</f>
        <v/>
      </c>
      <c r="F34" s="59"/>
      <c r="G34" s="61" t="str">
        <f>IF(ISERROR(IF(+E34/D34&lt;&gt;0,+E34/D34,"")),"",+E34/D34)</f>
        <v/>
      </c>
      <c r="H34" s="62"/>
    </row>
    <row r="35" spans="1:8" ht="15" thickBot="1" x14ac:dyDescent="0.35">
      <c r="A35" s="63"/>
      <c r="B35" s="64"/>
      <c r="C35" s="65"/>
      <c r="D35" s="66"/>
      <c r="E35" s="159" t="s">
        <v>21</v>
      </c>
      <c r="F35" s="159"/>
      <c r="G35" s="160"/>
      <c r="H35" s="26">
        <f>SUM(G31:G34)</f>
        <v>60000</v>
      </c>
    </row>
    <row r="36" spans="1:8" ht="15" thickBot="1" x14ac:dyDescent="0.35">
      <c r="A36" s="161" t="s">
        <v>22</v>
      </c>
      <c r="B36" s="161"/>
      <c r="C36" s="4"/>
      <c r="D36" s="67"/>
      <c r="E36" s="67"/>
      <c r="F36" s="67"/>
      <c r="G36" s="67"/>
      <c r="H36" s="68"/>
    </row>
    <row r="37" spans="1:8" ht="15" thickBot="1" x14ac:dyDescent="0.35">
      <c r="A37" s="9" t="s">
        <v>6</v>
      </c>
      <c r="B37" s="10" t="s">
        <v>7</v>
      </c>
      <c r="C37" s="10" t="s">
        <v>23</v>
      </c>
      <c r="D37" s="11" t="s">
        <v>24</v>
      </c>
      <c r="E37" s="11" t="s">
        <v>25</v>
      </c>
      <c r="F37" s="12"/>
      <c r="G37" s="13" t="s">
        <v>11</v>
      </c>
      <c r="H37" s="68"/>
    </row>
    <row r="38" spans="1:8" x14ac:dyDescent="0.3">
      <c r="A38" s="40"/>
      <c r="B38" s="119" t="s">
        <v>114</v>
      </c>
      <c r="C38" s="42"/>
      <c r="D38" s="98"/>
      <c r="E38" s="70"/>
      <c r="F38" s="120"/>
      <c r="G38" s="121">
        <f>C38*D38*E38</f>
        <v>0</v>
      </c>
      <c r="H38" s="68"/>
    </row>
    <row r="39" spans="1:8" x14ac:dyDescent="0.3">
      <c r="A39" s="47"/>
      <c r="B39" s="29"/>
      <c r="C39" s="15"/>
      <c r="D39" s="52"/>
      <c r="E39" s="52"/>
      <c r="F39" s="17"/>
      <c r="G39" s="122"/>
      <c r="H39" s="68"/>
    </row>
    <row r="40" spans="1:8" x14ac:dyDescent="0.3">
      <c r="A40" s="47"/>
      <c r="B40" s="29"/>
      <c r="C40" s="15"/>
      <c r="D40" s="52"/>
      <c r="E40" s="52"/>
      <c r="F40" s="17"/>
      <c r="G40" s="122"/>
      <c r="H40" s="68"/>
    </row>
    <row r="41" spans="1:8" ht="15" thickBot="1" x14ac:dyDescent="0.35">
      <c r="A41" s="56"/>
      <c r="B41" s="33" t="s">
        <v>114</v>
      </c>
      <c r="C41" s="21"/>
      <c r="D41" s="59"/>
      <c r="E41" s="59" t="s">
        <v>114</v>
      </c>
      <c r="F41" s="123"/>
      <c r="G41" s="124" t="str">
        <f>IF(ISERROR(IF(+D41*E41&lt;&gt;0,+D41*E41,"")),"",+D41*E41)</f>
        <v/>
      </c>
      <c r="H41" s="68"/>
    </row>
    <row r="42" spans="1:8" ht="15" thickBot="1" x14ac:dyDescent="0.35">
      <c r="A42" s="71"/>
      <c r="B42" s="72"/>
      <c r="C42" s="73"/>
      <c r="D42" s="37"/>
      <c r="E42" s="159" t="s">
        <v>26</v>
      </c>
      <c r="F42" s="159"/>
      <c r="G42" s="160"/>
      <c r="H42" s="26">
        <f>SUM(G38:G41)</f>
        <v>0</v>
      </c>
    </row>
    <row r="43" spans="1:8" ht="15" thickBot="1" x14ac:dyDescent="0.35">
      <c r="A43" s="63"/>
      <c r="B43" s="64"/>
      <c r="C43" s="65"/>
      <c r="D43" s="66"/>
      <c r="E43" s="125"/>
      <c r="F43" s="125"/>
      <c r="G43" s="125"/>
      <c r="H43" s="126"/>
    </row>
    <row r="44" spans="1:8" ht="15" thickBot="1" x14ac:dyDescent="0.35">
      <c r="A44" s="162" t="s">
        <v>27</v>
      </c>
      <c r="B44" s="163"/>
      <c r="C44" s="74"/>
      <c r="D44" s="75"/>
      <c r="E44" s="75"/>
      <c r="F44" s="75"/>
      <c r="G44" s="75"/>
      <c r="H44" s="76">
        <f>ROUND(SUM(H35+H42+H21+H28),0)</f>
        <v>62640</v>
      </c>
    </row>
    <row r="45" spans="1:8" ht="15" thickBot="1" x14ac:dyDescent="0.35">
      <c r="A45" s="164"/>
      <c r="B45" s="165"/>
      <c r="C45" s="77"/>
      <c r="D45" s="78"/>
      <c r="E45" s="78"/>
      <c r="F45" s="78"/>
      <c r="G45" s="78"/>
      <c r="H45" s="79"/>
    </row>
    <row r="46" spans="1:8" ht="15" thickBot="1" x14ac:dyDescent="0.35">
      <c r="A46" s="164" t="s">
        <v>28</v>
      </c>
      <c r="B46" s="165"/>
      <c r="C46" s="77"/>
      <c r="D46" s="78"/>
      <c r="E46" s="78"/>
      <c r="F46" s="78"/>
      <c r="G46" s="78"/>
      <c r="H46" s="76">
        <f>+H44</f>
        <v>62640</v>
      </c>
    </row>
    <row r="47" spans="1:8" x14ac:dyDescent="0.3">
      <c r="A47" s="80"/>
      <c r="B47" s="80"/>
      <c r="C47" s="65"/>
      <c r="D47" s="66"/>
      <c r="E47" s="66"/>
      <c r="F47" s="66"/>
      <c r="G47" s="66"/>
      <c r="H47" s="81"/>
    </row>
    <row r="48" spans="1:8" x14ac:dyDescent="0.3">
      <c r="A48" s="80" t="s">
        <v>29</v>
      </c>
      <c r="B48" s="82"/>
      <c r="C48" s="83"/>
      <c r="D48" s="84"/>
      <c r="E48" s="84"/>
      <c r="F48" s="84"/>
      <c r="G48" s="84"/>
      <c r="H48" s="85"/>
    </row>
    <row r="49" spans="1:8" x14ac:dyDescent="0.3">
      <c r="A49" s="80"/>
      <c r="B49" s="86"/>
      <c r="C49" s="87"/>
      <c r="D49" s="88"/>
      <c r="E49" s="88"/>
      <c r="F49" s="88"/>
      <c r="G49" s="88"/>
      <c r="H49" s="89"/>
    </row>
    <row r="50" spans="1:8" x14ac:dyDescent="0.3">
      <c r="A50" s="72"/>
      <c r="B50" s="80"/>
      <c r="C50" s="65"/>
      <c r="D50" s="66"/>
      <c r="E50" s="66"/>
      <c r="F50" s="66"/>
      <c r="G50" s="66"/>
      <c r="H50" s="81"/>
    </row>
    <row r="51" spans="1:8" x14ac:dyDescent="0.3">
      <c r="A51" s="80"/>
      <c r="B51" s="80"/>
      <c r="C51" s="65"/>
      <c r="D51" s="66"/>
      <c r="E51" s="66"/>
      <c r="F51" s="66"/>
      <c r="G51" s="66"/>
      <c r="H51" s="81"/>
    </row>
    <row r="52" spans="1:8" x14ac:dyDescent="0.3">
      <c r="A52" s="90"/>
      <c r="B52" s="90"/>
      <c r="C52" s="91"/>
      <c r="D52" s="92"/>
      <c r="E52" s="92"/>
      <c r="F52" s="92"/>
      <c r="G52" s="90"/>
      <c r="H52" s="93"/>
    </row>
  </sheetData>
  <mergeCells count="14">
    <mergeCell ref="A44:B44"/>
    <mergeCell ref="A45:B45"/>
    <mergeCell ref="A46:B46"/>
    <mergeCell ref="A22:B22"/>
    <mergeCell ref="D28:G28"/>
    <mergeCell ref="A29:B29"/>
    <mergeCell ref="E35:G35"/>
    <mergeCell ref="A36:B36"/>
    <mergeCell ref="E42:G42"/>
    <mergeCell ref="B2:F2"/>
    <mergeCell ref="B7:F7"/>
    <mergeCell ref="A3:G6"/>
    <mergeCell ref="E21:G21"/>
    <mergeCell ref="A14:B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H54"/>
  <sheetViews>
    <sheetView zoomScale="85" zoomScaleNormal="85" workbookViewId="0">
      <selection activeCell="E13" sqref="E13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1.3</v>
      </c>
      <c r="C10" s="101"/>
    </row>
    <row r="11" spans="1:8" ht="27" customHeight="1" x14ac:dyDescent="0.3">
      <c r="A11" s="4" t="s">
        <v>3</v>
      </c>
      <c r="B11" s="102" t="s">
        <v>51</v>
      </c>
      <c r="C11" s="103"/>
      <c r="D11" s="104"/>
      <c r="E11" s="94"/>
      <c r="F11" s="99"/>
      <c r="G11" s="99"/>
      <c r="H11" t="s">
        <v>36</v>
      </c>
    </row>
    <row r="12" spans="1:8" x14ac:dyDescent="0.3">
      <c r="A12" s="5" t="s">
        <v>4</v>
      </c>
      <c r="B12" s="3" t="s">
        <v>34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142</v>
      </c>
      <c r="C16" s="15" t="s">
        <v>0</v>
      </c>
      <c r="D16" s="49">
        <v>0.02</v>
      </c>
      <c r="E16" s="106">
        <v>48550</v>
      </c>
      <c r="F16" s="17"/>
      <c r="G16" s="107">
        <f>+D16*E16</f>
        <v>971</v>
      </c>
      <c r="H16" s="8"/>
    </row>
    <row r="17" spans="1:8" x14ac:dyDescent="0.3">
      <c r="A17" s="31"/>
      <c r="B17" s="105"/>
      <c r="C17" s="15"/>
      <c r="D17" s="30"/>
      <c r="E17" s="16"/>
      <c r="F17" s="17"/>
      <c r="G17" s="18">
        <f>+D17*E17</f>
        <v>0</v>
      </c>
      <c r="H17" s="8"/>
    </row>
    <row r="18" spans="1:8" x14ac:dyDescent="0.3">
      <c r="A18" s="31"/>
      <c r="B18" s="96"/>
      <c r="C18" s="15"/>
      <c r="D18" s="30"/>
      <c r="E18" s="16"/>
      <c r="F18" s="17"/>
      <c r="G18" s="18">
        <f>+D18*E18</f>
        <v>0</v>
      </c>
      <c r="H18" s="8"/>
    </row>
    <row r="19" spans="1:8" x14ac:dyDescent="0.3">
      <c r="A19" s="31"/>
      <c r="B19" s="108"/>
      <c r="C19" s="109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971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/>
      <c r="G23" s="13" t="s">
        <v>11</v>
      </c>
      <c r="H23" s="27"/>
    </row>
    <row r="24" spans="1:8" ht="20.399999999999999" x14ac:dyDescent="0.3">
      <c r="A24" s="28"/>
      <c r="B24" s="95" t="s">
        <v>53</v>
      </c>
      <c r="C24" s="42" t="s">
        <v>14</v>
      </c>
      <c r="D24" s="30">
        <v>1200</v>
      </c>
      <c r="E24" s="16">
        <v>3540000</v>
      </c>
      <c r="F24" s="17"/>
      <c r="G24" s="18">
        <f>+E24/D24</f>
        <v>2950</v>
      </c>
      <c r="H24" s="27"/>
    </row>
    <row r="25" spans="1:8" x14ac:dyDescent="0.3">
      <c r="A25" s="31"/>
      <c r="B25" s="29" t="s">
        <v>54</v>
      </c>
      <c r="C25" s="15" t="s">
        <v>14</v>
      </c>
      <c r="D25" s="30">
        <v>960</v>
      </c>
      <c r="E25" s="16">
        <v>2120000</v>
      </c>
      <c r="F25" s="17"/>
      <c r="G25" s="18">
        <f>+E25/D25</f>
        <v>2208.3333333333335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6"/>
      <c r="F26" s="114"/>
      <c r="G26" s="18">
        <f>+D26*E26</f>
        <v>0</v>
      </c>
      <c r="H26" s="27"/>
    </row>
    <row r="27" spans="1:8" x14ac:dyDescent="0.3">
      <c r="A27" s="31"/>
      <c r="B27" s="108"/>
      <c r="C27" s="109"/>
      <c r="D27" s="30"/>
      <c r="E27" s="16"/>
      <c r="F27" s="114"/>
      <c r="G27" s="18">
        <f>+D27*E27</f>
        <v>0</v>
      </c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>
        <f>+D28*E28</f>
        <v>0</v>
      </c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5158.3333333333339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55</v>
      </c>
      <c r="C32" s="42" t="s">
        <v>20</v>
      </c>
      <c r="D32" s="43">
        <v>1250</v>
      </c>
      <c r="E32" s="44">
        <v>660000</v>
      </c>
      <c r="F32" s="45">
        <v>1</v>
      </c>
      <c r="G32" s="46">
        <f>E32/D32</f>
        <v>528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528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 t="s">
        <v>114</v>
      </c>
      <c r="C40" s="42"/>
      <c r="D40" s="98"/>
      <c r="E40" s="70"/>
      <c r="F40" s="120"/>
      <c r="G40" s="121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ht="15" thickBot="1" x14ac:dyDescent="0.35">
      <c r="A43" s="56"/>
      <c r="B43" s="33" t="s">
        <v>114</v>
      </c>
      <c r="C43" s="21"/>
      <c r="D43" s="59"/>
      <c r="E43" s="59" t="s">
        <v>114</v>
      </c>
      <c r="F43" s="123"/>
      <c r="G43" s="124" t="str">
        <f>IF(ISERROR(IF(+D43*E43&lt;&gt;0,+D43*E43,"")),"",+D43*E43)</f>
        <v/>
      </c>
      <c r="H43" s="68"/>
    </row>
    <row r="44" spans="1:8" ht="15" thickBot="1" x14ac:dyDescent="0.35">
      <c r="A44" s="71"/>
      <c r="B44" s="72"/>
      <c r="C44" s="73"/>
      <c r="D44" s="37"/>
      <c r="E44" s="159" t="s">
        <v>26</v>
      </c>
      <c r="F44" s="159"/>
      <c r="G44" s="160"/>
      <c r="H44" s="26">
        <f>SUM(G40:G43)</f>
        <v>0</v>
      </c>
    </row>
    <row r="45" spans="1:8" ht="15" thickBot="1" x14ac:dyDescent="0.35">
      <c r="A45" s="63"/>
      <c r="B45" s="64"/>
      <c r="C45" s="65"/>
      <c r="D45" s="66"/>
      <c r="E45" s="125"/>
      <c r="F45" s="125"/>
      <c r="G45" s="125"/>
      <c r="H45" s="126"/>
    </row>
    <row r="46" spans="1:8" ht="15" thickBot="1" x14ac:dyDescent="0.35">
      <c r="A46" s="162" t="s">
        <v>27</v>
      </c>
      <c r="B46" s="163"/>
      <c r="C46" s="74"/>
      <c r="D46" s="75"/>
      <c r="E46" s="75"/>
      <c r="F46" s="75"/>
      <c r="G46" s="75"/>
      <c r="H46" s="76">
        <f>ROUND(SUM(H37+H44+H21+H29),0)</f>
        <v>6657</v>
      </c>
    </row>
    <row r="47" spans="1:8" ht="15" thickBot="1" x14ac:dyDescent="0.35">
      <c r="A47" s="164"/>
      <c r="B47" s="165"/>
      <c r="C47" s="77"/>
      <c r="D47" s="78"/>
      <c r="E47" s="78"/>
      <c r="F47" s="78"/>
      <c r="G47" s="78"/>
      <c r="H47" s="79"/>
    </row>
    <row r="48" spans="1:8" ht="15" thickBot="1" x14ac:dyDescent="0.35">
      <c r="A48" s="164" t="s">
        <v>28</v>
      </c>
      <c r="B48" s="165"/>
      <c r="C48" s="77"/>
      <c r="D48" s="78"/>
      <c r="E48" s="78"/>
      <c r="F48" s="78"/>
      <c r="G48" s="78"/>
      <c r="H48" s="76">
        <f>+H46</f>
        <v>6657</v>
      </c>
    </row>
    <row r="49" spans="1:8" x14ac:dyDescent="0.3">
      <c r="A49" s="80"/>
      <c r="B49" s="80"/>
      <c r="C49" s="65"/>
      <c r="D49" s="66"/>
      <c r="E49" s="66"/>
      <c r="F49" s="66"/>
      <c r="G49" s="66"/>
      <c r="H49" s="81"/>
    </row>
    <row r="50" spans="1:8" x14ac:dyDescent="0.3">
      <c r="A50" s="80" t="s">
        <v>29</v>
      </c>
      <c r="B50" s="82"/>
      <c r="C50" s="83"/>
      <c r="D50" s="84"/>
      <c r="E50" s="84"/>
      <c r="F50" s="84"/>
      <c r="G50" s="84"/>
      <c r="H50" s="85"/>
    </row>
    <row r="51" spans="1:8" x14ac:dyDescent="0.3">
      <c r="A51" s="80"/>
      <c r="B51" s="86"/>
      <c r="C51" s="87"/>
      <c r="D51" s="88"/>
      <c r="E51" s="88"/>
      <c r="F51" s="88"/>
      <c r="G51" s="88"/>
      <c r="H51" s="89"/>
    </row>
    <row r="52" spans="1:8" x14ac:dyDescent="0.3">
      <c r="A52" s="72"/>
      <c r="B52" s="80"/>
      <c r="C52" s="65"/>
      <c r="D52" s="66"/>
      <c r="E52" s="66"/>
      <c r="F52" s="66"/>
      <c r="G52" s="66"/>
      <c r="H52" s="81"/>
    </row>
    <row r="53" spans="1:8" x14ac:dyDescent="0.3">
      <c r="A53" s="80"/>
      <c r="B53" s="80"/>
      <c r="C53" s="65"/>
      <c r="D53" s="66"/>
      <c r="E53" s="66"/>
      <c r="F53" s="66"/>
      <c r="G53" s="66"/>
      <c r="H53" s="81"/>
    </row>
    <row r="54" spans="1:8" x14ac:dyDescent="0.3">
      <c r="A54" s="90"/>
      <c r="B54" s="90"/>
      <c r="C54" s="91"/>
      <c r="D54" s="92"/>
      <c r="E54" s="92"/>
      <c r="F54" s="92"/>
      <c r="G54" s="90"/>
      <c r="H54" s="93"/>
    </row>
  </sheetData>
  <mergeCells count="14">
    <mergeCell ref="A46:B46"/>
    <mergeCell ref="A47:B47"/>
    <mergeCell ref="A48:B48"/>
    <mergeCell ref="A22:B22"/>
    <mergeCell ref="D29:G29"/>
    <mergeCell ref="A30:B30"/>
    <mergeCell ref="E37:G37"/>
    <mergeCell ref="A38:B38"/>
    <mergeCell ref="E44:G44"/>
    <mergeCell ref="B2:F2"/>
    <mergeCell ref="B7:F7"/>
    <mergeCell ref="A3:G6"/>
    <mergeCell ref="E21:G21"/>
    <mergeCell ref="A14:B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H54"/>
  <sheetViews>
    <sheetView zoomScale="85" zoomScaleNormal="85" workbookViewId="0">
      <selection activeCell="D12" sqref="D12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1.4</v>
      </c>
      <c r="C10" s="101"/>
    </row>
    <row r="11" spans="1:8" ht="26.25" customHeight="1" x14ac:dyDescent="0.3">
      <c r="A11" s="4" t="s">
        <v>3</v>
      </c>
      <c r="B11" s="102" t="s">
        <v>56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57</v>
      </c>
      <c r="C16" s="15" t="s">
        <v>0</v>
      </c>
      <c r="D16" s="49">
        <v>1.2</v>
      </c>
      <c r="E16" s="16">
        <v>21200</v>
      </c>
      <c r="F16" s="17"/>
      <c r="G16" s="107">
        <f>+D16*E16</f>
        <v>25440</v>
      </c>
      <c r="H16" s="8"/>
    </row>
    <row r="17" spans="1:8" x14ac:dyDescent="0.3">
      <c r="A17" s="31"/>
      <c r="B17" s="105" t="s">
        <v>58</v>
      </c>
      <c r="C17" s="15" t="s">
        <v>33</v>
      </c>
      <c r="D17" s="30">
        <v>5</v>
      </c>
      <c r="E17" s="16">
        <v>416</v>
      </c>
      <c r="F17" s="17"/>
      <c r="G17" s="18">
        <f>+D17*E17</f>
        <v>2080</v>
      </c>
      <c r="H17" s="8"/>
    </row>
    <row r="18" spans="1:8" x14ac:dyDescent="0.3">
      <c r="A18" s="31"/>
      <c r="B18" s="96"/>
      <c r="C18" s="15"/>
      <c r="D18" s="30"/>
      <c r="E18" s="16"/>
      <c r="F18" s="17"/>
      <c r="G18" s="18">
        <f>+D18*E18</f>
        <v>0</v>
      </c>
      <c r="H18" s="8"/>
    </row>
    <row r="19" spans="1:8" x14ac:dyDescent="0.3">
      <c r="A19" s="31"/>
      <c r="B19" s="108"/>
      <c r="C19" s="109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27520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/>
      <c r="G23" s="13" t="s">
        <v>11</v>
      </c>
      <c r="H23" s="27"/>
    </row>
    <row r="24" spans="1:8" ht="20.399999999999999" x14ac:dyDescent="0.3">
      <c r="A24" s="28"/>
      <c r="B24" s="95" t="s">
        <v>53</v>
      </c>
      <c r="C24" s="42" t="s">
        <v>14</v>
      </c>
      <c r="D24" s="30">
        <v>100</v>
      </c>
      <c r="E24" s="16">
        <v>3540000</v>
      </c>
      <c r="F24" s="17"/>
      <c r="G24" s="18">
        <f>+E24/D24</f>
        <v>35400</v>
      </c>
      <c r="H24" s="27"/>
    </row>
    <row r="25" spans="1:8" x14ac:dyDescent="0.3">
      <c r="A25" s="31"/>
      <c r="B25" s="29" t="s">
        <v>54</v>
      </c>
      <c r="C25" s="15" t="s">
        <v>14</v>
      </c>
      <c r="D25" s="30">
        <v>100</v>
      </c>
      <c r="E25" s="16">
        <v>2120000</v>
      </c>
      <c r="F25" s="17"/>
      <c r="G25" s="18">
        <f>+E25/D25</f>
        <v>21200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6"/>
      <c r="F26" s="114"/>
      <c r="G26" s="18">
        <f>+D26*E26</f>
        <v>0</v>
      </c>
      <c r="H26" s="27"/>
    </row>
    <row r="27" spans="1:8" x14ac:dyDescent="0.3">
      <c r="A27" s="31"/>
      <c r="B27" s="108"/>
      <c r="C27" s="109"/>
      <c r="D27" s="30"/>
      <c r="E27" s="16"/>
      <c r="F27" s="114"/>
      <c r="G27" s="18">
        <f>+D27*E27</f>
        <v>0</v>
      </c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>
        <f>+D28*E28</f>
        <v>0</v>
      </c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56600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55</v>
      </c>
      <c r="C32" s="42" t="s">
        <v>20</v>
      </c>
      <c r="D32" s="43">
        <v>100</v>
      </c>
      <c r="E32" s="44">
        <v>660000</v>
      </c>
      <c r="F32" s="45">
        <v>1</v>
      </c>
      <c r="G32" s="46">
        <f>E32/D32</f>
        <v>6600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6600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 t="s">
        <v>59</v>
      </c>
      <c r="C40" s="42">
        <v>30</v>
      </c>
      <c r="D40" s="43">
        <v>1.2</v>
      </c>
      <c r="E40" s="70">
        <v>2870</v>
      </c>
      <c r="F40" s="120"/>
      <c r="G40" s="121">
        <f>C40*D40*E40</f>
        <v>103320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ht="15" thickBot="1" x14ac:dyDescent="0.35">
      <c r="A43" s="56"/>
      <c r="B43" s="33" t="s">
        <v>114</v>
      </c>
      <c r="C43" s="21"/>
      <c r="D43" s="59"/>
      <c r="E43" s="59" t="s">
        <v>114</v>
      </c>
      <c r="F43" s="123"/>
      <c r="G43" s="124" t="str">
        <f>IF(ISERROR(IF(+D43*E43&lt;&gt;0,+D43*E43,"")),"",+D43*E43)</f>
        <v/>
      </c>
      <c r="H43" s="68"/>
    </row>
    <row r="44" spans="1:8" ht="15" thickBot="1" x14ac:dyDescent="0.35">
      <c r="A44" s="71"/>
      <c r="B44" s="72"/>
      <c r="C44" s="73"/>
      <c r="D44" s="37"/>
      <c r="E44" s="159" t="s">
        <v>26</v>
      </c>
      <c r="F44" s="159"/>
      <c r="G44" s="160"/>
      <c r="H44" s="26">
        <f>SUM(G40:G43)</f>
        <v>103320</v>
      </c>
    </row>
    <row r="45" spans="1:8" ht="15" thickBot="1" x14ac:dyDescent="0.35">
      <c r="A45" s="63"/>
      <c r="B45" s="64"/>
      <c r="C45" s="65"/>
      <c r="D45" s="66"/>
      <c r="E45" s="125"/>
      <c r="F45" s="125"/>
      <c r="G45" s="125"/>
      <c r="H45" s="126"/>
    </row>
    <row r="46" spans="1:8" ht="15" thickBot="1" x14ac:dyDescent="0.35">
      <c r="A46" s="162" t="s">
        <v>27</v>
      </c>
      <c r="B46" s="163"/>
      <c r="C46" s="74"/>
      <c r="D46" s="75"/>
      <c r="E46" s="75"/>
      <c r="F46" s="75"/>
      <c r="G46" s="75"/>
      <c r="H46" s="76">
        <f>ROUND(SUM(H37+H44+H21+H29),0)</f>
        <v>194040</v>
      </c>
    </row>
    <row r="47" spans="1:8" ht="15" thickBot="1" x14ac:dyDescent="0.35">
      <c r="A47" s="164"/>
      <c r="B47" s="165"/>
      <c r="C47" s="77"/>
      <c r="D47" s="78"/>
      <c r="E47" s="78"/>
      <c r="F47" s="78"/>
      <c r="G47" s="78"/>
      <c r="H47" s="79"/>
    </row>
    <row r="48" spans="1:8" ht="15" thickBot="1" x14ac:dyDescent="0.35">
      <c r="A48" s="164" t="s">
        <v>28</v>
      </c>
      <c r="B48" s="165"/>
      <c r="C48" s="77"/>
      <c r="D48" s="78"/>
      <c r="E48" s="78"/>
      <c r="F48" s="78"/>
      <c r="G48" s="78"/>
      <c r="H48" s="76">
        <f>+H46</f>
        <v>194040</v>
      </c>
    </row>
    <row r="49" spans="1:8" x14ac:dyDescent="0.3">
      <c r="A49" s="80"/>
      <c r="B49" s="80"/>
      <c r="C49" s="65"/>
      <c r="D49" s="66"/>
      <c r="E49" s="66"/>
      <c r="F49" s="66"/>
      <c r="G49" s="66"/>
      <c r="H49" s="81"/>
    </row>
    <row r="50" spans="1:8" x14ac:dyDescent="0.3">
      <c r="A50" s="80" t="s">
        <v>29</v>
      </c>
      <c r="B50" s="82"/>
      <c r="C50" s="83"/>
      <c r="D50" s="84"/>
      <c r="E50" s="84"/>
      <c r="F50" s="84"/>
      <c r="G50" s="84"/>
      <c r="H50" s="85"/>
    </row>
    <row r="51" spans="1:8" x14ac:dyDescent="0.3">
      <c r="A51" s="80"/>
      <c r="B51" s="86"/>
      <c r="C51" s="87"/>
      <c r="D51" s="88"/>
      <c r="E51" s="88"/>
      <c r="F51" s="88"/>
      <c r="G51" s="88"/>
      <c r="H51" s="89"/>
    </row>
    <row r="52" spans="1:8" x14ac:dyDescent="0.3">
      <c r="A52" s="72"/>
      <c r="B52" s="80"/>
      <c r="C52" s="65"/>
      <c r="D52" s="66"/>
      <c r="E52" s="66"/>
      <c r="F52" s="66"/>
      <c r="G52" s="66"/>
      <c r="H52" s="81"/>
    </row>
    <row r="53" spans="1:8" x14ac:dyDescent="0.3">
      <c r="A53" s="80"/>
      <c r="B53" s="80"/>
      <c r="C53" s="65"/>
      <c r="D53" s="66"/>
      <c r="E53" s="66"/>
      <c r="F53" s="66"/>
      <c r="G53" s="66"/>
      <c r="H53" s="81"/>
    </row>
    <row r="54" spans="1:8" x14ac:dyDescent="0.3">
      <c r="A54" s="90"/>
      <c r="B54" s="90"/>
      <c r="C54" s="91"/>
      <c r="D54" s="92"/>
      <c r="E54" s="92"/>
      <c r="F54" s="92"/>
      <c r="G54" s="90"/>
      <c r="H54" s="93"/>
    </row>
  </sheetData>
  <mergeCells count="14">
    <mergeCell ref="A46:B46"/>
    <mergeCell ref="A47:B47"/>
    <mergeCell ref="A48:B48"/>
    <mergeCell ref="A22:B22"/>
    <mergeCell ref="D29:G29"/>
    <mergeCell ref="A30:B30"/>
    <mergeCell ref="E37:G37"/>
    <mergeCell ref="A38:B38"/>
    <mergeCell ref="E44:G44"/>
    <mergeCell ref="B2:F2"/>
    <mergeCell ref="B7:F7"/>
    <mergeCell ref="A3:G6"/>
    <mergeCell ref="E21:G21"/>
    <mergeCell ref="A14:B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H54"/>
  <sheetViews>
    <sheetView zoomScale="85" zoomScaleNormal="85" workbookViewId="0">
      <selection activeCell="E42" sqref="E42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1.5</v>
      </c>
      <c r="C10" s="101"/>
    </row>
    <row r="11" spans="1:8" ht="27" customHeight="1" x14ac:dyDescent="0.3">
      <c r="A11" s="4" t="s">
        <v>3</v>
      </c>
      <c r="B11" s="102" t="s">
        <v>60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61</v>
      </c>
      <c r="C16" s="15" t="s">
        <v>0</v>
      </c>
      <c r="D16" s="49">
        <v>1.2</v>
      </c>
      <c r="E16" s="16">
        <v>21850</v>
      </c>
      <c r="F16" s="17"/>
      <c r="G16" s="107">
        <f>+D16*E16</f>
        <v>26220</v>
      </c>
      <c r="H16" s="8"/>
    </row>
    <row r="17" spans="1:8" x14ac:dyDescent="0.3">
      <c r="A17" s="31"/>
      <c r="B17" s="105" t="s">
        <v>58</v>
      </c>
      <c r="C17" s="15" t="s">
        <v>33</v>
      </c>
      <c r="D17" s="30">
        <v>4</v>
      </c>
      <c r="E17" s="16">
        <v>416</v>
      </c>
      <c r="F17" s="17"/>
      <c r="G17" s="18">
        <f>+D17*E17</f>
        <v>1664</v>
      </c>
      <c r="H17" s="8"/>
    </row>
    <row r="18" spans="1:8" x14ac:dyDescent="0.3">
      <c r="A18" s="31"/>
      <c r="B18" s="96"/>
      <c r="C18" s="15"/>
      <c r="D18" s="30"/>
      <c r="E18" s="16"/>
      <c r="F18" s="17"/>
      <c r="G18" s="18">
        <f>+D18*E18</f>
        <v>0</v>
      </c>
      <c r="H18" s="8"/>
    </row>
    <row r="19" spans="1:8" x14ac:dyDescent="0.3">
      <c r="A19" s="31"/>
      <c r="B19" s="108"/>
      <c r="C19" s="109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27884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/>
      <c r="G23" s="13" t="s">
        <v>11</v>
      </c>
      <c r="H23" s="27"/>
    </row>
    <row r="24" spans="1:8" ht="20.399999999999999" x14ac:dyDescent="0.3">
      <c r="A24" s="28"/>
      <c r="B24" s="95" t="s">
        <v>53</v>
      </c>
      <c r="C24" s="42" t="s">
        <v>14</v>
      </c>
      <c r="D24" s="30">
        <v>120</v>
      </c>
      <c r="E24" s="16">
        <v>3540000</v>
      </c>
      <c r="F24" s="17"/>
      <c r="G24" s="18">
        <f>+E24/D24</f>
        <v>29500</v>
      </c>
      <c r="H24" s="27"/>
    </row>
    <row r="25" spans="1:8" x14ac:dyDescent="0.3">
      <c r="A25" s="31"/>
      <c r="B25" s="29" t="s">
        <v>54</v>
      </c>
      <c r="C25" s="15" t="s">
        <v>14</v>
      </c>
      <c r="D25" s="30">
        <v>120</v>
      </c>
      <c r="E25" s="16">
        <v>2120000</v>
      </c>
      <c r="F25" s="17"/>
      <c r="G25" s="18">
        <f>+E25/D25</f>
        <v>17666.666666666668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6"/>
      <c r="F26" s="114"/>
      <c r="G26" s="18">
        <f>+D26*E26</f>
        <v>0</v>
      </c>
      <c r="H26" s="27"/>
    </row>
    <row r="27" spans="1:8" x14ac:dyDescent="0.3">
      <c r="A27" s="31"/>
      <c r="B27" s="108"/>
      <c r="C27" s="109"/>
      <c r="D27" s="30"/>
      <c r="E27" s="16"/>
      <c r="F27" s="114"/>
      <c r="G27" s="18">
        <f>+D27*E27</f>
        <v>0</v>
      </c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>
        <f>+D28*E28</f>
        <v>0</v>
      </c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47166.666666666672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55</v>
      </c>
      <c r="C32" s="42" t="s">
        <v>20</v>
      </c>
      <c r="D32" s="43">
        <v>600</v>
      </c>
      <c r="E32" s="44">
        <v>660000</v>
      </c>
      <c r="F32" s="45">
        <v>1</v>
      </c>
      <c r="G32" s="46">
        <f>E32/D32</f>
        <v>1100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1100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 t="s">
        <v>59</v>
      </c>
      <c r="C40" s="42">
        <v>48</v>
      </c>
      <c r="D40" s="43">
        <v>1.2</v>
      </c>
      <c r="E40" s="70">
        <v>1980</v>
      </c>
      <c r="F40" s="120"/>
      <c r="G40" s="121">
        <f>C40*D40*E40</f>
        <v>114047.99999999999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ht="15" thickBot="1" x14ac:dyDescent="0.35">
      <c r="A43" s="56"/>
      <c r="B43" s="33" t="s">
        <v>114</v>
      </c>
      <c r="C43" s="21"/>
      <c r="D43" s="59"/>
      <c r="E43" s="59" t="s">
        <v>114</v>
      </c>
      <c r="F43" s="123"/>
      <c r="G43" s="124" t="str">
        <f>IF(ISERROR(IF(+D43*E43&lt;&gt;0,+D43*E43,"")),"",+D43*E43)</f>
        <v/>
      </c>
      <c r="H43" s="68"/>
    </row>
    <row r="44" spans="1:8" ht="15" thickBot="1" x14ac:dyDescent="0.35">
      <c r="A44" s="71"/>
      <c r="B44" s="72"/>
      <c r="C44" s="73"/>
      <c r="D44" s="37"/>
      <c r="E44" s="159" t="s">
        <v>26</v>
      </c>
      <c r="F44" s="159"/>
      <c r="G44" s="160"/>
      <c r="H44" s="26">
        <f>SUM(G40:G43)</f>
        <v>114047.99999999999</v>
      </c>
    </row>
    <row r="45" spans="1:8" ht="15" thickBot="1" x14ac:dyDescent="0.35">
      <c r="A45" s="63"/>
      <c r="B45" s="64"/>
      <c r="C45" s="65"/>
      <c r="D45" s="66"/>
      <c r="E45" s="125"/>
      <c r="F45" s="125"/>
      <c r="G45" s="125"/>
      <c r="H45" s="126"/>
    </row>
    <row r="46" spans="1:8" ht="15" thickBot="1" x14ac:dyDescent="0.35">
      <c r="A46" s="162" t="s">
        <v>27</v>
      </c>
      <c r="B46" s="163"/>
      <c r="C46" s="74"/>
      <c r="D46" s="75"/>
      <c r="E46" s="75"/>
      <c r="F46" s="75"/>
      <c r="G46" s="75"/>
      <c r="H46" s="76">
        <f>ROUND(SUM(H37+H44+H21+H29),0)</f>
        <v>190199</v>
      </c>
    </row>
    <row r="47" spans="1:8" ht="15" thickBot="1" x14ac:dyDescent="0.35">
      <c r="A47" s="164"/>
      <c r="B47" s="165"/>
      <c r="C47" s="77"/>
      <c r="D47" s="78"/>
      <c r="E47" s="78"/>
      <c r="F47" s="78"/>
      <c r="G47" s="78"/>
      <c r="H47" s="79"/>
    </row>
    <row r="48" spans="1:8" ht="15" thickBot="1" x14ac:dyDescent="0.35">
      <c r="A48" s="164" t="s">
        <v>28</v>
      </c>
      <c r="B48" s="165"/>
      <c r="C48" s="77"/>
      <c r="D48" s="78"/>
      <c r="E48" s="78"/>
      <c r="F48" s="78"/>
      <c r="G48" s="78"/>
      <c r="H48" s="76">
        <f>+H46</f>
        <v>190199</v>
      </c>
    </row>
    <row r="49" spans="1:8" x14ac:dyDescent="0.3">
      <c r="A49" s="80"/>
      <c r="B49" s="80"/>
      <c r="C49" s="65"/>
      <c r="D49" s="66"/>
      <c r="E49" s="66"/>
      <c r="F49" s="66"/>
      <c r="G49" s="66"/>
      <c r="H49" s="81"/>
    </row>
    <row r="50" spans="1:8" x14ac:dyDescent="0.3">
      <c r="A50" s="80" t="s">
        <v>29</v>
      </c>
      <c r="B50" s="82"/>
      <c r="C50" s="83"/>
      <c r="D50" s="84"/>
      <c r="E50" s="84"/>
      <c r="F50" s="84"/>
      <c r="G50" s="84"/>
      <c r="H50" s="85"/>
    </row>
    <row r="51" spans="1:8" x14ac:dyDescent="0.3">
      <c r="A51" s="80"/>
      <c r="B51" s="86"/>
      <c r="C51" s="87"/>
      <c r="D51" s="88"/>
      <c r="E51" s="88"/>
      <c r="F51" s="88"/>
      <c r="G51" s="88"/>
      <c r="H51" s="89"/>
    </row>
    <row r="52" spans="1:8" x14ac:dyDescent="0.3">
      <c r="A52" s="72"/>
      <c r="B52" s="80"/>
      <c r="C52" s="65"/>
      <c r="D52" s="66"/>
      <c r="E52" s="66"/>
      <c r="F52" s="66"/>
      <c r="G52" s="66"/>
      <c r="H52" s="81"/>
    </row>
    <row r="53" spans="1:8" x14ac:dyDescent="0.3">
      <c r="A53" s="80"/>
      <c r="B53" s="80"/>
      <c r="C53" s="65"/>
      <c r="D53" s="66"/>
      <c r="E53" s="66"/>
      <c r="F53" s="66"/>
      <c r="G53" s="66"/>
      <c r="H53" s="81"/>
    </row>
    <row r="54" spans="1:8" x14ac:dyDescent="0.3">
      <c r="A54" s="90"/>
      <c r="B54" s="90"/>
      <c r="C54" s="91"/>
      <c r="D54" s="92"/>
      <c r="E54" s="92"/>
      <c r="F54" s="92"/>
      <c r="G54" s="90"/>
      <c r="H54" s="93"/>
    </row>
  </sheetData>
  <mergeCells count="14">
    <mergeCell ref="A46:B46"/>
    <mergeCell ref="A47:B47"/>
    <mergeCell ref="A48:B48"/>
    <mergeCell ref="A22:B22"/>
    <mergeCell ref="D29:G29"/>
    <mergeCell ref="A30:B30"/>
    <mergeCell ref="E37:G37"/>
    <mergeCell ref="A38:B38"/>
    <mergeCell ref="E44:G44"/>
    <mergeCell ref="B2:F2"/>
    <mergeCell ref="B7:F7"/>
    <mergeCell ref="A3:G6"/>
    <mergeCell ref="E21:G21"/>
    <mergeCell ref="A14:B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7D301-68A5-48AD-AD57-929B6C5D37FB}">
  <dimension ref="A2:H54"/>
  <sheetViews>
    <sheetView zoomScale="85" zoomScaleNormal="85" workbookViewId="0">
      <selection activeCell="D33" sqref="D33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1.6</v>
      </c>
      <c r="C10" s="101"/>
    </row>
    <row r="11" spans="1:8" ht="31.2" customHeight="1" x14ac:dyDescent="0.3">
      <c r="A11" s="4" t="s">
        <v>3</v>
      </c>
      <c r="B11" s="102" t="s">
        <v>143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34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/>
      <c r="C16" s="15"/>
      <c r="D16" s="49"/>
      <c r="E16" s="106"/>
      <c r="F16" s="17"/>
      <c r="G16" s="107">
        <f>+D16*E16</f>
        <v>0</v>
      </c>
      <c r="H16" s="8"/>
    </row>
    <row r="17" spans="1:8" x14ac:dyDescent="0.3">
      <c r="A17" s="31"/>
      <c r="B17" s="105"/>
      <c r="C17" s="15"/>
      <c r="D17" s="30"/>
      <c r="E17" s="16"/>
      <c r="F17" s="17"/>
      <c r="G17" s="18">
        <f>+D17*E17</f>
        <v>0</v>
      </c>
      <c r="H17" s="8"/>
    </row>
    <row r="18" spans="1:8" x14ac:dyDescent="0.3">
      <c r="A18" s="31"/>
      <c r="B18" s="96"/>
      <c r="C18" s="15"/>
      <c r="D18" s="30"/>
      <c r="E18" s="16"/>
      <c r="F18" s="17"/>
      <c r="G18" s="18">
        <f>+D18*E18</f>
        <v>0</v>
      </c>
      <c r="H18" s="8"/>
    </row>
    <row r="19" spans="1:8" x14ac:dyDescent="0.3">
      <c r="A19" s="31"/>
      <c r="B19" s="108"/>
      <c r="C19" s="109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0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/>
      <c r="G23" s="13" t="s">
        <v>11</v>
      </c>
      <c r="H23" s="27"/>
    </row>
    <row r="24" spans="1:8" x14ac:dyDescent="0.3">
      <c r="A24" s="28"/>
      <c r="B24" s="96" t="s">
        <v>144</v>
      </c>
      <c r="C24" s="42" t="s">
        <v>14</v>
      </c>
      <c r="D24" s="30">
        <v>0.1</v>
      </c>
      <c r="E24" s="16">
        <v>92700</v>
      </c>
      <c r="F24" s="17"/>
      <c r="G24" s="18">
        <f>+D24*E24</f>
        <v>9270</v>
      </c>
      <c r="H24" s="27"/>
    </row>
    <row r="25" spans="1:8" x14ac:dyDescent="0.3">
      <c r="A25" s="31"/>
      <c r="B25" s="96" t="s">
        <v>145</v>
      </c>
      <c r="C25" s="15" t="s">
        <v>14</v>
      </c>
      <c r="D25" s="30">
        <v>0.1</v>
      </c>
      <c r="E25" s="16">
        <v>30250</v>
      </c>
      <c r="F25" s="17"/>
      <c r="G25" s="18">
        <f>+D25*E25</f>
        <v>3025</v>
      </c>
      <c r="H25" s="27"/>
    </row>
    <row r="26" spans="1:8" x14ac:dyDescent="0.3">
      <c r="A26" s="31"/>
      <c r="B26" s="141" t="s">
        <v>146</v>
      </c>
      <c r="C26" s="142" t="s">
        <v>14</v>
      </c>
      <c r="D26" s="30">
        <v>0.1</v>
      </c>
      <c r="E26" s="16">
        <v>11765</v>
      </c>
      <c r="F26" s="114"/>
      <c r="G26" s="18">
        <f>+D26*E26</f>
        <v>1176.5</v>
      </c>
      <c r="H26" s="27"/>
    </row>
    <row r="27" spans="1:8" x14ac:dyDescent="0.3">
      <c r="A27" s="31"/>
      <c r="B27" s="108"/>
      <c r="C27" s="109"/>
      <c r="D27" s="30"/>
      <c r="E27" s="16"/>
      <c r="F27" s="114"/>
      <c r="G27" s="18">
        <f>+D27*E27</f>
        <v>0</v>
      </c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>
        <f>+D28*E28</f>
        <v>0</v>
      </c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13471.5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147</v>
      </c>
      <c r="C32" s="42" t="s">
        <v>20</v>
      </c>
      <c r="D32" s="43">
        <v>8.5</v>
      </c>
      <c r="E32" s="44">
        <v>660000</v>
      </c>
      <c r="F32" s="45">
        <v>1</v>
      </c>
      <c r="G32" s="46">
        <f>+E32/D32</f>
        <v>77647.058823529413</v>
      </c>
      <c r="H32" s="38"/>
    </row>
    <row r="33" spans="1:8" x14ac:dyDescent="0.3">
      <c r="A33" s="50"/>
      <c r="B33" s="48"/>
      <c r="C33" s="51"/>
      <c r="D33" s="143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77647.058823529413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70"/>
      <c r="F40" s="120"/>
      <c r="G40" s="121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ht="15" thickBot="1" x14ac:dyDescent="0.35">
      <c r="A43" s="56"/>
      <c r="B43" s="33" t="s">
        <v>114</v>
      </c>
      <c r="C43" s="21"/>
      <c r="D43" s="59"/>
      <c r="E43" s="59" t="s">
        <v>114</v>
      </c>
      <c r="F43" s="123"/>
      <c r="G43" s="124" t="str">
        <f>IF(ISERROR(IF(+D43*E43&lt;&gt;0,+D43*E43,"")),"",+D43*E43)</f>
        <v/>
      </c>
      <c r="H43" s="68"/>
    </row>
    <row r="44" spans="1:8" ht="15" thickBot="1" x14ac:dyDescent="0.35">
      <c r="A44" s="71"/>
      <c r="B44" s="72"/>
      <c r="C44" s="73"/>
      <c r="D44" s="37"/>
      <c r="E44" s="159" t="s">
        <v>26</v>
      </c>
      <c r="F44" s="159"/>
      <c r="G44" s="160"/>
      <c r="H44" s="26">
        <f>SUM(G40:G43)</f>
        <v>0</v>
      </c>
    </row>
    <row r="45" spans="1:8" ht="15" thickBot="1" x14ac:dyDescent="0.35">
      <c r="A45" s="63"/>
      <c r="B45" s="64"/>
      <c r="C45" s="65"/>
      <c r="D45" s="66"/>
      <c r="E45" s="125"/>
      <c r="F45" s="125"/>
      <c r="G45" s="125"/>
      <c r="H45" s="126"/>
    </row>
    <row r="46" spans="1:8" ht="15" thickBot="1" x14ac:dyDescent="0.35">
      <c r="A46" s="162" t="s">
        <v>27</v>
      </c>
      <c r="B46" s="163"/>
      <c r="C46" s="74"/>
      <c r="D46" s="75"/>
      <c r="E46" s="75"/>
      <c r="F46" s="75"/>
      <c r="G46" s="75"/>
      <c r="H46" s="76">
        <f>ROUND(SUM(H37+H44+H21+H29),0)</f>
        <v>91119</v>
      </c>
    </row>
    <row r="47" spans="1:8" ht="15" thickBot="1" x14ac:dyDescent="0.35">
      <c r="A47" s="164"/>
      <c r="B47" s="165"/>
      <c r="C47" s="77"/>
      <c r="D47" s="78"/>
      <c r="E47" s="78"/>
      <c r="F47" s="78"/>
      <c r="G47" s="78"/>
      <c r="H47" s="79"/>
    </row>
    <row r="48" spans="1:8" ht="15" thickBot="1" x14ac:dyDescent="0.35">
      <c r="A48" s="164" t="s">
        <v>28</v>
      </c>
      <c r="B48" s="165"/>
      <c r="C48" s="77"/>
      <c r="D48" s="78"/>
      <c r="E48" s="78"/>
      <c r="F48" s="78"/>
      <c r="G48" s="78"/>
      <c r="H48" s="76">
        <f>+H46</f>
        <v>91119</v>
      </c>
    </row>
    <row r="49" spans="1:8" x14ac:dyDescent="0.3">
      <c r="A49" s="80"/>
      <c r="B49" s="80"/>
      <c r="C49" s="65"/>
      <c r="D49" s="66"/>
      <c r="E49" s="66"/>
      <c r="F49" s="66"/>
      <c r="G49" s="66"/>
      <c r="H49" s="81"/>
    </row>
    <row r="50" spans="1:8" x14ac:dyDescent="0.3">
      <c r="A50" s="80" t="s">
        <v>29</v>
      </c>
      <c r="B50" s="82"/>
      <c r="C50" s="83"/>
      <c r="D50" s="84"/>
      <c r="E50" s="84"/>
      <c r="F50" s="84"/>
      <c r="G50" s="84"/>
      <c r="H50" s="85"/>
    </row>
    <row r="51" spans="1:8" x14ac:dyDescent="0.3">
      <c r="A51" s="80"/>
      <c r="B51" s="86"/>
      <c r="C51" s="87"/>
      <c r="D51" s="88"/>
      <c r="E51" s="88"/>
      <c r="F51" s="88"/>
      <c r="G51" s="88"/>
      <c r="H51" s="89"/>
    </row>
    <row r="52" spans="1:8" x14ac:dyDescent="0.3">
      <c r="A52" s="72"/>
      <c r="B52" s="80"/>
      <c r="C52" s="65"/>
      <c r="D52" s="66"/>
      <c r="E52" s="66"/>
      <c r="F52" s="66"/>
      <c r="G52" s="66"/>
      <c r="H52" s="81"/>
    </row>
    <row r="53" spans="1:8" x14ac:dyDescent="0.3">
      <c r="A53" s="80"/>
      <c r="B53" s="80"/>
      <c r="C53" s="65"/>
      <c r="D53" s="66"/>
      <c r="E53" s="66"/>
      <c r="F53" s="66"/>
      <c r="G53" s="66"/>
      <c r="H53" s="81"/>
    </row>
    <row r="54" spans="1:8" x14ac:dyDescent="0.3">
      <c r="A54" s="90"/>
      <c r="B54" s="90"/>
      <c r="C54" s="91"/>
      <c r="D54" s="92"/>
      <c r="E54" s="92"/>
      <c r="F54" s="92"/>
      <c r="G54" s="90"/>
      <c r="H54" s="93"/>
    </row>
  </sheetData>
  <mergeCells count="14">
    <mergeCell ref="A22:B22"/>
    <mergeCell ref="B2:F2"/>
    <mergeCell ref="A3:G6"/>
    <mergeCell ref="B7:F7"/>
    <mergeCell ref="A14:B14"/>
    <mergeCell ref="E21:G21"/>
    <mergeCell ref="A47:B47"/>
    <mergeCell ref="A48:B48"/>
    <mergeCell ref="D29:G29"/>
    <mergeCell ref="A30:B30"/>
    <mergeCell ref="E37:G37"/>
    <mergeCell ref="A38:B38"/>
    <mergeCell ref="E44:G44"/>
    <mergeCell ref="A46:B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56"/>
  <sheetViews>
    <sheetView zoomScale="85" zoomScaleNormal="85" workbookViewId="0">
      <selection activeCell="C12" sqref="C12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2.1</v>
      </c>
      <c r="C10" s="101"/>
    </row>
    <row r="11" spans="1:8" ht="17.25" customHeight="1" x14ac:dyDescent="0.3">
      <c r="A11" s="4" t="s">
        <v>3</v>
      </c>
      <c r="B11" s="2" t="s">
        <v>63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62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64</v>
      </c>
      <c r="C16" s="15" t="s">
        <v>62</v>
      </c>
      <c r="D16" s="49">
        <v>1</v>
      </c>
      <c r="E16" s="16">
        <v>8620</v>
      </c>
      <c r="F16" s="17"/>
      <c r="G16" s="107">
        <f t="shared" ref="G16:G21" si="0">+D16*E16</f>
        <v>8620</v>
      </c>
      <c r="H16" s="8"/>
    </row>
    <row r="17" spans="1:8" x14ac:dyDescent="0.3">
      <c r="A17" s="31"/>
      <c r="B17" s="105" t="s">
        <v>65</v>
      </c>
      <c r="C17" s="15" t="s">
        <v>62</v>
      </c>
      <c r="D17" s="30">
        <v>0.1</v>
      </c>
      <c r="E17" s="16">
        <v>13200</v>
      </c>
      <c r="F17" s="17"/>
      <c r="G17" s="18">
        <f t="shared" si="0"/>
        <v>1320</v>
      </c>
      <c r="H17" s="8"/>
    </row>
    <row r="18" spans="1:8" x14ac:dyDescent="0.3">
      <c r="A18" s="31"/>
      <c r="B18" s="105" t="s">
        <v>66</v>
      </c>
      <c r="C18" s="15" t="s">
        <v>38</v>
      </c>
      <c r="D18" s="30">
        <v>0.1</v>
      </c>
      <c r="E18" s="16">
        <v>960</v>
      </c>
      <c r="F18" s="17"/>
      <c r="G18" s="18">
        <f t="shared" si="0"/>
        <v>96</v>
      </c>
      <c r="H18" s="8"/>
    </row>
    <row r="19" spans="1:8" x14ac:dyDescent="0.3">
      <c r="A19" s="31"/>
      <c r="B19" s="105" t="s">
        <v>67</v>
      </c>
      <c r="C19" s="15" t="s">
        <v>38</v>
      </c>
      <c r="D19" s="30">
        <v>0.03</v>
      </c>
      <c r="E19" s="16">
        <v>9800</v>
      </c>
      <c r="F19" s="17"/>
      <c r="G19" s="18">
        <f t="shared" si="0"/>
        <v>294</v>
      </c>
      <c r="H19" s="8"/>
    </row>
    <row r="20" spans="1:8" x14ac:dyDescent="0.3">
      <c r="A20" s="31"/>
      <c r="B20" s="105"/>
      <c r="C20" s="109"/>
      <c r="D20" s="30"/>
      <c r="E20" s="16"/>
      <c r="F20" s="17"/>
      <c r="G20" s="18">
        <f t="shared" si="0"/>
        <v>0</v>
      </c>
      <c r="H20" s="8"/>
    </row>
    <row r="21" spans="1:8" ht="15" thickBot="1" x14ac:dyDescent="0.35">
      <c r="A21" s="32"/>
      <c r="B21" s="110" t="s">
        <v>114</v>
      </c>
      <c r="C21" s="111" t="s">
        <v>114</v>
      </c>
      <c r="D21" s="112"/>
      <c r="E21" s="16"/>
      <c r="F21" s="17"/>
      <c r="G21" s="18">
        <f t="shared" si="0"/>
        <v>0</v>
      </c>
      <c r="H21" s="8"/>
    </row>
    <row r="22" spans="1:8" ht="15" thickBot="1" x14ac:dyDescent="0.35">
      <c r="A22" s="22"/>
      <c r="B22" s="23"/>
      <c r="C22" s="24"/>
      <c r="D22" s="25"/>
      <c r="E22" s="159" t="s">
        <v>12</v>
      </c>
      <c r="F22" s="159"/>
      <c r="G22" s="160"/>
      <c r="H22" s="26">
        <f>SUM(G16:G21)</f>
        <v>10330</v>
      </c>
    </row>
    <row r="23" spans="1:8" ht="15" thickBot="1" x14ac:dyDescent="0.35">
      <c r="A23" s="161" t="s">
        <v>42</v>
      </c>
      <c r="B23" s="161"/>
      <c r="C23" s="6"/>
      <c r="D23" s="25"/>
      <c r="E23" s="25"/>
      <c r="F23" s="25"/>
      <c r="G23" s="25"/>
      <c r="H23" s="8"/>
    </row>
    <row r="24" spans="1:8" ht="15" thickBot="1" x14ac:dyDescent="0.35">
      <c r="A24" s="9" t="s">
        <v>6</v>
      </c>
      <c r="B24" s="10" t="s">
        <v>7</v>
      </c>
      <c r="C24" s="10" t="s">
        <v>8</v>
      </c>
      <c r="D24" s="11" t="s">
        <v>32</v>
      </c>
      <c r="E24" s="11" t="s">
        <v>13</v>
      </c>
      <c r="F24" s="12"/>
      <c r="G24" s="13" t="s">
        <v>11</v>
      </c>
      <c r="H24" s="27"/>
    </row>
    <row r="25" spans="1:8" x14ac:dyDescent="0.3">
      <c r="A25" s="28"/>
      <c r="B25" s="95" t="s">
        <v>68</v>
      </c>
      <c r="C25" s="42" t="s">
        <v>14</v>
      </c>
      <c r="D25" s="30">
        <v>270</v>
      </c>
      <c r="E25" s="16">
        <v>10832</v>
      </c>
      <c r="F25" s="17"/>
      <c r="G25" s="18">
        <f>+E25/D25</f>
        <v>40.11851851851852</v>
      </c>
      <c r="H25" s="27"/>
    </row>
    <row r="26" spans="1:8" x14ac:dyDescent="0.3">
      <c r="A26" s="31"/>
      <c r="B26" s="29"/>
      <c r="C26" s="15"/>
      <c r="D26" s="30"/>
      <c r="E26" s="16"/>
      <c r="F26" s="17"/>
      <c r="G26" s="18"/>
      <c r="H26" s="27"/>
    </row>
    <row r="27" spans="1:8" x14ac:dyDescent="0.3">
      <c r="A27" s="31"/>
      <c r="B27" s="108" t="s">
        <v>114</v>
      </c>
      <c r="C27" s="109" t="s">
        <v>114</v>
      </c>
      <c r="D27" s="30"/>
      <c r="E27" s="16"/>
      <c r="F27" s="114"/>
      <c r="G27" s="18"/>
      <c r="H27" s="27"/>
    </row>
    <row r="28" spans="1:8" x14ac:dyDescent="0.3">
      <c r="A28" s="31"/>
      <c r="B28" s="108"/>
      <c r="C28" s="109"/>
      <c r="D28" s="30"/>
      <c r="E28" s="16"/>
      <c r="F28" s="114"/>
      <c r="G28" s="18"/>
      <c r="H28" s="27"/>
    </row>
    <row r="29" spans="1:8" ht="15" thickBot="1" x14ac:dyDescent="0.35">
      <c r="A29" s="32"/>
      <c r="B29" s="110" t="s">
        <v>114</v>
      </c>
      <c r="C29" s="111" t="s">
        <v>114</v>
      </c>
      <c r="D29" s="30"/>
      <c r="E29" s="16"/>
      <c r="F29" s="117"/>
      <c r="G29" s="18"/>
      <c r="H29" s="27"/>
    </row>
    <row r="30" spans="1:8" ht="15" thickBot="1" x14ac:dyDescent="0.35">
      <c r="A30" s="34"/>
      <c r="B30" s="35"/>
      <c r="C30" s="36"/>
      <c r="D30" s="159" t="s">
        <v>15</v>
      </c>
      <c r="E30" s="159"/>
      <c r="F30" s="159"/>
      <c r="G30" s="160"/>
      <c r="H30" s="26">
        <f>SUM(G25:G29)</f>
        <v>40.11851851851852</v>
      </c>
    </row>
    <row r="31" spans="1:8" ht="15" thickBot="1" x14ac:dyDescent="0.35">
      <c r="A31" s="161" t="s">
        <v>16</v>
      </c>
      <c r="B31" s="161"/>
      <c r="C31" s="4"/>
      <c r="D31" s="37"/>
      <c r="E31" s="37"/>
      <c r="F31" s="37"/>
      <c r="G31" s="37"/>
      <c r="H31" s="38"/>
    </row>
    <row r="32" spans="1:8" ht="15" thickBot="1" x14ac:dyDescent="0.35">
      <c r="A32" s="9" t="s">
        <v>6</v>
      </c>
      <c r="B32" s="39" t="s">
        <v>17</v>
      </c>
      <c r="C32" s="10" t="s">
        <v>18</v>
      </c>
      <c r="D32" s="11" t="s">
        <v>32</v>
      </c>
      <c r="E32" s="11" t="s">
        <v>19</v>
      </c>
      <c r="F32" s="12" t="s">
        <v>9</v>
      </c>
      <c r="G32" s="13" t="s">
        <v>11</v>
      </c>
      <c r="H32" s="38"/>
    </row>
    <row r="33" spans="1:8" x14ac:dyDescent="0.3">
      <c r="A33" s="40"/>
      <c r="B33" s="97" t="s">
        <v>55</v>
      </c>
      <c r="C33" s="42" t="s">
        <v>20</v>
      </c>
      <c r="D33" s="43">
        <v>300</v>
      </c>
      <c r="E33" s="44">
        <v>660000</v>
      </c>
      <c r="F33" s="45">
        <v>1</v>
      </c>
      <c r="G33" s="46">
        <f>E33/D33</f>
        <v>2200</v>
      </c>
      <c r="H33" s="38"/>
    </row>
    <row r="34" spans="1:8" x14ac:dyDescent="0.3">
      <c r="A34" s="50"/>
      <c r="B34" s="48"/>
      <c r="C34" s="51"/>
      <c r="D34" s="52"/>
      <c r="E34" s="53"/>
      <c r="F34" s="52"/>
      <c r="G34" s="54"/>
      <c r="H34" s="55"/>
    </row>
    <row r="35" spans="1:8" x14ac:dyDescent="0.3">
      <c r="A35" s="50"/>
      <c r="B35" s="100"/>
      <c r="C35" s="51"/>
      <c r="D35" s="52"/>
      <c r="E35" s="53" t="str">
        <f>IF(ISERROR(VLOOKUP(A35,#REF!,4,FALSE)),"",VLOOKUP(A35,#REF!,4,FALSE))</f>
        <v/>
      </c>
      <c r="F35" s="52"/>
      <c r="G35" s="54" t="str">
        <f>IF(ISERROR(IF(+E35/D35&lt;&gt;0,+E35/D35,"")),"",+E35/D35)</f>
        <v/>
      </c>
      <c r="H35" s="62"/>
    </row>
    <row r="36" spans="1:8" x14ac:dyDescent="0.3">
      <c r="A36" s="50"/>
      <c r="B36" s="100"/>
      <c r="C36" s="51"/>
      <c r="D36" s="52"/>
      <c r="E36" s="53"/>
      <c r="F36" s="52"/>
      <c r="G36" s="54"/>
      <c r="H36" s="62"/>
    </row>
    <row r="37" spans="1:8" ht="15" thickBot="1" x14ac:dyDescent="0.35">
      <c r="A37" s="56"/>
      <c r="B37" s="57" t="str">
        <f>IF(ISERROR(VLOOKUP(A37,#REF!,2,FALSE)),"",VLOOKUP(A37,#REF!,2,FALSE))</f>
        <v/>
      </c>
      <c r="C37" s="58"/>
      <c r="D37" s="59"/>
      <c r="E37" s="60" t="str">
        <f>IF(ISERROR(VLOOKUP(A37,#REF!,4,FALSE)),"",VLOOKUP(A37,#REF!,4,FALSE))</f>
        <v/>
      </c>
      <c r="F37" s="59"/>
      <c r="G37" s="61" t="str">
        <f>IF(ISERROR(IF(+E37/D37&lt;&gt;0,+E37/D37,"")),"",+E37/D37)</f>
        <v/>
      </c>
      <c r="H37" s="62"/>
    </row>
    <row r="38" spans="1:8" ht="15" thickBot="1" x14ac:dyDescent="0.35">
      <c r="A38" s="63"/>
      <c r="B38" s="64"/>
      <c r="C38" s="65"/>
      <c r="D38" s="66"/>
      <c r="E38" s="159" t="s">
        <v>21</v>
      </c>
      <c r="F38" s="159"/>
      <c r="G38" s="160"/>
      <c r="H38" s="26">
        <f>SUM(G33:G37)</f>
        <v>2200</v>
      </c>
    </row>
    <row r="39" spans="1:8" ht="15" thickBot="1" x14ac:dyDescent="0.35">
      <c r="A39" s="161" t="s">
        <v>22</v>
      </c>
      <c r="B39" s="161"/>
      <c r="C39" s="4"/>
      <c r="D39" s="67"/>
      <c r="E39" s="67"/>
      <c r="F39" s="67"/>
      <c r="G39" s="67"/>
      <c r="H39" s="68"/>
    </row>
    <row r="40" spans="1:8" ht="15" thickBot="1" x14ac:dyDescent="0.35">
      <c r="A40" s="9" t="s">
        <v>6</v>
      </c>
      <c r="B40" s="10" t="s">
        <v>7</v>
      </c>
      <c r="C40" s="10" t="s">
        <v>23</v>
      </c>
      <c r="D40" s="11" t="s">
        <v>24</v>
      </c>
      <c r="E40" s="11" t="s">
        <v>25</v>
      </c>
      <c r="F40" s="12"/>
      <c r="G40" s="13" t="s">
        <v>11</v>
      </c>
      <c r="H40" s="68"/>
    </row>
    <row r="41" spans="1:8" x14ac:dyDescent="0.3">
      <c r="A41" s="40"/>
      <c r="B41" s="119"/>
      <c r="C41" s="42"/>
      <c r="D41" s="43"/>
      <c r="E41" s="70"/>
      <c r="F41" s="120"/>
      <c r="G41" s="121">
        <f>C41*D41*E41</f>
        <v>0</v>
      </c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x14ac:dyDescent="0.3">
      <c r="A44" s="47"/>
      <c r="B44" s="29"/>
      <c r="C44" s="15"/>
      <c r="D44" s="52"/>
      <c r="E44" s="52"/>
      <c r="F44" s="17"/>
      <c r="G44" s="122"/>
      <c r="H44" s="68"/>
    </row>
    <row r="45" spans="1:8" ht="15" thickBot="1" x14ac:dyDescent="0.35">
      <c r="A45" s="56"/>
      <c r="B45" s="33" t="s">
        <v>114</v>
      </c>
      <c r="C45" s="21"/>
      <c r="D45" s="59"/>
      <c r="E45" s="59" t="s">
        <v>114</v>
      </c>
      <c r="F45" s="123"/>
      <c r="G45" s="124" t="str">
        <f>IF(ISERROR(IF(+D45*E45&lt;&gt;0,+D45*E45,"")),"",+D45*E45)</f>
        <v/>
      </c>
      <c r="H45" s="68"/>
    </row>
    <row r="46" spans="1:8" ht="15" thickBot="1" x14ac:dyDescent="0.35">
      <c r="A46" s="71"/>
      <c r="B46" s="72"/>
      <c r="C46" s="73"/>
      <c r="D46" s="37"/>
      <c r="E46" s="159" t="s">
        <v>26</v>
      </c>
      <c r="F46" s="159"/>
      <c r="G46" s="160"/>
      <c r="H46" s="26">
        <f>SUM(G41:G45)</f>
        <v>0</v>
      </c>
    </row>
    <row r="47" spans="1:8" ht="15" thickBot="1" x14ac:dyDescent="0.35">
      <c r="A47" s="63"/>
      <c r="B47" s="64"/>
      <c r="C47" s="65"/>
      <c r="D47" s="66"/>
      <c r="E47" s="125"/>
      <c r="F47" s="125"/>
      <c r="G47" s="125"/>
      <c r="H47" s="126"/>
    </row>
    <row r="48" spans="1:8" ht="15" thickBot="1" x14ac:dyDescent="0.35">
      <c r="A48" s="162" t="s">
        <v>27</v>
      </c>
      <c r="B48" s="163"/>
      <c r="C48" s="74"/>
      <c r="D48" s="75"/>
      <c r="E48" s="75"/>
      <c r="F48" s="75"/>
      <c r="G48" s="75"/>
      <c r="H48" s="76">
        <f>ROUND(SUM(H38+H46+H22+H30),0)</f>
        <v>12570</v>
      </c>
    </row>
    <row r="49" spans="1:8" ht="15" thickBot="1" x14ac:dyDescent="0.35">
      <c r="A49" s="164"/>
      <c r="B49" s="165"/>
      <c r="C49" s="77"/>
      <c r="D49" s="78"/>
      <c r="E49" s="78"/>
      <c r="F49" s="78"/>
      <c r="G49" s="78"/>
      <c r="H49" s="79"/>
    </row>
    <row r="50" spans="1:8" ht="15" thickBot="1" x14ac:dyDescent="0.35">
      <c r="A50" s="164" t="s">
        <v>28</v>
      </c>
      <c r="B50" s="165"/>
      <c r="C50" s="77"/>
      <c r="D50" s="78"/>
      <c r="E50" s="78"/>
      <c r="F50" s="78"/>
      <c r="G50" s="78"/>
      <c r="H50" s="76">
        <f>+H48</f>
        <v>12570</v>
      </c>
    </row>
    <row r="51" spans="1:8" x14ac:dyDescent="0.3">
      <c r="A51" s="80"/>
      <c r="B51" s="80"/>
      <c r="C51" s="65"/>
      <c r="D51" s="66"/>
      <c r="E51" s="66"/>
      <c r="F51" s="66"/>
      <c r="G51" s="66"/>
      <c r="H51" s="81"/>
    </row>
    <row r="52" spans="1:8" x14ac:dyDescent="0.3">
      <c r="A52" s="80" t="s">
        <v>29</v>
      </c>
      <c r="B52" s="82"/>
      <c r="C52" s="83"/>
      <c r="D52" s="84"/>
      <c r="E52" s="84"/>
      <c r="F52" s="84"/>
      <c r="G52" s="84"/>
      <c r="H52" s="85"/>
    </row>
    <row r="53" spans="1:8" x14ac:dyDescent="0.3">
      <c r="A53" s="80"/>
      <c r="B53" s="86"/>
      <c r="C53" s="87"/>
      <c r="D53" s="88"/>
      <c r="E53" s="88"/>
      <c r="F53" s="88"/>
      <c r="G53" s="88"/>
      <c r="H53" s="89"/>
    </row>
    <row r="54" spans="1:8" x14ac:dyDescent="0.3">
      <c r="A54" s="72"/>
      <c r="B54" s="80"/>
      <c r="C54" s="65"/>
      <c r="D54" s="66"/>
      <c r="E54" s="66"/>
      <c r="F54" s="66"/>
      <c r="G54" s="66"/>
      <c r="H54" s="81"/>
    </row>
    <row r="55" spans="1:8" x14ac:dyDescent="0.3">
      <c r="A55" s="80"/>
      <c r="B55" s="80"/>
      <c r="C55" s="65"/>
      <c r="D55" s="66"/>
      <c r="E55" s="66"/>
      <c r="F55" s="66"/>
      <c r="G55" s="66"/>
      <c r="H55" s="81"/>
    </row>
    <row r="56" spans="1:8" x14ac:dyDescent="0.3">
      <c r="A56" s="90"/>
      <c r="B56" s="90"/>
      <c r="C56" s="91"/>
      <c r="D56" s="92"/>
      <c r="E56" s="92"/>
      <c r="F56" s="92"/>
      <c r="G56" s="90"/>
      <c r="H56" s="93"/>
    </row>
  </sheetData>
  <mergeCells count="14">
    <mergeCell ref="A48:B48"/>
    <mergeCell ref="A49:B49"/>
    <mergeCell ref="A50:B50"/>
    <mergeCell ref="A23:B23"/>
    <mergeCell ref="D30:G30"/>
    <mergeCell ref="A31:B31"/>
    <mergeCell ref="E38:G38"/>
    <mergeCell ref="A39:B39"/>
    <mergeCell ref="E46:G46"/>
    <mergeCell ref="B2:F2"/>
    <mergeCell ref="B7:F7"/>
    <mergeCell ref="A3:G6"/>
    <mergeCell ref="E22:G22"/>
    <mergeCell ref="A14:B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H55"/>
  <sheetViews>
    <sheetView topLeftCell="A6" zoomScale="85" zoomScaleNormal="85" workbookViewId="0">
      <selection activeCell="D33" sqref="D33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3.1</v>
      </c>
      <c r="C10" s="101"/>
    </row>
    <row r="11" spans="1:8" ht="38.25" customHeight="1" x14ac:dyDescent="0.3">
      <c r="A11" s="4" t="s">
        <v>3</v>
      </c>
      <c r="B11" s="102" t="s">
        <v>69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70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71</v>
      </c>
      <c r="C16" s="15" t="s">
        <v>0</v>
      </c>
      <c r="D16" s="49">
        <v>0.06</v>
      </c>
      <c r="E16" s="106">
        <v>607805</v>
      </c>
      <c r="F16" s="17"/>
      <c r="G16" s="107">
        <f>+D16*E16</f>
        <v>36468.299999999996</v>
      </c>
      <c r="H16" s="8"/>
    </row>
    <row r="17" spans="1:8" x14ac:dyDescent="0.3">
      <c r="A17" s="31"/>
      <c r="B17" s="105" t="s">
        <v>64</v>
      </c>
      <c r="C17" s="15" t="s">
        <v>62</v>
      </c>
      <c r="D17" s="30">
        <v>0.6</v>
      </c>
      <c r="E17" s="16">
        <v>8620</v>
      </c>
      <c r="F17" s="17"/>
      <c r="G17" s="18">
        <f>+D17*E17</f>
        <v>5172</v>
      </c>
      <c r="H17" s="8"/>
    </row>
    <row r="18" spans="1:8" x14ac:dyDescent="0.3">
      <c r="A18" s="31"/>
      <c r="B18" s="105"/>
      <c r="C18" s="15"/>
      <c r="D18" s="30"/>
      <c r="E18" s="16"/>
      <c r="F18" s="17"/>
      <c r="G18" s="18">
        <f>+D18*E18</f>
        <v>0</v>
      </c>
      <c r="H18" s="8"/>
    </row>
    <row r="19" spans="1:8" x14ac:dyDescent="0.3">
      <c r="A19" s="31"/>
      <c r="B19" s="105"/>
      <c r="C19" s="15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41640.299999999996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73</v>
      </c>
      <c r="C24" s="42" t="s">
        <v>14</v>
      </c>
      <c r="D24" s="30">
        <v>45</v>
      </c>
      <c r="E24" s="16">
        <v>172435</v>
      </c>
      <c r="F24" s="127">
        <v>1</v>
      </c>
      <c r="G24" s="18">
        <f>+E24/D24</f>
        <v>3831.8888888888887</v>
      </c>
      <c r="H24" s="27"/>
    </row>
    <row r="25" spans="1:8" x14ac:dyDescent="0.3">
      <c r="A25" s="31"/>
      <c r="B25" s="29" t="s">
        <v>74</v>
      </c>
      <c r="C25" s="15" t="s">
        <v>14</v>
      </c>
      <c r="D25" s="30">
        <v>45</v>
      </c>
      <c r="E25" s="16">
        <v>7650</v>
      </c>
      <c r="F25" s="127">
        <v>5</v>
      </c>
      <c r="G25" s="18">
        <f>+E25*F25/D25</f>
        <v>850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6"/>
      <c r="F26" s="114"/>
      <c r="G26" s="18"/>
      <c r="H26" s="27"/>
    </row>
    <row r="27" spans="1:8" x14ac:dyDescent="0.3">
      <c r="A27" s="31"/>
      <c r="B27" s="108"/>
      <c r="C27" s="109"/>
      <c r="D27" s="30"/>
      <c r="E27" s="16"/>
      <c r="F27" s="114"/>
      <c r="G27" s="18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4681.8888888888887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45</v>
      </c>
      <c r="E32" s="44">
        <v>660000</v>
      </c>
      <c r="F32" s="45">
        <v>1</v>
      </c>
      <c r="G32" s="46">
        <f>E32/D32</f>
        <v>14666.666666666666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14666.666666666666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70"/>
      <c r="F40" s="120"/>
      <c r="G40" s="121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60989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60989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A22:B22"/>
    <mergeCell ref="D29:G29"/>
    <mergeCell ref="A30:B30"/>
    <mergeCell ref="E37:G37"/>
    <mergeCell ref="A38:B38"/>
    <mergeCell ref="E45:G45"/>
    <mergeCell ref="B2:F2"/>
    <mergeCell ref="B7:F7"/>
    <mergeCell ref="A3:G6"/>
    <mergeCell ref="E21:G21"/>
    <mergeCell ref="A14:B1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55"/>
  <sheetViews>
    <sheetView topLeftCell="A10" zoomScale="85" zoomScaleNormal="85" workbookViewId="0">
      <selection activeCell="D26" sqref="D26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3.2</v>
      </c>
      <c r="C10" s="101"/>
    </row>
    <row r="11" spans="1:8" ht="28.5" customHeight="1" x14ac:dyDescent="0.3">
      <c r="A11" s="4" t="s">
        <v>3</v>
      </c>
      <c r="B11" s="102" t="s">
        <v>75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71</v>
      </c>
      <c r="C16" s="15" t="s">
        <v>0</v>
      </c>
      <c r="D16" s="49">
        <v>1.2</v>
      </c>
      <c r="E16" s="106">
        <v>607805</v>
      </c>
      <c r="F16" s="17"/>
      <c r="G16" s="107">
        <f>+D16*E16</f>
        <v>729366</v>
      </c>
      <c r="H16" s="8"/>
    </row>
    <row r="17" spans="1:8" x14ac:dyDescent="0.3">
      <c r="A17" s="31"/>
      <c r="B17" s="105" t="s">
        <v>76</v>
      </c>
      <c r="C17" s="15" t="s">
        <v>62</v>
      </c>
      <c r="D17" s="30">
        <v>2</v>
      </c>
      <c r="E17" s="16">
        <v>41500</v>
      </c>
      <c r="F17" s="17"/>
      <c r="G17" s="18">
        <f>+D17*E17</f>
        <v>83000</v>
      </c>
      <c r="H17" s="8"/>
    </row>
    <row r="18" spans="1:8" x14ac:dyDescent="0.3">
      <c r="A18" s="31"/>
      <c r="B18" s="105" t="s">
        <v>58</v>
      </c>
      <c r="C18" s="15" t="s">
        <v>80</v>
      </c>
      <c r="D18" s="30">
        <v>4</v>
      </c>
      <c r="E18" s="16">
        <v>416</v>
      </c>
      <c r="F18" s="17"/>
      <c r="G18" s="18">
        <f>+D18*E18</f>
        <v>1664</v>
      </c>
      <c r="H18" s="8"/>
    </row>
    <row r="19" spans="1:8" x14ac:dyDescent="0.3">
      <c r="A19" s="31"/>
      <c r="B19" s="105"/>
      <c r="C19" s="15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814030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5" t="s">
        <v>73</v>
      </c>
      <c r="C24" s="42" t="s">
        <v>14</v>
      </c>
      <c r="D24" s="30">
        <v>7</v>
      </c>
      <c r="E24" s="16">
        <v>172435</v>
      </c>
      <c r="F24" s="127">
        <v>1</v>
      </c>
      <c r="G24" s="18">
        <f>+E24/D24</f>
        <v>24633.571428571428</v>
      </c>
      <c r="H24" s="27"/>
    </row>
    <row r="25" spans="1:8" x14ac:dyDescent="0.3">
      <c r="A25" s="31"/>
      <c r="B25" s="29" t="s">
        <v>77</v>
      </c>
      <c r="C25" s="15" t="s">
        <v>14</v>
      </c>
      <c r="D25" s="30">
        <v>7</v>
      </c>
      <c r="E25" s="16">
        <v>48000</v>
      </c>
      <c r="F25" s="127">
        <v>1</v>
      </c>
      <c r="G25" s="18">
        <f>+E25*F25/D25</f>
        <v>6857.1428571428569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6"/>
      <c r="F26" s="114"/>
      <c r="G26" s="18"/>
      <c r="H26" s="27"/>
    </row>
    <row r="27" spans="1:8" x14ac:dyDescent="0.3">
      <c r="A27" s="31"/>
      <c r="B27" s="108"/>
      <c r="C27" s="109"/>
      <c r="D27" s="30"/>
      <c r="E27" s="16"/>
      <c r="F27" s="114"/>
      <c r="G27" s="18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31490.714285714283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7</v>
      </c>
      <c r="E32" s="44">
        <v>660000</v>
      </c>
      <c r="F32" s="45">
        <v>1</v>
      </c>
      <c r="G32" s="46">
        <f>E32/D32</f>
        <v>94285.71428571429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94285.71428571429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70"/>
      <c r="F40" s="120"/>
      <c r="G40" s="121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939806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939806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A22:B22"/>
    <mergeCell ref="D29:G29"/>
    <mergeCell ref="A30:B30"/>
    <mergeCell ref="E37:G37"/>
    <mergeCell ref="A38:B38"/>
    <mergeCell ref="E45:G45"/>
    <mergeCell ref="B2:F2"/>
    <mergeCell ref="B7:F7"/>
    <mergeCell ref="A3:G6"/>
    <mergeCell ref="E21:G21"/>
    <mergeCell ref="A14:B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55"/>
  <sheetViews>
    <sheetView topLeftCell="A33" zoomScale="85" zoomScaleNormal="85" workbookViewId="0">
      <selection activeCell="B18" sqref="B18:G18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3.3</v>
      </c>
      <c r="C10" s="101"/>
    </row>
    <row r="11" spans="1:8" ht="39" customHeight="1" x14ac:dyDescent="0.3">
      <c r="A11" s="4" t="s">
        <v>3</v>
      </c>
      <c r="B11" s="102" t="s">
        <v>78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79</v>
      </c>
      <c r="C16" s="15" t="s">
        <v>0</v>
      </c>
      <c r="D16" s="49">
        <v>1.2</v>
      </c>
      <c r="E16" s="106">
        <v>674520</v>
      </c>
      <c r="F16" s="17"/>
      <c r="G16" s="107">
        <f>+D16*E16</f>
        <v>809424</v>
      </c>
      <c r="H16" s="8"/>
    </row>
    <row r="17" spans="1:8" x14ac:dyDescent="0.3">
      <c r="A17" s="31"/>
      <c r="B17" s="105" t="s">
        <v>76</v>
      </c>
      <c r="C17" s="15" t="s">
        <v>62</v>
      </c>
      <c r="D17" s="30">
        <v>2</v>
      </c>
      <c r="E17" s="16">
        <v>41500</v>
      </c>
      <c r="F17" s="17"/>
      <c r="G17" s="18">
        <f>+D17*E17</f>
        <v>83000</v>
      </c>
      <c r="H17" s="8"/>
    </row>
    <row r="18" spans="1:8" x14ac:dyDescent="0.3">
      <c r="A18" s="31"/>
      <c r="B18" s="105" t="s">
        <v>58</v>
      </c>
      <c r="C18" s="15" t="s">
        <v>80</v>
      </c>
      <c r="D18" s="30">
        <v>4</v>
      </c>
      <c r="E18" s="16">
        <v>416</v>
      </c>
      <c r="F18" s="17"/>
      <c r="G18" s="18">
        <f>+D18*E18</f>
        <v>1664</v>
      </c>
      <c r="H18" s="8"/>
    </row>
    <row r="19" spans="1:8" x14ac:dyDescent="0.3">
      <c r="A19" s="31"/>
      <c r="B19" s="105"/>
      <c r="C19" s="15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894088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73</v>
      </c>
      <c r="C24" s="42" t="s">
        <v>14</v>
      </c>
      <c r="D24" s="30">
        <v>5</v>
      </c>
      <c r="E24" s="16">
        <v>172435</v>
      </c>
      <c r="F24" s="127">
        <v>1</v>
      </c>
      <c r="G24" s="18">
        <f>+E24/D24</f>
        <v>34487</v>
      </c>
      <c r="H24" s="27"/>
    </row>
    <row r="25" spans="1:8" x14ac:dyDescent="0.3">
      <c r="A25" s="31"/>
      <c r="B25" s="96" t="s">
        <v>74</v>
      </c>
      <c r="C25" s="15" t="s">
        <v>14</v>
      </c>
      <c r="D25" s="30">
        <v>5</v>
      </c>
      <c r="E25" s="16">
        <v>7650</v>
      </c>
      <c r="F25" s="127">
        <v>5</v>
      </c>
      <c r="G25" s="18">
        <f>+E25*F25/D25</f>
        <v>7650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6"/>
      <c r="F26" s="114"/>
      <c r="G26" s="18"/>
      <c r="H26" s="27"/>
    </row>
    <row r="27" spans="1:8" x14ac:dyDescent="0.3">
      <c r="A27" s="31"/>
      <c r="B27" s="108"/>
      <c r="C27" s="109"/>
      <c r="D27" s="30"/>
      <c r="E27" s="16"/>
      <c r="F27" s="114"/>
      <c r="G27" s="18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42137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5</v>
      </c>
      <c r="E32" s="44">
        <v>660000</v>
      </c>
      <c r="F32" s="45">
        <v>1</v>
      </c>
      <c r="G32" s="46">
        <f>E32/D32</f>
        <v>132000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132000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70"/>
      <c r="F40" s="120"/>
      <c r="G40" s="121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1068225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1068225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A22:B22"/>
    <mergeCell ref="D29:G29"/>
    <mergeCell ref="A30:B30"/>
    <mergeCell ref="E37:G37"/>
    <mergeCell ref="A38:B38"/>
    <mergeCell ref="E45:G45"/>
    <mergeCell ref="B2:F2"/>
    <mergeCell ref="B7:F7"/>
    <mergeCell ref="A3:G6"/>
    <mergeCell ref="E21:G21"/>
    <mergeCell ref="A14:B1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H55"/>
  <sheetViews>
    <sheetView topLeftCell="A5" zoomScale="85" zoomScaleNormal="85" workbookViewId="0">
      <selection activeCell="D33" sqref="D33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3.4</v>
      </c>
      <c r="C10" s="101"/>
    </row>
    <row r="11" spans="1:8" ht="38.25" customHeight="1" x14ac:dyDescent="0.3">
      <c r="A11" s="4" t="s">
        <v>3</v>
      </c>
      <c r="B11" s="102" t="s">
        <v>81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79</v>
      </c>
      <c r="C16" s="15" t="s">
        <v>0</v>
      </c>
      <c r="D16" s="49">
        <v>1.2</v>
      </c>
      <c r="E16" s="106">
        <v>674520</v>
      </c>
      <c r="F16" s="17"/>
      <c r="G16" s="107">
        <f>+D16*E16</f>
        <v>809424</v>
      </c>
      <c r="H16" s="8"/>
    </row>
    <row r="17" spans="1:8" x14ac:dyDescent="0.3">
      <c r="A17" s="31"/>
      <c r="B17" s="105" t="s">
        <v>76</v>
      </c>
      <c r="C17" s="15" t="s">
        <v>62</v>
      </c>
      <c r="D17" s="30">
        <v>2</v>
      </c>
      <c r="E17" s="16">
        <v>41500</v>
      </c>
      <c r="F17" s="17"/>
      <c r="G17" s="18">
        <f>+D17*E17</f>
        <v>83000</v>
      </c>
      <c r="H17" s="8"/>
    </row>
    <row r="18" spans="1:8" x14ac:dyDescent="0.3">
      <c r="A18" s="31"/>
      <c r="B18" s="105" t="s">
        <v>58</v>
      </c>
      <c r="C18" s="15" t="s">
        <v>80</v>
      </c>
      <c r="D18" s="30">
        <v>4</v>
      </c>
      <c r="E18" s="16">
        <v>416</v>
      </c>
      <c r="F18" s="17"/>
      <c r="G18" s="18">
        <f>+D18*E18</f>
        <v>1664</v>
      </c>
      <c r="H18" s="8"/>
    </row>
    <row r="19" spans="1:8" x14ac:dyDescent="0.3">
      <c r="A19" s="31"/>
      <c r="B19" s="105"/>
      <c r="C19" s="15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894088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73</v>
      </c>
      <c r="C24" s="42" t="s">
        <v>14</v>
      </c>
      <c r="D24" s="30">
        <v>5</v>
      </c>
      <c r="E24" s="16">
        <v>172435</v>
      </c>
      <c r="F24" s="127">
        <v>1</v>
      </c>
      <c r="G24" s="18">
        <f>+E24/D24</f>
        <v>34487</v>
      </c>
      <c r="H24" s="27"/>
    </row>
    <row r="25" spans="1:8" x14ac:dyDescent="0.3">
      <c r="A25" s="31"/>
      <c r="B25" s="96" t="s">
        <v>74</v>
      </c>
      <c r="C25" s="15" t="s">
        <v>14</v>
      </c>
      <c r="D25" s="30">
        <v>5</v>
      </c>
      <c r="E25" s="16">
        <v>7650</v>
      </c>
      <c r="F25" s="127">
        <v>5</v>
      </c>
      <c r="G25" s="18">
        <f>+E25*F25/D25</f>
        <v>7650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6"/>
      <c r="F26" s="114"/>
      <c r="G26" s="18"/>
      <c r="H26" s="27"/>
    </row>
    <row r="27" spans="1:8" x14ac:dyDescent="0.3">
      <c r="A27" s="31"/>
      <c r="B27" s="108"/>
      <c r="C27" s="109"/>
      <c r="D27" s="30"/>
      <c r="E27" s="16"/>
      <c r="F27" s="114"/>
      <c r="G27" s="18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42137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5</v>
      </c>
      <c r="E32" s="44">
        <v>660000</v>
      </c>
      <c r="F32" s="45">
        <v>1</v>
      </c>
      <c r="G32" s="46">
        <f>E32/D32</f>
        <v>132000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132000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70"/>
      <c r="F40" s="120"/>
      <c r="G40" s="121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1068225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1068225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A22:B22"/>
    <mergeCell ref="D29:G29"/>
    <mergeCell ref="A30:B30"/>
    <mergeCell ref="E37:G37"/>
    <mergeCell ref="A38:B38"/>
    <mergeCell ref="E45:G45"/>
    <mergeCell ref="B2:F2"/>
    <mergeCell ref="B7:F7"/>
    <mergeCell ref="A3:G6"/>
    <mergeCell ref="E21:G21"/>
    <mergeCell ref="A14:B1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H55"/>
  <sheetViews>
    <sheetView topLeftCell="A4" zoomScale="85" zoomScaleNormal="85" workbookViewId="0">
      <selection activeCell="I15" sqref="I15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4.0999999999999996</v>
      </c>
      <c r="C10" s="101"/>
    </row>
    <row r="11" spans="1:8" ht="17.25" customHeight="1" x14ac:dyDescent="0.3">
      <c r="A11" s="4" t="s">
        <v>3</v>
      </c>
      <c r="B11" s="2" t="s">
        <v>82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70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/>
      <c r="C16" s="15"/>
      <c r="D16" s="49"/>
      <c r="E16" s="106"/>
      <c r="F16" s="17"/>
      <c r="G16" s="107">
        <f>+D16*E16</f>
        <v>0</v>
      </c>
      <c r="H16" s="8"/>
    </row>
    <row r="17" spans="1:8" x14ac:dyDescent="0.3">
      <c r="A17" s="31"/>
      <c r="B17" s="105"/>
      <c r="C17" s="15"/>
      <c r="D17" s="30"/>
      <c r="E17" s="16"/>
      <c r="F17" s="17"/>
      <c r="G17" s="18">
        <f>+D17*E17</f>
        <v>0</v>
      </c>
      <c r="H17" s="8"/>
    </row>
    <row r="18" spans="1:8" x14ac:dyDescent="0.3">
      <c r="A18" s="31"/>
      <c r="B18" s="105"/>
      <c r="C18" s="15"/>
      <c r="D18" s="30"/>
      <c r="E18" s="16"/>
      <c r="F18" s="17"/>
      <c r="G18" s="18">
        <f>+D18*E18</f>
        <v>0</v>
      </c>
      <c r="H18" s="8"/>
    </row>
    <row r="19" spans="1:8" x14ac:dyDescent="0.3">
      <c r="A19" s="31"/>
      <c r="B19" s="105"/>
      <c r="C19" s="15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0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49</v>
      </c>
      <c r="C24" s="42" t="s">
        <v>14</v>
      </c>
      <c r="D24" s="30">
        <v>50</v>
      </c>
      <c r="E24" s="16">
        <v>11000</v>
      </c>
      <c r="F24" s="127">
        <v>15</v>
      </c>
      <c r="G24" s="18">
        <f>+E24/D24*F24</f>
        <v>3300</v>
      </c>
      <c r="H24" s="27"/>
    </row>
    <row r="25" spans="1:8" x14ac:dyDescent="0.3">
      <c r="A25" s="31"/>
      <c r="B25" s="96"/>
      <c r="C25" s="15"/>
      <c r="D25" s="30"/>
      <c r="E25" s="16"/>
      <c r="F25" s="127"/>
      <c r="G25" s="18"/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6"/>
      <c r="F26" s="114"/>
      <c r="G26" s="18"/>
      <c r="H26" s="27"/>
    </row>
    <row r="27" spans="1:8" x14ac:dyDescent="0.3">
      <c r="A27" s="31"/>
      <c r="B27" s="108"/>
      <c r="C27" s="109"/>
      <c r="D27" s="30"/>
      <c r="E27" s="16"/>
      <c r="F27" s="114"/>
      <c r="G27" s="18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3300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55</v>
      </c>
      <c r="C32" s="42" t="s">
        <v>20</v>
      </c>
      <c r="D32" s="43">
        <v>50</v>
      </c>
      <c r="E32" s="44">
        <v>660000</v>
      </c>
      <c r="F32" s="45">
        <v>2</v>
      </c>
      <c r="G32" s="46">
        <f>E32/D32*F32</f>
        <v>26400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26400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70"/>
      <c r="F40" s="120"/>
      <c r="G40" s="121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29700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29700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A22:B22"/>
    <mergeCell ref="D29:G29"/>
    <mergeCell ref="A30:B30"/>
    <mergeCell ref="E37:G37"/>
    <mergeCell ref="A38:B38"/>
    <mergeCell ref="E45:G45"/>
    <mergeCell ref="B2:F2"/>
    <mergeCell ref="B7:F7"/>
    <mergeCell ref="A3:G6"/>
    <mergeCell ref="E21:G21"/>
    <mergeCell ref="A14:B1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55"/>
  <sheetViews>
    <sheetView zoomScale="85" zoomScaleNormal="85" workbookViewId="0">
      <selection activeCell="G43" sqref="G43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4.2</v>
      </c>
      <c r="C10" s="101"/>
    </row>
    <row r="11" spans="1:8" ht="27.75" customHeight="1" x14ac:dyDescent="0.3">
      <c r="A11" s="4" t="s">
        <v>3</v>
      </c>
      <c r="B11" s="102" t="s">
        <v>83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70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84</v>
      </c>
      <c r="C16" s="15" t="s">
        <v>70</v>
      </c>
      <c r="D16" s="49">
        <v>1.05</v>
      </c>
      <c r="E16" s="106">
        <v>50420</v>
      </c>
      <c r="F16" s="17"/>
      <c r="G16" s="107">
        <f>+D16*E16</f>
        <v>52941</v>
      </c>
      <c r="H16" s="8"/>
    </row>
    <row r="17" spans="1:8" x14ac:dyDescent="0.3">
      <c r="A17" s="31"/>
      <c r="B17" s="105" t="s">
        <v>85</v>
      </c>
      <c r="C17" s="15" t="s">
        <v>0</v>
      </c>
      <c r="D17" s="30">
        <v>0.5</v>
      </c>
      <c r="E17" s="16">
        <v>67485</v>
      </c>
      <c r="F17" s="17"/>
      <c r="G17" s="18">
        <f>+D17*E17</f>
        <v>33742.5</v>
      </c>
      <c r="H17" s="8"/>
    </row>
    <row r="18" spans="1:8" x14ac:dyDescent="0.3">
      <c r="A18" s="31"/>
      <c r="B18" s="105" t="s">
        <v>86</v>
      </c>
      <c r="C18" s="15" t="s">
        <v>87</v>
      </c>
      <c r="D18" s="30">
        <v>5</v>
      </c>
      <c r="E18" s="16">
        <v>114</v>
      </c>
      <c r="F18" s="17"/>
      <c r="G18" s="18">
        <f>+D18*E18</f>
        <v>570</v>
      </c>
      <c r="H18" s="8"/>
    </row>
    <row r="19" spans="1:8" x14ac:dyDescent="0.3">
      <c r="A19" s="31"/>
      <c r="B19" s="105"/>
      <c r="C19" s="15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87253.5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88</v>
      </c>
      <c r="C24" s="42" t="s">
        <v>14</v>
      </c>
      <c r="D24" s="30">
        <v>0.1</v>
      </c>
      <c r="E24" s="16">
        <v>145730</v>
      </c>
      <c r="F24" s="127">
        <v>1</v>
      </c>
      <c r="G24" s="18">
        <f>+D24*E24</f>
        <v>14573</v>
      </c>
      <c r="H24" s="27"/>
    </row>
    <row r="25" spans="1:8" x14ac:dyDescent="0.3">
      <c r="A25" s="31"/>
      <c r="B25" s="96"/>
      <c r="C25" s="15"/>
      <c r="D25" s="30"/>
      <c r="E25" s="16"/>
      <c r="F25" s="127"/>
      <c r="G25" s="18"/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6"/>
      <c r="F26" s="114"/>
      <c r="G26" s="18"/>
      <c r="H26" s="27"/>
    </row>
    <row r="27" spans="1:8" x14ac:dyDescent="0.3">
      <c r="A27" s="31"/>
      <c r="B27" s="108"/>
      <c r="C27" s="109"/>
      <c r="D27" s="30"/>
      <c r="E27" s="16"/>
      <c r="F27" s="114"/>
      <c r="G27" s="18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14573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89</v>
      </c>
      <c r="C32" s="42" t="s">
        <v>20</v>
      </c>
      <c r="D32" s="43">
        <v>20</v>
      </c>
      <c r="E32" s="44">
        <v>660000</v>
      </c>
      <c r="F32" s="45">
        <v>1</v>
      </c>
      <c r="G32" s="46">
        <f>E32/D32</f>
        <v>33000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33000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90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 t="s">
        <v>91</v>
      </c>
      <c r="C40" s="42">
        <v>30</v>
      </c>
      <c r="D40" s="43">
        <v>0.5</v>
      </c>
      <c r="E40" s="70">
        <v>1875</v>
      </c>
      <c r="F40" s="120"/>
      <c r="G40" s="121">
        <f>C40*D40*E40</f>
        <v>28125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28125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162952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162952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A22:B22"/>
    <mergeCell ref="D29:G29"/>
    <mergeCell ref="A30:B30"/>
    <mergeCell ref="E37:G37"/>
    <mergeCell ref="A38:B38"/>
    <mergeCell ref="E45:G45"/>
    <mergeCell ref="B2:F2"/>
    <mergeCell ref="B7:F7"/>
    <mergeCell ref="A3:G6"/>
    <mergeCell ref="E21:G21"/>
    <mergeCell ref="A14:B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57"/>
  <sheetViews>
    <sheetView zoomScale="85" zoomScaleNormal="85" workbookViewId="0">
      <selection activeCell="E26" sqref="E26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4.3</v>
      </c>
      <c r="C10" s="101"/>
    </row>
    <row r="11" spans="1:8" ht="49.5" customHeight="1" x14ac:dyDescent="0.3">
      <c r="A11" s="4" t="s">
        <v>3</v>
      </c>
      <c r="B11" s="102" t="s">
        <v>92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38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93</v>
      </c>
      <c r="C16" s="15" t="s">
        <v>38</v>
      </c>
      <c r="D16" s="49">
        <v>1</v>
      </c>
      <c r="E16" s="106">
        <v>7275</v>
      </c>
      <c r="F16" s="17"/>
      <c r="G16" s="107">
        <f>+D16*E16</f>
        <v>7275</v>
      </c>
      <c r="H16" s="8"/>
    </row>
    <row r="17" spans="1:8" x14ac:dyDescent="0.3">
      <c r="A17" s="31"/>
      <c r="B17" s="105" t="s">
        <v>94</v>
      </c>
      <c r="C17" s="15" t="s">
        <v>38</v>
      </c>
      <c r="D17" s="30">
        <v>1</v>
      </c>
      <c r="E17" s="16">
        <v>26155</v>
      </c>
      <c r="F17" s="17"/>
      <c r="G17" s="18">
        <f>+D17*E17</f>
        <v>26155</v>
      </c>
      <c r="H17" s="8"/>
    </row>
    <row r="18" spans="1:8" x14ac:dyDescent="0.3">
      <c r="A18" s="31"/>
      <c r="B18" s="105" t="s">
        <v>95</v>
      </c>
      <c r="C18" s="15" t="s">
        <v>38</v>
      </c>
      <c r="D18" s="30">
        <v>1</v>
      </c>
      <c r="E18" s="106">
        <v>7100</v>
      </c>
      <c r="F18" s="17"/>
      <c r="G18" s="18">
        <f t="shared" ref="G18:G22" si="0">+D18*E18</f>
        <v>7100</v>
      </c>
      <c r="H18" s="8"/>
    </row>
    <row r="19" spans="1:8" x14ac:dyDescent="0.3">
      <c r="A19" s="31"/>
      <c r="B19" s="105" t="s">
        <v>96</v>
      </c>
      <c r="C19" s="15" t="s">
        <v>38</v>
      </c>
      <c r="D19" s="30">
        <v>10</v>
      </c>
      <c r="E19" s="16">
        <v>8900</v>
      </c>
      <c r="F19" s="17"/>
      <c r="G19" s="18">
        <f t="shared" si="0"/>
        <v>89000</v>
      </c>
      <c r="H19" s="8"/>
    </row>
    <row r="20" spans="1:8" x14ac:dyDescent="0.3">
      <c r="A20" s="31"/>
      <c r="B20" s="105" t="s">
        <v>97</v>
      </c>
      <c r="C20" s="15" t="s">
        <v>38</v>
      </c>
      <c r="D20" s="30">
        <v>1</v>
      </c>
      <c r="E20" s="16">
        <v>1870</v>
      </c>
      <c r="F20" s="17"/>
      <c r="G20" s="18">
        <f t="shared" si="0"/>
        <v>1870</v>
      </c>
      <c r="H20" s="8"/>
    </row>
    <row r="21" spans="1:8" x14ac:dyDescent="0.3">
      <c r="A21" s="31"/>
      <c r="B21" s="105" t="s">
        <v>98</v>
      </c>
      <c r="C21" s="15" t="s">
        <v>0</v>
      </c>
      <c r="D21" s="30">
        <v>1</v>
      </c>
      <c r="E21" s="16">
        <v>67485</v>
      </c>
      <c r="F21" s="17"/>
      <c r="G21" s="18">
        <f t="shared" si="0"/>
        <v>67485</v>
      </c>
      <c r="H21" s="8"/>
    </row>
    <row r="22" spans="1:8" ht="15" thickBot="1" x14ac:dyDescent="0.35">
      <c r="A22" s="31"/>
      <c r="B22" s="105" t="s">
        <v>99</v>
      </c>
      <c r="C22" s="15" t="s">
        <v>38</v>
      </c>
      <c r="D22" s="30">
        <v>1</v>
      </c>
      <c r="E22" s="16">
        <v>10150</v>
      </c>
      <c r="F22" s="17"/>
      <c r="G22" s="18">
        <f t="shared" si="0"/>
        <v>10150</v>
      </c>
      <c r="H22" s="8"/>
    </row>
    <row r="23" spans="1:8" ht="15" thickBot="1" x14ac:dyDescent="0.35">
      <c r="A23" s="22"/>
      <c r="B23" s="23"/>
      <c r="C23" s="24"/>
      <c r="D23" s="25"/>
      <c r="E23" s="159" t="s">
        <v>12</v>
      </c>
      <c r="F23" s="159"/>
      <c r="G23" s="160"/>
      <c r="H23" s="26">
        <f>SUM(G16:G22)</f>
        <v>209035</v>
      </c>
    </row>
    <row r="24" spans="1:8" ht="15" thickBot="1" x14ac:dyDescent="0.35">
      <c r="A24" s="161" t="s">
        <v>42</v>
      </c>
      <c r="B24" s="161"/>
      <c r="C24" s="6"/>
      <c r="D24" s="25"/>
      <c r="E24" s="25"/>
      <c r="F24" s="25"/>
      <c r="G24" s="25"/>
      <c r="H24" s="8"/>
    </row>
    <row r="25" spans="1:8" ht="15" thickBot="1" x14ac:dyDescent="0.35">
      <c r="A25" s="9" t="s">
        <v>6</v>
      </c>
      <c r="B25" s="10" t="s">
        <v>7</v>
      </c>
      <c r="C25" s="10" t="s">
        <v>8</v>
      </c>
      <c r="D25" s="11" t="s">
        <v>32</v>
      </c>
      <c r="E25" s="11" t="s">
        <v>13</v>
      </c>
      <c r="F25" s="12" t="s">
        <v>9</v>
      </c>
      <c r="G25" s="13" t="s">
        <v>11</v>
      </c>
      <c r="H25" s="27"/>
    </row>
    <row r="26" spans="1:8" x14ac:dyDescent="0.3">
      <c r="A26" s="28"/>
      <c r="B26" s="96" t="s">
        <v>88</v>
      </c>
      <c r="C26" s="42" t="s">
        <v>14</v>
      </c>
      <c r="D26" s="30">
        <v>0.1</v>
      </c>
      <c r="E26" s="16">
        <v>145730</v>
      </c>
      <c r="F26" s="127">
        <v>1</v>
      </c>
      <c r="G26" s="18">
        <f>+D26*E26</f>
        <v>14573</v>
      </c>
      <c r="H26" s="27"/>
    </row>
    <row r="27" spans="1:8" x14ac:dyDescent="0.3">
      <c r="A27" s="31"/>
      <c r="B27" s="96" t="s">
        <v>49</v>
      </c>
      <c r="C27" s="15" t="s">
        <v>14</v>
      </c>
      <c r="D27" s="30">
        <v>0.1</v>
      </c>
      <c r="E27" s="16">
        <v>11000</v>
      </c>
      <c r="F27" s="127">
        <v>1</v>
      </c>
      <c r="G27" s="18">
        <f>+D27*E27</f>
        <v>1100</v>
      </c>
      <c r="H27" s="27"/>
    </row>
    <row r="28" spans="1:8" x14ac:dyDescent="0.3">
      <c r="A28" s="31"/>
      <c r="B28" s="108" t="s">
        <v>114</v>
      </c>
      <c r="C28" s="109" t="s">
        <v>114</v>
      </c>
      <c r="D28" s="30"/>
      <c r="E28" s="16"/>
      <c r="F28" s="114"/>
      <c r="G28" s="18">
        <f>+D28*E28</f>
        <v>0</v>
      </c>
      <c r="H28" s="27"/>
    </row>
    <row r="29" spans="1:8" x14ac:dyDescent="0.3">
      <c r="A29" s="31"/>
      <c r="B29" s="108"/>
      <c r="C29" s="109"/>
      <c r="D29" s="30"/>
      <c r="E29" s="16"/>
      <c r="F29" s="114"/>
      <c r="G29" s="18">
        <f>+D29*E29</f>
        <v>0</v>
      </c>
      <c r="H29" s="27"/>
    </row>
    <row r="30" spans="1:8" ht="15" thickBot="1" x14ac:dyDescent="0.35">
      <c r="A30" s="32"/>
      <c r="B30" s="110" t="s">
        <v>114</v>
      </c>
      <c r="C30" s="111" t="s">
        <v>114</v>
      </c>
      <c r="D30" s="30"/>
      <c r="E30" s="16"/>
      <c r="F30" s="117"/>
      <c r="G30" s="18">
        <f>+D30*E30</f>
        <v>0</v>
      </c>
      <c r="H30" s="27"/>
    </row>
    <row r="31" spans="1:8" ht="15" thickBot="1" x14ac:dyDescent="0.35">
      <c r="A31" s="34"/>
      <c r="B31" s="35"/>
      <c r="C31" s="36"/>
      <c r="D31" s="159" t="s">
        <v>15</v>
      </c>
      <c r="E31" s="159"/>
      <c r="F31" s="159"/>
      <c r="G31" s="160"/>
      <c r="H31" s="26">
        <f>SUM(G26:G30)</f>
        <v>15673</v>
      </c>
    </row>
    <row r="32" spans="1:8" ht="15" thickBot="1" x14ac:dyDescent="0.35">
      <c r="A32" s="161" t="s">
        <v>16</v>
      </c>
      <c r="B32" s="161"/>
      <c r="C32" s="4"/>
      <c r="D32" s="37"/>
      <c r="E32" s="37"/>
      <c r="F32" s="37"/>
      <c r="G32" s="37"/>
      <c r="H32" s="38"/>
    </row>
    <row r="33" spans="1:8" ht="15" thickBot="1" x14ac:dyDescent="0.35">
      <c r="A33" s="9" t="s">
        <v>6</v>
      </c>
      <c r="B33" s="39" t="s">
        <v>17</v>
      </c>
      <c r="C33" s="10" t="s">
        <v>18</v>
      </c>
      <c r="D33" s="11" t="s">
        <v>100</v>
      </c>
      <c r="E33" s="11" t="s">
        <v>19</v>
      </c>
      <c r="F33" s="12" t="s">
        <v>9</v>
      </c>
      <c r="G33" s="13" t="s">
        <v>11</v>
      </c>
      <c r="H33" s="38"/>
    </row>
    <row r="34" spans="1:8" x14ac:dyDescent="0.3">
      <c r="A34" s="40"/>
      <c r="B34" s="97" t="s">
        <v>101</v>
      </c>
      <c r="C34" s="42" t="s">
        <v>20</v>
      </c>
      <c r="D34" s="43">
        <v>10</v>
      </c>
      <c r="E34" s="44">
        <v>660000</v>
      </c>
      <c r="F34" s="45">
        <v>1</v>
      </c>
      <c r="G34" s="46">
        <f>E34/D34</f>
        <v>66000</v>
      </c>
      <c r="H34" s="38"/>
    </row>
    <row r="35" spans="1:8" x14ac:dyDescent="0.3">
      <c r="A35" s="50"/>
      <c r="B35" s="48"/>
      <c r="C35" s="51"/>
      <c r="D35" s="52"/>
      <c r="E35" s="53"/>
      <c r="F35" s="52"/>
      <c r="G35" s="54"/>
      <c r="H35" s="55"/>
    </row>
    <row r="36" spans="1:8" x14ac:dyDescent="0.3">
      <c r="A36" s="50"/>
      <c r="B36" s="100"/>
      <c r="C36" s="51"/>
      <c r="D36" s="52"/>
      <c r="E36" s="53" t="str">
        <f>IF(ISERROR(VLOOKUP(A36,#REF!,4,FALSE)),"",VLOOKUP(A36,#REF!,4,FALSE))</f>
        <v/>
      </c>
      <c r="F36" s="52"/>
      <c r="G36" s="54" t="str">
        <f>IF(ISERROR(IF(+E36/D36&lt;&gt;0,+E36/D36,"")),"",+E36/D36)</f>
        <v/>
      </c>
      <c r="H36" s="62"/>
    </row>
    <row r="37" spans="1:8" x14ac:dyDescent="0.3">
      <c r="A37" s="50"/>
      <c r="B37" s="100"/>
      <c r="C37" s="51"/>
      <c r="D37" s="52"/>
      <c r="E37" s="53"/>
      <c r="F37" s="52"/>
      <c r="G37" s="54"/>
      <c r="H37" s="62"/>
    </row>
    <row r="38" spans="1:8" ht="15" thickBot="1" x14ac:dyDescent="0.35">
      <c r="A38" s="56"/>
      <c r="B38" s="57" t="str">
        <f>IF(ISERROR(VLOOKUP(A38,#REF!,2,FALSE)),"",VLOOKUP(A38,#REF!,2,FALSE))</f>
        <v/>
      </c>
      <c r="C38" s="58"/>
      <c r="D38" s="59"/>
      <c r="E38" s="60" t="str">
        <f>IF(ISERROR(VLOOKUP(A38,#REF!,4,FALSE)),"",VLOOKUP(A38,#REF!,4,FALSE))</f>
        <v/>
      </c>
      <c r="F38" s="59"/>
      <c r="G38" s="61" t="str">
        <f>IF(ISERROR(IF(+E38/D38&lt;&gt;0,+E38/D38,"")),"",+E38/D38)</f>
        <v/>
      </c>
      <c r="H38" s="62"/>
    </row>
    <row r="39" spans="1:8" ht="15" thickBot="1" x14ac:dyDescent="0.35">
      <c r="A39" s="63"/>
      <c r="B39" s="64"/>
      <c r="C39" s="65"/>
      <c r="D39" s="66"/>
      <c r="E39" s="159" t="s">
        <v>21</v>
      </c>
      <c r="F39" s="159"/>
      <c r="G39" s="160"/>
      <c r="H39" s="26">
        <f>SUM(G34:G38)</f>
        <v>66000</v>
      </c>
    </row>
    <row r="40" spans="1:8" ht="15" thickBot="1" x14ac:dyDescent="0.35">
      <c r="A40" s="161" t="s">
        <v>22</v>
      </c>
      <c r="B40" s="161"/>
      <c r="C40" s="4"/>
      <c r="D40" s="67"/>
      <c r="E40" s="67"/>
      <c r="F40" s="67"/>
      <c r="G40" s="67"/>
      <c r="H40" s="68"/>
    </row>
    <row r="41" spans="1:8" ht="15" thickBot="1" x14ac:dyDescent="0.35">
      <c r="A41" s="9" t="s">
        <v>6</v>
      </c>
      <c r="B41" s="10" t="s">
        <v>7</v>
      </c>
      <c r="C41" s="10" t="s">
        <v>23</v>
      </c>
      <c r="D41" s="11" t="s">
        <v>102</v>
      </c>
      <c r="E41" s="11" t="s">
        <v>25</v>
      </c>
      <c r="F41" s="12"/>
      <c r="G41" s="13" t="s">
        <v>11</v>
      </c>
      <c r="H41" s="68"/>
    </row>
    <row r="42" spans="1:8" x14ac:dyDescent="0.3">
      <c r="A42" s="40"/>
      <c r="B42" s="119" t="s">
        <v>103</v>
      </c>
      <c r="C42" s="42">
        <v>30</v>
      </c>
      <c r="D42" s="43">
        <v>1</v>
      </c>
      <c r="E42" s="70">
        <v>1875</v>
      </c>
      <c r="F42" s="120"/>
      <c r="G42" s="121">
        <f>C42/D42*E42</f>
        <v>56250</v>
      </c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x14ac:dyDescent="0.3">
      <c r="A44" s="47"/>
      <c r="B44" s="29"/>
      <c r="C44" s="15"/>
      <c r="D44" s="52"/>
      <c r="E44" s="52"/>
      <c r="F44" s="17"/>
      <c r="G44" s="122"/>
      <c r="H44" s="68"/>
    </row>
    <row r="45" spans="1:8" x14ac:dyDescent="0.3">
      <c r="A45" s="47"/>
      <c r="B45" s="29"/>
      <c r="C45" s="15"/>
      <c r="D45" s="52"/>
      <c r="E45" s="52"/>
      <c r="F45" s="17"/>
      <c r="G45" s="122"/>
      <c r="H45" s="68"/>
    </row>
    <row r="46" spans="1:8" ht="15" thickBot="1" x14ac:dyDescent="0.35">
      <c r="A46" s="56"/>
      <c r="B46" s="33" t="s">
        <v>114</v>
      </c>
      <c r="C46" s="21"/>
      <c r="D46" s="59"/>
      <c r="E46" s="59" t="s">
        <v>114</v>
      </c>
      <c r="F46" s="123"/>
      <c r="G46" s="124" t="str">
        <f>IF(ISERROR(IF(+D46*E46&lt;&gt;0,+D46*E46,"")),"",+D46*E46)</f>
        <v/>
      </c>
      <c r="H46" s="68"/>
    </row>
    <row r="47" spans="1:8" ht="15" thickBot="1" x14ac:dyDescent="0.35">
      <c r="A47" s="71"/>
      <c r="B47" s="72"/>
      <c r="C47" s="73"/>
      <c r="D47" s="37"/>
      <c r="E47" s="159" t="s">
        <v>26</v>
      </c>
      <c r="F47" s="159"/>
      <c r="G47" s="160"/>
      <c r="H47" s="26">
        <f>SUM(G42:G46)</f>
        <v>56250</v>
      </c>
    </row>
    <row r="48" spans="1:8" ht="15" thickBot="1" x14ac:dyDescent="0.35">
      <c r="A48" s="63"/>
      <c r="B48" s="64"/>
      <c r="C48" s="65"/>
      <c r="D48" s="66"/>
      <c r="E48" s="125"/>
      <c r="F48" s="125"/>
      <c r="G48" s="125"/>
      <c r="H48" s="126"/>
    </row>
    <row r="49" spans="1:8" ht="15" thickBot="1" x14ac:dyDescent="0.35">
      <c r="A49" s="162" t="s">
        <v>27</v>
      </c>
      <c r="B49" s="163"/>
      <c r="C49" s="74"/>
      <c r="D49" s="75"/>
      <c r="E49" s="75"/>
      <c r="F49" s="75"/>
      <c r="G49" s="75"/>
      <c r="H49" s="76">
        <f>ROUND(SUM(H39+H47+H23+H31),0)</f>
        <v>346958</v>
      </c>
    </row>
    <row r="50" spans="1:8" ht="15" thickBot="1" x14ac:dyDescent="0.35">
      <c r="A50" s="164"/>
      <c r="B50" s="165"/>
      <c r="C50" s="77"/>
      <c r="D50" s="78"/>
      <c r="E50" s="78"/>
      <c r="F50" s="78"/>
      <c r="G50" s="78"/>
      <c r="H50" s="79"/>
    </row>
    <row r="51" spans="1:8" ht="15" thickBot="1" x14ac:dyDescent="0.35">
      <c r="A51" s="164" t="s">
        <v>28</v>
      </c>
      <c r="B51" s="165"/>
      <c r="C51" s="77"/>
      <c r="D51" s="78"/>
      <c r="E51" s="78"/>
      <c r="F51" s="78"/>
      <c r="G51" s="78"/>
      <c r="H51" s="76">
        <f>+H49</f>
        <v>346958</v>
      </c>
    </row>
    <row r="52" spans="1:8" x14ac:dyDescent="0.3">
      <c r="A52" s="80"/>
      <c r="B52" s="80"/>
      <c r="C52" s="65"/>
      <c r="D52" s="66"/>
      <c r="E52" s="66"/>
      <c r="F52" s="66"/>
      <c r="G52" s="66"/>
      <c r="H52" s="81"/>
    </row>
    <row r="53" spans="1:8" x14ac:dyDescent="0.3">
      <c r="A53" s="80" t="s">
        <v>29</v>
      </c>
      <c r="B53" s="82"/>
      <c r="C53" s="83"/>
      <c r="D53" s="84"/>
      <c r="E53" s="84"/>
      <c r="F53" s="84"/>
      <c r="G53" s="84"/>
      <c r="H53" s="85"/>
    </row>
    <row r="54" spans="1:8" x14ac:dyDescent="0.3">
      <c r="A54" s="80"/>
      <c r="B54" s="86"/>
      <c r="C54" s="87"/>
      <c r="D54" s="88"/>
      <c r="E54" s="88"/>
      <c r="F54" s="88"/>
      <c r="G54" s="88"/>
      <c r="H54" s="89"/>
    </row>
    <row r="55" spans="1:8" x14ac:dyDescent="0.3">
      <c r="A55" s="72"/>
      <c r="B55" s="80"/>
      <c r="C55" s="65"/>
      <c r="D55" s="66"/>
      <c r="E55" s="66"/>
      <c r="F55" s="66"/>
      <c r="G55" s="66"/>
      <c r="H55" s="81"/>
    </row>
    <row r="56" spans="1:8" x14ac:dyDescent="0.3">
      <c r="A56" s="80"/>
      <c r="B56" s="80"/>
      <c r="C56" s="65"/>
      <c r="D56" s="66"/>
      <c r="E56" s="66"/>
      <c r="F56" s="66"/>
      <c r="G56" s="66"/>
      <c r="H56" s="81"/>
    </row>
    <row r="57" spans="1:8" x14ac:dyDescent="0.3">
      <c r="A57" s="90"/>
      <c r="B57" s="90"/>
      <c r="C57" s="91"/>
      <c r="D57" s="92"/>
      <c r="E57" s="92"/>
      <c r="F57" s="92"/>
      <c r="G57" s="90"/>
      <c r="H57" s="93"/>
    </row>
  </sheetData>
  <mergeCells count="14">
    <mergeCell ref="A49:B49"/>
    <mergeCell ref="A50:B50"/>
    <mergeCell ref="A51:B51"/>
    <mergeCell ref="A24:B24"/>
    <mergeCell ref="D31:G31"/>
    <mergeCell ref="A32:B32"/>
    <mergeCell ref="E39:G39"/>
    <mergeCell ref="A40:B40"/>
    <mergeCell ref="E47:G47"/>
    <mergeCell ref="B2:F2"/>
    <mergeCell ref="B7:F7"/>
    <mergeCell ref="A3:G6"/>
    <mergeCell ref="E23:G23"/>
    <mergeCell ref="A14:B1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H55"/>
  <sheetViews>
    <sheetView zoomScale="85" zoomScaleNormal="85" workbookViewId="0">
      <selection activeCell="A3" sqref="A3:G9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ht="15" thickBot="1" x14ac:dyDescent="0.35">
      <c r="A10" s="5" t="s">
        <v>2</v>
      </c>
      <c r="B10" s="138">
        <v>5.0999999999999996</v>
      </c>
      <c r="C10" s="101"/>
    </row>
    <row r="11" spans="1:8" ht="47.25" customHeight="1" thickBot="1" x14ac:dyDescent="0.35">
      <c r="A11" s="4" t="s">
        <v>3</v>
      </c>
      <c r="B11" s="140" t="s">
        <v>130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71</v>
      </c>
      <c r="C16" s="15" t="s">
        <v>0</v>
      </c>
      <c r="D16" s="49">
        <v>1.2</v>
      </c>
      <c r="E16" s="106">
        <v>635780</v>
      </c>
      <c r="F16" s="17"/>
      <c r="G16" s="133">
        <f>+D16*E16</f>
        <v>762936</v>
      </c>
      <c r="H16" s="8"/>
    </row>
    <row r="17" spans="1:8" x14ac:dyDescent="0.3">
      <c r="A17" s="31"/>
      <c r="B17" s="105" t="s">
        <v>76</v>
      </c>
      <c r="C17" s="15" t="s">
        <v>62</v>
      </c>
      <c r="D17" s="30">
        <v>2</v>
      </c>
      <c r="E17" s="16">
        <v>41500</v>
      </c>
      <c r="F17" s="17"/>
      <c r="G17" s="134">
        <f>+D17*E17</f>
        <v>83000</v>
      </c>
      <c r="H17" s="8"/>
    </row>
    <row r="18" spans="1:8" x14ac:dyDescent="0.3">
      <c r="A18" s="31"/>
      <c r="B18" s="105" t="s">
        <v>58</v>
      </c>
      <c r="C18" s="15" t="s">
        <v>80</v>
      </c>
      <c r="D18" s="30">
        <v>4</v>
      </c>
      <c r="E18" s="16">
        <v>416</v>
      </c>
      <c r="F18" s="17"/>
      <c r="G18" s="134">
        <f>+D18*E18</f>
        <v>1664</v>
      </c>
      <c r="H18" s="8"/>
    </row>
    <row r="19" spans="1:8" x14ac:dyDescent="0.3">
      <c r="A19" s="31"/>
      <c r="B19" s="105" t="s">
        <v>64</v>
      </c>
      <c r="C19" s="15" t="s">
        <v>62</v>
      </c>
      <c r="D19" s="30">
        <v>80</v>
      </c>
      <c r="E19" s="16">
        <v>8620</v>
      </c>
      <c r="F19" s="17"/>
      <c r="G19" s="134">
        <f>+D19*E19</f>
        <v>689600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35"/>
      <c r="F20" s="17"/>
      <c r="G20" s="134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1537200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73</v>
      </c>
      <c r="C24" s="42" t="s">
        <v>14</v>
      </c>
      <c r="D24" s="30">
        <v>4.8</v>
      </c>
      <c r="E24" s="16">
        <v>150000</v>
      </c>
      <c r="F24" s="127">
        <v>1</v>
      </c>
      <c r="G24" s="134">
        <f>+E24/D24</f>
        <v>31250</v>
      </c>
      <c r="H24" s="27"/>
    </row>
    <row r="25" spans="1:8" x14ac:dyDescent="0.3">
      <c r="A25" s="31"/>
      <c r="B25" s="96" t="s">
        <v>108</v>
      </c>
      <c r="C25" s="15" t="s">
        <v>14</v>
      </c>
      <c r="D25" s="30">
        <v>4.8</v>
      </c>
      <c r="E25" s="135">
        <v>4500</v>
      </c>
      <c r="F25" s="127">
        <v>5</v>
      </c>
      <c r="G25" s="134">
        <f>+E25*F25/D25</f>
        <v>4687.5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35"/>
      <c r="F26" s="114"/>
      <c r="G26" s="134"/>
      <c r="H26" s="27"/>
    </row>
    <row r="27" spans="1:8" x14ac:dyDescent="0.3">
      <c r="A27" s="31"/>
      <c r="B27" s="108"/>
      <c r="C27" s="109"/>
      <c r="D27" s="30"/>
      <c r="E27" s="135"/>
      <c r="F27" s="114"/>
      <c r="G27" s="134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35"/>
      <c r="F28" s="117"/>
      <c r="G28" s="134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35937.5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4.8</v>
      </c>
      <c r="E32" s="44">
        <v>660000</v>
      </c>
      <c r="F32" s="45">
        <v>1</v>
      </c>
      <c r="G32" s="46">
        <f>E32/D32</f>
        <v>137500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137500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136"/>
      <c r="F40" s="120"/>
      <c r="G40" s="137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1710638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1710638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14:B14"/>
    <mergeCell ref="B2:F2"/>
    <mergeCell ref="B7:F7"/>
    <mergeCell ref="A3:G6"/>
    <mergeCell ref="E45:G45"/>
    <mergeCell ref="A47:B47"/>
    <mergeCell ref="A48:B48"/>
    <mergeCell ref="A49:B49"/>
    <mergeCell ref="E21:G21"/>
    <mergeCell ref="A22:B22"/>
    <mergeCell ref="D29:G29"/>
    <mergeCell ref="A30:B30"/>
    <mergeCell ref="E37:G37"/>
    <mergeCell ref="A38:B3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H55"/>
  <sheetViews>
    <sheetView zoomScale="85" zoomScaleNormal="85" workbookViewId="0">
      <selection activeCell="D11" sqref="D11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ht="15" thickBot="1" x14ac:dyDescent="0.35">
      <c r="A10" s="5" t="s">
        <v>2</v>
      </c>
      <c r="B10" s="138">
        <v>5.2</v>
      </c>
      <c r="C10" s="101"/>
    </row>
    <row r="11" spans="1:8" ht="38.25" customHeight="1" thickBot="1" x14ac:dyDescent="0.35">
      <c r="A11" s="4" t="s">
        <v>3</v>
      </c>
      <c r="B11" s="140" t="s">
        <v>107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79</v>
      </c>
      <c r="C16" s="15" t="s">
        <v>0</v>
      </c>
      <c r="D16" s="49">
        <v>1.2</v>
      </c>
      <c r="E16" s="106">
        <v>674520</v>
      </c>
      <c r="F16" s="17"/>
      <c r="G16" s="133">
        <f>+D16*E16</f>
        <v>809424</v>
      </c>
      <c r="H16" s="8"/>
    </row>
    <row r="17" spans="1:8" x14ac:dyDescent="0.3">
      <c r="A17" s="31"/>
      <c r="B17" s="105" t="s">
        <v>64</v>
      </c>
      <c r="C17" s="15" t="s">
        <v>62</v>
      </c>
      <c r="D17" s="30">
        <v>80</v>
      </c>
      <c r="E17" s="16">
        <v>8620</v>
      </c>
      <c r="F17" s="17"/>
      <c r="G17" s="134">
        <f>+D17*E17</f>
        <v>689600</v>
      </c>
      <c r="H17" s="8"/>
    </row>
    <row r="18" spans="1:8" x14ac:dyDescent="0.3">
      <c r="A18" s="31"/>
      <c r="B18" s="105" t="s">
        <v>58</v>
      </c>
      <c r="C18" s="15" t="s">
        <v>80</v>
      </c>
      <c r="D18" s="30">
        <v>4</v>
      </c>
      <c r="E18" s="16">
        <v>416</v>
      </c>
      <c r="F18" s="17"/>
      <c r="G18" s="134">
        <f>+D18*E18</f>
        <v>1664</v>
      </c>
      <c r="H18" s="8"/>
    </row>
    <row r="19" spans="1:8" x14ac:dyDescent="0.3">
      <c r="A19" s="31"/>
      <c r="B19" s="105"/>
      <c r="C19" s="15"/>
      <c r="D19" s="30"/>
      <c r="E19" s="135"/>
      <c r="F19" s="17"/>
      <c r="G19" s="134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35"/>
      <c r="F20" s="17"/>
      <c r="G20" s="134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1500688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73</v>
      </c>
      <c r="C24" s="42" t="s">
        <v>14</v>
      </c>
      <c r="D24" s="30">
        <v>5</v>
      </c>
      <c r="E24" s="16">
        <v>172435</v>
      </c>
      <c r="F24" s="127">
        <v>1</v>
      </c>
      <c r="G24" s="134">
        <f>+E24/D24</f>
        <v>34487</v>
      </c>
      <c r="H24" s="27"/>
    </row>
    <row r="25" spans="1:8" x14ac:dyDescent="0.3">
      <c r="A25" s="31"/>
      <c r="B25" s="96"/>
      <c r="C25" s="15"/>
      <c r="D25" s="30"/>
      <c r="E25" s="135"/>
      <c r="F25" s="127"/>
      <c r="G25" s="134"/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35"/>
      <c r="F26" s="114"/>
      <c r="G26" s="134"/>
      <c r="H26" s="27"/>
    </row>
    <row r="27" spans="1:8" x14ac:dyDescent="0.3">
      <c r="A27" s="31"/>
      <c r="B27" s="108"/>
      <c r="C27" s="109"/>
      <c r="D27" s="30"/>
      <c r="E27" s="135"/>
      <c r="F27" s="114"/>
      <c r="G27" s="134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35"/>
      <c r="F28" s="117"/>
      <c r="G28" s="134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34487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2.5</v>
      </c>
      <c r="E32" s="44">
        <v>660000</v>
      </c>
      <c r="F32" s="45">
        <v>1</v>
      </c>
      <c r="G32" s="46">
        <f>E32/D32</f>
        <v>264000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264000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136"/>
      <c r="F40" s="120"/>
      <c r="G40" s="137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1799175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1799175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14:B14"/>
    <mergeCell ref="B2:F2"/>
    <mergeCell ref="B7:F7"/>
    <mergeCell ref="A3:G6"/>
    <mergeCell ref="E45:G45"/>
    <mergeCell ref="A47:B47"/>
    <mergeCell ref="A48:B48"/>
    <mergeCell ref="A49:B49"/>
    <mergeCell ref="E21:G21"/>
    <mergeCell ref="A22:B22"/>
    <mergeCell ref="D29:G29"/>
    <mergeCell ref="A30:B30"/>
    <mergeCell ref="E37:G37"/>
    <mergeCell ref="A38:B3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92F7B-D68C-444C-A7E2-F0C7DD0062E2}">
  <dimension ref="A2:H55"/>
  <sheetViews>
    <sheetView workbookViewId="0">
      <selection activeCell="A3" sqref="A3:G9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ht="15" thickBot="1" x14ac:dyDescent="0.35">
      <c r="A10" s="5" t="s">
        <v>2</v>
      </c>
      <c r="B10" s="138">
        <v>5.3</v>
      </c>
      <c r="C10" s="101"/>
    </row>
    <row r="11" spans="1:8" ht="38.25" customHeight="1" thickBot="1" x14ac:dyDescent="0.35">
      <c r="A11" s="4" t="s">
        <v>3</v>
      </c>
      <c r="B11" s="140" t="s">
        <v>126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71</v>
      </c>
      <c r="C16" s="15" t="s">
        <v>0</v>
      </c>
      <c r="D16" s="49">
        <v>1.2</v>
      </c>
      <c r="E16" s="106">
        <v>635780</v>
      </c>
      <c r="F16" s="17"/>
      <c r="G16" s="133">
        <f>+D16*E16</f>
        <v>762936</v>
      </c>
      <c r="H16" s="8"/>
    </row>
    <row r="17" spans="1:8" x14ac:dyDescent="0.3">
      <c r="A17" s="31"/>
      <c r="B17" s="105" t="s">
        <v>64</v>
      </c>
      <c r="C17" s="15" t="s">
        <v>62</v>
      </c>
      <c r="D17" s="30">
        <v>138</v>
      </c>
      <c r="E17" s="16">
        <v>8620</v>
      </c>
      <c r="F17" s="17"/>
      <c r="G17" s="134">
        <f>+D17*E17</f>
        <v>1189560</v>
      </c>
      <c r="H17" s="8"/>
    </row>
    <row r="18" spans="1:8" x14ac:dyDescent="0.3">
      <c r="A18" s="31"/>
      <c r="B18" s="105" t="s">
        <v>58</v>
      </c>
      <c r="C18" s="15" t="s">
        <v>80</v>
      </c>
      <c r="D18" s="30">
        <v>4</v>
      </c>
      <c r="E18" s="16">
        <v>416</v>
      </c>
      <c r="F18" s="17"/>
      <c r="G18" s="134">
        <f>+D18*E18</f>
        <v>1664</v>
      </c>
      <c r="H18" s="8"/>
    </row>
    <row r="19" spans="1:8" x14ac:dyDescent="0.3">
      <c r="A19" s="31"/>
      <c r="B19" s="105"/>
      <c r="C19" s="15"/>
      <c r="D19" s="30"/>
      <c r="E19" s="135"/>
      <c r="F19" s="17"/>
      <c r="G19" s="134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35"/>
      <c r="F20" s="17"/>
      <c r="G20" s="134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1954160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73</v>
      </c>
      <c r="C24" s="42" t="s">
        <v>14</v>
      </c>
      <c r="D24" s="30">
        <v>5</v>
      </c>
      <c r="E24" s="16">
        <v>172435</v>
      </c>
      <c r="F24" s="127">
        <v>1</v>
      </c>
      <c r="G24" s="134">
        <f>+E24/D24</f>
        <v>34487</v>
      </c>
      <c r="H24" s="27"/>
    </row>
    <row r="25" spans="1:8" x14ac:dyDescent="0.3">
      <c r="A25" s="31"/>
      <c r="B25" s="96" t="s">
        <v>109</v>
      </c>
      <c r="C25" s="109" t="s">
        <v>80</v>
      </c>
      <c r="D25" s="30">
        <v>1</v>
      </c>
      <c r="E25" s="135">
        <v>11000</v>
      </c>
      <c r="F25" s="127">
        <v>1</v>
      </c>
      <c r="G25" s="134">
        <f>+E25/D25</f>
        <v>11000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35"/>
      <c r="F26" s="114"/>
      <c r="G26" s="134"/>
      <c r="H26" s="27"/>
    </row>
    <row r="27" spans="1:8" x14ac:dyDescent="0.3">
      <c r="A27" s="31"/>
      <c r="B27" s="108"/>
      <c r="C27" s="109"/>
      <c r="D27" s="30"/>
      <c r="E27" s="135"/>
      <c r="F27" s="114"/>
      <c r="G27" s="134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35"/>
      <c r="F28" s="117"/>
      <c r="G28" s="134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45487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2.5</v>
      </c>
      <c r="E32" s="44">
        <v>660000</v>
      </c>
      <c r="F32" s="45">
        <v>1</v>
      </c>
      <c r="G32" s="46">
        <f>E32/D32</f>
        <v>264000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264000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136"/>
      <c r="F40" s="120"/>
      <c r="G40" s="137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2263647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2263647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E21:G21"/>
    <mergeCell ref="A22:B22"/>
    <mergeCell ref="D29:G29"/>
    <mergeCell ref="A30:B30"/>
    <mergeCell ref="E37:G37"/>
    <mergeCell ref="A38:B38"/>
    <mergeCell ref="A14:B14"/>
    <mergeCell ref="B2:F2"/>
    <mergeCell ref="B7:F7"/>
    <mergeCell ref="A3:G6"/>
    <mergeCell ref="E45:G4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A4E1-458F-45A1-BDCA-7A520182F5C3}">
  <dimension ref="A2:H55"/>
  <sheetViews>
    <sheetView workbookViewId="0">
      <selection activeCell="K3" sqref="K3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ht="15" thickBot="1" x14ac:dyDescent="0.35">
      <c r="A10" s="5" t="s">
        <v>2</v>
      </c>
      <c r="B10" s="138">
        <v>5.4</v>
      </c>
      <c r="C10" s="101"/>
    </row>
    <row r="11" spans="1:8" ht="38.25" customHeight="1" thickBot="1" x14ac:dyDescent="0.35">
      <c r="A11" s="4" t="s">
        <v>3</v>
      </c>
      <c r="B11" s="140" t="s">
        <v>131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79</v>
      </c>
      <c r="C16" s="15" t="s">
        <v>0</v>
      </c>
      <c r="D16" s="49">
        <v>1.2</v>
      </c>
      <c r="E16" s="106">
        <v>674520</v>
      </c>
      <c r="F16" s="17"/>
      <c r="G16" s="133">
        <f>+D16*E16</f>
        <v>809424</v>
      </c>
      <c r="H16" s="8"/>
    </row>
    <row r="17" spans="1:8" x14ac:dyDescent="0.3">
      <c r="A17" s="31"/>
      <c r="B17" s="105" t="s">
        <v>64</v>
      </c>
      <c r="C17" s="15" t="s">
        <v>62</v>
      </c>
      <c r="D17" s="30">
        <v>80</v>
      </c>
      <c r="E17" s="16">
        <v>8620</v>
      </c>
      <c r="F17" s="17"/>
      <c r="G17" s="134">
        <f>+D17*E17</f>
        <v>689600</v>
      </c>
      <c r="H17" s="8"/>
    </row>
    <row r="18" spans="1:8" x14ac:dyDescent="0.3">
      <c r="A18" s="31"/>
      <c r="B18" s="105" t="s">
        <v>58</v>
      </c>
      <c r="C18" s="15" t="s">
        <v>80</v>
      </c>
      <c r="D18" s="30">
        <v>4</v>
      </c>
      <c r="E18" s="16">
        <v>416</v>
      </c>
      <c r="F18" s="17"/>
      <c r="G18" s="134">
        <f>+D18*E18</f>
        <v>1664</v>
      </c>
      <c r="H18" s="8"/>
    </row>
    <row r="19" spans="1:8" x14ac:dyDescent="0.3">
      <c r="A19" s="31"/>
      <c r="B19" s="105"/>
      <c r="C19" s="15"/>
      <c r="D19" s="30"/>
      <c r="E19" s="135"/>
      <c r="F19" s="17"/>
      <c r="G19" s="134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35"/>
      <c r="F20" s="17"/>
      <c r="G20" s="134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1500688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73</v>
      </c>
      <c r="C24" s="42" t="s">
        <v>14</v>
      </c>
      <c r="D24" s="30">
        <v>5</v>
      </c>
      <c r="E24" s="16">
        <v>172435</v>
      </c>
      <c r="F24" s="127">
        <v>1</v>
      </c>
      <c r="G24" s="134">
        <f>+E24/D24</f>
        <v>34487</v>
      </c>
      <c r="H24" s="27"/>
    </row>
    <row r="25" spans="1:8" x14ac:dyDescent="0.3">
      <c r="A25" s="31"/>
      <c r="B25" s="96" t="s">
        <v>109</v>
      </c>
      <c r="C25" s="109" t="s">
        <v>80</v>
      </c>
      <c r="D25" s="30">
        <v>1</v>
      </c>
      <c r="E25" s="135">
        <v>11000</v>
      </c>
      <c r="F25" s="127">
        <v>1</v>
      </c>
      <c r="G25" s="134">
        <f>+E25/D25</f>
        <v>11000</v>
      </c>
      <c r="H25" s="27"/>
    </row>
    <row r="26" spans="1:8" x14ac:dyDescent="0.3">
      <c r="A26" s="31"/>
      <c r="B26" s="29" t="s">
        <v>77</v>
      </c>
      <c r="C26" s="15" t="s">
        <v>14</v>
      </c>
      <c r="D26" s="30">
        <v>3</v>
      </c>
      <c r="E26" s="16">
        <v>48000</v>
      </c>
      <c r="F26" s="127">
        <v>1</v>
      </c>
      <c r="G26" s="18">
        <f>+E26*F26/D26</f>
        <v>16000</v>
      </c>
      <c r="H26" s="27"/>
    </row>
    <row r="27" spans="1:8" x14ac:dyDescent="0.3">
      <c r="A27" s="31"/>
      <c r="B27" s="108"/>
      <c r="C27" s="109"/>
      <c r="D27" s="30"/>
      <c r="E27" s="135"/>
      <c r="F27" s="114"/>
      <c r="G27" s="134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35"/>
      <c r="F28" s="117"/>
      <c r="G28" s="134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61487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3</v>
      </c>
      <c r="E32" s="44">
        <v>660000</v>
      </c>
      <c r="F32" s="45">
        <v>1</v>
      </c>
      <c r="G32" s="46">
        <f>E32/D32</f>
        <v>220000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220000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136"/>
      <c r="F40" s="120"/>
      <c r="G40" s="137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1782175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1782175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E21:G21"/>
    <mergeCell ref="A22:B22"/>
    <mergeCell ref="D29:G29"/>
    <mergeCell ref="A30:B30"/>
    <mergeCell ref="E37:G37"/>
    <mergeCell ref="A38:B38"/>
    <mergeCell ref="A14:B14"/>
    <mergeCell ref="B2:F2"/>
    <mergeCell ref="B7:F7"/>
    <mergeCell ref="A3:G6"/>
    <mergeCell ref="E45:G4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40D77-74B5-4BCD-A4AF-DE2B1254A5B5}">
  <dimension ref="A2:H55"/>
  <sheetViews>
    <sheetView workbookViewId="0">
      <selection activeCell="A3" sqref="A3:G9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ht="15" thickBot="1" x14ac:dyDescent="0.35">
      <c r="A10" s="5" t="s">
        <v>2</v>
      </c>
      <c r="B10" s="138">
        <v>5.5</v>
      </c>
      <c r="C10" s="101"/>
    </row>
    <row r="11" spans="1:8" ht="38.25" customHeight="1" thickBot="1" x14ac:dyDescent="0.35">
      <c r="A11" s="4" t="s">
        <v>3</v>
      </c>
      <c r="B11" s="140" t="s">
        <v>132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79</v>
      </c>
      <c r="C16" s="15" t="s">
        <v>0</v>
      </c>
      <c r="D16" s="49">
        <v>1.3</v>
      </c>
      <c r="E16" s="106">
        <v>674520</v>
      </c>
      <c r="F16" s="17"/>
      <c r="G16" s="133">
        <f>+D16*E16</f>
        <v>876876</v>
      </c>
      <c r="H16" s="8"/>
    </row>
    <row r="17" spans="1:8" x14ac:dyDescent="0.3">
      <c r="A17" s="31"/>
      <c r="B17" s="105" t="s">
        <v>64</v>
      </c>
      <c r="C17" s="15" t="s">
        <v>62</v>
      </c>
      <c r="D17" s="30">
        <v>90</v>
      </c>
      <c r="E17" s="16">
        <v>8620</v>
      </c>
      <c r="F17" s="17"/>
      <c r="G17" s="134">
        <f>+D17*E17</f>
        <v>775800</v>
      </c>
      <c r="H17" s="8"/>
    </row>
    <row r="18" spans="1:8" x14ac:dyDescent="0.3">
      <c r="A18" s="31"/>
      <c r="B18" s="105" t="s">
        <v>58</v>
      </c>
      <c r="C18" s="15" t="s">
        <v>80</v>
      </c>
      <c r="D18" s="30">
        <v>5</v>
      </c>
      <c r="E18" s="16">
        <v>416</v>
      </c>
      <c r="F18" s="17"/>
      <c r="G18" s="134">
        <f>+D18*E18</f>
        <v>2080</v>
      </c>
      <c r="H18" s="8"/>
    </row>
    <row r="19" spans="1:8" x14ac:dyDescent="0.3">
      <c r="A19" s="31"/>
      <c r="B19" s="105"/>
      <c r="C19" s="15"/>
      <c r="D19" s="30"/>
      <c r="E19" s="135"/>
      <c r="F19" s="17"/>
      <c r="G19" s="134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35"/>
      <c r="F20" s="17"/>
      <c r="G20" s="134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1654756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73</v>
      </c>
      <c r="C24" s="42" t="s">
        <v>14</v>
      </c>
      <c r="D24" s="30">
        <v>4</v>
      </c>
      <c r="E24" s="16">
        <v>172435</v>
      </c>
      <c r="F24" s="127">
        <v>1</v>
      </c>
      <c r="G24" s="134">
        <f>+E24/D24</f>
        <v>43108.75</v>
      </c>
      <c r="H24" s="27"/>
    </row>
    <row r="25" spans="1:8" x14ac:dyDescent="0.3">
      <c r="A25" s="31"/>
      <c r="B25" s="96" t="s">
        <v>109</v>
      </c>
      <c r="C25" s="109" t="s">
        <v>80</v>
      </c>
      <c r="D25" s="30">
        <v>1</v>
      </c>
      <c r="E25" s="135">
        <v>13500</v>
      </c>
      <c r="F25" s="127">
        <v>1</v>
      </c>
      <c r="G25" s="134">
        <f>+E25/D25</f>
        <v>13500</v>
      </c>
      <c r="H25" s="27"/>
    </row>
    <row r="26" spans="1:8" x14ac:dyDescent="0.3">
      <c r="A26" s="31"/>
      <c r="B26" s="29" t="s">
        <v>77</v>
      </c>
      <c r="C26" s="15" t="s">
        <v>14</v>
      </c>
      <c r="D26" s="30">
        <v>2</v>
      </c>
      <c r="E26" s="16">
        <v>48000</v>
      </c>
      <c r="F26" s="127">
        <v>1</v>
      </c>
      <c r="G26" s="18">
        <f>+E26*F26/D26</f>
        <v>24000</v>
      </c>
      <c r="H26" s="27"/>
    </row>
    <row r="27" spans="1:8" x14ac:dyDescent="0.3">
      <c r="A27" s="31"/>
      <c r="B27" s="108"/>
      <c r="C27" s="109"/>
      <c r="D27" s="30"/>
      <c r="E27" s="135"/>
      <c r="F27" s="114"/>
      <c r="G27" s="134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35"/>
      <c r="F28" s="117"/>
      <c r="G28" s="134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80608.75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2.5</v>
      </c>
      <c r="E32" s="44">
        <v>660000</v>
      </c>
      <c r="F32" s="45">
        <v>1</v>
      </c>
      <c r="G32" s="46">
        <f>E32/D32</f>
        <v>264000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264000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136"/>
      <c r="F40" s="120"/>
      <c r="G40" s="137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1999365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1999365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E21:G21"/>
    <mergeCell ref="A22:B22"/>
    <mergeCell ref="D29:G29"/>
    <mergeCell ref="A30:B30"/>
    <mergeCell ref="E37:G37"/>
    <mergeCell ref="A38:B38"/>
    <mergeCell ref="A14:B14"/>
    <mergeCell ref="B2:F2"/>
    <mergeCell ref="B7:F7"/>
    <mergeCell ref="A3:G6"/>
    <mergeCell ref="E45:G4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138EE-53AC-4F54-8B0D-6468A939209E}">
  <dimension ref="A2:H55"/>
  <sheetViews>
    <sheetView workbookViewId="0">
      <selection activeCell="A3" sqref="A3:G9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ht="15" thickBot="1" x14ac:dyDescent="0.35">
      <c r="A10" s="5" t="s">
        <v>2</v>
      </c>
      <c r="B10" s="138">
        <v>5.6</v>
      </c>
      <c r="C10" s="101"/>
    </row>
    <row r="11" spans="1:8" ht="38.25" customHeight="1" thickBot="1" x14ac:dyDescent="0.35">
      <c r="A11" s="4" t="s">
        <v>3</v>
      </c>
      <c r="B11" s="140" t="s">
        <v>127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34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133</v>
      </c>
      <c r="C16" s="15" t="s">
        <v>34</v>
      </c>
      <c r="D16" s="49">
        <v>1.2</v>
      </c>
      <c r="E16" s="106">
        <v>52675</v>
      </c>
      <c r="F16" s="17"/>
      <c r="G16" s="133">
        <f>+D16*E16</f>
        <v>63210</v>
      </c>
      <c r="H16" s="8"/>
    </row>
    <row r="17" spans="1:8" x14ac:dyDescent="0.3">
      <c r="A17" s="31"/>
      <c r="B17" s="105"/>
      <c r="C17" s="15"/>
      <c r="D17" s="30"/>
      <c r="E17" s="16"/>
      <c r="F17" s="17"/>
      <c r="G17" s="134"/>
      <c r="H17" s="8"/>
    </row>
    <row r="18" spans="1:8" x14ac:dyDescent="0.3">
      <c r="A18" s="31"/>
      <c r="B18" s="105"/>
      <c r="C18" s="15"/>
      <c r="D18" s="30"/>
      <c r="E18" s="16"/>
      <c r="F18" s="17"/>
      <c r="G18" s="134"/>
      <c r="H18" s="8"/>
    </row>
    <row r="19" spans="1:8" x14ac:dyDescent="0.3">
      <c r="A19" s="31"/>
      <c r="B19" s="105"/>
      <c r="C19" s="15"/>
      <c r="D19" s="30"/>
      <c r="E19" s="135"/>
      <c r="F19" s="17"/>
      <c r="G19" s="134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35"/>
      <c r="F20" s="17"/>
      <c r="G20" s="134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63210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109</v>
      </c>
      <c r="C24" s="109" t="s">
        <v>80</v>
      </c>
      <c r="D24" s="30">
        <v>1</v>
      </c>
      <c r="E24" s="135">
        <v>11000</v>
      </c>
      <c r="F24" s="127">
        <v>1</v>
      </c>
      <c r="G24" s="134">
        <f>+E24/D24</f>
        <v>11000</v>
      </c>
      <c r="H24" s="27"/>
    </row>
    <row r="25" spans="1:8" x14ac:dyDescent="0.3">
      <c r="A25" s="31"/>
      <c r="B25" s="96"/>
      <c r="C25" s="109"/>
      <c r="D25" s="30"/>
      <c r="E25" s="135"/>
      <c r="F25" s="127"/>
      <c r="G25" s="134"/>
      <c r="H25" s="27"/>
    </row>
    <row r="26" spans="1:8" x14ac:dyDescent="0.3">
      <c r="A26" s="31"/>
      <c r="B26" s="29"/>
      <c r="C26" s="15"/>
      <c r="D26" s="30"/>
      <c r="E26" s="16"/>
      <c r="F26" s="127"/>
      <c r="G26" s="18"/>
      <c r="H26" s="27"/>
    </row>
    <row r="27" spans="1:8" x14ac:dyDescent="0.3">
      <c r="A27" s="31"/>
      <c r="B27" s="108"/>
      <c r="C27" s="109"/>
      <c r="D27" s="30"/>
      <c r="E27" s="135"/>
      <c r="F27" s="114"/>
      <c r="G27" s="134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35"/>
      <c r="F28" s="117"/>
      <c r="G28" s="134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11000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24</v>
      </c>
      <c r="E32" s="44">
        <v>660000</v>
      </c>
      <c r="F32" s="45">
        <v>1</v>
      </c>
      <c r="G32" s="46">
        <f>E32/D32</f>
        <v>27500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27500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136"/>
      <c r="F40" s="120"/>
      <c r="G40" s="137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101710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101710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E21:G21"/>
    <mergeCell ref="A22:B22"/>
    <mergeCell ref="D29:G29"/>
    <mergeCell ref="A30:B30"/>
    <mergeCell ref="E37:G37"/>
    <mergeCell ref="A38:B38"/>
    <mergeCell ref="A14:B14"/>
    <mergeCell ref="B2:F2"/>
    <mergeCell ref="B7:F7"/>
    <mergeCell ref="A3:G6"/>
    <mergeCell ref="E45:G4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64E76-25A1-4B7E-AFE9-9F841333F57A}">
  <dimension ref="A2:H55"/>
  <sheetViews>
    <sheetView workbookViewId="0">
      <selection activeCell="A3" sqref="A3:G9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ht="15" thickBot="1" x14ac:dyDescent="0.35">
      <c r="A10" s="5" t="s">
        <v>2</v>
      </c>
      <c r="B10" s="138">
        <v>5.7</v>
      </c>
      <c r="C10" s="101"/>
    </row>
    <row r="11" spans="1:8" ht="38.25" customHeight="1" thickBot="1" x14ac:dyDescent="0.35">
      <c r="A11" s="4" t="s">
        <v>3</v>
      </c>
      <c r="B11" s="140" t="s">
        <v>128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34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134</v>
      </c>
      <c r="C16" s="15" t="s">
        <v>0</v>
      </c>
      <c r="D16" s="49">
        <v>0.4</v>
      </c>
      <c r="E16" s="106">
        <v>96825</v>
      </c>
      <c r="F16" s="17"/>
      <c r="G16" s="133">
        <f>+D16*E16</f>
        <v>38730</v>
      </c>
      <c r="H16" s="8"/>
    </row>
    <row r="17" spans="1:8" x14ac:dyDescent="0.3">
      <c r="A17" s="31"/>
      <c r="B17" s="105" t="s">
        <v>135</v>
      </c>
      <c r="C17" s="15" t="s">
        <v>136</v>
      </c>
      <c r="D17" s="30">
        <v>30</v>
      </c>
      <c r="E17" s="16">
        <v>768</v>
      </c>
      <c r="F17" s="17"/>
      <c r="G17" s="134">
        <f>+D17*E17</f>
        <v>23040</v>
      </c>
      <c r="H17" s="8"/>
    </row>
    <row r="18" spans="1:8" x14ac:dyDescent="0.3">
      <c r="A18" s="31"/>
      <c r="B18" s="105" t="s">
        <v>58</v>
      </c>
      <c r="C18" s="15" t="s">
        <v>140</v>
      </c>
      <c r="D18" s="30">
        <v>4</v>
      </c>
      <c r="E18" s="16">
        <v>416</v>
      </c>
      <c r="F18" s="17"/>
      <c r="G18" s="134">
        <f>D18*E18</f>
        <v>1664</v>
      </c>
      <c r="H18" s="8"/>
    </row>
    <row r="19" spans="1:8" x14ac:dyDescent="0.3">
      <c r="A19" s="31"/>
      <c r="B19" s="105"/>
      <c r="C19" s="15"/>
      <c r="D19" s="30"/>
      <c r="E19" s="135"/>
      <c r="F19" s="17"/>
      <c r="G19" s="134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35"/>
      <c r="F20" s="17"/>
      <c r="G20" s="134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63434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109</v>
      </c>
      <c r="C24" s="109" t="s">
        <v>80</v>
      </c>
      <c r="D24" s="30">
        <v>1</v>
      </c>
      <c r="E24" s="135">
        <v>11000</v>
      </c>
      <c r="F24" s="127">
        <v>1</v>
      </c>
      <c r="G24" s="134">
        <f>+E24/D24</f>
        <v>11000</v>
      </c>
      <c r="H24" s="27"/>
    </row>
    <row r="25" spans="1:8" x14ac:dyDescent="0.3">
      <c r="A25" s="31"/>
      <c r="B25" s="96"/>
      <c r="C25" s="109"/>
      <c r="D25" s="30"/>
      <c r="E25" s="135"/>
      <c r="F25" s="127"/>
      <c r="G25" s="134"/>
      <c r="H25" s="27"/>
    </row>
    <row r="26" spans="1:8" x14ac:dyDescent="0.3">
      <c r="A26" s="31"/>
      <c r="B26" s="29"/>
      <c r="C26" s="15"/>
      <c r="D26" s="30"/>
      <c r="E26" s="16"/>
      <c r="F26" s="127"/>
      <c r="G26" s="18"/>
      <c r="H26" s="27"/>
    </row>
    <row r="27" spans="1:8" x14ac:dyDescent="0.3">
      <c r="A27" s="31"/>
      <c r="B27" s="108"/>
      <c r="C27" s="109"/>
      <c r="D27" s="30"/>
      <c r="E27" s="135"/>
      <c r="F27" s="114"/>
      <c r="G27" s="134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35"/>
      <c r="F28" s="117"/>
      <c r="G28" s="134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11000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50</v>
      </c>
      <c r="C32" s="42" t="s">
        <v>20</v>
      </c>
      <c r="D32" s="43">
        <v>40</v>
      </c>
      <c r="E32" s="44">
        <v>660000</v>
      </c>
      <c r="F32" s="45">
        <v>1</v>
      </c>
      <c r="G32" s="46">
        <f>E32/D32</f>
        <v>16500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16500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136"/>
      <c r="F40" s="120"/>
      <c r="G40" s="137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90934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90934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47:B47"/>
    <mergeCell ref="A48:B48"/>
    <mergeCell ref="A49:B49"/>
    <mergeCell ref="E21:G21"/>
    <mergeCell ref="A22:B22"/>
    <mergeCell ref="D29:G29"/>
    <mergeCell ref="A30:B30"/>
    <mergeCell ref="E37:G37"/>
    <mergeCell ref="A38:B38"/>
    <mergeCell ref="A14:B14"/>
    <mergeCell ref="B2:F2"/>
    <mergeCell ref="B7:F7"/>
    <mergeCell ref="A3:G6"/>
    <mergeCell ref="E45:G4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C74AB-D7DB-4253-AABA-ED5CC4C75AB8}">
  <dimension ref="A2:H54"/>
  <sheetViews>
    <sheetView workbookViewId="0">
      <selection activeCell="A3" sqref="A3:G9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x14ac:dyDescent="0.3">
      <c r="A10" s="5" t="s">
        <v>2</v>
      </c>
      <c r="B10" s="3">
        <v>5.8</v>
      </c>
      <c r="C10" s="101"/>
    </row>
    <row r="11" spans="1:8" ht="27" customHeight="1" x14ac:dyDescent="0.3">
      <c r="A11" s="4" t="s">
        <v>3</v>
      </c>
      <c r="B11" s="102" t="s">
        <v>137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0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 t="s">
        <v>139</v>
      </c>
      <c r="C16" s="15" t="s">
        <v>0</v>
      </c>
      <c r="D16" s="49">
        <v>1.2</v>
      </c>
      <c r="E16" s="16">
        <v>15450</v>
      </c>
      <c r="F16" s="17"/>
      <c r="G16" s="107">
        <f>+D16*E16</f>
        <v>18540</v>
      </c>
      <c r="H16" s="8"/>
    </row>
    <row r="17" spans="1:8" x14ac:dyDescent="0.3">
      <c r="A17" s="31"/>
      <c r="B17" s="105" t="s">
        <v>58</v>
      </c>
      <c r="C17" s="15" t="s">
        <v>33</v>
      </c>
      <c r="D17" s="30">
        <v>5</v>
      </c>
      <c r="E17" s="16">
        <v>416</v>
      </c>
      <c r="F17" s="17"/>
      <c r="G17" s="18">
        <f>+D17*E17</f>
        <v>2080</v>
      </c>
      <c r="H17" s="8"/>
    </row>
    <row r="18" spans="1:8" x14ac:dyDescent="0.3">
      <c r="A18" s="31"/>
      <c r="B18" s="96"/>
      <c r="C18" s="15"/>
      <c r="D18" s="30"/>
      <c r="E18" s="16"/>
      <c r="F18" s="17"/>
      <c r="G18" s="18">
        <f>+D18*E18</f>
        <v>0</v>
      </c>
      <c r="H18" s="8"/>
    </row>
    <row r="19" spans="1:8" x14ac:dyDescent="0.3">
      <c r="A19" s="31"/>
      <c r="B19" s="108"/>
      <c r="C19" s="109"/>
      <c r="D19" s="30"/>
      <c r="E19" s="16"/>
      <c r="F19" s="17"/>
      <c r="G19" s="18">
        <f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6"/>
      <c r="F20" s="17"/>
      <c r="G20" s="18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20620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/>
      <c r="G23" s="13" t="s">
        <v>11</v>
      </c>
      <c r="H23" s="27"/>
    </row>
    <row r="24" spans="1:8" x14ac:dyDescent="0.3">
      <c r="A24" s="28"/>
      <c r="B24" s="95" t="s">
        <v>138</v>
      </c>
      <c r="C24" s="42" t="s">
        <v>14</v>
      </c>
      <c r="D24" s="30">
        <v>60</v>
      </c>
      <c r="E24" s="16">
        <v>980820</v>
      </c>
      <c r="F24" s="17"/>
      <c r="G24" s="18">
        <f>+E24/D24</f>
        <v>16347</v>
      </c>
      <c r="H24" s="27"/>
    </row>
    <row r="25" spans="1:8" x14ac:dyDescent="0.3">
      <c r="A25" s="31"/>
      <c r="B25" s="29" t="s">
        <v>109</v>
      </c>
      <c r="C25" s="15" t="s">
        <v>33</v>
      </c>
      <c r="D25" s="30">
        <v>1</v>
      </c>
      <c r="E25" s="16">
        <v>11000</v>
      </c>
      <c r="F25" s="17"/>
      <c r="G25" s="18">
        <f>D25*E25</f>
        <v>11000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6"/>
      <c r="F26" s="114"/>
      <c r="G26" s="18">
        <f>+D26*E26</f>
        <v>0</v>
      </c>
      <c r="H26" s="27"/>
    </row>
    <row r="27" spans="1:8" x14ac:dyDescent="0.3">
      <c r="A27" s="31"/>
      <c r="B27" s="108"/>
      <c r="C27" s="109"/>
      <c r="D27" s="30"/>
      <c r="E27" s="16"/>
      <c r="F27" s="114"/>
      <c r="G27" s="18">
        <f>+D27*E27</f>
        <v>0</v>
      </c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6"/>
      <c r="F28" s="117"/>
      <c r="G28" s="18">
        <f>+D28*E28</f>
        <v>0</v>
      </c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27347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55</v>
      </c>
      <c r="C32" s="42" t="s">
        <v>20</v>
      </c>
      <c r="D32" s="43">
        <v>100</v>
      </c>
      <c r="E32" s="44">
        <v>660000</v>
      </c>
      <c r="F32" s="45">
        <v>1</v>
      </c>
      <c r="G32" s="46">
        <f>E32/D32</f>
        <v>6600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6600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 t="s">
        <v>59</v>
      </c>
      <c r="C40" s="42">
        <v>5</v>
      </c>
      <c r="D40" s="43">
        <v>1.3</v>
      </c>
      <c r="E40" s="70">
        <v>3750</v>
      </c>
      <c r="F40" s="120"/>
      <c r="G40" s="121">
        <f>C40*D40*E40</f>
        <v>24375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ht="15" thickBot="1" x14ac:dyDescent="0.35">
      <c r="A43" s="56"/>
      <c r="B43" s="33" t="s">
        <v>114</v>
      </c>
      <c r="C43" s="21"/>
      <c r="D43" s="59"/>
      <c r="E43" s="59" t="s">
        <v>114</v>
      </c>
      <c r="F43" s="123"/>
      <c r="G43" s="124" t="str">
        <f>IF(ISERROR(IF(+D43*E43&lt;&gt;0,+D43*E43,"")),"",+D43*E43)</f>
        <v/>
      </c>
      <c r="H43" s="68"/>
    </row>
    <row r="44" spans="1:8" ht="15" thickBot="1" x14ac:dyDescent="0.35">
      <c r="A44" s="71"/>
      <c r="B44" s="72"/>
      <c r="C44" s="73"/>
      <c r="D44" s="37"/>
      <c r="E44" s="159" t="s">
        <v>26</v>
      </c>
      <c r="F44" s="159"/>
      <c r="G44" s="160"/>
      <c r="H44" s="26">
        <f>SUM(G40:G43)</f>
        <v>24375</v>
      </c>
    </row>
    <row r="45" spans="1:8" ht="15" thickBot="1" x14ac:dyDescent="0.35">
      <c r="A45" s="63"/>
      <c r="B45" s="64"/>
      <c r="C45" s="65"/>
      <c r="D45" s="66"/>
      <c r="E45" s="125"/>
      <c r="F45" s="125"/>
      <c r="G45" s="125"/>
      <c r="H45" s="126"/>
    </row>
    <row r="46" spans="1:8" ht="15" thickBot="1" x14ac:dyDescent="0.35">
      <c r="A46" s="162" t="s">
        <v>27</v>
      </c>
      <c r="B46" s="163"/>
      <c r="C46" s="74"/>
      <c r="D46" s="75"/>
      <c r="E46" s="75"/>
      <c r="F46" s="75"/>
      <c r="G46" s="75"/>
      <c r="H46" s="76">
        <f>ROUND(SUM(H37+H44+H21+H29),0)</f>
        <v>78942</v>
      </c>
    </row>
    <row r="47" spans="1:8" ht="15" thickBot="1" x14ac:dyDescent="0.35">
      <c r="A47" s="164"/>
      <c r="B47" s="165"/>
      <c r="C47" s="77"/>
      <c r="D47" s="78"/>
      <c r="E47" s="78"/>
      <c r="F47" s="78"/>
      <c r="G47" s="78"/>
      <c r="H47" s="79"/>
    </row>
    <row r="48" spans="1:8" ht="15" thickBot="1" x14ac:dyDescent="0.35">
      <c r="A48" s="164" t="s">
        <v>28</v>
      </c>
      <c r="B48" s="165"/>
      <c r="C48" s="77"/>
      <c r="D48" s="78"/>
      <c r="E48" s="78"/>
      <c r="F48" s="78"/>
      <c r="G48" s="78"/>
      <c r="H48" s="76">
        <f>+H46</f>
        <v>78942</v>
      </c>
    </row>
    <row r="49" spans="1:8" x14ac:dyDescent="0.3">
      <c r="A49" s="80"/>
      <c r="B49" s="80"/>
      <c r="C49" s="65"/>
      <c r="D49" s="66"/>
      <c r="E49" s="66"/>
      <c r="F49" s="66"/>
      <c r="G49" s="66"/>
      <c r="H49" s="81"/>
    </row>
    <row r="50" spans="1:8" x14ac:dyDescent="0.3">
      <c r="A50" s="80" t="s">
        <v>29</v>
      </c>
      <c r="B50" s="82"/>
      <c r="C50" s="83"/>
      <c r="D50" s="84"/>
      <c r="E50" s="84"/>
      <c r="F50" s="84"/>
      <c r="G50" s="84"/>
      <c r="H50" s="85"/>
    </row>
    <row r="51" spans="1:8" x14ac:dyDescent="0.3">
      <c r="A51" s="80"/>
      <c r="B51" s="86"/>
      <c r="C51" s="87"/>
      <c r="D51" s="88"/>
      <c r="E51" s="88"/>
      <c r="F51" s="88"/>
      <c r="G51" s="88"/>
      <c r="H51" s="89"/>
    </row>
    <row r="52" spans="1:8" x14ac:dyDescent="0.3">
      <c r="A52" s="72"/>
      <c r="B52" s="80"/>
      <c r="C52" s="65"/>
      <c r="D52" s="66"/>
      <c r="E52" s="66"/>
      <c r="F52" s="66"/>
      <c r="G52" s="66"/>
      <c r="H52" s="81"/>
    </row>
    <row r="53" spans="1:8" x14ac:dyDescent="0.3">
      <c r="A53" s="80"/>
      <c r="B53" s="80"/>
      <c r="C53" s="65"/>
      <c r="D53" s="66"/>
      <c r="E53" s="66"/>
      <c r="F53" s="66"/>
      <c r="G53" s="66"/>
      <c r="H53" s="81"/>
    </row>
    <row r="54" spans="1:8" x14ac:dyDescent="0.3">
      <c r="A54" s="90"/>
      <c r="B54" s="90"/>
      <c r="C54" s="91"/>
      <c r="D54" s="92"/>
      <c r="E54" s="92"/>
      <c r="F54" s="92"/>
      <c r="G54" s="90"/>
      <c r="H54" s="93"/>
    </row>
  </sheetData>
  <mergeCells count="14">
    <mergeCell ref="A46:B46"/>
    <mergeCell ref="A47:B47"/>
    <mergeCell ref="A48:B48"/>
    <mergeCell ref="E21:G21"/>
    <mergeCell ref="A22:B22"/>
    <mergeCell ref="D29:G29"/>
    <mergeCell ref="A30:B30"/>
    <mergeCell ref="E37:G37"/>
    <mergeCell ref="A38:B38"/>
    <mergeCell ref="A14:B14"/>
    <mergeCell ref="B2:F2"/>
    <mergeCell ref="B7:F7"/>
    <mergeCell ref="A3:G6"/>
    <mergeCell ref="E44:G4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55"/>
  <sheetViews>
    <sheetView zoomScale="70" zoomScaleNormal="70" workbookViewId="0">
      <selection activeCell="D26" sqref="D26"/>
    </sheetView>
  </sheetViews>
  <sheetFormatPr baseColWidth="10" defaultRowHeight="14.4" x14ac:dyDescent="0.3"/>
  <cols>
    <col min="2" max="2" width="40" customWidth="1"/>
    <col min="3" max="3" width="8.21875" customWidth="1"/>
    <col min="4" max="4" width="10" customWidth="1"/>
    <col min="5" max="5" width="15.21875" customWidth="1"/>
    <col min="6" max="6" width="16.21875" customWidth="1"/>
    <col min="7" max="7" width="15.77734375" customWidth="1"/>
    <col min="8" max="8" width="15.21875" customWidth="1"/>
  </cols>
  <sheetData>
    <row r="2" spans="1:8" x14ac:dyDescent="0.3">
      <c r="A2" s="132"/>
      <c r="B2" s="144" t="s">
        <v>104</v>
      </c>
      <c r="C2" s="145"/>
      <c r="D2" s="145"/>
      <c r="E2" s="145"/>
      <c r="F2" s="146"/>
      <c r="G2" s="132"/>
    </row>
    <row r="3" spans="1:8" x14ac:dyDescent="0.3">
      <c r="A3" s="150" t="s">
        <v>129</v>
      </c>
      <c r="B3" s="151"/>
      <c r="C3" s="151"/>
      <c r="D3" s="151"/>
      <c r="E3" s="151"/>
      <c r="F3" s="151"/>
      <c r="G3" s="152"/>
    </row>
    <row r="4" spans="1:8" x14ac:dyDescent="0.3">
      <c r="A4" s="153"/>
      <c r="B4" s="154"/>
      <c r="C4" s="154"/>
      <c r="D4" s="154"/>
      <c r="E4" s="154"/>
      <c r="F4" s="154"/>
      <c r="G4" s="155"/>
    </row>
    <row r="5" spans="1:8" x14ac:dyDescent="0.3">
      <c r="A5" s="153"/>
      <c r="B5" s="154"/>
      <c r="C5" s="154"/>
      <c r="D5" s="154"/>
      <c r="E5" s="154"/>
      <c r="F5" s="154"/>
      <c r="G5" s="155"/>
    </row>
    <row r="6" spans="1:8" x14ac:dyDescent="0.3">
      <c r="A6" s="156"/>
      <c r="B6" s="157"/>
      <c r="C6" s="157"/>
      <c r="D6" s="157"/>
      <c r="E6" s="157"/>
      <c r="F6" s="157"/>
      <c r="G6" s="158"/>
    </row>
    <row r="7" spans="1:8" x14ac:dyDescent="0.3">
      <c r="A7" s="130"/>
      <c r="B7" s="147" t="s">
        <v>105</v>
      </c>
      <c r="C7" s="148"/>
      <c r="D7" s="148"/>
      <c r="E7" s="148"/>
      <c r="F7" s="149"/>
      <c r="G7" s="131"/>
    </row>
    <row r="8" spans="1:8" x14ac:dyDescent="0.3">
      <c r="A8" s="1"/>
      <c r="B8" s="5"/>
      <c r="C8" s="5"/>
      <c r="D8" s="5"/>
      <c r="E8" s="5"/>
      <c r="F8" s="5"/>
      <c r="G8" s="99"/>
    </row>
    <row r="9" spans="1:8" x14ac:dyDescent="0.3">
      <c r="A9" s="2" t="s">
        <v>1</v>
      </c>
      <c r="B9" s="100" t="s">
        <v>141</v>
      </c>
      <c r="C9" s="99"/>
      <c r="D9" s="99"/>
    </row>
    <row r="10" spans="1:8" ht="15" thickBot="1" x14ac:dyDescent="0.35">
      <c r="A10" s="5" t="s">
        <v>2</v>
      </c>
      <c r="B10" s="138">
        <v>6.1</v>
      </c>
      <c r="C10" s="101"/>
    </row>
    <row r="11" spans="1:8" ht="38.25" customHeight="1" thickBot="1" x14ac:dyDescent="0.35">
      <c r="A11" s="4" t="s">
        <v>3</v>
      </c>
      <c r="B11" s="140" t="s">
        <v>110</v>
      </c>
      <c r="C11" s="103"/>
      <c r="D11" s="104"/>
      <c r="E11" s="104"/>
      <c r="F11" s="99"/>
      <c r="G11" s="99"/>
      <c r="H11" t="s">
        <v>36</v>
      </c>
    </row>
    <row r="12" spans="1:8" x14ac:dyDescent="0.3">
      <c r="A12" s="5" t="s">
        <v>4</v>
      </c>
      <c r="B12" s="3" t="s">
        <v>38</v>
      </c>
    </row>
    <row r="14" spans="1:8" ht="15" thickBot="1" x14ac:dyDescent="0.35">
      <c r="A14" s="161" t="s">
        <v>5</v>
      </c>
      <c r="B14" s="161"/>
      <c r="C14" s="6"/>
      <c r="D14" s="7"/>
      <c r="E14" s="7"/>
      <c r="F14" s="7"/>
      <c r="G14" s="7"/>
      <c r="H14" s="8"/>
    </row>
    <row r="15" spans="1:8" ht="15" thickBot="1" x14ac:dyDescent="0.35">
      <c r="A15" s="9" t="s">
        <v>6</v>
      </c>
      <c r="B15" s="10" t="s">
        <v>7</v>
      </c>
      <c r="C15" s="10" t="s">
        <v>8</v>
      </c>
      <c r="D15" s="11" t="s">
        <v>9</v>
      </c>
      <c r="E15" s="11" t="s">
        <v>10</v>
      </c>
      <c r="F15" s="12"/>
      <c r="G15" s="13" t="s">
        <v>11</v>
      </c>
      <c r="H15" s="8"/>
    </row>
    <row r="16" spans="1:8" x14ac:dyDescent="0.3">
      <c r="A16" s="31"/>
      <c r="B16" s="105"/>
      <c r="C16" s="15"/>
      <c r="D16" s="30"/>
      <c r="E16" s="135"/>
      <c r="F16" s="17"/>
      <c r="G16" s="134">
        <f t="shared" ref="G16:G17" si="0">+D16*E16</f>
        <v>0</v>
      </c>
      <c r="H16" s="8"/>
    </row>
    <row r="17" spans="1:8" x14ac:dyDescent="0.3">
      <c r="A17" s="31"/>
      <c r="B17" s="105"/>
      <c r="C17" s="15"/>
      <c r="D17" s="30"/>
      <c r="E17" s="135"/>
      <c r="F17" s="17"/>
      <c r="G17" s="134">
        <f t="shared" si="0"/>
        <v>0</v>
      </c>
      <c r="H17" s="8"/>
    </row>
    <row r="18" spans="1:8" x14ac:dyDescent="0.3">
      <c r="A18" s="31"/>
      <c r="B18" s="105"/>
      <c r="C18" s="15"/>
      <c r="D18" s="30"/>
      <c r="E18" s="135"/>
      <c r="F18" s="17"/>
      <c r="G18" s="134">
        <f>+D18*E18</f>
        <v>0</v>
      </c>
      <c r="H18" s="8"/>
    </row>
    <row r="19" spans="1:8" x14ac:dyDescent="0.3">
      <c r="A19" s="31"/>
      <c r="B19" s="105"/>
      <c r="C19" s="15"/>
      <c r="D19" s="30"/>
      <c r="E19" s="135"/>
      <c r="F19" s="17"/>
      <c r="G19" s="134">
        <f t="shared" ref="G19" si="1">+D19*E19</f>
        <v>0</v>
      </c>
      <c r="H19" s="8"/>
    </row>
    <row r="20" spans="1:8" ht="15" thickBot="1" x14ac:dyDescent="0.35">
      <c r="A20" s="32"/>
      <c r="B20" s="110" t="s">
        <v>114</v>
      </c>
      <c r="C20" s="111" t="s">
        <v>114</v>
      </c>
      <c r="D20" s="112"/>
      <c r="E20" s="135"/>
      <c r="F20" s="17"/>
      <c r="G20" s="134">
        <f>+D20*E20</f>
        <v>0</v>
      </c>
      <c r="H20" s="8"/>
    </row>
    <row r="21" spans="1:8" ht="15" thickBot="1" x14ac:dyDescent="0.35">
      <c r="A21" s="22"/>
      <c r="B21" s="23"/>
      <c r="C21" s="24"/>
      <c r="D21" s="25"/>
      <c r="E21" s="159" t="s">
        <v>12</v>
      </c>
      <c r="F21" s="159"/>
      <c r="G21" s="160"/>
      <c r="H21" s="26">
        <f>SUM(G16:G20)</f>
        <v>0</v>
      </c>
    </row>
    <row r="22" spans="1:8" ht="15" thickBot="1" x14ac:dyDescent="0.35">
      <c r="A22" s="161" t="s">
        <v>42</v>
      </c>
      <c r="B22" s="161"/>
      <c r="C22" s="6"/>
      <c r="D22" s="25"/>
      <c r="E22" s="25"/>
      <c r="F22" s="25"/>
      <c r="G22" s="25"/>
      <c r="H22" s="8"/>
    </row>
    <row r="23" spans="1:8" ht="15" thickBot="1" x14ac:dyDescent="0.35">
      <c r="A23" s="9" t="s">
        <v>6</v>
      </c>
      <c r="B23" s="10" t="s">
        <v>7</v>
      </c>
      <c r="C23" s="10" t="s">
        <v>8</v>
      </c>
      <c r="D23" s="11" t="s">
        <v>32</v>
      </c>
      <c r="E23" s="11" t="s">
        <v>13</v>
      </c>
      <c r="F23" s="12" t="s">
        <v>9</v>
      </c>
      <c r="G23" s="13" t="s">
        <v>11</v>
      </c>
      <c r="H23" s="27"/>
    </row>
    <row r="24" spans="1:8" x14ac:dyDescent="0.3">
      <c r="A24" s="28"/>
      <c r="B24" s="96" t="s">
        <v>109</v>
      </c>
      <c r="C24" s="42" t="s">
        <v>80</v>
      </c>
      <c r="D24" s="30">
        <v>1</v>
      </c>
      <c r="E24" s="135">
        <v>296000</v>
      </c>
      <c r="F24" s="127">
        <v>1</v>
      </c>
      <c r="G24" s="134">
        <f>+E24/D24</f>
        <v>296000</v>
      </c>
      <c r="H24" s="27"/>
    </row>
    <row r="25" spans="1:8" x14ac:dyDescent="0.3">
      <c r="A25" s="31"/>
      <c r="B25" s="95" t="s">
        <v>111</v>
      </c>
      <c r="C25" s="15" t="s">
        <v>112</v>
      </c>
      <c r="D25" s="30">
        <v>6</v>
      </c>
      <c r="E25" s="135">
        <v>1960000</v>
      </c>
      <c r="F25" s="127">
        <v>1</v>
      </c>
      <c r="G25" s="134">
        <f>+E25/D25</f>
        <v>326666.66666666669</v>
      </c>
      <c r="H25" s="27"/>
    </row>
    <row r="26" spans="1:8" x14ac:dyDescent="0.3">
      <c r="A26" s="31"/>
      <c r="B26" s="108" t="s">
        <v>114</v>
      </c>
      <c r="C26" s="109" t="s">
        <v>114</v>
      </c>
      <c r="D26" s="30"/>
      <c r="E26" s="135"/>
      <c r="F26" s="114"/>
      <c r="G26" s="134"/>
      <c r="H26" s="27"/>
    </row>
    <row r="27" spans="1:8" x14ac:dyDescent="0.3">
      <c r="A27" s="31"/>
      <c r="B27" s="108"/>
      <c r="C27" s="109"/>
      <c r="D27" s="30"/>
      <c r="E27" s="135"/>
      <c r="F27" s="114"/>
      <c r="G27" s="134"/>
      <c r="H27" s="27"/>
    </row>
    <row r="28" spans="1:8" ht="15" thickBot="1" x14ac:dyDescent="0.35">
      <c r="A28" s="32"/>
      <c r="B28" s="110" t="s">
        <v>114</v>
      </c>
      <c r="C28" s="111" t="s">
        <v>114</v>
      </c>
      <c r="D28" s="30"/>
      <c r="E28" s="135"/>
      <c r="F28" s="117"/>
      <c r="G28" s="134"/>
      <c r="H28" s="27"/>
    </row>
    <row r="29" spans="1:8" ht="15" thickBot="1" x14ac:dyDescent="0.35">
      <c r="A29" s="34"/>
      <c r="B29" s="35"/>
      <c r="C29" s="36"/>
      <c r="D29" s="159" t="s">
        <v>15</v>
      </c>
      <c r="E29" s="159"/>
      <c r="F29" s="159"/>
      <c r="G29" s="160"/>
      <c r="H29" s="26">
        <f>SUM(G24:G28)</f>
        <v>622666.66666666674</v>
      </c>
    </row>
    <row r="30" spans="1:8" ht="15" thickBot="1" x14ac:dyDescent="0.35">
      <c r="A30" s="161" t="s">
        <v>16</v>
      </c>
      <c r="B30" s="161"/>
      <c r="C30" s="4"/>
      <c r="D30" s="37"/>
      <c r="E30" s="37"/>
      <c r="F30" s="37"/>
      <c r="G30" s="37"/>
      <c r="H30" s="38"/>
    </row>
    <row r="31" spans="1:8" ht="15" thickBot="1" x14ac:dyDescent="0.35">
      <c r="A31" s="9" t="s">
        <v>6</v>
      </c>
      <c r="B31" s="39" t="s">
        <v>17</v>
      </c>
      <c r="C31" s="10" t="s">
        <v>18</v>
      </c>
      <c r="D31" s="11" t="s">
        <v>32</v>
      </c>
      <c r="E31" s="11" t="s">
        <v>19</v>
      </c>
      <c r="F31" s="12" t="s">
        <v>9</v>
      </c>
      <c r="G31" s="13" t="s">
        <v>11</v>
      </c>
      <c r="H31" s="38"/>
    </row>
    <row r="32" spans="1:8" x14ac:dyDescent="0.3">
      <c r="A32" s="40"/>
      <c r="B32" s="97" t="s">
        <v>113</v>
      </c>
      <c r="C32" s="42" t="s">
        <v>20</v>
      </c>
      <c r="D32" s="43">
        <v>0.79487649999999999</v>
      </c>
      <c r="E32" s="44">
        <v>660000</v>
      </c>
      <c r="F32" s="45">
        <v>1</v>
      </c>
      <c r="G32" s="46">
        <f>E32/D32</f>
        <v>830317.66570026916</v>
      </c>
      <c r="H32" s="38"/>
    </row>
    <row r="33" spans="1:8" x14ac:dyDescent="0.3">
      <c r="A33" s="50"/>
      <c r="B33" s="48"/>
      <c r="C33" s="51"/>
      <c r="D33" s="52"/>
      <c r="E33" s="53"/>
      <c r="F33" s="52"/>
      <c r="G33" s="54"/>
      <c r="H33" s="55"/>
    </row>
    <row r="34" spans="1:8" x14ac:dyDescent="0.3">
      <c r="A34" s="50"/>
      <c r="B34" s="100"/>
      <c r="C34" s="51"/>
      <c r="D34" s="52"/>
      <c r="E34" s="53" t="str">
        <f>IF(ISERROR(VLOOKUP(A34,#REF!,4,FALSE)),"",VLOOKUP(A34,#REF!,4,FALSE))</f>
        <v/>
      </c>
      <c r="F34" s="52"/>
      <c r="G34" s="54" t="str">
        <f>IF(ISERROR(IF(+E34/D34&lt;&gt;0,+E34/D34,"")),"",+E34/D34)</f>
        <v/>
      </c>
      <c r="H34" s="62"/>
    </row>
    <row r="35" spans="1:8" x14ac:dyDescent="0.3">
      <c r="A35" s="50"/>
      <c r="B35" s="100"/>
      <c r="C35" s="51"/>
      <c r="D35" s="52"/>
      <c r="E35" s="53"/>
      <c r="F35" s="52"/>
      <c r="G35" s="54"/>
      <c r="H35" s="62"/>
    </row>
    <row r="36" spans="1:8" ht="15" thickBot="1" x14ac:dyDescent="0.35">
      <c r="A36" s="56"/>
      <c r="B36" s="57" t="str">
        <f>IF(ISERROR(VLOOKUP(A36,#REF!,2,FALSE)),"",VLOOKUP(A36,#REF!,2,FALSE))</f>
        <v/>
      </c>
      <c r="C36" s="58"/>
      <c r="D36" s="59"/>
      <c r="E36" s="60" t="str">
        <f>IF(ISERROR(VLOOKUP(A36,#REF!,4,FALSE)),"",VLOOKUP(A36,#REF!,4,FALSE))</f>
        <v/>
      </c>
      <c r="F36" s="59"/>
      <c r="G36" s="61" t="str">
        <f>IF(ISERROR(IF(+E36/D36&lt;&gt;0,+E36/D36,"")),"",+E36/D36)</f>
        <v/>
      </c>
      <c r="H36" s="62"/>
    </row>
    <row r="37" spans="1:8" ht="15" thickBot="1" x14ac:dyDescent="0.35">
      <c r="A37" s="63"/>
      <c r="B37" s="64"/>
      <c r="C37" s="65"/>
      <c r="D37" s="66"/>
      <c r="E37" s="159" t="s">
        <v>21</v>
      </c>
      <c r="F37" s="159"/>
      <c r="G37" s="160"/>
      <c r="H37" s="26">
        <f>SUM(G32:G36)</f>
        <v>830317.66570026916</v>
      </c>
    </row>
    <row r="38" spans="1:8" ht="15" thickBot="1" x14ac:dyDescent="0.35">
      <c r="A38" s="161" t="s">
        <v>22</v>
      </c>
      <c r="B38" s="161"/>
      <c r="C38" s="4"/>
      <c r="D38" s="67"/>
      <c r="E38" s="67"/>
      <c r="F38" s="67"/>
      <c r="G38" s="67"/>
      <c r="H38" s="68"/>
    </row>
    <row r="39" spans="1:8" ht="15" thickBot="1" x14ac:dyDescent="0.35">
      <c r="A39" s="9" t="s">
        <v>6</v>
      </c>
      <c r="B39" s="10" t="s">
        <v>7</v>
      </c>
      <c r="C39" s="10" t="s">
        <v>23</v>
      </c>
      <c r="D39" s="11" t="s">
        <v>24</v>
      </c>
      <c r="E39" s="11" t="s">
        <v>25</v>
      </c>
      <c r="F39" s="12"/>
      <c r="G39" s="13" t="s">
        <v>11</v>
      </c>
      <c r="H39" s="68"/>
    </row>
    <row r="40" spans="1:8" x14ac:dyDescent="0.3">
      <c r="A40" s="40"/>
      <c r="B40" s="119"/>
      <c r="C40" s="42"/>
      <c r="D40" s="43"/>
      <c r="E40" s="136"/>
      <c r="F40" s="120"/>
      <c r="G40" s="137">
        <f>C40*D40*E40</f>
        <v>0</v>
      </c>
      <c r="H40" s="68"/>
    </row>
    <row r="41" spans="1:8" x14ac:dyDescent="0.3">
      <c r="A41" s="47"/>
      <c r="B41" s="29"/>
      <c r="C41" s="15"/>
      <c r="D41" s="52"/>
      <c r="E41" s="52"/>
      <c r="F41" s="17"/>
      <c r="G41" s="122"/>
      <c r="H41" s="68"/>
    </row>
    <row r="42" spans="1:8" x14ac:dyDescent="0.3">
      <c r="A42" s="47"/>
      <c r="B42" s="29"/>
      <c r="C42" s="15"/>
      <c r="D42" s="52"/>
      <c r="E42" s="52"/>
      <c r="F42" s="17"/>
      <c r="G42" s="122"/>
      <c r="H42" s="68"/>
    </row>
    <row r="43" spans="1:8" x14ac:dyDescent="0.3">
      <c r="A43" s="47"/>
      <c r="B43" s="29"/>
      <c r="C43" s="15"/>
      <c r="D43" s="52"/>
      <c r="E43" s="52"/>
      <c r="F43" s="17"/>
      <c r="G43" s="122"/>
      <c r="H43" s="68"/>
    </row>
    <row r="44" spans="1:8" ht="15" thickBot="1" x14ac:dyDescent="0.35">
      <c r="A44" s="56"/>
      <c r="B44" s="33" t="s">
        <v>114</v>
      </c>
      <c r="C44" s="21"/>
      <c r="D44" s="59"/>
      <c r="E44" s="59" t="s">
        <v>114</v>
      </c>
      <c r="F44" s="123"/>
      <c r="G44" s="124" t="str">
        <f>IF(ISERROR(IF(+D44*E44&lt;&gt;0,+D44*E44,"")),"",+D44*E44)</f>
        <v/>
      </c>
      <c r="H44" s="68"/>
    </row>
    <row r="45" spans="1:8" ht="15" thickBot="1" x14ac:dyDescent="0.35">
      <c r="A45" s="71"/>
      <c r="B45" s="72"/>
      <c r="C45" s="73"/>
      <c r="D45" s="37"/>
      <c r="E45" s="159" t="s">
        <v>26</v>
      </c>
      <c r="F45" s="159"/>
      <c r="G45" s="160"/>
      <c r="H45" s="26">
        <f>SUM(G40:G44)</f>
        <v>0</v>
      </c>
    </row>
    <row r="46" spans="1:8" ht="15" thickBot="1" x14ac:dyDescent="0.35">
      <c r="A46" s="63"/>
      <c r="B46" s="64"/>
      <c r="C46" s="65"/>
      <c r="D46" s="66"/>
      <c r="E46" s="125"/>
      <c r="F46" s="125"/>
      <c r="G46" s="125"/>
      <c r="H46" s="126"/>
    </row>
    <row r="47" spans="1:8" ht="15" thickBot="1" x14ac:dyDescent="0.35">
      <c r="A47" s="162" t="s">
        <v>27</v>
      </c>
      <c r="B47" s="163"/>
      <c r="C47" s="74"/>
      <c r="D47" s="75"/>
      <c r="E47" s="75"/>
      <c r="F47" s="75"/>
      <c r="G47" s="75"/>
      <c r="H47" s="76">
        <f>ROUND(SUM(H37+H45+H21+H29),0)</f>
        <v>1452984</v>
      </c>
    </row>
    <row r="48" spans="1:8" ht="15" thickBot="1" x14ac:dyDescent="0.35">
      <c r="A48" s="164"/>
      <c r="B48" s="165"/>
      <c r="C48" s="77"/>
      <c r="D48" s="78"/>
      <c r="E48" s="78"/>
      <c r="F48" s="78"/>
      <c r="G48" s="78"/>
      <c r="H48" s="79"/>
    </row>
    <row r="49" spans="1:8" ht="15" thickBot="1" x14ac:dyDescent="0.35">
      <c r="A49" s="164" t="s">
        <v>28</v>
      </c>
      <c r="B49" s="165"/>
      <c r="C49" s="77"/>
      <c r="D49" s="78"/>
      <c r="E49" s="78"/>
      <c r="F49" s="78"/>
      <c r="G49" s="78"/>
      <c r="H49" s="76">
        <f>+H47</f>
        <v>1452984</v>
      </c>
    </row>
    <row r="50" spans="1:8" x14ac:dyDescent="0.3">
      <c r="A50" s="80"/>
      <c r="B50" s="80"/>
      <c r="C50" s="65"/>
      <c r="D50" s="66"/>
      <c r="E50" s="66"/>
      <c r="F50" s="66"/>
      <c r="G50" s="66"/>
      <c r="H50" s="81"/>
    </row>
    <row r="51" spans="1:8" x14ac:dyDescent="0.3">
      <c r="A51" s="80" t="s">
        <v>29</v>
      </c>
      <c r="B51" s="82"/>
      <c r="C51" s="83"/>
      <c r="D51" s="84"/>
      <c r="E51" s="84"/>
      <c r="F51" s="84"/>
      <c r="G51" s="84"/>
      <c r="H51" s="85"/>
    </row>
    <row r="52" spans="1:8" x14ac:dyDescent="0.3">
      <c r="A52" s="80"/>
      <c r="B52" s="86"/>
      <c r="C52" s="87"/>
      <c r="D52" s="88"/>
      <c r="E52" s="88"/>
      <c r="F52" s="88"/>
      <c r="G52" s="88"/>
      <c r="H52" s="89"/>
    </row>
    <row r="53" spans="1:8" x14ac:dyDescent="0.3">
      <c r="A53" s="72"/>
      <c r="B53" s="80"/>
      <c r="C53" s="65"/>
      <c r="D53" s="66"/>
      <c r="E53" s="66"/>
      <c r="F53" s="66"/>
      <c r="G53" s="66"/>
      <c r="H53" s="81"/>
    </row>
    <row r="54" spans="1:8" x14ac:dyDescent="0.3">
      <c r="A54" s="80"/>
      <c r="B54" s="80"/>
      <c r="C54" s="65"/>
      <c r="D54" s="66"/>
      <c r="E54" s="66"/>
      <c r="F54" s="66"/>
      <c r="G54" s="66"/>
      <c r="H54" s="81"/>
    </row>
    <row r="55" spans="1:8" x14ac:dyDescent="0.3">
      <c r="A55" s="90"/>
      <c r="B55" s="90"/>
      <c r="C55" s="91"/>
      <c r="D55" s="92"/>
      <c r="E55" s="92"/>
      <c r="F55" s="92"/>
      <c r="G55" s="90"/>
      <c r="H55" s="93"/>
    </row>
  </sheetData>
  <mergeCells count="14">
    <mergeCell ref="A14:B14"/>
    <mergeCell ref="B2:F2"/>
    <mergeCell ref="B7:F7"/>
    <mergeCell ref="A3:G6"/>
    <mergeCell ref="E45:G45"/>
    <mergeCell ref="A47:B47"/>
    <mergeCell ref="A48:B48"/>
    <mergeCell ref="A49:B49"/>
    <mergeCell ref="E21:G21"/>
    <mergeCell ref="A22:B22"/>
    <mergeCell ref="D29:G29"/>
    <mergeCell ref="A30:B30"/>
    <mergeCell ref="E37:G37"/>
    <mergeCell ref="A38:B3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09FA5-AF45-4D2D-ACEC-87E5421C1A78}">
  <dimension ref="AUY70879:VPK945679"/>
  <sheetViews>
    <sheetView workbookViewId="0"/>
  </sheetViews>
  <sheetFormatPr baseColWidth="10" defaultRowHeight="14.4" x14ac:dyDescent="0.3"/>
  <sheetData>
    <row r="70879" spans="6653:6653" x14ac:dyDescent="0.3">
      <c r="IUW70879" t="s">
        <v>118</v>
      </c>
    </row>
    <row r="105957" spans="12183:12183" x14ac:dyDescent="0.3">
      <c r="QZO105957" t="s">
        <v>117</v>
      </c>
    </row>
    <row r="119473" spans="11133:11133" x14ac:dyDescent="0.3">
      <c r="PLE119473" t="s">
        <v>125</v>
      </c>
    </row>
    <row r="283104" spans="10385:10385" x14ac:dyDescent="0.3">
      <c r="OIK283104" t="s">
        <v>122</v>
      </c>
    </row>
    <row r="363875" spans="10538:10538" x14ac:dyDescent="0.3">
      <c r="OOH363875" t="s">
        <v>115</v>
      </c>
    </row>
    <row r="398546" spans="14777:14777" x14ac:dyDescent="0.3">
      <c r="UVI398546" t="s">
        <v>116</v>
      </c>
    </row>
    <row r="571373" spans="1247:1247" x14ac:dyDescent="0.3">
      <c r="AUY571373" t="s">
        <v>124</v>
      </c>
    </row>
    <row r="618800" spans="10624:10624" x14ac:dyDescent="0.3">
      <c r="ORP618800" t="s">
        <v>120</v>
      </c>
    </row>
    <row r="754918" spans="1480:1480" x14ac:dyDescent="0.3">
      <c r="BDX754918" t="s">
        <v>119</v>
      </c>
    </row>
    <row r="799790" spans="6105:6105" x14ac:dyDescent="0.3">
      <c r="HZU799790" t="s">
        <v>123</v>
      </c>
    </row>
    <row r="945679" spans="15299:15299" x14ac:dyDescent="0.3">
      <c r="VPK945679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24</vt:i4>
      </vt:variant>
    </vt:vector>
  </HeadingPairs>
  <TitlesOfParts>
    <vt:vector size="24" baseType="lpstr">
      <vt:lpstr>LISTA DE MATERIALES</vt:lpstr>
      <vt:lpstr>APU 1.1</vt:lpstr>
      <vt:lpstr>APU 1.2</vt:lpstr>
      <vt:lpstr>APU 1.3</vt:lpstr>
      <vt:lpstr>APU 1.4</vt:lpstr>
      <vt:lpstr>APU 1.5</vt:lpstr>
      <vt:lpstr>APU 1.6</vt:lpstr>
      <vt:lpstr>APU 2.1</vt:lpstr>
      <vt:lpstr>APU 3.1</vt:lpstr>
      <vt:lpstr>APU 3.2</vt:lpstr>
      <vt:lpstr>APU 3.3</vt:lpstr>
      <vt:lpstr>APU 3.4</vt:lpstr>
      <vt:lpstr>APU 4.1</vt:lpstr>
      <vt:lpstr>APU 4.2</vt:lpstr>
      <vt:lpstr>APU 4.3</vt:lpstr>
      <vt:lpstr>APU 5.1</vt:lpstr>
      <vt:lpstr>APU 5.2</vt:lpstr>
      <vt:lpstr>APU 5.3</vt:lpstr>
      <vt:lpstr>APU 5.4</vt:lpstr>
      <vt:lpstr>APU 5.5</vt:lpstr>
      <vt:lpstr>APU 5.6</vt:lpstr>
      <vt:lpstr>APU 5.7</vt:lpstr>
      <vt:lpstr>APU 5.8</vt:lpstr>
      <vt:lpstr>APU 6.1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USUARIO</dc:title>
  <dc:subject>USUARIO</dc:subject>
  <dc:creator/>
  <cp:keywords>USUARIO</cp:keywords>
  <cp:lastModifiedBy/>
  <dcterms:created xsi:type="dcterms:W3CDTF">2006-09-16T00:00:00Z</dcterms:created>
  <dcterms:modified xsi:type="dcterms:W3CDTF">2026-07-07T15:40:36Z</dcterms:modified>
</cp:coreProperties>
</file>