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e30b75f630f36a0b/Escritorio/CONTRATOS ESAP 2026/PAPELERIA/PARA PUBLICAR/"/>
    </mc:Choice>
  </mc:AlternateContent>
  <xr:revisionPtr revIDLastSave="3" documentId="8_{D8440049-FD43-4D9B-B470-539CEBA041D9}" xr6:coauthVersionLast="47" xr6:coauthVersionMax="47" xr10:uidLastSave="{F227F4AB-0A5D-4FA0-A251-0ABAF680082E}"/>
  <bookViews>
    <workbookView xWindow="-108" yWindow="-108" windowWidth="23256" windowHeight="12456" xr2:uid="{00000000-000D-0000-FFFF-FFFF00000000}"/>
  </bookViews>
  <sheets>
    <sheet name="ESTUDIO DE MERCADO" sheetId="1" r:id="rId1"/>
    <sheet name="analisis valores historicos" sheetId="3" r:id="rId2"/>
    <sheet name="CHECK" sheetId="2" state="hidden" r:id="rId3"/>
  </sheets>
  <definedNames>
    <definedName name="_xlnm._FilterDatabase" localSheetId="0" hidden="1">'ESTUDIO DE MERCADO'!#REF!</definedName>
    <definedName name="_xlnm.Print_Area" localSheetId="0">'ESTUDIO DE MERCADO'!$A$1:$U$56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6" i="1" l="1"/>
  <c r="Q12" i="1"/>
  <c r="P45" i="1"/>
  <c r="Q45" i="1" s="1"/>
  <c r="P44" i="1"/>
  <c r="P43" i="1"/>
  <c r="P42" i="1"/>
  <c r="P41" i="1"/>
  <c r="P40" i="1"/>
  <c r="P39" i="1"/>
  <c r="P38" i="1"/>
  <c r="P37" i="1"/>
  <c r="P36" i="1"/>
  <c r="P35" i="1"/>
  <c r="P34" i="1"/>
  <c r="P33" i="1"/>
  <c r="P32" i="1"/>
  <c r="Q32" i="1" s="1"/>
  <c r="P31" i="1"/>
  <c r="P30" i="1"/>
  <c r="P29" i="1"/>
  <c r="P28" i="1"/>
  <c r="P27" i="1"/>
  <c r="Q27" i="1" s="1"/>
  <c r="P26" i="1"/>
  <c r="P25" i="1"/>
  <c r="Q25" i="1" s="1"/>
  <c r="P24" i="1"/>
  <c r="P23" i="1"/>
  <c r="P22" i="1"/>
  <c r="Q22" i="1" s="1"/>
  <c r="P21" i="1"/>
  <c r="Q21" i="1" s="1"/>
  <c r="P20" i="1"/>
  <c r="P19" i="1"/>
  <c r="Q20" i="1"/>
  <c r="P18" i="1"/>
  <c r="P17" i="1"/>
  <c r="P16" i="1"/>
  <c r="Q16" i="1" s="1"/>
  <c r="P15" i="1"/>
  <c r="P14" i="1"/>
  <c r="P13" i="1"/>
  <c r="P12" i="1"/>
  <c r="Q42" i="1"/>
  <c r="L42" i="1"/>
  <c r="M42" i="1"/>
  <c r="L45" i="1"/>
  <c r="L44" i="1"/>
  <c r="L43"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5" i="3"/>
  <c r="K38" i="3"/>
  <c r="K36" i="3"/>
  <c r="K34" i="3"/>
  <c r="K33" i="3"/>
  <c r="K32" i="3"/>
  <c r="K27" i="3"/>
  <c r="K26" i="3"/>
  <c r="K25" i="3"/>
  <c r="K24" i="3"/>
  <c r="K23" i="3"/>
  <c r="K22" i="3"/>
  <c r="K21" i="3"/>
  <c r="K20" i="3"/>
  <c r="K19" i="3"/>
  <c r="K18" i="3"/>
  <c r="K17" i="3"/>
  <c r="K15" i="3"/>
  <c r="K14" i="3"/>
  <c r="K13" i="3"/>
  <c r="K12" i="3"/>
  <c r="K11" i="3"/>
  <c r="K10" i="3"/>
  <c r="K9" i="3"/>
  <c r="K8" i="3"/>
  <c r="K7" i="3"/>
  <c r="K6" i="3"/>
  <c r="K5" i="3"/>
  <c r="J6" i="3"/>
  <c r="J5" i="3"/>
  <c r="I38" i="3"/>
  <c r="I36" i="3"/>
  <c r="I34" i="3"/>
  <c r="I33" i="3"/>
  <c r="I32" i="3"/>
  <c r="I27" i="3"/>
  <c r="I26" i="3"/>
  <c r="I25" i="3"/>
  <c r="I24" i="3"/>
  <c r="I23" i="3"/>
  <c r="I22" i="3"/>
  <c r="I21" i="3"/>
  <c r="I20" i="3"/>
  <c r="I19" i="3"/>
  <c r="I18" i="3"/>
  <c r="I17" i="3"/>
  <c r="I15" i="3"/>
  <c r="I14" i="3"/>
  <c r="I13" i="3"/>
  <c r="I12" i="3"/>
  <c r="I11" i="3"/>
  <c r="I10" i="3"/>
  <c r="I9" i="3"/>
  <c r="I8" i="3"/>
  <c r="I7" i="3"/>
  <c r="I6" i="3"/>
  <c r="I5" i="3"/>
  <c r="Q23" i="1"/>
  <c r="Q24" i="1"/>
  <c r="R39" i="1"/>
  <c r="S39" i="1" s="1"/>
  <c r="T25" i="1"/>
  <c r="U25" i="1" s="1"/>
  <c r="R25" i="1"/>
  <c r="S25" i="1" s="1"/>
  <c r="U29" i="1"/>
  <c r="T29" i="1"/>
  <c r="S29" i="1"/>
  <c r="R29" i="1"/>
  <c r="Q29" i="1"/>
  <c r="U28" i="1"/>
  <c r="T28" i="1"/>
  <c r="S28" i="1"/>
  <c r="R28" i="1"/>
  <c r="Q28" i="1"/>
  <c r="U27" i="1"/>
  <c r="T27" i="1"/>
  <c r="S27" i="1"/>
  <c r="R27" i="1"/>
  <c r="T26" i="1"/>
  <c r="U26" i="1" s="1"/>
  <c r="S26" i="1"/>
  <c r="R26" i="1"/>
  <c r="Q26" i="1"/>
  <c r="T24" i="1"/>
  <c r="U24" i="1" s="1"/>
  <c r="R24" i="1"/>
  <c r="S24" i="1" s="1"/>
  <c r="U23" i="1"/>
  <c r="T23" i="1"/>
  <c r="S23" i="1"/>
  <c r="R23" i="1"/>
  <c r="U22" i="1"/>
  <c r="T22" i="1"/>
  <c r="S22" i="1"/>
  <c r="R22" i="1"/>
  <c r="U21" i="1"/>
  <c r="T21" i="1"/>
  <c r="S21" i="1"/>
  <c r="R21" i="1"/>
  <c r="U20" i="1"/>
  <c r="T20" i="1"/>
  <c r="S20" i="1"/>
  <c r="R20" i="1"/>
  <c r="U19" i="1"/>
  <c r="T19" i="1"/>
  <c r="R19" i="1"/>
  <c r="S19" i="1" s="1"/>
  <c r="Q19" i="1"/>
  <c r="U18" i="1"/>
  <c r="T18" i="1"/>
  <c r="S18" i="1"/>
  <c r="Q18" i="1"/>
  <c r="R18" i="1"/>
  <c r="U17" i="1"/>
  <c r="T17" i="1"/>
  <c r="S17" i="1"/>
  <c r="R17" i="1"/>
  <c r="Q17" i="1"/>
  <c r="U16" i="1"/>
  <c r="T16" i="1"/>
  <c r="S16" i="1"/>
  <c r="R16" i="1"/>
  <c r="Q39" i="1"/>
  <c r="Q40" i="1"/>
  <c r="Q43" i="1"/>
  <c r="R12" i="1"/>
  <c r="S12" i="1" s="1"/>
  <c r="T45" i="1"/>
  <c r="U45" i="1" s="1"/>
  <c r="R45" i="1"/>
  <c r="S45" i="1" s="1"/>
  <c r="T44" i="1"/>
  <c r="R44" i="1"/>
  <c r="T43" i="1"/>
  <c r="R43" i="1"/>
  <c r="T42" i="1"/>
  <c r="U42" i="1" s="1"/>
  <c r="R42" i="1"/>
  <c r="S42" i="1" s="1"/>
  <c r="T41" i="1"/>
  <c r="R41" i="1"/>
  <c r="T40" i="1"/>
  <c r="R40" i="1"/>
  <c r="R38" i="1"/>
  <c r="T38" i="1"/>
  <c r="U38" i="1" s="1"/>
  <c r="S38" i="1"/>
  <c r="Q38" i="1"/>
  <c r="U37" i="1"/>
  <c r="T37" i="1"/>
  <c r="R37" i="1"/>
  <c r="S37" i="1" s="1"/>
  <c r="Q37" i="1"/>
  <c r="T36" i="1"/>
  <c r="U36" i="1" s="1"/>
  <c r="R36" i="1"/>
  <c r="S36" i="1" s="1"/>
  <c r="Q36" i="1"/>
  <c r="T35" i="1"/>
  <c r="U35" i="1" s="1"/>
  <c r="R35" i="1"/>
  <c r="R34" i="1"/>
  <c r="T33" i="1"/>
  <c r="R33" i="1"/>
  <c r="U33" i="1"/>
  <c r="S33" i="1"/>
  <c r="Q33" i="1"/>
  <c r="T32" i="1"/>
  <c r="R32" i="1"/>
  <c r="S32" i="1" s="1"/>
  <c r="T31" i="1"/>
  <c r="R31" i="1"/>
  <c r="T30" i="1"/>
  <c r="R30" i="1"/>
  <c r="Q30" i="1"/>
  <c r="Q14" i="1"/>
  <c r="Q13" i="1"/>
  <c r="R13" i="1"/>
  <c r="S13" i="1" s="1"/>
  <c r="T13" i="1"/>
  <c r="U13" i="1" s="1"/>
  <c r="R14" i="1"/>
  <c r="S14" i="1"/>
  <c r="T14" i="1"/>
  <c r="U14" i="1"/>
  <c r="Q15" i="1"/>
  <c r="R15" i="1"/>
  <c r="S15" i="1"/>
  <c r="T15" i="1"/>
  <c r="U15" i="1"/>
  <c r="S30" i="1"/>
  <c r="U30" i="1"/>
  <c r="Q31" i="1"/>
  <c r="S31" i="1"/>
  <c r="U31" i="1"/>
  <c r="U32" i="1"/>
  <c r="Q34" i="1"/>
  <c r="S34" i="1"/>
  <c r="T34" i="1"/>
  <c r="U34" i="1"/>
  <c r="Q35" i="1"/>
  <c r="S35" i="1"/>
  <c r="T39" i="1"/>
  <c r="U39" i="1"/>
  <c r="S40" i="1"/>
  <c r="U40" i="1"/>
  <c r="Q41" i="1"/>
  <c r="S41" i="1"/>
  <c r="U41" i="1"/>
  <c r="S43" i="1"/>
  <c r="U43" i="1"/>
  <c r="Q44" i="1"/>
  <c r="S44" i="1"/>
  <c r="U44" i="1"/>
  <c r="T12" i="1"/>
  <c r="O45" i="1"/>
  <c r="N45" i="1"/>
  <c r="M45" i="1"/>
  <c r="O44" i="1"/>
  <c r="N44" i="1"/>
  <c r="M44" i="1"/>
  <c r="O43" i="1"/>
  <c r="N43" i="1"/>
  <c r="M43" i="1"/>
  <c r="O41" i="1"/>
  <c r="N41" i="1"/>
  <c r="M41" i="1"/>
  <c r="O40" i="1"/>
  <c r="N40" i="1"/>
  <c r="M40" i="1"/>
  <c r="O39" i="1"/>
  <c r="N39" i="1"/>
  <c r="M39" i="1"/>
  <c r="O38" i="1"/>
  <c r="N38" i="1"/>
  <c r="M38" i="1"/>
  <c r="O37" i="1"/>
  <c r="N37" i="1"/>
  <c r="M37" i="1"/>
  <c r="O36" i="1"/>
  <c r="N36" i="1"/>
  <c r="M36" i="1"/>
  <c r="O35" i="1"/>
  <c r="N35" i="1"/>
  <c r="M35" i="1"/>
  <c r="O34" i="1"/>
  <c r="N34" i="1"/>
  <c r="M34" i="1"/>
  <c r="N33" i="1"/>
  <c r="M33" i="1"/>
  <c r="N32" i="1"/>
  <c r="M32" i="1"/>
  <c r="O31" i="1"/>
  <c r="N31" i="1"/>
  <c r="M31" i="1"/>
  <c r="M30" i="1"/>
  <c r="M29" i="1"/>
  <c r="M28" i="1"/>
  <c r="N30" i="1"/>
  <c r="O30" i="1"/>
  <c r="O29" i="1"/>
  <c r="N29" i="1"/>
  <c r="O28" i="1"/>
  <c r="N28" i="1"/>
  <c r="O27" i="1"/>
  <c r="N27" i="1"/>
  <c r="M27" i="1"/>
  <c r="O26" i="1"/>
  <c r="N26" i="1"/>
  <c r="M26" i="1"/>
  <c r="M25" i="1"/>
  <c r="M24" i="1"/>
  <c r="O23" i="1"/>
  <c r="N23" i="1"/>
  <c r="M23" i="1"/>
  <c r="O22" i="1"/>
  <c r="N22" i="1"/>
  <c r="M22" i="1"/>
  <c r="O21" i="1"/>
  <c r="N21" i="1"/>
  <c r="M21" i="1"/>
  <c r="O20" i="1"/>
  <c r="N20" i="1"/>
  <c r="M20" i="1"/>
  <c r="O19" i="1"/>
  <c r="N19" i="1"/>
  <c r="M19" i="1"/>
  <c r="O18" i="1"/>
  <c r="N18" i="1"/>
  <c r="M18" i="1"/>
  <c r="O17" i="1"/>
  <c r="N17" i="1"/>
  <c r="M17" i="1"/>
  <c r="O16" i="1"/>
  <c r="N16" i="1"/>
  <c r="M16" i="1"/>
  <c r="O15" i="1"/>
  <c r="N15" i="1"/>
  <c r="M15" i="1"/>
  <c r="O14" i="1"/>
  <c r="N14" i="1"/>
  <c r="M14" i="1"/>
  <c r="M13" i="1"/>
  <c r="M12" i="1"/>
  <c r="O42" i="1"/>
  <c r="N42" i="1"/>
  <c r="O33" i="1" l="1"/>
  <c r="O32" i="1"/>
  <c r="K44" i="1"/>
  <c r="K40" i="1"/>
  <c r="K36" i="1"/>
  <c r="K32" i="1"/>
  <c r="K28" i="1"/>
  <c r="K24" i="1"/>
  <c r="K20" i="1"/>
  <c r="K16" i="1"/>
  <c r="L7" i="3"/>
  <c r="L9" i="3"/>
  <c r="L13" i="3"/>
  <c r="L14" i="3"/>
  <c r="L15" i="3"/>
  <c r="I16" i="3"/>
  <c r="L17" i="3"/>
  <c r="L18" i="3"/>
  <c r="L19" i="3"/>
  <c r="L21" i="3"/>
  <c r="L23" i="3"/>
  <c r="L25" i="3"/>
  <c r="I28" i="3"/>
  <c r="I29" i="3"/>
  <c r="K29" i="3" s="1"/>
  <c r="L29" i="3" s="1"/>
  <c r="I30" i="3"/>
  <c r="K30" i="3" s="1"/>
  <c r="L30" i="3" s="1"/>
  <c r="I31" i="3"/>
  <c r="K31" i="3" s="1"/>
  <c r="L31" i="3" s="1"/>
  <c r="L33" i="3"/>
  <c r="L34" i="3"/>
  <c r="I35" i="3"/>
  <c r="K35" i="3" s="1"/>
  <c r="L35" i="3" s="1"/>
  <c r="I37" i="3"/>
  <c r="K37" i="3" s="1"/>
  <c r="L37" i="3" s="1"/>
  <c r="L6" i="3"/>
  <c r="K16" i="3"/>
  <c r="L16" i="3" s="1"/>
  <c r="L20" i="3"/>
  <c r="L22" i="3"/>
  <c r="L26" i="3"/>
  <c r="L27" i="3"/>
  <c r="K28" i="3"/>
  <c r="L32" i="3"/>
  <c r="L8" i="3"/>
  <c r="L10" i="3"/>
  <c r="L11" i="3"/>
  <c r="L12" i="3"/>
  <c r="L24" i="3"/>
  <c r="L28" i="3"/>
  <c r="L36" i="3"/>
  <c r="L38" i="3"/>
  <c r="J8" i="3"/>
  <c r="J12" i="3"/>
  <c r="J13" i="3"/>
  <c r="J16" i="3"/>
  <c r="J20" i="3"/>
  <c r="J21" i="3"/>
  <c r="J24" i="3"/>
  <c r="J28" i="3"/>
  <c r="J32" i="3"/>
  <c r="J36" i="3"/>
  <c r="G38" i="3"/>
  <c r="G37" i="3"/>
  <c r="G36" i="3"/>
  <c r="G35" i="3"/>
  <c r="G34" i="3"/>
  <c r="G33" i="3"/>
  <c r="G32" i="3"/>
  <c r="G31" i="3"/>
  <c r="G30" i="3"/>
  <c r="G29" i="3"/>
  <c r="G28" i="3"/>
  <c r="G27" i="3"/>
  <c r="G26" i="3"/>
  <c r="G25" i="3"/>
  <c r="G24" i="3"/>
  <c r="F23" i="3"/>
  <c r="G23" i="3" s="1"/>
  <c r="F22" i="3"/>
  <c r="G21" i="3"/>
  <c r="G20" i="3"/>
  <c r="G19" i="3"/>
  <c r="G18" i="3"/>
  <c r="G17" i="3"/>
  <c r="G16" i="3"/>
  <c r="G15" i="3"/>
  <c r="G14" i="3"/>
  <c r="G13" i="3"/>
  <c r="G12" i="3"/>
  <c r="G11" i="3"/>
  <c r="G10" i="3"/>
  <c r="G9" i="3"/>
  <c r="G8" i="3"/>
  <c r="G7" i="3"/>
  <c r="G6" i="3"/>
  <c r="G5" i="3"/>
  <c r="K13" i="1"/>
  <c r="K14" i="1"/>
  <c r="K15" i="1"/>
  <c r="K17" i="1"/>
  <c r="K18" i="1"/>
  <c r="K19" i="1"/>
  <c r="K21" i="1"/>
  <c r="K22" i="1"/>
  <c r="K23" i="1"/>
  <c r="K25" i="1"/>
  <c r="K26" i="1"/>
  <c r="K27" i="1"/>
  <c r="K29" i="1"/>
  <c r="K30" i="1"/>
  <c r="K31" i="1"/>
  <c r="K33" i="1"/>
  <c r="K34" i="1"/>
  <c r="K35" i="1"/>
  <c r="K37" i="1"/>
  <c r="K38" i="1"/>
  <c r="K39" i="1"/>
  <c r="K41" i="1"/>
  <c r="K42" i="1"/>
  <c r="K43" i="1"/>
  <c r="K45" i="1"/>
  <c r="K12" i="1"/>
  <c r="N24" i="1" l="1"/>
  <c r="O24" i="1"/>
  <c r="N25" i="1"/>
  <c r="O25" i="1"/>
  <c r="J29" i="3"/>
  <c r="J37" i="3"/>
  <c r="J17" i="3"/>
  <c r="J9" i="3"/>
  <c r="J30" i="3"/>
  <c r="F39" i="3"/>
  <c r="J22" i="3"/>
  <c r="J14" i="3"/>
  <c r="J38" i="3"/>
  <c r="J35" i="3"/>
  <c r="J27" i="3"/>
  <c r="J19" i="3"/>
  <c r="J11" i="3"/>
  <c r="J34" i="3"/>
  <c r="J26" i="3"/>
  <c r="J18" i="3"/>
  <c r="J10" i="3"/>
  <c r="J31" i="3"/>
  <c r="J23" i="3"/>
  <c r="J15" i="3"/>
  <c r="J7" i="3"/>
  <c r="J33" i="3"/>
  <c r="J25" i="3"/>
  <c r="G22" i="3"/>
  <c r="G39" i="3"/>
  <c r="J46" i="1" l="1"/>
  <c r="H46" i="1"/>
  <c r="F46" i="1"/>
  <c r="I45" i="1"/>
  <c r="G45" i="1"/>
  <c r="I44" i="1"/>
  <c r="G44" i="1"/>
  <c r="I43" i="1"/>
  <c r="G43" i="1"/>
  <c r="I42" i="1"/>
  <c r="G42" i="1"/>
  <c r="I41" i="1"/>
  <c r="G41" i="1"/>
  <c r="I40" i="1"/>
  <c r="G40" i="1"/>
  <c r="I39" i="1"/>
  <c r="G39" i="1"/>
  <c r="I38" i="1"/>
  <c r="G38" i="1"/>
  <c r="I37" i="1"/>
  <c r="G37" i="1"/>
  <c r="I36" i="1"/>
  <c r="G36" i="1"/>
  <c r="I35" i="1"/>
  <c r="G35" i="1"/>
  <c r="I34" i="1"/>
  <c r="G34" i="1"/>
  <c r="I33" i="1"/>
  <c r="G33" i="1"/>
  <c r="I32" i="1"/>
  <c r="G32" i="1"/>
  <c r="I31" i="1"/>
  <c r="G31" i="1"/>
  <c r="I30" i="1"/>
  <c r="G30" i="1"/>
  <c r="I29" i="1"/>
  <c r="G29" i="1"/>
  <c r="I28" i="1"/>
  <c r="G28" i="1"/>
  <c r="I27" i="1"/>
  <c r="G27" i="1"/>
  <c r="I26" i="1"/>
  <c r="G26" i="1"/>
  <c r="I25" i="1"/>
  <c r="G25" i="1"/>
  <c r="I24" i="1"/>
  <c r="G24" i="1"/>
  <c r="I23" i="1"/>
  <c r="G23" i="1"/>
  <c r="I22" i="1"/>
  <c r="G22" i="1"/>
  <c r="I21" i="1"/>
  <c r="G21" i="1"/>
  <c r="I20" i="1"/>
  <c r="G20" i="1"/>
  <c r="I19" i="1"/>
  <c r="G19" i="1"/>
  <c r="I18" i="1"/>
  <c r="G18" i="1"/>
  <c r="I17" i="1"/>
  <c r="G17" i="1"/>
  <c r="I16" i="1"/>
  <c r="G16" i="1"/>
  <c r="I15" i="1"/>
  <c r="G15" i="1"/>
  <c r="I14" i="1"/>
  <c r="G14" i="1"/>
  <c r="I13" i="1"/>
  <c r="G13" i="1"/>
  <c r="I12" i="1"/>
  <c r="I46" i="1" s="1"/>
  <c r="G12" i="1"/>
  <c r="N12" i="1" l="1"/>
  <c r="O12" i="1"/>
  <c r="O13" i="1"/>
  <c r="N13" i="1"/>
  <c r="G46" i="1"/>
  <c r="T46" i="1"/>
  <c r="S46" i="1"/>
  <c r="U12" i="1"/>
  <c r="U46" i="1" s="1"/>
  <c r="P46" i="1"/>
  <c r="R46" i="1"/>
  <c r="K46" i="1" l="1"/>
</calcChain>
</file>

<file path=xl/sharedStrings.xml><?xml version="1.0" encoding="utf-8"?>
<sst xmlns="http://schemas.openxmlformats.org/spreadsheetml/2006/main" count="239" uniqueCount="127">
  <si>
    <t>PLANTILLA
ESTUDIO DE MERCADO</t>
  </si>
  <si>
    <t>CÓDIGO:</t>
  </si>
  <si>
    <t>GF-FO-047</t>
  </si>
  <si>
    <t>VERSIÓN:</t>
  </si>
  <si>
    <t>FECHA</t>
  </si>
  <si>
    <t>Proceso: Gestión Financiera</t>
  </si>
  <si>
    <t>Documento de referencia: Instructivo Estructuración Financiera y Económica de los Porcesos Contractuales; Manual de Contratación</t>
  </si>
  <si>
    <r>
      <rPr>
        <b/>
        <sz val="14"/>
        <color theme="0"/>
        <rFont val="Arial"/>
        <family val="2"/>
      </rPr>
      <t>OBJETO:</t>
    </r>
    <r>
      <rPr>
        <sz val="14"/>
        <color theme="0"/>
        <rFont val="Arial"/>
        <family val="2"/>
      </rPr>
      <t xml:space="preserve"> </t>
    </r>
  </si>
  <si>
    <t xml:space="preserve">Esta sección se debe ajustar de acuerdo a la necesidad del proceso, es importante mantener la línea de colores y fuentes de esta plantilla. </t>
  </si>
  <si>
    <t>EMPRESA 1
GRUPO LOS LAGOS SAS</t>
  </si>
  <si>
    <t>EMPRESA 2
TELEMARKETER BPO &amp; LOGISTICS SAS</t>
  </si>
  <si>
    <t>VALOR UNITARIO CON IVA</t>
  </si>
  <si>
    <t>VALOR TOTAL INCLUIDO IVA</t>
  </si>
  <si>
    <t>MEDIDAS ESTADISTICAS</t>
  </si>
  <si>
    <t>ITEM</t>
  </si>
  <si>
    <t>DESCRIPCIÓN</t>
  </si>
  <si>
    <t>UNIDAD DE MEDIDA</t>
  </si>
  <si>
    <t>CANTIDAD</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</si>
  <si>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</si>
  <si>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</si>
  <si>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</si>
  <si>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</si>
  <si>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</si>
  <si>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</si>
  <si>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</si>
  <si>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</si>
  <si>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</si>
  <si>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ALMOHADILLA DACTILAR RECARGABLE TINTA EN ACEITE NO TÓXICA, IMPRESIONES 8.000, RECARGABLE CON TINTA DIÁMETRO EXTERNO 5.3 CM (APROX.), DIÁMETRO DEL FIELTRO 4.2 CM (APROX.), ALTO 1.1 CMS (APROX.), PESO 26.3 GR (APROX.).</t>
  </si>
  <si>
    <t>UNIDAD</t>
  </si>
  <si>
    <t>ALMOHADILLA HUMEDECEDORA, ENTINTADO MANUAL RECARGABLE, CASCARA EN POLIESTIRENO DE ALTO IMPACTO, CAJA PLÁSTICA RIJIDA, COLOR NEGRO, FORMA REDONDA DE 50 A 60 MM (APROX.), MÍNIMO 1.000 IMPRESIONES</t>
  </si>
  <si>
    <t>BANDERITAS-MINI-BANDERITAS- SEÑALES AUTOADHESIVAS REMOVIBLES Y SEMI-TRANSPARENTES, MEDIDAS 2 X 5 CM (APROX.), COLORES SURTIDOS, BANDERITAS MÍNIMO DE 100 UNIDADES, CON ADHESIVO EN LA PUNTA Y EN UNA CARA DE LA BANDERITA</t>
  </si>
  <si>
    <t>PAQUETE X 100</t>
  </si>
  <si>
    <t>BISTURI 18 mm METALICO,TRAPEZOIDAL, ANCHO DE LA HOJA 18 MM, CUERPO EN ACERO, RECUBIERTO EN PLÁSTICO ERGONÓMICO, CUCHILLA CORREDIZA Y CAMBIABLE CON BLOQUEO DE CUCHILLA</t>
  </si>
  <si>
    <t>CERA PARA CONTAR - CERA DACTILAR CUENTA FÁCIL DE 14 GRS A 20 GRS, PASTA INCOLORA A BASE DE GLICERINA, ENVASE DE POLIPROPILENO DE FÁCIL SELLADO CON TAPA CUENTA FÁCIL DE 14 GRS A 20 GRS, PASTA INCOLORA A BASE DE GLICERINA, ENVASE DE POLIPROPILENO DE FÁCIL SELLADO CON TAPA</t>
  </si>
  <si>
    <t>BLOCK AMARILLO CUADRICULADO - PAPEL AMARILLO BOND CANARIO, 60 GR, DE 50 HOJAS, LINEADO CUADRICULADO CON VERDE ÓPTICO PARA MAYOR CONTRASTE Y FÁCIL LECTURA, CON LÍNEA DE PERFORACIÓN SUPERIOR PARA DESPRENDIMIENTO FÁCIL DE LAS HOJAS</t>
  </si>
  <si>
    <t>BOLIGRAFO NEGRO CUERPO PLÁSTICO, PUNTA METÁLICA, CON TAPA, REDONDO, RECTANGULAR O HEXAGONAL, TAPA CLIP Y ANTI ASFIXIA, COLOR NEGRO</t>
  </si>
  <si>
    <t>BOLIGRAFO ROJO - CUERPO PLÁSTICO, PUNTA METÁLICA, CON TAPA, REDONDO, RECTANGULAR O HEXAGONAL, TAPA CLIP Y ANTI ASFIXIA, COLOR ROJO</t>
  </si>
  <si>
    <t>BORRADOR DE NATA BASE DE RESINA PLÁSTICA BLANDA, DESGRANE FINO PARA FÁCIL BORRADO QUE NO MANCHE NI RASGUE EL PAPEL, DIMENSIONES ALTO 1.0 CM, LARGO 5.5 CM, ANCHO 2.2 CM (APROX.)</t>
  </si>
  <si>
    <t>CINTA ADHESIVA TRANSPARENTE POLIPROPILENO, 12 MM X 40 MTS (APROX.), ADHESIVA TRANSPARENTE</t>
  </si>
  <si>
    <t>CINTA ADHESIVA TRANSPARENTE POLIPROPILENO, 48 MM X 40 MTS (APROX.), ADHESIVA TRANSPARENTE</t>
  </si>
  <si>
    <t>CINTA ZEBRA RESINA 60MM X 450M</t>
  </si>
  <si>
    <t>CORRECTOR LIQUIDO TIPO LAPIZCUERPO SUAVE EXPRIMIBLE, DIÁMETRO DE LA PUNTA METÁLICA ENTRE 0, 8 Y 1 MM, LARGO DEL CORRECTOR 20 MM, ANCHO 15 MM, ALTO 137 MM, PESO 20 GR. (APROX).</t>
  </si>
  <si>
    <t>COSEDORA ESTANDAR METÁLICA, DE 186 MM DE LARGO X 64 MM DE ALTO X 44 MM DE ANCHO (APROX.), 30 HOJAS A LA VEZ</t>
  </si>
  <si>
    <t>GANCHO COSEDORA ESTANDAR GRAPA / GANCHO COSEDORA GALVANIZADO ESTANDAR 26/6</t>
  </si>
  <si>
    <t>CAJA X 1000</t>
  </si>
  <si>
    <t>LAPIZ  2B MINA NEGRA LÁPIZ MINA NEGRA, POSEE MINA DE GRAFITO 2B, LARGO 17 A 20 CM, DIÁMETRO 0.7 A 1 CM.</t>
  </si>
  <si>
    <t>CAJA X 12</t>
  </si>
  <si>
    <t>MARCADOR BORRABLE ROJO, PARA USO EN TABLEROS BLANCOS O SIMILARES, PUNTA DE FIELTRO RESISTENTE CON 3 ANCHOS DE LÍNEA, FÁCIL BORRADO, EMPAQUE QUE GARANTICE LARGA VIDA ÚTIL Y EVITE LA EVAPORACIÓN DE LA TINTA</t>
  </si>
  <si>
    <t>PAQUETE X 12</t>
  </si>
  <si>
    <t>MARCADOR PERMANENTE AZUL, TINTA AZUL BASE DE ALCOHOL, SECADO RÁPIDO, DE GRAN ADHERENCIA SOBRE LA MAYORÍA DE LAS SUPERFICIES</t>
  </si>
  <si>
    <t>MARCADOR PERMANENTE NEGRO, TINTA A BASE DE ALCOHOL, SECADO RÁPIDO, DE GRAN ADHERENCIA SOBRE LA MAYORÍA DE LAS SUPERFICIES</t>
  </si>
  <si>
    <t>NOTA AUTOADHESIVA MEDIANA AUTO ADHESIVAS ESTÁNDAR, PAQUETE DE MÍNIMO 100 HOJAS, MÍNIMO DE 7.5 CM x 7.5 CM COLORES SURTIDOS</t>
  </si>
  <si>
    <t>PAQUETE X100</t>
  </si>
  <si>
    <t>PAPEL KRAFT DE MÍNIMO 60 G HASTA 89 G, DE 90 CM DE ANCHO (APROX.) X 30 MTS</t>
  </si>
  <si>
    <t>ROLLO</t>
  </si>
  <si>
    <t>PAPEL MARKATTO CONCETTO ROYAL SUNDANCE NATURAL AVORIO AWS -CONCETTO AVORIO AWS - 0700X1000 MM - SF2 170 GR COLOR MARFIL</t>
  </si>
  <si>
    <t>PAQUETE X125</t>
  </si>
  <si>
    <t>PEGANTE EN BARRA - PEGANTE SECO EN UNIDAD, DE COLOR BLANCO DE APROX. 40 GR, TUBO DE PLÁSTICO CON TAPA Y BASE DE ROSCA.</t>
  </si>
  <si>
    <t xml:space="preserve">PILAS AA RECARGABLES PAR, MÍNIMO 1500 MAH </t>
  </si>
  <si>
    <t>PAQUETE X 4</t>
  </si>
  <si>
    <t>PILAS AAA RECARGABLES PAR, MÍNIMO 700 MAH</t>
  </si>
  <si>
    <t>POLIETILENO BURBUJA 1.m X 10 MTS</t>
  </si>
  <si>
    <t>CARGADOR PILAS RECARGABLES AA y AAA: PILAS RECARGABLES POLAS ENTRADA AC UNIVERSAL (100-240V), CARGA SIMULTÁNEA PARA MÍNIMO 4 PILAS (AA Y AAA), INDICADOR LED DE CARGA, FUNCIÓN DE CORTE AUTOMÁTICO POR SOBRECARGA, PROTECCIÓN CONTRA POLARIDAD INVERSA.</t>
  </si>
  <si>
    <t>PORTAMINAS - DIÁMETRO PARA MINA DE 0,7 MM, ZONA DE AGARRE EN CAUCHO O PLÁSTICO, CON BORRADOR, PUNTA RETRÁCTIL, CLIP DE SUJECIÓN.</t>
  </si>
  <si>
    <t>RESALTADOR DESECHABLE, COLORES SURTIDOS, PUNTA EN FELPA ACRÍLICA O RESINA TERMOPLÁSTICA, TINTA UNIVERSAL PARA FAX, COPIAS Y PAPEL BOND, PUNTA BISELADA PARA REALIZAR 3 GRUESOS DE TRAZOS, RENDIMIENTO MÍNIMO DE 200 MTS</t>
  </si>
  <si>
    <t>VINIPEL INDUSTRIAL TRANSPARENTE EN ROLLO, DE 50 CM * 500 MT, MÍNIMO CALIBRE 7</t>
  </si>
  <si>
    <t>ROTULADOR PUNTICOS STIKERS ETIQUETAS ADHESIVAS PRECORTADAS CIRCULARES, SURTIDO DE COLORES, DIÁMETRO ESTÁNDAR DE 1/2 PULGADA (12-15 MM), PRESENTACIÓN EN ROLLO O PLANILLA, ADHESIVO PERMANENTE.</t>
  </si>
  <si>
    <t>STICKERS PARA IMPRESORA ZEBRA - 2 COLUMNAS 2.5 (XS) 0/70X30 1000CM 1290 GK420T, PLASTIFICADOS</t>
  </si>
  <si>
    <t>TABLA PLANILLERA TAMAÑO OFICIO, MATERIAL EN ACRÍLICO O POLIPROPILENO RÍGIDO, CLIP METÁLICO DE ALTA PRESIÓN CON ESQUINAS PROTECTORAS DE CAUCHO, INCLUYE PRENSA PARA SUJECIÓN DE DOCUMENTOS</t>
  </si>
  <si>
    <t>ZUNCHO X 500 MTS PRODUCTO DE ALTA RESISTENCIA PARA APLICAR FUERTES TENSIONES DE CARGA, ELABORADO CON POLIPROPILENO RECUPERADO, PRESENTACIÓN DE CARRETE X 500 MTS CON 2.000 GMS DE PESO Y 20 MM DE ANCHO MÍNIMO</t>
  </si>
  <si>
    <t>TOTAL</t>
  </si>
  <si>
    <t>FECHA DE ELABORACIÓN</t>
  </si>
  <si>
    <t>ELABORADO POR</t>
  </si>
  <si>
    <t>ANGELICA MARIA ESCOBAR VIVAS - CONTRATISTA - DIRECCIÓN FINANCIERA</t>
  </si>
  <si>
    <t>REVISADO POR</t>
  </si>
  <si>
    <t>CESAR EDUARDO TINJACA GUAYACAN - CONTRATISTA - DIRECCIÓN FINANCIERA</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</si>
  <si>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</si>
  <si>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</si>
  <si>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</si>
  <si>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</si>
  <si>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</si>
  <si>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</si>
  <si>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</si>
  <si>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</si>
  <si>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</si>
  <si>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</si>
  <si>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</si>
  <si>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</si>
  <si>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</si>
  <si>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</si>
  <si>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</si>
  <si>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</si>
  <si>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</si>
  <si>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</si>
  <si>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</si>
  <si>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</si>
  <si>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</si>
  <si>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</si>
  <si>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</si>
  <si>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</si>
  <si>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</si>
  <si>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</si>
  <si>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</si>
  <si>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</si>
  <si>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</si>
  <si>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</si>
  <si>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</si>
  <si>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</si>
  <si>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</si>
  <si>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</si>
  <si>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</si>
  <si>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</si>
  <si>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</si>
  <si>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</si>
  <si>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</si>
  <si>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</si>
  <si>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t>HISTORICOS 2024
ESAP-SASI-008-2024</t>
  </si>
  <si>
    <t>VALOR UNITARIO CON IVA + IPC 2024</t>
  </si>
  <si>
    <t>VALOR TOTAL  CON IVA + IPC 2024</t>
  </si>
  <si>
    <t>VALOR UNITARIO CON IVA + IPC 2025</t>
  </si>
  <si>
    <t>VALOR TOTAL  CON IVA+ IPC 2025</t>
  </si>
  <si>
    <t>IPC 2024
5,20 %</t>
  </si>
  <si>
    <t>IPC 2025
5,1%</t>
  </si>
  <si>
    <t>VALOR INICIAL</t>
  </si>
  <si>
    <r>
      <t>Observaciones:</t>
    </r>
    <r>
      <rPr>
        <b/>
        <i/>
        <sz val="14"/>
        <color rgb="FFBFBFBF"/>
        <rFont val="Arial"/>
        <family val="2"/>
      </rPr>
      <t xml:space="preserve"> 
</t>
    </r>
    <r>
      <rPr>
        <sz val="14"/>
        <color indexed="64"/>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geométrica o podada, en la determinación de esta medida, la entidad que está realizando el procedimiento debe tener en cuenta la cantidad de datos con los que cuenta y la distorsión que se evidencia en los datos y que no desea tener en cuenta en su análisis. En este análisis no se tomaron en cuenta por contarse con (2) dos ofertas para el proceso.
3.La media aritmética o promedio; esta medida es muy sensible a los datos atípicos pues tan solo uno de los datos puede afectar significativamente su cálculo.
4. En el presente análisis se recibieron dos (2) cotizaciones, presentadas por las firmas GRUPO LOS LAGOS S.A.S y TELEMARKETER BPO &amp; LOGISTICS S.A.S. Dado que únicamente se contó con estas dos cotizaciones y que se evidenció dispersión en los valores cotizados, para la determinación del valor de referencia se acudió a los mecanismos complementarios previstos en la Guía para la Elaboración de Estudios del Sector de Colombia Compra Eficiente, la cual contempla, entre otros, la revisión de precios históricos.
Al respecto, la guía establece que: “Cuando las especificaciones técnicas de un bien o servicio sean comparables con las de un proceso de selección previo, el cual derivó en la suscripción de un contrato, la Entidad puede emplear este mecanismo para determinar el precio de referencia”. En consecuencia, y con el fin de contar con elementos adicionales para soportar el estudio de mercado, se procedió a revisar y analizar la información histórica derivada de procesos contractuales anteriores con características y condiciones técnicas similares al objeto de la presente contratación.
5. En el presente análisis se efectuó la determinación de los límites inferior y superior, con el propósito de identificar posibles valores atípicos que evidencien dispersión respecto de las medidas de tendencia central empleadas para la estimación del precio de mercado. En virtud de lo anterior, algunos ítems no fueron considerados dentro del análisis, en tanto sus valores presentan una dispersión significativa frente a las demás propuestas analizadas.
Los datos finalmente considerados para el cálculo fueron debidamente resaltados mediante relleno de color verde y ajuste en el color de la fuente, con el fin de facilitar su identificación por presentarse valores que sean considerablemente distintos de los demás, ya sea por ser valores más grandes o pequeños de manera desproporcional.</t>
    </r>
  </si>
  <si>
    <r>
      <t xml:space="preserve">Nota: </t>
    </r>
    <r>
      <rPr>
        <sz val="14"/>
        <color indexed="64"/>
        <rFont val="Arial"/>
        <family val="2"/>
      </rPr>
      <t xml:space="preserve">Una vez realizado el análisis de las cotizaciones, la medida estadística acogida por la ESAP, para el desarrollo del proceso, es la MEDIA ARMÓNICA, arrojando un Presupuesto Oficial Estimado de </t>
    </r>
    <r>
      <rPr>
        <b/>
        <sz val="14"/>
        <color indexed="64"/>
        <rFont val="Arial"/>
        <family val="2"/>
      </rPr>
      <t>VEINTICINCO MILLONES DOSCIENTOS NOVENTA Y SEIS MIL QUINIENTOS SETENTA Y OCHO PESOS ($25.296.578,00)</t>
    </r>
    <r>
      <rPr>
        <sz val="14"/>
        <color indexed="64"/>
        <rFont val="Arial"/>
        <family val="2"/>
      </rPr>
      <t xml:space="preserve"> </t>
    </r>
    <r>
      <rPr>
        <b/>
        <sz val="14"/>
        <color rgb="FF000000"/>
        <rFont val="Arial"/>
        <family val="2"/>
      </rPr>
      <t>M/CTE</t>
    </r>
    <r>
      <rPr>
        <sz val="14"/>
        <color indexed="64"/>
        <rFont val="Arial"/>
        <family val="2"/>
      </rPr>
      <t xml:space="preserve">; toda vez, que esta medida es la que está más cerca al precio del mercado. </t>
    </r>
  </si>
  <si>
    <t>Adquirir elementos de oficina y material pedagógico requeridos para las actividades administrativas y misionales de la Escuela Superior de Administración Pública ESAP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</si>
</sst>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27" x14ac:knownFonts="1">
    <font>
      <sz val="11"/>
      <color theme="1"/>
      <name val="Calibri"/>
      <scheme val="minor"/>
    </font>
    <font>
      <sz val="11"/>
      <color theme="1"/>
      <name val="Calibri"/>
      <family val="2"/>
      <scheme val="minor"/>
    </font>
    <font>
      <sz val="14"/>
      <color theme="1"/>
      <name val="Arial"/>
      <family val="2"/>
    </font>
    <font>
      <sz val="24"/>
      <color theme="1"/>
      <name val="Arial"/>
      <family val="2"/>
    </font>
    <font>
      <b/>
      <sz val="24"/>
      <color theme="1"/>
      <name val="Arial"/>
      <family val="2"/>
    </font>
    <font>
      <sz val="22"/>
      <color theme="1"/>
      <name val="Arial"/>
      <family val="2"/>
    </font>
    <font>
      <b/>
      <sz val="22"/>
      <color indexed="64"/>
      <name val="Arial"/>
      <family val="2"/>
    </font>
    <font>
      <b/>
      <sz val="14"/>
      <color theme="0"/>
      <name val="Arial"/>
      <family val="2"/>
    </font>
    <font>
      <sz val="14"/>
      <color theme="0"/>
      <name val="Arial"/>
      <family val="2"/>
    </font>
    <font>
      <i/>
      <sz val="14"/>
      <color theme="0" tint="-0.249977111117893"/>
      <name val="Arial"/>
      <family val="2"/>
    </font>
    <font>
      <b/>
      <sz val="14"/>
      <name val="Arial"/>
      <family val="2"/>
    </font>
    <font>
      <b/>
      <sz val="14"/>
      <color theme="1"/>
      <name val="Arial"/>
      <family val="2"/>
    </font>
    <font>
      <sz val="14"/>
      <name val="Arial"/>
      <family val="2"/>
    </font>
    <font>
      <b/>
      <sz val="14"/>
      <color indexed="64"/>
      <name val="Arial"/>
      <family val="2"/>
    </font>
    <font>
      <b/>
      <sz val="11"/>
      <color theme="1"/>
      <name val="Calibri"/>
      <family val="2"/>
      <scheme val="minor"/>
    </font>
    <font>
      <b/>
      <sz val="11"/>
      <color theme="0"/>
      <name val="Calibri"/>
      <family val="2"/>
      <scheme val="minor"/>
    </font>
    <font>
      <sz val="11"/>
      <color theme="1"/>
      <name val="Calibri"/>
      <family val="2"/>
      <scheme val="minor"/>
    </font>
    <font>
      <b/>
      <i/>
      <sz val="14"/>
      <color rgb="FFBFBFBF"/>
      <name val="Arial"/>
      <family val="2"/>
    </font>
    <font>
      <sz val="14"/>
      <color indexed="64"/>
      <name val="Arial"/>
      <family val="2"/>
    </font>
    <font>
      <b/>
      <sz val="14"/>
      <color theme="0"/>
      <name val="Arial"/>
      <family val="2"/>
    </font>
    <font>
      <sz val="14"/>
      <color theme="1"/>
      <name val="Arial"/>
      <family val="2"/>
    </font>
    <font>
      <b/>
      <sz val="14"/>
      <name val="Arial Narrow"/>
      <family val="2"/>
    </font>
    <font>
      <sz val="14"/>
      <color theme="1"/>
      <name val="Calibri"/>
      <family val="2"/>
      <scheme val="minor"/>
    </font>
    <font>
      <sz val="12"/>
      <color theme="1"/>
      <name val="Calibri"/>
      <family val="2"/>
      <scheme val="minor"/>
    </font>
    <font>
      <b/>
      <sz val="12"/>
      <name val="Arial"/>
      <family val="2"/>
    </font>
    <font>
      <sz val="12"/>
      <color theme="1"/>
      <name val="Arial"/>
      <family val="2"/>
    </font>
    <font>
      <b/>
      <sz val="14"/>
      <color rgb="FF000000"/>
      <name val="Arial"/>
      <family val="2"/>
    </font>
  </fonts>
  <fills count="14">
    <fill>
      <patternFill patternType="none"/>
    </fill>
    <fill>
      <patternFill patternType="gray125"/>
    </fill>
    <fill>
      <patternFill patternType="solid">
        <fgColor theme="0"/>
        <bgColor theme="0"/>
      </patternFill>
    </fill>
    <fill>
      <patternFill patternType="solid">
        <fgColor theme="8" tint="-0.499984740745262"/>
        <bgColor theme="8" tint="-0.499984740745262"/>
      </patternFill>
    </fill>
    <fill>
      <patternFill patternType="solid">
        <fgColor theme="4" tint="0.79998168889431442"/>
        <bgColor theme="4" tint="0.79998168889431442"/>
      </patternFill>
    </fill>
    <fill>
      <patternFill patternType="solid">
        <fgColor theme="8" tint="0.59999389629810485"/>
        <bgColor theme="8" tint="0.59999389629810485"/>
      </patternFill>
    </fill>
    <fill>
      <patternFill patternType="solid">
        <fgColor theme="4" tint="-0.499984740745262"/>
        <bgColor theme="4" tint="-0.499984740745262"/>
      </patternFill>
    </fill>
    <fill>
      <patternFill patternType="solid">
        <fgColor indexed="65"/>
        <bgColor indexed="64"/>
      </patternFill>
    </fill>
    <fill>
      <patternFill patternType="solid">
        <fgColor theme="4" tint="-0.249977111117893"/>
        <bgColor theme="4" tint="-0.249977111117893"/>
      </patternFill>
    </fill>
    <fill>
      <patternFill patternType="solid">
        <fgColor theme="4"/>
        <bgColor theme="4"/>
      </patternFill>
    </fill>
    <fill>
      <patternFill patternType="solid">
        <fgColor rgb="FFF07878"/>
        <bgColor indexed="64"/>
      </patternFill>
    </fill>
    <fill>
      <patternFill patternType="solid">
        <fgColor rgb="FFFF0000"/>
        <bgColor indexed="64"/>
      </patternFill>
    </fill>
    <fill>
      <patternFill patternType="solid">
        <fgColor theme="4" tint="0.79998168889431442"/>
        <bgColor theme="4" tint="-0.499984740745262"/>
      </patternFill>
    </fill>
    <fill>
      <patternFill patternType="solid">
        <fgColor theme="0"/>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bottom/>
      <diagonal/>
    </border>
  </borders>
  <cellStyleXfs count="2">
    <xf numFmtId="0" fontId="0" fillId="0" borderId="0"/>
    <xf numFmtId="164" fontId="16" fillId="0" borderId="0" applyFont="0" applyFill="0" applyBorder="0" applyProtection="0"/>
  </cellStyleXfs>
  <cellXfs count="148">
    <xf numFmtId="0" fontId="0" fillId="0" borderId="0" xfId="0"/>
    <xf numFmtId="0" fontId="2" fillId="0" borderId="0" xfId="0" applyFont="1" applyProtection="1">
      <protection locked="0"/>
    </xf>
    <xf numFmtId="0" fontId="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3" fillId="0" borderId="0" xfId="0" applyFont="1" applyProtection="1">
      <protection locked="0"/>
    </xf>
    <xf numFmtId="0" fontId="5" fillId="2" borderId="0" xfId="0" applyFont="1" applyFill="1" applyProtection="1">
      <protection locked="0"/>
    </xf>
    <xf numFmtId="0" fontId="2" fillId="2" borderId="0" xfId="0" applyFont="1" applyFill="1" applyProtection="1">
      <protection locked="0"/>
    </xf>
    <xf numFmtId="0" fontId="7" fillId="2" borderId="0" xfId="0" applyFont="1" applyFill="1" applyAlignment="1">
      <alignment horizontal="center"/>
    </xf>
    <xf numFmtId="0" fontId="2" fillId="0" borderId="0" xfId="0" applyFont="1" applyAlignment="1" applyProtection="1">
      <alignment vertical="center" wrapText="1"/>
      <protection locked="0"/>
    </xf>
    <xf numFmtId="0" fontId="8"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9" fillId="0" borderId="0" xfId="0" applyFont="1" applyAlignment="1">
      <alignment vertical="center"/>
    </xf>
    <xf numFmtId="0" fontId="10" fillId="4" borderId="23" xfId="0" applyFont="1" applyFill="1" applyBorder="1" applyAlignment="1">
      <alignment horizontal="center" vertical="center" wrapText="1"/>
    </xf>
    <xf numFmtId="0" fontId="7" fillId="6" borderId="9" xfId="0" applyFont="1" applyFill="1" applyBorder="1" applyAlignment="1" applyProtection="1">
      <alignment horizontal="center" vertical="center" wrapText="1"/>
      <protection locked="0"/>
    </xf>
    <xf numFmtId="0" fontId="10" fillId="5" borderId="25" xfId="0" applyFont="1" applyFill="1" applyBorder="1" applyAlignment="1">
      <alignment horizontal="center" vertical="center" wrapText="1"/>
    </xf>
    <xf numFmtId="0" fontId="11" fillId="0" borderId="25" xfId="0" applyFont="1" applyBorder="1" applyAlignment="1">
      <alignment horizontal="center" vertical="center" wrapText="1"/>
    </xf>
    <xf numFmtId="0" fontId="2" fillId="0" borderId="10" xfId="0" applyFont="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12" fillId="0" borderId="9" xfId="0" applyFont="1" applyBorder="1" applyAlignment="1" applyProtection="1">
      <alignment horizontal="justify" vertical="center" wrapText="1"/>
      <protection locked="0"/>
    </xf>
    <xf numFmtId="165" fontId="12" fillId="0" borderId="9" xfId="0" applyNumberFormat="1"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164" fontId="2" fillId="0" borderId="23" xfId="1" applyFont="1" applyBorder="1" applyAlignment="1" applyProtection="1">
      <alignment horizontal="center" vertical="center"/>
      <protection locked="0"/>
    </xf>
    <xf numFmtId="164" fontId="10" fillId="5" borderId="23" xfId="1" applyFont="1" applyFill="1" applyBorder="1" applyAlignment="1">
      <alignment horizontal="center" vertical="center" wrapText="1"/>
    </xf>
    <xf numFmtId="164" fontId="2" fillId="0" borderId="23" xfId="1" applyFont="1" applyBorder="1" applyAlignment="1">
      <alignment vertical="center" wrapText="1"/>
    </xf>
    <xf numFmtId="0" fontId="12" fillId="0" borderId="27" xfId="0" applyFont="1" applyBorder="1" applyAlignment="1" applyProtection="1">
      <alignment horizontal="center" vertical="center" wrapText="1"/>
      <protection locked="0"/>
    </xf>
    <xf numFmtId="0" fontId="2" fillId="4" borderId="0" xfId="0" applyFont="1" applyFill="1" applyAlignment="1" applyProtection="1">
      <alignment vertical="center"/>
      <protection locked="0"/>
    </xf>
    <xf numFmtId="0" fontId="2" fillId="0" borderId="23" xfId="0" applyFont="1" applyBorder="1" applyAlignment="1" applyProtection="1">
      <alignment horizontal="center" vertical="center" wrapText="1"/>
      <protection locked="0"/>
    </xf>
    <xf numFmtId="0" fontId="12" fillId="0" borderId="23" xfId="0" applyFont="1" applyBorder="1" applyAlignment="1" applyProtection="1">
      <alignment horizontal="center" vertical="center" wrapText="1"/>
      <protection locked="0"/>
    </xf>
    <xf numFmtId="0" fontId="12" fillId="0" borderId="26" xfId="0" applyFont="1" applyBorder="1" applyAlignment="1" applyProtection="1">
      <alignment horizontal="center" vertical="center"/>
      <protection locked="0"/>
    </xf>
    <xf numFmtId="0" fontId="11" fillId="0" borderId="0" xfId="0" applyFont="1" applyAlignment="1" applyProtection="1">
      <alignment horizontal="centerContinuous" vertical="center" wrapText="1"/>
      <protection locked="0"/>
    </xf>
    <xf numFmtId="0" fontId="11" fillId="2" borderId="0" xfId="0" applyFont="1" applyFill="1" applyAlignment="1" applyProtection="1">
      <alignment horizontal="centerContinuous" vertical="center" wrapText="1"/>
      <protection locked="0"/>
    </xf>
    <xf numFmtId="0" fontId="7" fillId="6" borderId="9" xfId="0" applyFont="1" applyFill="1" applyBorder="1" applyAlignment="1" applyProtection="1">
      <alignment vertical="center"/>
      <protection locked="0"/>
    </xf>
    <xf numFmtId="164" fontId="7" fillId="6" borderId="9" xfId="1" applyFont="1" applyFill="1" applyBorder="1" applyAlignment="1" applyProtection="1">
      <alignment vertical="center"/>
      <protection locked="0"/>
    </xf>
    <xf numFmtId="164" fontId="2" fillId="0" borderId="0" xfId="1" applyFont="1" applyAlignment="1" applyProtection="1">
      <alignment vertical="center"/>
      <protection locked="0"/>
    </xf>
    <xf numFmtId="0" fontId="11"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wrapText="1"/>
    </xf>
    <xf numFmtId="1" fontId="2" fillId="0" borderId="0" xfId="0" applyNumberFormat="1" applyFont="1"/>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protection locked="0"/>
    </xf>
    <xf numFmtId="0" fontId="0" fillId="0" borderId="0" xfId="0" applyAlignment="1">
      <alignment wrapText="1"/>
    </xf>
    <xf numFmtId="0" fontId="0" fillId="0" borderId="0" xfId="0" applyProtection="1">
      <protection locked="0"/>
    </xf>
    <xf numFmtId="0" fontId="0" fillId="0" borderId="0" xfId="0" applyAlignment="1" applyProtection="1">
      <alignmen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0" fontId="14" fillId="9" borderId="23" xfId="0" applyFont="1" applyFill="1" applyBorder="1" applyAlignment="1">
      <alignment horizontal="center"/>
    </xf>
    <xf numFmtId="0" fontId="14" fillId="9" borderId="23" xfId="0" applyFont="1" applyFill="1" applyBorder="1" applyAlignment="1">
      <alignment horizontal="center" wrapText="1"/>
    </xf>
    <xf numFmtId="0" fontId="0" fillId="0" borderId="23" xfId="0" applyBorder="1" applyAlignment="1">
      <alignment horizontal="center" vertical="center"/>
    </xf>
    <xf numFmtId="0" fontId="0" fillId="0" borderId="23" xfId="0" applyBorder="1" applyAlignment="1">
      <alignment wrapText="1"/>
    </xf>
    <xf numFmtId="49" fontId="0" fillId="0" borderId="23" xfId="0" applyNumberFormat="1" applyBorder="1" applyAlignment="1">
      <alignment wrapText="1"/>
    </xf>
    <xf numFmtId="0" fontId="2" fillId="11" borderId="26" xfId="0" applyFont="1" applyFill="1" applyBorder="1" applyAlignment="1" applyProtection="1">
      <alignment horizontal="center" vertical="center"/>
      <protection locked="0"/>
    </xf>
    <xf numFmtId="0" fontId="12" fillId="11" borderId="23" xfId="0" applyFont="1" applyFill="1" applyBorder="1" applyAlignment="1" applyProtection="1">
      <alignment vertical="top"/>
      <protection locked="0"/>
    </xf>
    <xf numFmtId="165" fontId="12" fillId="11" borderId="9" xfId="0" applyNumberFormat="1" applyFont="1" applyFill="1" applyBorder="1" applyAlignment="1" applyProtection="1">
      <alignment horizontal="center" vertical="center" wrapText="1"/>
      <protection locked="0"/>
    </xf>
    <xf numFmtId="0" fontId="2" fillId="11" borderId="10" xfId="0" applyFont="1" applyFill="1" applyBorder="1" applyAlignment="1" applyProtection="1">
      <alignment horizontal="center" vertical="center"/>
      <protection locked="0"/>
    </xf>
    <xf numFmtId="0" fontId="12" fillId="11" borderId="9" xfId="0" applyFont="1" applyFill="1" applyBorder="1" applyAlignment="1" applyProtection="1">
      <alignment horizontal="justify" vertical="center" wrapText="1"/>
      <protection locked="0"/>
    </xf>
    <xf numFmtId="0" fontId="19" fillId="6" borderId="9" xfId="0" applyFont="1" applyFill="1" applyBorder="1" applyAlignment="1" applyProtection="1">
      <alignment horizontal="center" vertical="center" wrapText="1"/>
      <protection locked="0"/>
    </xf>
    <xf numFmtId="164" fontId="20" fillId="0" borderId="23" xfId="1" applyFont="1" applyBorder="1" applyAlignment="1" applyProtection="1">
      <alignment horizontal="center" vertical="center"/>
      <protection locked="0"/>
    </xf>
    <xf numFmtId="164" fontId="21" fillId="10" borderId="23" xfId="1" applyFont="1" applyFill="1" applyBorder="1" applyAlignment="1">
      <alignment horizontal="center" vertical="center" wrapText="1"/>
    </xf>
    <xf numFmtId="164" fontId="19" fillId="6" borderId="9" xfId="1" applyFont="1" applyFill="1" applyBorder="1" applyAlignment="1" applyProtection="1">
      <alignment vertical="center"/>
      <protection locked="0"/>
    </xf>
    <xf numFmtId="0" fontId="22" fillId="0" borderId="0" xfId="0" applyFont="1"/>
    <xf numFmtId="0" fontId="23" fillId="0" borderId="0" xfId="0" applyFont="1"/>
    <xf numFmtId="0" fontId="24" fillId="12" borderId="9" xfId="0" applyFont="1" applyFill="1" applyBorder="1" applyAlignment="1" applyProtection="1">
      <alignment horizontal="center" vertical="center" wrapText="1"/>
      <protection locked="0"/>
    </xf>
    <xf numFmtId="164" fontId="25" fillId="0" borderId="23" xfId="1" applyFont="1" applyBorder="1" applyAlignment="1" applyProtection="1">
      <alignment horizontal="center" vertical="center"/>
      <protection locked="0"/>
    </xf>
    <xf numFmtId="164" fontId="25" fillId="0" borderId="0" xfId="1" applyFont="1" applyAlignment="1" applyProtection="1">
      <alignment vertical="center"/>
      <protection locked="0"/>
    </xf>
    <xf numFmtId="10" fontId="23" fillId="0" borderId="0" xfId="0" applyNumberFormat="1" applyFont="1"/>
    <xf numFmtId="0" fontId="12" fillId="13" borderId="9" xfId="0" applyFont="1" applyFill="1" applyBorder="1" applyAlignment="1" applyProtection="1">
      <alignment horizontal="justify" vertical="center" wrapText="1"/>
      <protection locked="0"/>
    </xf>
    <xf numFmtId="165" fontId="12" fillId="13" borderId="9" xfId="0" applyNumberFormat="1" applyFont="1" applyFill="1" applyBorder="1" applyAlignment="1" applyProtection="1">
      <alignment horizontal="center" vertical="center" wrapText="1"/>
      <protection locked="0"/>
    </xf>
    <xf numFmtId="0" fontId="12" fillId="13" borderId="23" xfId="0" applyFont="1" applyFill="1" applyBorder="1" applyAlignment="1" applyProtection="1">
      <alignment horizontal="center" vertical="center" wrapText="1"/>
      <protection locked="0"/>
    </xf>
    <xf numFmtId="164" fontId="2" fillId="13" borderId="23" xfId="1" applyFont="1" applyFill="1" applyBorder="1" applyAlignment="1" applyProtection="1">
      <alignment horizontal="center" vertical="center"/>
      <protection locked="0"/>
    </xf>
    <xf numFmtId="164" fontId="2" fillId="13" borderId="23" xfId="1" applyFont="1" applyFill="1" applyBorder="1" applyAlignment="1">
      <alignment vertical="center" wrapText="1"/>
    </xf>
    <xf numFmtId="0" fontId="2" fillId="13" borderId="0" xfId="0" applyFont="1" applyFill="1" applyAlignment="1" applyProtection="1">
      <alignment vertical="center"/>
      <protection locked="0"/>
    </xf>
    <xf numFmtId="0" fontId="12" fillId="13" borderId="23" xfId="0" applyFont="1" applyFill="1" applyBorder="1" applyAlignment="1" applyProtection="1">
      <alignment vertical="top"/>
      <protection locked="0"/>
    </xf>
    <xf numFmtId="164" fontId="2" fillId="0" borderId="23" xfId="1"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13"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2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14" fontId="4" fillId="0" borderId="6" xfId="0" applyNumberFormat="1" applyFont="1" applyBorder="1" applyAlignment="1" applyProtection="1">
      <alignment horizontal="center" vertical="center"/>
      <protection locked="0"/>
    </xf>
    <xf numFmtId="14" fontId="4" fillId="0" borderId="7" xfId="0" applyNumberFormat="1" applyFont="1" applyBorder="1" applyAlignment="1" applyProtection="1">
      <alignment horizontal="center" vertical="center"/>
      <protection locked="0"/>
    </xf>
    <xf numFmtId="0" fontId="6" fillId="2" borderId="6" xfId="0" applyFont="1" applyFill="1" applyBorder="1" applyAlignment="1">
      <alignment horizontal="left"/>
    </xf>
    <xf numFmtId="0" fontId="6" fillId="2" borderId="14" xfId="0" applyFont="1" applyFill="1" applyBorder="1" applyAlignment="1">
      <alignment horizontal="left"/>
    </xf>
    <xf numFmtId="0" fontId="6" fillId="2" borderId="21" xfId="0" applyFont="1" applyFill="1" applyBorder="1" applyAlignment="1">
      <alignment horizontal="left"/>
    </xf>
    <xf numFmtId="0" fontId="6" fillId="2" borderId="7" xfId="0" applyFont="1" applyFill="1" applyBorder="1" applyAlignment="1">
      <alignment horizontal="left"/>
    </xf>
    <xf numFmtId="0" fontId="6" fillId="2" borderId="15" xfId="0" applyFont="1" applyFill="1" applyBorder="1" applyAlignment="1">
      <alignment horizontal="left"/>
    </xf>
    <xf numFmtId="0" fontId="6" fillId="2" borderId="16" xfId="0" applyFont="1" applyFill="1" applyBorder="1" applyAlignment="1">
      <alignment horizontal="left"/>
    </xf>
    <xf numFmtId="0" fontId="6" fillId="2" borderId="19" xfId="0" applyFont="1" applyFill="1" applyBorder="1" applyAlignment="1">
      <alignment horizontal="left"/>
    </xf>
    <xf numFmtId="0" fontId="6" fillId="2" borderId="17" xfId="0" applyFont="1" applyFill="1" applyBorder="1" applyAlignment="1">
      <alignment horizontal="left"/>
    </xf>
    <xf numFmtId="0" fontId="8" fillId="3" borderId="18" xfId="0" applyFont="1" applyFill="1" applyBorder="1" applyAlignment="1" applyProtection="1">
      <alignment horizontal="center" vertical="center"/>
      <protection locked="0"/>
    </xf>
    <xf numFmtId="0" fontId="8" fillId="3" borderId="19" xfId="0" applyFont="1" applyFill="1" applyBorder="1" applyAlignment="1" applyProtection="1">
      <alignment horizontal="center" vertical="center"/>
      <protection locked="0"/>
    </xf>
    <xf numFmtId="0" fontId="2" fillId="0" borderId="20" xfId="0" applyFont="1" applyBorder="1" applyAlignment="1" applyProtection="1">
      <alignment horizontal="justify" vertical="center" wrapText="1"/>
      <protection locked="0"/>
    </xf>
    <xf numFmtId="0" fontId="2" fillId="0" borderId="21" xfId="0" applyFont="1" applyBorder="1" applyAlignment="1" applyProtection="1">
      <alignment horizontal="justify" vertical="center" wrapText="1"/>
      <protection locked="0"/>
    </xf>
    <xf numFmtId="0" fontId="2" fillId="0" borderId="22" xfId="0" applyFont="1" applyBorder="1" applyAlignment="1" applyProtection="1">
      <alignment horizontal="justify" vertical="center" wrapText="1"/>
      <protection locked="0"/>
    </xf>
    <xf numFmtId="0" fontId="7" fillId="3" borderId="23"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2" fillId="0" borderId="24" xfId="0" applyFont="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7" fillId="6" borderId="9" xfId="0" applyFont="1" applyFill="1" applyBorder="1" applyAlignment="1" applyProtection="1">
      <alignment horizontal="center" vertical="center" wrapText="1"/>
      <protection locked="0"/>
    </xf>
    <xf numFmtId="0" fontId="12" fillId="2" borderId="20" xfId="0" applyFont="1" applyFill="1" applyBorder="1" applyAlignment="1" applyProtection="1">
      <alignment horizontal="left" vertical="center"/>
      <protection locked="0"/>
    </xf>
    <xf numFmtId="0" fontId="12" fillId="2" borderId="21" xfId="0" applyFont="1" applyFill="1" applyBorder="1" applyAlignment="1" applyProtection="1">
      <alignment horizontal="left" vertical="center"/>
      <protection locked="0"/>
    </xf>
    <xf numFmtId="0" fontId="12" fillId="2" borderId="22" xfId="0" applyFont="1" applyFill="1" applyBorder="1" applyAlignment="1" applyProtection="1">
      <alignment horizontal="left" vertical="center"/>
      <protection locked="0"/>
    </xf>
    <xf numFmtId="0" fontId="11" fillId="2" borderId="31" xfId="0" applyFont="1" applyFill="1" applyBorder="1" applyAlignment="1" applyProtection="1">
      <alignment horizontal="center" vertical="center"/>
      <protection locked="0"/>
    </xf>
    <xf numFmtId="0" fontId="11" fillId="2" borderId="33" xfId="0" applyFont="1" applyFill="1" applyBorder="1" applyAlignment="1" applyProtection="1">
      <alignment horizontal="center" vertical="center"/>
      <protection locked="0"/>
    </xf>
    <xf numFmtId="0" fontId="13" fillId="0" borderId="28" xfId="0" applyFont="1" applyBorder="1" applyAlignment="1" applyProtection="1">
      <alignment vertical="top" wrapText="1"/>
      <protection locked="0"/>
    </xf>
    <xf numFmtId="0" fontId="11" fillId="0" borderId="29" xfId="0" applyFont="1" applyBorder="1" applyAlignment="1" applyProtection="1">
      <alignment vertical="top" wrapText="1"/>
      <protection locked="0"/>
    </xf>
    <xf numFmtId="0" fontId="11" fillId="0" borderId="30" xfId="0" applyFont="1" applyBorder="1" applyAlignment="1" applyProtection="1">
      <alignment vertical="top" wrapText="1"/>
      <protection locked="0"/>
    </xf>
    <xf numFmtId="0" fontId="13" fillId="7" borderId="31" xfId="0" applyFont="1" applyFill="1" applyBorder="1" applyAlignment="1">
      <alignment horizontal="left" vertical="center" wrapText="1"/>
    </xf>
    <xf numFmtId="0" fontId="13" fillId="7" borderId="32" xfId="0" applyFont="1" applyFill="1" applyBorder="1" applyAlignment="1">
      <alignment horizontal="left" vertical="center" wrapText="1"/>
    </xf>
    <xf numFmtId="0" fontId="13" fillId="7" borderId="33" xfId="0" applyFont="1" applyFill="1" applyBorder="1" applyAlignment="1">
      <alignment horizontal="left" vertical="center" wrapText="1"/>
    </xf>
    <xf numFmtId="0" fontId="11" fillId="2" borderId="28" xfId="0" applyFont="1" applyFill="1" applyBorder="1" applyAlignment="1" applyProtection="1">
      <alignment horizontal="center" vertical="center"/>
      <protection locked="0"/>
    </xf>
    <xf numFmtId="0" fontId="11" fillId="2" borderId="30" xfId="0" applyFont="1" applyFill="1" applyBorder="1" applyAlignment="1" applyProtection="1">
      <alignment horizontal="center" vertical="center"/>
      <protection locked="0"/>
    </xf>
    <xf numFmtId="14" fontId="12" fillId="2" borderId="20" xfId="0" applyNumberFormat="1" applyFont="1" applyFill="1" applyBorder="1" applyAlignment="1" applyProtection="1">
      <alignment horizontal="left" vertical="center"/>
      <protection locked="0"/>
    </xf>
    <xf numFmtId="0" fontId="19" fillId="3" borderId="23" xfId="0" applyFont="1" applyFill="1" applyBorder="1" applyAlignment="1">
      <alignment horizontal="center" vertical="center" wrapText="1"/>
    </xf>
    <xf numFmtId="0" fontId="24" fillId="4" borderId="23" xfId="0" applyFont="1" applyFill="1" applyBorder="1" applyAlignment="1">
      <alignment horizontal="center" vertical="center" wrapText="1"/>
    </xf>
    <xf numFmtId="0" fontId="2" fillId="0" borderId="10" xfId="0" applyFont="1" applyBorder="1" applyAlignment="1" applyProtection="1">
      <alignment horizontal="center" vertical="center"/>
      <protection locked="0"/>
    </xf>
    <xf numFmtId="0" fontId="2" fillId="11" borderId="10" xfId="0" applyFont="1" applyFill="1" applyBorder="1" applyAlignment="1" applyProtection="1">
      <alignment horizontal="center" vertical="center"/>
      <protection locked="0"/>
    </xf>
    <xf numFmtId="0" fontId="2" fillId="11" borderId="26" xfId="0" applyFont="1" applyFill="1" applyBorder="1" applyAlignment="1" applyProtection="1">
      <alignment horizontal="center" vertical="center"/>
      <protection locked="0"/>
    </xf>
    <xf numFmtId="0" fontId="0" fillId="0" borderId="23" xfId="0" applyBorder="1" applyAlignment="1">
      <alignment horizontal="left"/>
    </xf>
    <xf numFmtId="0" fontId="14" fillId="8" borderId="34" xfId="0" applyFont="1" applyFill="1" applyBorder="1" applyAlignment="1">
      <alignment horizontal="center"/>
    </xf>
    <xf numFmtId="0" fontId="14" fillId="8" borderId="0" xfId="0" applyFont="1" applyFill="1" applyAlignment="1">
      <alignment horizontal="center"/>
    </xf>
    <xf numFmtId="0" fontId="15" fillId="6" borderId="23" xfId="0" applyFont="1" applyFill="1" applyBorder="1" applyAlignment="1">
      <alignment horizontal="center" vertical="center"/>
    </xf>
    <xf numFmtId="0" fontId="0" fillId="0" borderId="23" xfId="0" applyBorder="1" applyAlignment="1">
      <alignment horizontal="center" vertical="center" wrapText="1"/>
    </xf>
    <xf numFmtId="0" fontId="14" fillId="0" borderId="23" xfId="0" applyFont="1" applyBorder="1" applyAlignment="1">
      <alignment horizontal="center" vertical="center" wrapText="1"/>
    </xf>
    <xf numFmtId="0" fontId="0" fillId="0" borderId="23" xfId="0" applyBorder="1" applyAlignment="1">
      <alignment horizontal="center" wrapText="1"/>
    </xf>
  </cellXfs>
  <cellStyles count="2">
    <cellStyle name="Moneda" xfId="1" builtinId="4"/>
    <cellStyle name="Normal" xfId="0" builtinId="0"/>
  </cellStyles>
  <dxfs count="137">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4</xdr:col>
      <xdr:colOff>1679436</xdr:colOff>
      <xdr:row>3</xdr:row>
      <xdr:rowOff>108916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xdr:blipFill>
      <xdr:spPr bwMode="auto">
        <a:xfrm>
          <a:off x="190499" y="0"/>
          <a:ext cx="11699876" cy="272829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4"/>
  <sheetViews>
    <sheetView showGridLines="0" tabSelected="1" topLeftCell="A46" zoomScale="54" zoomScaleNormal="80" workbookViewId="0">
      <selection activeCell="Q24" sqref="Q24"/>
    </sheetView>
  </sheetViews>
  <sheetFormatPr baseColWidth="10" defaultColWidth="11.44140625" defaultRowHeight="17.399999999999999" x14ac:dyDescent="0.3"/>
  <cols>
    <col min="1" max="1" width="2.5546875" style="1" customWidth="1"/>
    <col min="2" max="2" width="14" style="2" customWidth="1"/>
    <col min="3" max="3" width="102.109375" style="3" customWidth="1"/>
    <col min="4" max="4" width="27.5546875" style="3" customWidth="1"/>
    <col min="5" max="5" width="30.88671875" style="4" customWidth="1"/>
    <col min="6" max="6" width="30.6640625" style="5" customWidth="1"/>
    <col min="7" max="15" width="30.6640625" style="6" customWidth="1"/>
    <col min="16" max="17" width="39.44140625" style="6" customWidth="1"/>
    <col min="18" max="21" width="39.44140625" style="1" customWidth="1"/>
    <col min="22" max="22" width="30.5546875" style="1" customWidth="1"/>
    <col min="23" max="16384" width="11.44140625" style="1"/>
  </cols>
  <sheetData>
    <row r="1" spans="1:21" s="7" customFormat="1" ht="69" customHeight="1" x14ac:dyDescent="0.5">
      <c r="B1" s="77"/>
      <c r="C1" s="78"/>
      <c r="D1" s="79"/>
      <c r="E1" s="86" t="s">
        <v>0</v>
      </c>
      <c r="F1" s="87"/>
      <c r="G1" s="87"/>
      <c r="H1" s="87"/>
      <c r="I1" s="87"/>
      <c r="J1" s="87"/>
      <c r="K1" s="87"/>
      <c r="L1" s="87"/>
      <c r="M1" s="87"/>
      <c r="N1" s="87"/>
      <c r="O1" s="87"/>
      <c r="P1" s="87"/>
      <c r="Q1" s="88"/>
      <c r="R1" s="96" t="s">
        <v>1</v>
      </c>
      <c r="S1" s="97"/>
      <c r="T1" s="98" t="s">
        <v>2</v>
      </c>
      <c r="U1" s="99"/>
    </row>
    <row r="2" spans="1:21" s="7" customFormat="1" ht="69" customHeight="1" x14ac:dyDescent="0.5">
      <c r="B2" s="80"/>
      <c r="C2" s="81"/>
      <c r="D2" s="82"/>
      <c r="E2" s="89"/>
      <c r="F2" s="90"/>
      <c r="G2" s="90"/>
      <c r="H2" s="90"/>
      <c r="I2" s="90"/>
      <c r="J2" s="91"/>
      <c r="K2" s="91"/>
      <c r="L2" s="90"/>
      <c r="M2" s="90"/>
      <c r="N2" s="90"/>
      <c r="O2" s="90"/>
      <c r="P2" s="90"/>
      <c r="Q2" s="92"/>
      <c r="R2" s="96" t="s">
        <v>3</v>
      </c>
      <c r="S2" s="97"/>
      <c r="T2" s="98">
        <v>1</v>
      </c>
      <c r="U2" s="99"/>
    </row>
    <row r="3" spans="1:21" s="7" customFormat="1" ht="69" customHeight="1" x14ac:dyDescent="0.5">
      <c r="B3" s="83"/>
      <c r="C3" s="84"/>
      <c r="D3" s="85"/>
      <c r="E3" s="93"/>
      <c r="F3" s="94"/>
      <c r="G3" s="94"/>
      <c r="H3" s="94"/>
      <c r="I3" s="94"/>
      <c r="J3" s="94"/>
      <c r="K3" s="94"/>
      <c r="L3" s="94"/>
      <c r="M3" s="94"/>
      <c r="N3" s="94"/>
      <c r="O3" s="94"/>
      <c r="P3" s="94"/>
      <c r="Q3" s="95"/>
      <c r="R3" s="98" t="s">
        <v>4</v>
      </c>
      <c r="S3" s="99"/>
      <c r="T3" s="100">
        <v>45623</v>
      </c>
      <c r="U3" s="101"/>
    </row>
    <row r="4" spans="1:21" s="8" customFormat="1" ht="28.2" x14ac:dyDescent="0.5">
      <c r="B4" s="102" t="s">
        <v>5</v>
      </c>
      <c r="C4" s="103"/>
      <c r="D4" s="103"/>
      <c r="E4" s="103"/>
      <c r="F4" s="103"/>
      <c r="G4" s="103"/>
      <c r="H4" s="103"/>
      <c r="I4" s="103"/>
      <c r="J4" s="104"/>
      <c r="K4" s="104"/>
      <c r="L4" s="103"/>
      <c r="M4" s="103"/>
      <c r="N4" s="103"/>
      <c r="O4" s="103"/>
      <c r="P4" s="103"/>
      <c r="Q4" s="103"/>
      <c r="R4" s="103"/>
      <c r="S4" s="103"/>
      <c r="T4" s="103"/>
      <c r="U4" s="105"/>
    </row>
    <row r="5" spans="1:21" s="8" customFormat="1" ht="28.2" x14ac:dyDescent="0.5">
      <c r="B5" s="106" t="s">
        <v>6</v>
      </c>
      <c r="C5" s="107"/>
      <c r="D5" s="107"/>
      <c r="E5" s="107"/>
      <c r="F5" s="107"/>
      <c r="G5" s="107"/>
      <c r="H5" s="107"/>
      <c r="I5" s="107"/>
      <c r="J5" s="108"/>
      <c r="K5" s="108"/>
      <c r="L5" s="107"/>
      <c r="M5" s="107"/>
      <c r="N5" s="107"/>
      <c r="O5" s="107"/>
      <c r="P5" s="107"/>
      <c r="Q5" s="107"/>
      <c r="R5" s="107"/>
      <c r="S5" s="107"/>
      <c r="T5" s="107"/>
      <c r="U5" s="109"/>
    </row>
    <row r="6" spans="1:21" s="9" customFormat="1" x14ac:dyDescent="0.3">
      <c r="B6" s="10"/>
      <c r="C6" s="10"/>
      <c r="D6" s="10"/>
      <c r="E6" s="10"/>
      <c r="F6" s="10"/>
      <c r="G6" s="10"/>
      <c r="H6" s="10"/>
      <c r="I6" s="10"/>
      <c r="J6" s="10"/>
      <c r="K6" s="10"/>
      <c r="L6" s="10"/>
      <c r="M6" s="10"/>
      <c r="N6" s="10"/>
      <c r="O6" s="10"/>
      <c r="P6" s="10"/>
      <c r="Q6" s="10"/>
      <c r="R6" s="10"/>
      <c r="S6" s="10"/>
      <c r="T6" s="10"/>
      <c r="U6" s="10"/>
    </row>
    <row r="7" spans="1:21" s="9" customFormat="1" x14ac:dyDescent="0.3">
      <c r="B7" s="10"/>
      <c r="C7" s="10"/>
      <c r="D7" s="10"/>
      <c r="E7" s="10"/>
      <c r="F7" s="10"/>
      <c r="G7" s="10"/>
      <c r="H7" s="10"/>
      <c r="I7" s="10"/>
      <c r="J7" s="10"/>
      <c r="K7" s="10"/>
      <c r="L7" s="10"/>
      <c r="M7" s="10"/>
      <c r="N7" s="10"/>
      <c r="O7" s="10"/>
      <c r="P7" s="10"/>
      <c r="Q7" s="10"/>
      <c r="R7" s="10"/>
      <c r="S7" s="10"/>
      <c r="T7" s="10"/>
      <c r="U7" s="10"/>
    </row>
    <row r="8" spans="1:21" ht="83.25" customHeight="1" x14ac:dyDescent="0.3">
      <c r="B8" s="110" t="s">
        <v>7</v>
      </c>
      <c r="C8" s="111"/>
      <c r="D8" s="112" t="s">
        <v>126</v>
      </c>
      <c r="E8" s="113"/>
      <c r="F8" s="113"/>
      <c r="G8" s="113"/>
      <c r="H8" s="113"/>
      <c r="I8" s="113"/>
      <c r="J8" s="113"/>
      <c r="K8" s="113"/>
      <c r="L8" s="113"/>
      <c r="M8" s="113"/>
      <c r="N8" s="113"/>
      <c r="O8" s="113"/>
      <c r="P8" s="113"/>
      <c r="Q8" s="114"/>
      <c r="R8" s="11"/>
      <c r="S8" s="11"/>
      <c r="T8" s="11"/>
      <c r="U8" s="11"/>
    </row>
    <row r="9" spans="1:21" s="9" customFormat="1" x14ac:dyDescent="0.3">
      <c r="B9" s="12"/>
      <c r="C9" s="12"/>
      <c r="D9" s="13"/>
      <c r="E9" s="13"/>
      <c r="F9" s="13"/>
      <c r="G9" s="13"/>
      <c r="H9" s="13"/>
      <c r="I9" s="13"/>
      <c r="J9" s="13"/>
      <c r="K9" s="13"/>
      <c r="L9" s="13"/>
      <c r="M9" s="13"/>
      <c r="N9" s="13"/>
      <c r="O9" s="13"/>
      <c r="P9" s="13"/>
      <c r="Q9" s="13"/>
      <c r="R9" s="13"/>
      <c r="S9" s="13"/>
      <c r="T9" s="13"/>
      <c r="U9" s="13"/>
    </row>
    <row r="10" spans="1:21" s="9" customFormat="1" ht="66" customHeight="1" x14ac:dyDescent="0.3">
      <c r="B10" s="14"/>
      <c r="C10" s="14"/>
      <c r="D10" s="14"/>
      <c r="E10" s="14"/>
      <c r="F10" s="115" t="s">
        <v>9</v>
      </c>
      <c r="G10" s="115"/>
      <c r="H10" s="115" t="s">
        <v>10</v>
      </c>
      <c r="I10" s="115"/>
      <c r="J10" s="115" t="s">
        <v>116</v>
      </c>
      <c r="K10" s="115"/>
      <c r="L10" s="116" t="s">
        <v>11</v>
      </c>
      <c r="M10" s="116"/>
      <c r="N10" s="116" t="s">
        <v>12</v>
      </c>
      <c r="O10" s="117"/>
      <c r="P10" s="118" t="s">
        <v>13</v>
      </c>
      <c r="Q10" s="118"/>
      <c r="R10" s="118"/>
      <c r="S10" s="118"/>
      <c r="T10" s="118"/>
      <c r="U10" s="118"/>
    </row>
    <row r="11" spans="1:21" s="2" customFormat="1" ht="66" customHeight="1" x14ac:dyDescent="0.3">
      <c r="A11" s="121" t="s">
        <v>14</v>
      </c>
      <c r="B11" s="121"/>
      <c r="C11" s="16" t="s">
        <v>15</v>
      </c>
      <c r="D11" s="16" t="s">
        <v>16</v>
      </c>
      <c r="E11" s="16" t="s">
        <v>17</v>
      </c>
      <c r="F11" s="16" t="s">
        <v>11</v>
      </c>
      <c r="G11" s="16" t="s">
        <v>18</v>
      </c>
      <c r="H11" s="16" t="s">
        <v>11</v>
      </c>
      <c r="I11" s="16" t="s">
        <v>18</v>
      </c>
      <c r="J11" s="16" t="s">
        <v>11</v>
      </c>
      <c r="K11" s="16" t="s">
        <v>18</v>
      </c>
      <c r="L11" s="15" t="s">
        <v>19</v>
      </c>
      <c r="M11" s="15" t="s">
        <v>20</v>
      </c>
      <c r="N11" s="15" t="s">
        <v>19</v>
      </c>
      <c r="O11" s="15" t="s">
        <v>20</v>
      </c>
      <c r="P11" s="17" t="s">
        <v>21</v>
      </c>
      <c r="Q11" s="17" t="s">
        <v>22</v>
      </c>
      <c r="R11" s="18" t="s">
        <v>23</v>
      </c>
      <c r="S11" s="18" t="s">
        <v>24</v>
      </c>
      <c r="T11" s="18" t="s">
        <v>25</v>
      </c>
      <c r="U11" s="18" t="s">
        <v>26</v>
      </c>
    </row>
    <row r="12" spans="1:21" s="2" customFormat="1" ht="69.599999999999994" x14ac:dyDescent="0.3">
      <c r="A12" s="119">
        <v>1</v>
      </c>
      <c r="B12" s="120"/>
      <c r="C12" s="21" t="s">
        <v>27</v>
      </c>
      <c r="D12" s="22" t="s">
        <v>28</v>
      </c>
      <c r="E12" s="23">
        <v>24</v>
      </c>
      <c r="F12" s="24">
        <v>4990</v>
      </c>
      <c r="G12" s="24">
        <f>F12*E12</f>
        <v>119760</v>
      </c>
      <c r="H12" s="24">
        <v>12495</v>
      </c>
      <c r="I12" s="24">
        <f t="shared" ref="I12:I45" si="0">H12*E12</f>
        <v>299880</v>
      </c>
      <c r="J12" s="24">
        <v>5134.6478880000004</v>
      </c>
      <c r="K12" s="24">
        <f>J12*E12</f>
        <v>123231.54931200002</v>
      </c>
      <c r="L12" s="24">
        <f>ROUND(MEDIAN(F12,H12,J12)-STDEVA(F12,H12,J12),0)</f>
        <v>843</v>
      </c>
      <c r="M12" s="24">
        <f>ROUND(MEDIAN(F12,H12,J12)+STDEVA(F12,H12,J12),0)</f>
        <v>9427</v>
      </c>
      <c r="N12" s="24">
        <f>ROUND(MEDIAN(G12,I12,K12)-STDEVA(G12,I12,K12),0)</f>
        <v>20227</v>
      </c>
      <c r="O12" s="24">
        <f>ROUND(MEDIAN(G12,I12,K12)+STDEVA(G12,I12,K12),0)</f>
        <v>226236</v>
      </c>
      <c r="P12" s="25">
        <f t="shared" ref="P12:P21" si="1">ROUND(HARMEAN(F12,J12),0)</f>
        <v>5061</v>
      </c>
      <c r="Q12" s="25">
        <f>P12*E12</f>
        <v>121464</v>
      </c>
      <c r="R12" s="26">
        <f>ROUND(GEOMEAN(F12,J12),0)</f>
        <v>5062</v>
      </c>
      <c r="S12" s="26">
        <f>R12*E12</f>
        <v>121488</v>
      </c>
      <c r="T12" s="26">
        <f>ROUND(AVERAGE(F12,J12),0)</f>
        <v>5062</v>
      </c>
      <c r="U12" s="26">
        <f t="shared" ref="U12" si="2">T12*E12</f>
        <v>121488</v>
      </c>
    </row>
    <row r="13" spans="1:21" s="2" customFormat="1" ht="69.599999999999994" x14ac:dyDescent="0.3">
      <c r="A13" s="119">
        <v>2</v>
      </c>
      <c r="B13" s="120">
        <v>2</v>
      </c>
      <c r="C13" s="21" t="s">
        <v>29</v>
      </c>
      <c r="D13" s="22" t="s">
        <v>28</v>
      </c>
      <c r="E13" s="27">
        <v>200</v>
      </c>
      <c r="F13" s="24">
        <v>3500</v>
      </c>
      <c r="G13" s="24">
        <f t="shared" ref="G13:G45" si="3">+E13*F13</f>
        <v>700000</v>
      </c>
      <c r="H13" s="24">
        <v>16184</v>
      </c>
      <c r="I13" s="24">
        <f t="shared" si="0"/>
        <v>3236800</v>
      </c>
      <c r="J13" s="24">
        <v>5328.1369879999993</v>
      </c>
      <c r="K13" s="24">
        <f t="shared" ref="K13:K45" si="4">J13*E13</f>
        <v>1065627.3975999998</v>
      </c>
      <c r="L13" s="24">
        <f>ROUND(MEDIAN(F13,J13)-STDEVA(F13,J13),0)</f>
        <v>3121</v>
      </c>
      <c r="M13" s="24">
        <f>ROUND(MEDIAN(F13,J13)+STDEVA(F13,J13),0)</f>
        <v>5707</v>
      </c>
      <c r="N13" s="24">
        <f>ROUND(MEDIAN(G13,K13)-STDEVA(G13,K13),0)</f>
        <v>624276</v>
      </c>
      <c r="O13" s="24">
        <f>ROUND(MEDIAN(G13,K13)+STDEVA(G13,K13),0)</f>
        <v>1141351</v>
      </c>
      <c r="P13" s="25">
        <f t="shared" si="1"/>
        <v>4225</v>
      </c>
      <c r="Q13" s="25">
        <f t="shared" ref="Q13:Q44" si="5">P13*E13</f>
        <v>845000</v>
      </c>
      <c r="R13" s="26">
        <f t="shared" ref="R13:R15" si="6">ROUND(GEOMEAN(F13,J13),0)</f>
        <v>4318</v>
      </c>
      <c r="S13" s="26">
        <f t="shared" ref="S13:S44" si="7">R13*E13</f>
        <v>863600</v>
      </c>
      <c r="T13" s="26">
        <f t="shared" ref="T13:T39" si="8">ROUND(AVERAGE(F13,J13),0)</f>
        <v>4414</v>
      </c>
      <c r="U13" s="26">
        <f t="shared" ref="U13:U44" si="9">T13*E13</f>
        <v>882800</v>
      </c>
    </row>
    <row r="14" spans="1:21" s="2" customFormat="1" ht="69.599999999999994" x14ac:dyDescent="0.3">
      <c r="A14" s="119">
        <v>3</v>
      </c>
      <c r="B14" s="120">
        <v>3</v>
      </c>
      <c r="C14" s="21" t="s">
        <v>30</v>
      </c>
      <c r="D14" s="22" t="s">
        <v>31</v>
      </c>
      <c r="E14" s="27">
        <v>2</v>
      </c>
      <c r="F14" s="24">
        <v>2990</v>
      </c>
      <c r="G14" s="24">
        <f t="shared" si="3"/>
        <v>5980</v>
      </c>
      <c r="H14" s="24">
        <v>8900</v>
      </c>
      <c r="I14" s="24">
        <f t="shared" si="0"/>
        <v>17800</v>
      </c>
      <c r="J14" s="24">
        <v>3925.0645999999997</v>
      </c>
      <c r="K14" s="24">
        <f t="shared" si="4"/>
        <v>7850.1291999999994</v>
      </c>
      <c r="L14" s="24">
        <f>ROUND(MEDIAN(F14,H14,J14)-STDEVA(F14,H14,J14),0)</f>
        <v>748</v>
      </c>
      <c r="M14" s="24">
        <f>ROUND(MEDIAN(F14,H14,J14)+STDEVA(F14,H14,J14),0)</f>
        <v>7102</v>
      </c>
      <c r="N14" s="24">
        <f>ROUND(MEDIAN(G14,I14,K14)-STDEVA(G14,I14,K14),0)</f>
        <v>1497</v>
      </c>
      <c r="O14" s="24">
        <f>ROUND(MEDIAN(G14,I14,K14)+STDEVA(G14,I14,K14),0)</f>
        <v>14204</v>
      </c>
      <c r="P14" s="25">
        <f t="shared" si="1"/>
        <v>3394</v>
      </c>
      <c r="Q14" s="25">
        <f t="shared" si="5"/>
        <v>6788</v>
      </c>
      <c r="R14" s="26">
        <f t="shared" si="6"/>
        <v>3426</v>
      </c>
      <c r="S14" s="26">
        <f t="shared" si="7"/>
        <v>6852</v>
      </c>
      <c r="T14" s="26">
        <f t="shared" si="8"/>
        <v>3458</v>
      </c>
      <c r="U14" s="26">
        <f t="shared" si="9"/>
        <v>6916</v>
      </c>
    </row>
    <row r="15" spans="1:21" s="2" customFormat="1" ht="52.2" x14ac:dyDescent="0.3">
      <c r="A15" s="119">
        <v>4</v>
      </c>
      <c r="B15" s="120"/>
      <c r="C15" s="21" t="s">
        <v>32</v>
      </c>
      <c r="D15" s="22" t="s">
        <v>28</v>
      </c>
      <c r="E15" s="27">
        <v>18</v>
      </c>
      <c r="F15" s="24">
        <v>4990</v>
      </c>
      <c r="G15" s="24">
        <f t="shared" si="3"/>
        <v>89820</v>
      </c>
      <c r="H15" s="24">
        <v>22491</v>
      </c>
      <c r="I15" s="24">
        <f t="shared" si="0"/>
        <v>404838</v>
      </c>
      <c r="J15" s="24">
        <v>7118.1875760000003</v>
      </c>
      <c r="K15" s="24">
        <f t="shared" si="4"/>
        <v>128127.376368</v>
      </c>
      <c r="L15" s="24">
        <f>ROUND(MEDIAN(F15,J15)-STDEVA(F15,J15),0)</f>
        <v>4549</v>
      </c>
      <c r="M15" s="24">
        <f>ROUND(MEDIAN(F15,J15)+STDEVA(F15,J15),0)</f>
        <v>7559</v>
      </c>
      <c r="N15" s="24">
        <f>ROUND(MEDIAN(G15,K15)-STDEVA(G15,K15),0)</f>
        <v>81886</v>
      </c>
      <c r="O15" s="24">
        <f>ROUND(MEDIAN(G15,K15)+STDEVA(G15,K15),0)</f>
        <v>136061</v>
      </c>
      <c r="P15" s="25">
        <f t="shared" si="1"/>
        <v>5867</v>
      </c>
      <c r="Q15" s="25">
        <f t="shared" si="5"/>
        <v>105606</v>
      </c>
      <c r="R15" s="26">
        <f t="shared" si="6"/>
        <v>5960</v>
      </c>
      <c r="S15" s="26">
        <f t="shared" si="7"/>
        <v>107280</v>
      </c>
      <c r="T15" s="26">
        <f t="shared" si="8"/>
        <v>6054</v>
      </c>
      <c r="U15" s="26">
        <f t="shared" si="9"/>
        <v>108972</v>
      </c>
    </row>
    <row r="16" spans="1:21" s="2" customFormat="1" ht="87" x14ac:dyDescent="0.3">
      <c r="A16" s="119">
        <v>5</v>
      </c>
      <c r="B16" s="120">
        <v>4</v>
      </c>
      <c r="C16" s="21" t="s">
        <v>33</v>
      </c>
      <c r="D16" s="22" t="s">
        <v>28</v>
      </c>
      <c r="E16" s="27">
        <v>100</v>
      </c>
      <c r="F16" s="24">
        <v>3860</v>
      </c>
      <c r="G16" s="24">
        <f t="shared" si="3"/>
        <v>386000</v>
      </c>
      <c r="H16" s="24">
        <v>4760</v>
      </c>
      <c r="I16" s="24">
        <f t="shared" si="0"/>
        <v>476000</v>
      </c>
      <c r="J16" s="24">
        <v>3642.0176879999999</v>
      </c>
      <c r="K16" s="24">
        <f t="shared" si="4"/>
        <v>364201.76879999996</v>
      </c>
      <c r="L16" s="24">
        <f t="shared" ref="L16:L22" si="10">ROUND(MEDIAN(F16,H16,J16)-STDEVA(F16,H16,J16),0)</f>
        <v>3267</v>
      </c>
      <c r="M16" s="24">
        <f t="shared" ref="M16:M22" si="11">ROUND(MEDIAN(F16,H16,J16)+STDEVA(F16,H16,J16),0)</f>
        <v>4453</v>
      </c>
      <c r="N16" s="24">
        <f t="shared" ref="N16:N22" si="12">ROUND(MEDIAN(G16,I16,K16)-STDEVA(G16,I16,K16),0)</f>
        <v>326735</v>
      </c>
      <c r="O16" s="24">
        <f t="shared" ref="O16:O22" si="13">ROUND(MEDIAN(G16,I16,K16)+STDEVA(G16,I16,K16),0)</f>
        <v>445265</v>
      </c>
      <c r="P16" s="25">
        <f t="shared" si="1"/>
        <v>3748</v>
      </c>
      <c r="Q16" s="25">
        <f t="shared" si="5"/>
        <v>374800</v>
      </c>
      <c r="R16" s="26">
        <f t="shared" ref="R16:R21" si="14">ROUND(GEOMEAN(F16,J16),0)</f>
        <v>3749</v>
      </c>
      <c r="S16" s="26">
        <f>R16*E16</f>
        <v>374900</v>
      </c>
      <c r="T16" s="26">
        <f t="shared" ref="T16:T21" si="15">ROUND(AVERAGE(F16,J16),0)</f>
        <v>3751</v>
      </c>
      <c r="U16" s="26">
        <f t="shared" ref="U16:U25" si="16">T16*E16</f>
        <v>375100</v>
      </c>
    </row>
    <row r="17" spans="1:21" s="28" customFormat="1" ht="69.599999999999994" x14ac:dyDescent="0.3">
      <c r="A17" s="119">
        <v>6</v>
      </c>
      <c r="B17" s="120">
        <v>5</v>
      </c>
      <c r="C17" s="21" t="s">
        <v>34</v>
      </c>
      <c r="D17" s="22" t="s">
        <v>28</v>
      </c>
      <c r="E17" s="27">
        <v>500</v>
      </c>
      <c r="F17" s="24">
        <v>4870</v>
      </c>
      <c r="G17" s="24">
        <f t="shared" si="3"/>
        <v>2435000</v>
      </c>
      <c r="H17" s="24">
        <v>8330</v>
      </c>
      <c r="I17" s="24">
        <f t="shared" si="0"/>
        <v>4165000</v>
      </c>
      <c r="J17" s="24">
        <v>6466.9585480000005</v>
      </c>
      <c r="K17" s="24">
        <f t="shared" si="4"/>
        <v>3233479.2740000002</v>
      </c>
      <c r="L17" s="24">
        <f t="shared" si="10"/>
        <v>4735</v>
      </c>
      <c r="M17" s="24">
        <f t="shared" si="11"/>
        <v>8199</v>
      </c>
      <c r="N17" s="24">
        <f t="shared" si="12"/>
        <v>2367627</v>
      </c>
      <c r="O17" s="24">
        <f t="shared" si="13"/>
        <v>4099331</v>
      </c>
      <c r="P17" s="25">
        <f t="shared" si="1"/>
        <v>5556</v>
      </c>
      <c r="Q17" s="25">
        <f t="shared" ref="Q17:Q29" si="17">P17*E17</f>
        <v>2778000</v>
      </c>
      <c r="R17" s="26">
        <f t="shared" si="14"/>
        <v>5612</v>
      </c>
      <c r="S17" s="26">
        <f>R17*E17</f>
        <v>2806000</v>
      </c>
      <c r="T17" s="26">
        <f t="shared" si="15"/>
        <v>5668</v>
      </c>
      <c r="U17" s="26">
        <f t="shared" si="16"/>
        <v>2834000</v>
      </c>
    </row>
    <row r="18" spans="1:21" s="2" customFormat="1" ht="52.2" x14ac:dyDescent="0.3">
      <c r="A18" s="119">
        <v>7</v>
      </c>
      <c r="B18" s="120"/>
      <c r="C18" s="21" t="s">
        <v>35</v>
      </c>
      <c r="D18" s="22" t="s">
        <v>28</v>
      </c>
      <c r="E18" s="27">
        <v>4000</v>
      </c>
      <c r="F18" s="24">
        <v>500</v>
      </c>
      <c r="G18" s="24">
        <f t="shared" si="3"/>
        <v>2000000</v>
      </c>
      <c r="H18" s="24">
        <v>1547</v>
      </c>
      <c r="I18" s="24">
        <f t="shared" si="0"/>
        <v>6188000</v>
      </c>
      <c r="J18" s="24">
        <v>676.65902399999993</v>
      </c>
      <c r="K18" s="24">
        <f t="shared" si="4"/>
        <v>2706636.0959999999</v>
      </c>
      <c r="L18" s="24">
        <f t="shared" si="10"/>
        <v>116</v>
      </c>
      <c r="M18" s="24">
        <f t="shared" si="11"/>
        <v>1237</v>
      </c>
      <c r="N18" s="24">
        <f t="shared" si="12"/>
        <v>464666</v>
      </c>
      <c r="O18" s="24">
        <f t="shared" si="13"/>
        <v>4948606</v>
      </c>
      <c r="P18" s="25">
        <f t="shared" si="1"/>
        <v>575</v>
      </c>
      <c r="Q18" s="25">
        <f t="shared" si="17"/>
        <v>2300000</v>
      </c>
      <c r="R18" s="26">
        <f t="shared" si="14"/>
        <v>582</v>
      </c>
      <c r="S18" s="26">
        <f>R18*E18</f>
        <v>2328000</v>
      </c>
      <c r="T18" s="26">
        <f t="shared" si="15"/>
        <v>588</v>
      </c>
      <c r="U18" s="26">
        <f t="shared" si="16"/>
        <v>2352000</v>
      </c>
    </row>
    <row r="19" spans="1:21" s="2" customFormat="1" ht="52.2" x14ac:dyDescent="0.3">
      <c r="A19" s="119">
        <v>8</v>
      </c>
      <c r="B19" s="120">
        <v>6</v>
      </c>
      <c r="C19" s="21" t="s">
        <v>36</v>
      </c>
      <c r="D19" s="22" t="s">
        <v>28</v>
      </c>
      <c r="E19" s="27">
        <v>2100</v>
      </c>
      <c r="F19" s="24">
        <v>500</v>
      </c>
      <c r="G19" s="24">
        <f t="shared" si="3"/>
        <v>1050000</v>
      </c>
      <c r="H19" s="24">
        <v>1547</v>
      </c>
      <c r="I19" s="24">
        <f t="shared" si="0"/>
        <v>3248700</v>
      </c>
      <c r="J19" s="24">
        <v>676.65902399999993</v>
      </c>
      <c r="K19" s="24">
        <f t="shared" si="4"/>
        <v>1420983.9503999997</v>
      </c>
      <c r="L19" s="24">
        <f t="shared" si="10"/>
        <v>116</v>
      </c>
      <c r="M19" s="24">
        <f t="shared" si="11"/>
        <v>1237</v>
      </c>
      <c r="N19" s="24">
        <f t="shared" si="12"/>
        <v>243950</v>
      </c>
      <c r="O19" s="24">
        <f t="shared" si="13"/>
        <v>2598018</v>
      </c>
      <c r="P19" s="25">
        <f t="shared" si="1"/>
        <v>575</v>
      </c>
      <c r="Q19" s="25">
        <f t="shared" si="17"/>
        <v>1207500</v>
      </c>
      <c r="R19" s="26">
        <f t="shared" si="14"/>
        <v>582</v>
      </c>
      <c r="S19" s="26">
        <f t="shared" si="7"/>
        <v>1222200</v>
      </c>
      <c r="T19" s="26">
        <f t="shared" si="15"/>
        <v>588</v>
      </c>
      <c r="U19" s="26">
        <f t="shared" si="16"/>
        <v>1234800</v>
      </c>
    </row>
    <row r="20" spans="1:21" s="2" customFormat="1" ht="52.2" x14ac:dyDescent="0.3">
      <c r="A20" s="119">
        <v>9</v>
      </c>
      <c r="B20" s="120">
        <v>7</v>
      </c>
      <c r="C20" s="21" t="s">
        <v>37</v>
      </c>
      <c r="D20" s="22" t="s">
        <v>28</v>
      </c>
      <c r="E20" s="27">
        <v>400</v>
      </c>
      <c r="F20" s="24">
        <v>490</v>
      </c>
      <c r="G20" s="24">
        <f t="shared" si="3"/>
        <v>196000</v>
      </c>
      <c r="H20" s="24">
        <v>1600</v>
      </c>
      <c r="I20" s="24">
        <f t="shared" si="0"/>
        <v>640000</v>
      </c>
      <c r="J20" s="24">
        <v>676.65902399999993</v>
      </c>
      <c r="K20" s="24">
        <f t="shared" si="4"/>
        <v>270663.60959999997</v>
      </c>
      <c r="L20" s="24">
        <f t="shared" si="10"/>
        <v>82</v>
      </c>
      <c r="M20" s="24">
        <f t="shared" si="11"/>
        <v>1271</v>
      </c>
      <c r="N20" s="24">
        <f t="shared" si="12"/>
        <v>32924</v>
      </c>
      <c r="O20" s="24">
        <f t="shared" si="13"/>
        <v>508403</v>
      </c>
      <c r="P20" s="25">
        <f t="shared" si="1"/>
        <v>568</v>
      </c>
      <c r="Q20" s="25">
        <f t="shared" si="17"/>
        <v>227200</v>
      </c>
      <c r="R20" s="26">
        <f t="shared" si="14"/>
        <v>576</v>
      </c>
      <c r="S20" s="26">
        <f t="shared" ref="S20:S29" si="18">R20*E20</f>
        <v>230400</v>
      </c>
      <c r="T20" s="26">
        <f t="shared" si="15"/>
        <v>583</v>
      </c>
      <c r="U20" s="26">
        <f t="shared" si="16"/>
        <v>233200</v>
      </c>
    </row>
    <row r="21" spans="1:21" s="2" customFormat="1" ht="46.5" customHeight="1" x14ac:dyDescent="0.3">
      <c r="A21" s="119">
        <v>10</v>
      </c>
      <c r="B21" s="120"/>
      <c r="C21" s="21" t="s">
        <v>38</v>
      </c>
      <c r="D21" s="22" t="s">
        <v>28</v>
      </c>
      <c r="E21" s="27">
        <v>300</v>
      </c>
      <c r="F21" s="24">
        <v>1190</v>
      </c>
      <c r="G21" s="24">
        <f t="shared" si="3"/>
        <v>357000</v>
      </c>
      <c r="H21" s="24">
        <v>1960</v>
      </c>
      <c r="I21" s="24">
        <f t="shared" si="0"/>
        <v>588000</v>
      </c>
      <c r="J21" s="24">
        <v>1429.6080359999999</v>
      </c>
      <c r="K21" s="24">
        <f t="shared" si="4"/>
        <v>428882.41079999995</v>
      </c>
      <c r="L21" s="24">
        <f t="shared" si="10"/>
        <v>1036</v>
      </c>
      <c r="M21" s="24">
        <f t="shared" si="11"/>
        <v>1824</v>
      </c>
      <c r="N21" s="24">
        <f t="shared" si="12"/>
        <v>310669</v>
      </c>
      <c r="O21" s="24">
        <f t="shared" si="13"/>
        <v>547096</v>
      </c>
      <c r="P21" s="25">
        <f t="shared" si="1"/>
        <v>1299</v>
      </c>
      <c r="Q21" s="25">
        <f t="shared" si="17"/>
        <v>389700</v>
      </c>
      <c r="R21" s="26">
        <f t="shared" si="14"/>
        <v>1304</v>
      </c>
      <c r="S21" s="26">
        <f t="shared" si="18"/>
        <v>391200</v>
      </c>
      <c r="T21" s="26">
        <f t="shared" si="15"/>
        <v>1310</v>
      </c>
      <c r="U21" s="26">
        <f t="shared" si="16"/>
        <v>393000</v>
      </c>
    </row>
    <row r="22" spans="1:21" s="2" customFormat="1" ht="34.799999999999997" x14ac:dyDescent="0.3">
      <c r="A22" s="119">
        <v>11</v>
      </c>
      <c r="B22" s="120">
        <v>8</v>
      </c>
      <c r="C22" s="21" t="s">
        <v>39</v>
      </c>
      <c r="D22" s="22" t="s">
        <v>28</v>
      </c>
      <c r="E22" s="29">
        <v>400</v>
      </c>
      <c r="F22" s="24">
        <v>2150</v>
      </c>
      <c r="G22" s="24">
        <f t="shared" si="3"/>
        <v>860000</v>
      </c>
      <c r="H22" s="24">
        <v>7500</v>
      </c>
      <c r="I22" s="24">
        <f t="shared" si="0"/>
        <v>3000000</v>
      </c>
      <c r="J22" s="24">
        <v>5498.4073959999996</v>
      </c>
      <c r="K22" s="24">
        <f t="shared" si="4"/>
        <v>2199362.9583999999</v>
      </c>
      <c r="L22" s="24">
        <f t="shared" si="10"/>
        <v>2795</v>
      </c>
      <c r="M22" s="24">
        <f t="shared" si="11"/>
        <v>8202</v>
      </c>
      <c r="N22" s="24">
        <f t="shared" si="12"/>
        <v>1118120</v>
      </c>
      <c r="O22" s="24">
        <f t="shared" si="13"/>
        <v>3280606</v>
      </c>
      <c r="P22" s="25">
        <f>ROUND(HARMEAN(H22,J22),0)</f>
        <v>6345</v>
      </c>
      <c r="Q22" s="25">
        <f t="shared" si="17"/>
        <v>2538000</v>
      </c>
      <c r="R22" s="26">
        <f>ROUND(GEOMEAN(H22,J22),0)</f>
        <v>6422</v>
      </c>
      <c r="S22" s="26">
        <f t="shared" si="18"/>
        <v>2568800</v>
      </c>
      <c r="T22" s="26">
        <f>ROUND(AVERAGE(H22,J22),0)</f>
        <v>6499</v>
      </c>
      <c r="U22" s="26">
        <f t="shared" si="16"/>
        <v>2599600</v>
      </c>
    </row>
    <row r="23" spans="1:21" s="28" customFormat="1" x14ac:dyDescent="0.3">
      <c r="A23" s="119">
        <v>12</v>
      </c>
      <c r="B23" s="120">
        <v>9</v>
      </c>
      <c r="C23" s="75" t="s">
        <v>40</v>
      </c>
      <c r="D23" s="70" t="s">
        <v>28</v>
      </c>
      <c r="E23" s="29">
        <v>100</v>
      </c>
      <c r="F23" s="24">
        <v>69900</v>
      </c>
      <c r="G23" s="24">
        <f t="shared" si="3"/>
        <v>6990000</v>
      </c>
      <c r="H23" s="24">
        <v>14900</v>
      </c>
      <c r="I23" s="24">
        <f t="shared" si="0"/>
        <v>1490000</v>
      </c>
      <c r="J23" s="24">
        <v>0</v>
      </c>
      <c r="K23" s="24">
        <f t="shared" si="4"/>
        <v>0</v>
      </c>
      <c r="L23" s="24">
        <f>ROUND(MEDIAN(F23,H23)-STDEVA(F23,H23),0)</f>
        <v>3509</v>
      </c>
      <c r="M23" s="24">
        <f>ROUND(MEDIAN(F23,H23)+STDEVA(F23,H23),0)</f>
        <v>81291</v>
      </c>
      <c r="N23" s="24">
        <f>ROUND(MEDIAN(G23,I23)-STDEVA(G23,I23),0)</f>
        <v>350913</v>
      </c>
      <c r="O23" s="24">
        <f>ROUND(MEDIAN(G23,I23)+STDEVA(G23,I23),0)</f>
        <v>8129087</v>
      </c>
      <c r="P23" s="25">
        <f>ROUND(HARMEAN(F23,H23),0)</f>
        <v>24564</v>
      </c>
      <c r="Q23" s="25">
        <f t="shared" si="17"/>
        <v>2456400</v>
      </c>
      <c r="R23" s="26">
        <f>ROUND(GEOMEAN(F23,H23),0)</f>
        <v>32272</v>
      </c>
      <c r="S23" s="26">
        <f t="shared" si="18"/>
        <v>3227200</v>
      </c>
      <c r="T23" s="26">
        <f>ROUND(AVERAGE(F23,H23),0)</f>
        <v>42400</v>
      </c>
      <c r="U23" s="26">
        <f t="shared" si="16"/>
        <v>4240000</v>
      </c>
    </row>
    <row r="24" spans="1:21" s="2" customFormat="1" ht="46.5" customHeight="1" x14ac:dyDescent="0.3">
      <c r="A24" s="119">
        <v>13</v>
      </c>
      <c r="B24" s="120"/>
      <c r="C24" s="21" t="s">
        <v>41</v>
      </c>
      <c r="D24" s="22" t="s">
        <v>28</v>
      </c>
      <c r="E24" s="29">
        <v>100</v>
      </c>
      <c r="F24" s="24">
        <v>2000</v>
      </c>
      <c r="G24" s="24">
        <f t="shared" si="3"/>
        <v>200000</v>
      </c>
      <c r="H24" s="24">
        <v>8900</v>
      </c>
      <c r="I24" s="24">
        <f t="shared" si="0"/>
        <v>890000</v>
      </c>
      <c r="J24" s="24">
        <v>3337.9633880000001</v>
      </c>
      <c r="K24" s="24">
        <f t="shared" si="4"/>
        <v>333796.33880000003</v>
      </c>
      <c r="L24" s="24">
        <f>ROUND(MEDIAN(F24,J24)-STDEVA(F24,J24),0)</f>
        <v>1723</v>
      </c>
      <c r="M24" s="24">
        <f>ROUND(MEDIAN(F24,J24)+STDEVA(F24,J24),0)</f>
        <v>3615</v>
      </c>
      <c r="N24" s="24">
        <f>ROUND(MEDIAN(G24,K24)-STDEVA(G24,K24),0)</f>
        <v>172290</v>
      </c>
      <c r="O24" s="24">
        <f>ROUND(MEDIAN(G24,K24)+STDEVA(G24,K24),0)</f>
        <v>361506</v>
      </c>
      <c r="P24" s="25">
        <f>ROUND(HARMEAN(F24,J24),0)</f>
        <v>2501</v>
      </c>
      <c r="Q24" s="25">
        <f t="shared" si="17"/>
        <v>250100</v>
      </c>
      <c r="R24" s="26">
        <f>ROUND(GEOMEAN(F24,J24),0)</f>
        <v>2584</v>
      </c>
      <c r="S24" s="26">
        <f t="shared" si="18"/>
        <v>258400</v>
      </c>
      <c r="T24" s="26">
        <f>ROUND(AVERAGE(F24,J24),0)</f>
        <v>2669</v>
      </c>
      <c r="U24" s="26">
        <f t="shared" si="16"/>
        <v>266900</v>
      </c>
    </row>
    <row r="25" spans="1:21" s="74" customFormat="1" ht="34.799999999999997" x14ac:dyDescent="0.3">
      <c r="A25" s="119">
        <v>14</v>
      </c>
      <c r="B25" s="120">
        <v>10</v>
      </c>
      <c r="C25" s="69" t="s">
        <v>42</v>
      </c>
      <c r="D25" s="70" t="s">
        <v>28</v>
      </c>
      <c r="E25" s="71">
        <v>50</v>
      </c>
      <c r="F25" s="72">
        <v>12400</v>
      </c>
      <c r="G25" s="72">
        <f t="shared" si="3"/>
        <v>620000</v>
      </c>
      <c r="H25" s="72">
        <v>14900</v>
      </c>
      <c r="I25" s="72">
        <f t="shared" si="0"/>
        <v>745000</v>
      </c>
      <c r="J25" s="72">
        <v>22157.266080000001</v>
      </c>
      <c r="K25" s="72">
        <f t="shared" si="4"/>
        <v>1107863.304</v>
      </c>
      <c r="L25" s="72">
        <f>ROUND(MEDIAN(F25,H25,J25)-STDEVA(F25,H25,J25),0)</f>
        <v>9832</v>
      </c>
      <c r="M25" s="72">
        <f>ROUND(MEDIAN(F25,H25,J25)+STDEVA(F25,H25,J25),0)</f>
        <v>19968</v>
      </c>
      <c r="N25" s="72">
        <f>ROUND(MEDIAN(G25,I25,K25)-STDEVA(G25,I25,K25),0)</f>
        <v>491588</v>
      </c>
      <c r="O25" s="72">
        <f>ROUND(MEDIAN(G25,I25,K25)+STDEVA(G25,I25,K25),0)</f>
        <v>998412</v>
      </c>
      <c r="P25" s="25">
        <f>ROUND(HARMEAN(F25,H25),0)</f>
        <v>13536</v>
      </c>
      <c r="Q25" s="25">
        <f t="shared" si="17"/>
        <v>676800</v>
      </c>
      <c r="R25" s="73">
        <f>ROUND(GEOMEAN(F25,H25),0)</f>
        <v>13593</v>
      </c>
      <c r="S25" s="73">
        <f t="shared" si="18"/>
        <v>679650</v>
      </c>
      <c r="T25" s="73">
        <f>ROUND(AVERAGE(F25,H25),0)</f>
        <v>13650</v>
      </c>
      <c r="U25" s="73">
        <f t="shared" si="16"/>
        <v>682500</v>
      </c>
    </row>
    <row r="26" spans="1:21" s="2" customFormat="1" ht="39" customHeight="1" x14ac:dyDescent="0.3">
      <c r="A26" s="119">
        <v>15</v>
      </c>
      <c r="B26" s="120">
        <v>11</v>
      </c>
      <c r="C26" s="21" t="s">
        <v>43</v>
      </c>
      <c r="D26" s="22" t="s">
        <v>44</v>
      </c>
      <c r="E26" s="30">
        <v>2</v>
      </c>
      <c r="F26" s="24">
        <v>4020</v>
      </c>
      <c r="G26" s="24">
        <f t="shared" si="3"/>
        <v>8040</v>
      </c>
      <c r="H26" s="24">
        <v>5200</v>
      </c>
      <c r="I26" s="24">
        <f t="shared" si="0"/>
        <v>10400</v>
      </c>
      <c r="J26" s="24">
        <v>2618.1839359999999</v>
      </c>
      <c r="K26" s="24">
        <f t="shared" si="4"/>
        <v>5236.3678719999998</v>
      </c>
      <c r="L26" s="24">
        <f>ROUND(MEDIAN(F26,H26,J26)-STDEVA(F26,H26,J26),0)</f>
        <v>2728</v>
      </c>
      <c r="M26" s="24">
        <f>ROUND(MEDIAN(F26,H26,J26)+STDEVA(F26,H26,J26),0)</f>
        <v>5312</v>
      </c>
      <c r="N26" s="24">
        <f>ROUND(MEDIAN(G26,I26,K26)-STDEVA(G26,I26,K26),0)</f>
        <v>5455</v>
      </c>
      <c r="O26" s="24">
        <f>ROUND(MEDIAN(G26,I26,K26)+STDEVA(G26,I26,K26),0)</f>
        <v>10625</v>
      </c>
      <c r="P26" s="25">
        <f>ROUND(HARMEAN(F26,H26),0)</f>
        <v>4534</v>
      </c>
      <c r="Q26" s="25">
        <f t="shared" si="17"/>
        <v>9068</v>
      </c>
      <c r="R26" s="26">
        <f>ROUND(GEOMEAN(F26,H26),0)</f>
        <v>4572</v>
      </c>
      <c r="S26" s="26">
        <f t="shared" si="18"/>
        <v>9144</v>
      </c>
      <c r="T26" s="26">
        <f>ROUND(AVERAGE(F26,H26),0)</f>
        <v>4610</v>
      </c>
      <c r="U26" s="26">
        <f t="shared" si="9"/>
        <v>9220</v>
      </c>
    </row>
    <row r="27" spans="1:21" s="28" customFormat="1" ht="34.799999999999997" x14ac:dyDescent="0.3">
      <c r="A27" s="119">
        <v>16</v>
      </c>
      <c r="B27" s="120"/>
      <c r="C27" s="21" t="s">
        <v>45</v>
      </c>
      <c r="D27" s="22" t="s">
        <v>46</v>
      </c>
      <c r="E27" s="30">
        <v>10</v>
      </c>
      <c r="F27" s="24">
        <v>11760</v>
      </c>
      <c r="G27" s="24">
        <f t="shared" si="3"/>
        <v>117600</v>
      </c>
      <c r="H27" s="24">
        <v>12500</v>
      </c>
      <c r="I27" s="24">
        <f t="shared" si="0"/>
        <v>125000</v>
      </c>
      <c r="J27" s="24">
        <v>9365.9780919999994</v>
      </c>
      <c r="K27" s="24">
        <f t="shared" si="4"/>
        <v>93659.78091999999</v>
      </c>
      <c r="L27" s="24">
        <f>ROUND(MEDIAN(F27,H27,J27)-STDEVA(F27,H27,J27),0)</f>
        <v>10122</v>
      </c>
      <c r="M27" s="24">
        <f>ROUND(MEDIAN(F27,H27,J27)+STDEVA(F27,H27,J27),0)</f>
        <v>13398</v>
      </c>
      <c r="N27" s="24">
        <f>ROUND(MEDIAN(G27,I27,K27)-STDEVA(G27,I27,K27),0)</f>
        <v>101219</v>
      </c>
      <c r="O27" s="24">
        <f>ROUND(MEDIAN(G27,I27,K27)+STDEVA(G27,I27,K27),0)</f>
        <v>133981</v>
      </c>
      <c r="P27" s="25">
        <f>ROUND(HARMEAN(F27,H27),0)</f>
        <v>12119</v>
      </c>
      <c r="Q27" s="25">
        <f t="shared" si="17"/>
        <v>121190</v>
      </c>
      <c r="R27" s="26">
        <f>ROUND(GEOMEAN(F27,H27),0)</f>
        <v>12124</v>
      </c>
      <c r="S27" s="26">
        <f t="shared" si="18"/>
        <v>121240</v>
      </c>
      <c r="T27" s="26">
        <f>ROUND(AVERAGE(F27,H27),0)</f>
        <v>12130</v>
      </c>
      <c r="U27" s="26">
        <f>T27*E27</f>
        <v>121300</v>
      </c>
    </row>
    <row r="28" spans="1:21" s="2" customFormat="1" ht="69.599999999999994" x14ac:dyDescent="0.3">
      <c r="A28" s="119">
        <v>17</v>
      </c>
      <c r="B28" s="120">
        <v>12</v>
      </c>
      <c r="C28" s="21" t="s">
        <v>47</v>
      </c>
      <c r="D28" s="22" t="s">
        <v>48</v>
      </c>
      <c r="E28" s="30">
        <v>21</v>
      </c>
      <c r="F28" s="24">
        <v>18000</v>
      </c>
      <c r="G28" s="24">
        <f t="shared" si="3"/>
        <v>378000</v>
      </c>
      <c r="H28" s="24">
        <v>48000</v>
      </c>
      <c r="I28" s="24">
        <f t="shared" si="0"/>
        <v>1008000</v>
      </c>
      <c r="J28" s="24">
        <v>25781.593335999998</v>
      </c>
      <c r="K28" s="24">
        <f t="shared" si="4"/>
        <v>541413.46005599992</v>
      </c>
      <c r="L28" s="24">
        <f>ROUND(MEDIAN(F28,H28,J28)-STDEVA(F28,H28,J28),0)</f>
        <v>10213</v>
      </c>
      <c r="M28" s="24">
        <f>ROUND(MEDIAN(F28,H28,J28)+STDEVA(F28,H28,J28),0)</f>
        <v>41350</v>
      </c>
      <c r="N28" s="24">
        <f>ROUND(MEDIAN(G28,I28,K28)-STDEVA(G28,I28,K28),0)</f>
        <v>214482</v>
      </c>
      <c r="O28" s="24">
        <f>ROUND(MEDIAN(G28,I28,K28)+STDEVA(G28,I28,K28),0)</f>
        <v>868345</v>
      </c>
      <c r="P28" s="25">
        <f>ROUND(HARMEAN(F28,J28),0)</f>
        <v>21199</v>
      </c>
      <c r="Q28" s="25">
        <f t="shared" si="17"/>
        <v>445179</v>
      </c>
      <c r="R28" s="26">
        <f>ROUND(GEOMEAN(F28,J28),0)</f>
        <v>21542</v>
      </c>
      <c r="S28" s="26">
        <f t="shared" si="18"/>
        <v>452382</v>
      </c>
      <c r="T28" s="26">
        <f>ROUND(AVERAGE(F28,J28),0)</f>
        <v>21891</v>
      </c>
      <c r="U28" s="26">
        <f>T28*E28</f>
        <v>459711</v>
      </c>
    </row>
    <row r="29" spans="1:21" s="2" customFormat="1" ht="34.799999999999997" x14ac:dyDescent="0.3">
      <c r="A29" s="119">
        <v>18</v>
      </c>
      <c r="B29" s="120">
        <v>13</v>
      </c>
      <c r="C29" s="21" t="s">
        <v>49</v>
      </c>
      <c r="D29" s="22" t="s">
        <v>28</v>
      </c>
      <c r="E29" s="30">
        <v>50</v>
      </c>
      <c r="F29" s="24">
        <v>1500</v>
      </c>
      <c r="G29" s="24">
        <f t="shared" si="3"/>
        <v>75000</v>
      </c>
      <c r="H29" s="24">
        <v>8500</v>
      </c>
      <c r="I29" s="24">
        <f t="shared" si="0"/>
        <v>425000</v>
      </c>
      <c r="J29" s="24">
        <v>1922.8209656666668</v>
      </c>
      <c r="K29" s="24">
        <f t="shared" si="4"/>
        <v>96141.048283333337</v>
      </c>
      <c r="L29" s="24">
        <f>ROUND(MEDIAN(F29,J29)-STDEVA(F29,J29),0)</f>
        <v>1412</v>
      </c>
      <c r="M29" s="24">
        <f>ROUND(MEDIAN(F29,J29)+STDEVA(F29,J29),0)</f>
        <v>2010</v>
      </c>
      <c r="N29" s="24">
        <f>ROUND(MEDIAN(G29,K29)-STDEVA(G29,K29),0)</f>
        <v>70622</v>
      </c>
      <c r="O29" s="24">
        <f>ROUND(MEDIAN(G29,K29)+STDEVA(G29,K29),0)</f>
        <v>100520</v>
      </c>
      <c r="P29" s="25">
        <f>ROUND(HARMEAN(F29,J29),0)</f>
        <v>1685</v>
      </c>
      <c r="Q29" s="25">
        <f t="shared" si="17"/>
        <v>84250</v>
      </c>
      <c r="R29" s="26">
        <f>ROUND(GEOMEAN(F29,J29),0)</f>
        <v>1698</v>
      </c>
      <c r="S29" s="26">
        <f t="shared" si="18"/>
        <v>84900</v>
      </c>
      <c r="T29" s="26">
        <f>ROUND(AVERAGE(F29,J29),0)</f>
        <v>1711</v>
      </c>
      <c r="U29" s="26">
        <f>T29*E29</f>
        <v>85550</v>
      </c>
    </row>
    <row r="30" spans="1:21" s="2" customFormat="1" ht="39.75" customHeight="1" x14ac:dyDescent="0.3">
      <c r="A30" s="119">
        <v>19</v>
      </c>
      <c r="B30" s="120"/>
      <c r="C30" s="21" t="s">
        <v>50</v>
      </c>
      <c r="D30" s="22" t="s">
        <v>28</v>
      </c>
      <c r="E30" s="27">
        <v>50</v>
      </c>
      <c r="F30" s="24">
        <v>1500</v>
      </c>
      <c r="G30" s="24">
        <f t="shared" si="3"/>
        <v>75000</v>
      </c>
      <c r="H30" s="24">
        <v>8500</v>
      </c>
      <c r="I30" s="24">
        <f t="shared" si="0"/>
        <v>425000</v>
      </c>
      <c r="J30" s="24">
        <v>1922.8209656666668</v>
      </c>
      <c r="K30" s="24">
        <f t="shared" si="4"/>
        <v>96141.048283333337</v>
      </c>
      <c r="L30" s="24">
        <f>ROUND(MEDIAN(F30,J30)-STDEVA(F30,J30),0)</f>
        <v>1412</v>
      </c>
      <c r="M30" s="24">
        <f>ROUND(MEDIAN(F30,J30)+STDEVA(F30,J30),0)</f>
        <v>2010</v>
      </c>
      <c r="N30" s="24">
        <f t="shared" ref="N30" si="19">ROUND(MEDIAN(G30,K30)-STDEVA(G30,K30),0)</f>
        <v>70622</v>
      </c>
      <c r="O30" s="24">
        <f t="shared" ref="O30" si="20">ROUND(MEDIAN(G30,K30)+STDEVA(G30,K30),0)</f>
        <v>100520</v>
      </c>
      <c r="P30" s="25">
        <f>ROUND(HARMEAN(F30,J30),0)</f>
        <v>1685</v>
      </c>
      <c r="Q30" s="25">
        <f t="shared" si="5"/>
        <v>84250</v>
      </c>
      <c r="R30" s="26">
        <f>ROUND(GEOMEAN(F30,J30),0)</f>
        <v>1698</v>
      </c>
      <c r="S30" s="26">
        <f t="shared" si="7"/>
        <v>84900</v>
      </c>
      <c r="T30" s="26">
        <f>ROUND(AVERAGE(F30,J30),0)</f>
        <v>1711</v>
      </c>
      <c r="U30" s="26">
        <f t="shared" si="9"/>
        <v>85550</v>
      </c>
    </row>
    <row r="31" spans="1:21" s="2" customFormat="1" ht="34.799999999999997" x14ac:dyDescent="0.3">
      <c r="A31" s="119">
        <v>20</v>
      </c>
      <c r="B31" s="120">
        <v>14</v>
      </c>
      <c r="C31" s="21" t="s">
        <v>51</v>
      </c>
      <c r="D31" s="22" t="s">
        <v>52</v>
      </c>
      <c r="E31" s="27">
        <v>2</v>
      </c>
      <c r="F31" s="24">
        <v>2000</v>
      </c>
      <c r="G31" s="24">
        <f t="shared" si="3"/>
        <v>4000</v>
      </c>
      <c r="H31" s="24">
        <v>13600</v>
      </c>
      <c r="I31" s="24">
        <f t="shared" si="0"/>
        <v>27200</v>
      </c>
      <c r="J31" s="24">
        <v>3258.356444</v>
      </c>
      <c r="K31" s="24">
        <f t="shared" si="4"/>
        <v>6516.712888</v>
      </c>
      <c r="L31" s="24">
        <f>ROUND(MEDIAN(F31,J31)-STDEVA(F31,J31),0)</f>
        <v>1739</v>
      </c>
      <c r="M31" s="24">
        <f>ROUND(MEDIAN(F31,J31)+STDEVA(F31,J31),0)</f>
        <v>3519</v>
      </c>
      <c r="N31" s="24">
        <f>ROUND(MEDIAN(G31,K31)-STDEVA(G31,K31),0)</f>
        <v>3479</v>
      </c>
      <c r="O31" s="24">
        <f>ROUND(MEDIAN(G31,K31)+STDEVA(G31,K31),0)</f>
        <v>7038</v>
      </c>
      <c r="P31" s="25">
        <f>ROUND(HARMEAN(F31,J31),0)</f>
        <v>2479</v>
      </c>
      <c r="Q31" s="25">
        <f t="shared" si="5"/>
        <v>4958</v>
      </c>
      <c r="R31" s="26">
        <f>ROUND(GEOMEAN(F31,J31),0)</f>
        <v>2553</v>
      </c>
      <c r="S31" s="26">
        <f t="shared" si="7"/>
        <v>5106</v>
      </c>
      <c r="T31" s="26">
        <f>ROUND(AVERAGE(F31,J31),0)</f>
        <v>2629</v>
      </c>
      <c r="U31" s="26">
        <f t="shared" si="9"/>
        <v>5258</v>
      </c>
    </row>
    <row r="32" spans="1:21" s="2" customFormat="1" ht="34.799999999999997" x14ac:dyDescent="0.3">
      <c r="A32" s="119">
        <v>21</v>
      </c>
      <c r="B32" s="120">
        <v>15</v>
      </c>
      <c r="C32" s="21" t="s">
        <v>53</v>
      </c>
      <c r="D32" s="22" t="s">
        <v>54</v>
      </c>
      <c r="E32" s="27">
        <v>7</v>
      </c>
      <c r="F32" s="24">
        <v>49990</v>
      </c>
      <c r="G32" s="24">
        <f t="shared" si="3"/>
        <v>349930</v>
      </c>
      <c r="H32" s="24">
        <v>39900</v>
      </c>
      <c r="I32" s="24">
        <f t="shared" si="0"/>
        <v>279300</v>
      </c>
      <c r="J32" s="24">
        <v>97243.199052000011</v>
      </c>
      <c r="K32" s="24">
        <f t="shared" si="4"/>
        <v>680702.39336400013</v>
      </c>
      <c r="L32" s="24">
        <f>ROUND(MEDIAN(F32,H32,J32)-STDEVA(F32,H32,J32),0)</f>
        <v>19377</v>
      </c>
      <c r="M32" s="24">
        <f>ROUND(MEDIAN(F32,H32,J32)+STDEVA(F32,H32,J32),0)</f>
        <v>80603</v>
      </c>
      <c r="N32" s="24">
        <f>ROUND(MEDIAN(G32,I32,K32)-STDEVA(G32,I32,K32),0)</f>
        <v>135639</v>
      </c>
      <c r="O32" s="24">
        <f t="shared" ref="O32" si="21">ROUND(MEDIAN(G32,I32,K32)+STDEVA(G32,I32,K32),0)</f>
        <v>564221</v>
      </c>
      <c r="P32" s="25">
        <f>ROUND(HARMEAN(F32,H32),0)</f>
        <v>44379</v>
      </c>
      <c r="Q32" s="25">
        <f t="shared" si="5"/>
        <v>310653</v>
      </c>
      <c r="R32" s="26">
        <f>ROUND(GEOMEAN(F32,H32),0)</f>
        <v>44661</v>
      </c>
      <c r="S32" s="26">
        <f t="shared" si="7"/>
        <v>312627</v>
      </c>
      <c r="T32" s="26">
        <f>ROUND(AVERAGE(F32,H32),0)</f>
        <v>44945</v>
      </c>
      <c r="U32" s="26">
        <f t="shared" si="9"/>
        <v>314615</v>
      </c>
    </row>
    <row r="33" spans="1:21" s="2" customFormat="1" ht="34.799999999999997" x14ac:dyDescent="0.3">
      <c r="A33" s="119">
        <v>22</v>
      </c>
      <c r="B33" s="120"/>
      <c r="C33" s="21" t="s">
        <v>55</v>
      </c>
      <c r="D33" s="22" t="s">
        <v>56</v>
      </c>
      <c r="E33" s="27">
        <v>2</v>
      </c>
      <c r="F33" s="24">
        <v>119900</v>
      </c>
      <c r="G33" s="24">
        <f t="shared" si="3"/>
        <v>239800</v>
      </c>
      <c r="H33" s="24">
        <v>69900</v>
      </c>
      <c r="I33" s="24">
        <f t="shared" si="0"/>
        <v>139800</v>
      </c>
      <c r="J33" s="24">
        <v>802592.7868</v>
      </c>
      <c r="K33" s="24">
        <f t="shared" si="4"/>
        <v>1605185.5736</v>
      </c>
      <c r="L33" s="24">
        <f>ROUND(MEDIAN(F33,H33)-STDEVA(F33,H33),0)</f>
        <v>59545</v>
      </c>
      <c r="M33" s="24">
        <f>ROUND(MEDIAN(F33,H33)+STDEVA(F33,H33),0)</f>
        <v>130255</v>
      </c>
      <c r="N33" s="24">
        <f>ROUND(MEDIAN(G33,I33)-STDEVA(G33,I33),0)</f>
        <v>119089</v>
      </c>
      <c r="O33" s="24">
        <f>ROUND(MEDIAN(G33,I33)+STDEVA(G33,I33),0)</f>
        <v>260511</v>
      </c>
      <c r="P33" s="25">
        <f>ROUND(HARMEAN(F33,H33),0)</f>
        <v>88314</v>
      </c>
      <c r="Q33" s="25">
        <f t="shared" ref="Q33" si="22">P33*E33</f>
        <v>176628</v>
      </c>
      <c r="R33" s="26">
        <f>ROUND(GEOMEAN(F33,H33),0)</f>
        <v>91548</v>
      </c>
      <c r="S33" s="26">
        <f t="shared" ref="S33" si="23">R33*E33</f>
        <v>183096</v>
      </c>
      <c r="T33" s="26">
        <f>ROUND(AVERAGE(F33,H33),0)</f>
        <v>94900</v>
      </c>
      <c r="U33" s="26">
        <f t="shared" ref="U33" si="24">T33*E33</f>
        <v>189800</v>
      </c>
    </row>
    <row r="34" spans="1:21" s="2" customFormat="1" ht="34.799999999999997" x14ac:dyDescent="0.3">
      <c r="A34" s="119">
        <v>23</v>
      </c>
      <c r="B34" s="120">
        <v>16</v>
      </c>
      <c r="C34" s="21" t="s">
        <v>57</v>
      </c>
      <c r="D34" s="22" t="s">
        <v>28</v>
      </c>
      <c r="E34" s="27">
        <v>150</v>
      </c>
      <c r="F34" s="24">
        <v>3030</v>
      </c>
      <c r="G34" s="24">
        <f t="shared" si="3"/>
        <v>454500</v>
      </c>
      <c r="H34" s="24">
        <v>6000</v>
      </c>
      <c r="I34" s="24">
        <f t="shared" si="0"/>
        <v>900000</v>
      </c>
      <c r="J34" s="24">
        <v>4277.7675879999997</v>
      </c>
      <c r="K34" s="24">
        <f t="shared" si="4"/>
        <v>641665.13819999993</v>
      </c>
      <c r="L34" s="24">
        <f>ROUND(MEDIAN(F34,H34,J34)-STDEVA(F34,H34,J34),0)</f>
        <v>2786</v>
      </c>
      <c r="M34" s="24">
        <f>ROUND(MEDIAN(F34,H34,J34)+STDEVA(F34,H34,J34),0)</f>
        <v>5769</v>
      </c>
      <c r="N34" s="24">
        <f>ROUND(MEDIAN(G34,I34,K34)-STDEVA(G34,I34,K34),0)</f>
        <v>417970</v>
      </c>
      <c r="O34" s="24">
        <f>ROUND(MEDIAN(G34,I34,K34)+STDEVA(G34,I34,K34),0)</f>
        <v>865361</v>
      </c>
      <c r="P34" s="25">
        <f>ROUND(HARMEAN(F34,J34),0)</f>
        <v>3547</v>
      </c>
      <c r="Q34" s="25">
        <f t="shared" si="5"/>
        <v>532050</v>
      </c>
      <c r="R34" s="26">
        <f>ROUND(GEOMEAN(F34,J34),0)</f>
        <v>3600</v>
      </c>
      <c r="S34" s="26">
        <f t="shared" si="7"/>
        <v>540000</v>
      </c>
      <c r="T34" s="26">
        <f t="shared" si="8"/>
        <v>3654</v>
      </c>
      <c r="U34" s="26">
        <f t="shared" si="9"/>
        <v>548100</v>
      </c>
    </row>
    <row r="35" spans="1:21" s="2" customFormat="1" x14ac:dyDescent="0.3">
      <c r="A35" s="119">
        <v>24</v>
      </c>
      <c r="B35" s="120">
        <v>17</v>
      </c>
      <c r="C35" s="21" t="s">
        <v>58</v>
      </c>
      <c r="D35" s="22" t="s">
        <v>59</v>
      </c>
      <c r="E35" s="27">
        <v>6</v>
      </c>
      <c r="F35" s="24">
        <v>24000</v>
      </c>
      <c r="G35" s="24">
        <f t="shared" si="3"/>
        <v>144000</v>
      </c>
      <c r="H35" s="24">
        <v>38000</v>
      </c>
      <c r="I35" s="24">
        <f t="shared" si="0"/>
        <v>228000</v>
      </c>
      <c r="J35" s="24">
        <v>0</v>
      </c>
      <c r="K35" s="24">
        <f t="shared" si="4"/>
        <v>0</v>
      </c>
      <c r="L35" s="24">
        <f>ROUND(MEDIAN(F35,H35)-STDEVA(F35,H35),0)</f>
        <v>21101</v>
      </c>
      <c r="M35" s="24">
        <f>ROUND(MEDIAN(F35,H35)+STDEVA(F35,H35),0)</f>
        <v>40899</v>
      </c>
      <c r="N35" s="24">
        <f>ROUND(MEDIAN(G35,I35)-STDEVA(G35,I35),0)</f>
        <v>126603</v>
      </c>
      <c r="O35" s="24">
        <f>ROUND(MEDIAN(G35,I35)+STDEVA(G35,I35),0)</f>
        <v>245397</v>
      </c>
      <c r="P35" s="25">
        <f>ROUND(HARMEAN(F35,H35),0)</f>
        <v>29419</v>
      </c>
      <c r="Q35" s="25">
        <f t="shared" si="5"/>
        <v>176514</v>
      </c>
      <c r="R35" s="26">
        <f>ROUND(GEOMEAN(F35,H35),0)</f>
        <v>30199</v>
      </c>
      <c r="S35" s="26">
        <f t="shared" si="7"/>
        <v>181194</v>
      </c>
      <c r="T35" s="26">
        <f>ROUND(AVERAGE(F35,H35),0)</f>
        <v>31000</v>
      </c>
      <c r="U35" s="26">
        <f t="shared" si="9"/>
        <v>186000</v>
      </c>
    </row>
    <row r="36" spans="1:21" s="2" customFormat="1" x14ac:dyDescent="0.3">
      <c r="A36" s="119">
        <v>25</v>
      </c>
      <c r="B36" s="120"/>
      <c r="C36" s="21" t="s">
        <v>60</v>
      </c>
      <c r="D36" s="22" t="s">
        <v>59</v>
      </c>
      <c r="E36" s="27">
        <v>6</v>
      </c>
      <c r="F36" s="24">
        <v>19900</v>
      </c>
      <c r="G36" s="24">
        <f t="shared" si="3"/>
        <v>119400</v>
      </c>
      <c r="H36" s="24">
        <v>58900</v>
      </c>
      <c r="I36" s="24">
        <f t="shared" si="0"/>
        <v>353400</v>
      </c>
      <c r="J36" s="24">
        <v>0</v>
      </c>
      <c r="K36" s="24">
        <f t="shared" si="4"/>
        <v>0</v>
      </c>
      <c r="L36" s="24">
        <f>ROUND(MEDIAN(F36,H36)-STDEVA(F36,H36),0)</f>
        <v>11823</v>
      </c>
      <c r="M36" s="24">
        <f>ROUND(MEDIAN(F36,H36)+STDEVA(F36,H36),0)</f>
        <v>66977</v>
      </c>
      <c r="N36" s="24">
        <f>ROUND(MEDIAN(G36,I36)-STDEVA(G36,I36),0)</f>
        <v>70937</v>
      </c>
      <c r="O36" s="24">
        <f>ROUND(MEDIAN(G36,I36)+STDEVA(G36,I36),0)</f>
        <v>401863</v>
      </c>
      <c r="P36" s="25">
        <f>ROUND(HARMEAN(F36,H36),0)</f>
        <v>29749</v>
      </c>
      <c r="Q36" s="25">
        <f t="shared" ref="Q36:Q37" si="25">P36*E36</f>
        <v>178494</v>
      </c>
      <c r="R36" s="26">
        <f>ROUND(GEOMEAN(F36,H36),0)</f>
        <v>34236</v>
      </c>
      <c r="S36" s="26">
        <f t="shared" ref="S36:S37" si="26">R36*E36</f>
        <v>205416</v>
      </c>
      <c r="T36" s="26">
        <f>ROUND(AVERAGE(F36,H36),0)</f>
        <v>39400</v>
      </c>
      <c r="U36" s="26">
        <f t="shared" ref="U36:U37" si="27">T36*E36</f>
        <v>236400</v>
      </c>
    </row>
    <row r="37" spans="1:21" s="2" customFormat="1" x14ac:dyDescent="0.3">
      <c r="A37" s="119">
        <v>26</v>
      </c>
      <c r="B37" s="120">
        <v>18</v>
      </c>
      <c r="C37" s="21" t="s">
        <v>61</v>
      </c>
      <c r="D37" s="22" t="s">
        <v>54</v>
      </c>
      <c r="E37" s="27">
        <v>50</v>
      </c>
      <c r="F37" s="24">
        <v>99900</v>
      </c>
      <c r="G37" s="24">
        <f t="shared" si="3"/>
        <v>4995000</v>
      </c>
      <c r="H37" s="24">
        <v>29900</v>
      </c>
      <c r="I37" s="24">
        <f t="shared" si="0"/>
        <v>1495000</v>
      </c>
      <c r="J37" s="24">
        <v>0</v>
      </c>
      <c r="K37" s="24">
        <f t="shared" si="4"/>
        <v>0</v>
      </c>
      <c r="L37" s="24">
        <f>ROUND(MEDIAN(F37,H37)-STDEVA(F37,H37),0)</f>
        <v>15403</v>
      </c>
      <c r="M37" s="24">
        <f>ROUND(MEDIAN(F37,H37)+STDEVA(F37,H37),0)</f>
        <v>114397</v>
      </c>
      <c r="N37" s="24">
        <f>ROUND(MEDIAN(G37,I37)-STDEVA(G37,I37),0)</f>
        <v>770126</v>
      </c>
      <c r="O37" s="24">
        <f>ROUND(MEDIAN(G37,I37)+STDEVA(G37,I37),0)</f>
        <v>5719874</v>
      </c>
      <c r="P37" s="25">
        <f>ROUND(HARMEAN(F37,H37),0)</f>
        <v>46025</v>
      </c>
      <c r="Q37" s="25">
        <f t="shared" si="25"/>
        <v>2301250</v>
      </c>
      <c r="R37" s="26">
        <f>ROUND(GEOMEAN(F37,H37),0)</f>
        <v>54654</v>
      </c>
      <c r="S37" s="26">
        <f t="shared" si="26"/>
        <v>2732700</v>
      </c>
      <c r="T37" s="26">
        <f>ROUND(AVERAGE(F37,H37),0)</f>
        <v>64900</v>
      </c>
      <c r="U37" s="26">
        <f t="shared" si="27"/>
        <v>3245000</v>
      </c>
    </row>
    <row r="38" spans="1:21" s="2" customFormat="1" ht="87" x14ac:dyDescent="0.3">
      <c r="A38" s="119">
        <v>27</v>
      </c>
      <c r="B38" s="120">
        <v>19</v>
      </c>
      <c r="C38" s="21" t="s">
        <v>62</v>
      </c>
      <c r="D38" s="22" t="s">
        <v>28</v>
      </c>
      <c r="E38" s="27">
        <v>20</v>
      </c>
      <c r="F38" s="24">
        <v>40000</v>
      </c>
      <c r="G38" s="24">
        <f t="shared" si="3"/>
        <v>800000</v>
      </c>
      <c r="H38" s="24">
        <v>179500</v>
      </c>
      <c r="I38" s="24">
        <f t="shared" si="0"/>
        <v>3590000</v>
      </c>
      <c r="J38" s="24">
        <v>0</v>
      </c>
      <c r="K38" s="24">
        <f t="shared" si="4"/>
        <v>0</v>
      </c>
      <c r="L38" s="24">
        <f>ROUND(MEDIAN(F38,H38)-STDEVA(F38,H38),0)</f>
        <v>11109</v>
      </c>
      <c r="M38" s="24">
        <f>ROUND(MEDIAN(F38,H38)+STDEVA(F38,H38),0)</f>
        <v>208391</v>
      </c>
      <c r="N38" s="24">
        <f>ROUND(MEDIAN(G38,I38)-STDEVA(G38,I38),0)</f>
        <v>222172</v>
      </c>
      <c r="O38" s="24">
        <f>ROUND(MEDIAN(G38,I38)+STDEVA(G38,I38),0)</f>
        <v>4167828</v>
      </c>
      <c r="P38" s="25">
        <f>ROUND(HARMEAN(F38,H38),0)</f>
        <v>65421</v>
      </c>
      <c r="Q38" s="25">
        <f t="shared" ref="Q38" si="28">P38*E38</f>
        <v>1308420</v>
      </c>
      <c r="R38" s="26">
        <f>ROUND(GEOMEAN(F38,H38),0)</f>
        <v>84735</v>
      </c>
      <c r="S38" s="26">
        <f t="shared" ref="S38" si="29">R38*E38</f>
        <v>1694700</v>
      </c>
      <c r="T38" s="26">
        <f>ROUND(AVERAGE(F38,H38),0)</f>
        <v>109750</v>
      </c>
      <c r="U38" s="26">
        <f t="shared" ref="U38" si="30">T38*E38</f>
        <v>2195000</v>
      </c>
    </row>
    <row r="39" spans="1:21" s="2" customFormat="1" ht="52.2" x14ac:dyDescent="0.3">
      <c r="A39" s="119">
        <v>28</v>
      </c>
      <c r="B39" s="120"/>
      <c r="C39" s="21" t="s">
        <v>63</v>
      </c>
      <c r="D39" s="22" t="s">
        <v>28</v>
      </c>
      <c r="E39" s="27">
        <v>24</v>
      </c>
      <c r="F39" s="24">
        <v>1190</v>
      </c>
      <c r="G39" s="24">
        <f t="shared" si="3"/>
        <v>28560</v>
      </c>
      <c r="H39" s="24">
        <v>8500</v>
      </c>
      <c r="I39" s="24">
        <f t="shared" si="0"/>
        <v>204000</v>
      </c>
      <c r="J39" s="24">
        <v>2463.3926559999995</v>
      </c>
      <c r="K39" s="24">
        <f t="shared" si="4"/>
        <v>59121.423743999985</v>
      </c>
      <c r="L39" s="24">
        <f>ROUND(MEDIAN(F39,J39)-STDEVA(F39,J39),0)</f>
        <v>926</v>
      </c>
      <c r="M39" s="24">
        <f>ROUND(MEDIAN(F39,J39)+STDEVA(F39,J39),0)</f>
        <v>2727</v>
      </c>
      <c r="N39" s="24">
        <f>ROUND(MEDIAN(G39,K39)-STDEVA(G39,K39),0)</f>
        <v>22231</v>
      </c>
      <c r="O39" s="24">
        <f>ROUND(MEDIAN(G39,K39)+STDEVA(G39,K39),0)</f>
        <v>65451</v>
      </c>
      <c r="P39" s="25">
        <f>ROUND(HARMEAN(F39,J39),0)</f>
        <v>1605</v>
      </c>
      <c r="Q39" s="25">
        <f t="shared" si="5"/>
        <v>38520</v>
      </c>
      <c r="R39" s="26">
        <f>ROUND(GEOMEAN(F39,J39),0)</f>
        <v>1712</v>
      </c>
      <c r="S39" s="26">
        <f t="shared" si="7"/>
        <v>41088</v>
      </c>
      <c r="T39" s="26">
        <f t="shared" si="8"/>
        <v>1827</v>
      </c>
      <c r="U39" s="26">
        <f t="shared" si="9"/>
        <v>43848</v>
      </c>
    </row>
    <row r="40" spans="1:21" s="2" customFormat="1" ht="69.599999999999994" x14ac:dyDescent="0.3">
      <c r="A40" s="119">
        <v>29</v>
      </c>
      <c r="B40" s="120">
        <v>20</v>
      </c>
      <c r="C40" s="21" t="s">
        <v>64</v>
      </c>
      <c r="D40" s="22" t="s">
        <v>28</v>
      </c>
      <c r="E40" s="27">
        <v>200</v>
      </c>
      <c r="F40" s="24">
        <v>1599</v>
      </c>
      <c r="G40" s="24">
        <f t="shared" si="3"/>
        <v>319800</v>
      </c>
      <c r="H40" s="24">
        <v>5500</v>
      </c>
      <c r="I40" s="24">
        <f t="shared" si="0"/>
        <v>1100000</v>
      </c>
      <c r="J40" s="24">
        <v>2265.4809479999999</v>
      </c>
      <c r="K40" s="24">
        <f t="shared" si="4"/>
        <v>453096.18959999998</v>
      </c>
      <c r="L40" s="24">
        <f>ROUND(MEDIAN(F40,J40)-STDEVA(F40,J40),0)</f>
        <v>1461</v>
      </c>
      <c r="M40" s="24">
        <f>ROUND(MEDIAN(F40,J40)+STDEVA(F40,J40),0)</f>
        <v>2404</v>
      </c>
      <c r="N40" s="24">
        <f>ROUND(MEDIAN(G40,K40)-STDEVA(G40,K40),0)</f>
        <v>292193</v>
      </c>
      <c r="O40" s="24">
        <f>ROUND(MEDIAN(G40,K40)+STDEVA(G40,K40),0)</f>
        <v>480703</v>
      </c>
      <c r="P40" s="25">
        <f>ROUND(HARMEAN(F40,J40),0)</f>
        <v>1875</v>
      </c>
      <c r="Q40" s="25">
        <f t="shared" si="5"/>
        <v>375000</v>
      </c>
      <c r="R40" s="26">
        <f>ROUND(GEOMEAN(F40,J40),0)</f>
        <v>1903</v>
      </c>
      <c r="S40" s="26">
        <f t="shared" si="7"/>
        <v>380600</v>
      </c>
      <c r="T40" s="26">
        <f>ROUND(AVERAGE(F40,J40),0)</f>
        <v>1932</v>
      </c>
      <c r="U40" s="26">
        <f t="shared" si="9"/>
        <v>386400</v>
      </c>
    </row>
    <row r="41" spans="1:21" s="2" customFormat="1" ht="34.799999999999997" x14ac:dyDescent="0.3">
      <c r="A41" s="119">
        <v>30</v>
      </c>
      <c r="B41" s="120">
        <v>21</v>
      </c>
      <c r="C41" s="21" t="s">
        <v>65</v>
      </c>
      <c r="D41" s="22" t="s">
        <v>54</v>
      </c>
      <c r="E41" s="27">
        <v>24</v>
      </c>
      <c r="F41" s="24">
        <v>39990</v>
      </c>
      <c r="G41" s="24">
        <f t="shared" si="3"/>
        <v>959760</v>
      </c>
      <c r="H41" s="24">
        <v>38500</v>
      </c>
      <c r="I41" s="24">
        <f t="shared" si="0"/>
        <v>924000</v>
      </c>
      <c r="J41" s="24">
        <v>60499.066136000001</v>
      </c>
      <c r="K41" s="24">
        <f t="shared" si="4"/>
        <v>1451977.587264</v>
      </c>
      <c r="L41" s="24">
        <f>ROUND(MEDIAN(F41,H41,J41)-STDEVA(F41,H41,J41),0)</f>
        <v>27696</v>
      </c>
      <c r="M41" s="24">
        <f>ROUND(MEDIAN(F41,H41,J41)+STDEVA(F41,H41,J41),0)</f>
        <v>52284</v>
      </c>
      <c r="N41" s="24">
        <f>ROUND(MEDIAN(G41,I41,K41)-STDEVA(G41,I41,K41),0)</f>
        <v>664713</v>
      </c>
      <c r="O41" s="24">
        <f>ROUND(MEDIAN(G41,I41,K41)+STDEVA(G41,I41,K41),0)</f>
        <v>1254807</v>
      </c>
      <c r="P41" s="25">
        <f>ROUND(HARMEAN(F41,H41),0)</f>
        <v>39231</v>
      </c>
      <c r="Q41" s="25">
        <f t="shared" si="5"/>
        <v>941544</v>
      </c>
      <c r="R41" s="26">
        <f>ROUND(GEOMEAN(F41,H41),0)</f>
        <v>39238</v>
      </c>
      <c r="S41" s="26">
        <f t="shared" si="7"/>
        <v>941712</v>
      </c>
      <c r="T41" s="26">
        <f>ROUND(AVERAGE(F41,H41),0)</f>
        <v>39245</v>
      </c>
      <c r="U41" s="26">
        <f t="shared" si="9"/>
        <v>941880</v>
      </c>
    </row>
    <row r="42" spans="1:21" s="2" customFormat="1" ht="52.2" x14ac:dyDescent="0.3">
      <c r="A42" s="119">
        <v>31</v>
      </c>
      <c r="B42" s="120"/>
      <c r="C42" s="21" t="s">
        <v>66</v>
      </c>
      <c r="D42" s="22" t="s">
        <v>28</v>
      </c>
      <c r="E42" s="27">
        <v>240</v>
      </c>
      <c r="F42" s="24">
        <v>3900</v>
      </c>
      <c r="G42" s="24">
        <f t="shared" si="3"/>
        <v>936000</v>
      </c>
      <c r="H42" s="24">
        <v>25000</v>
      </c>
      <c r="I42" s="24">
        <f t="shared" si="0"/>
        <v>6000000</v>
      </c>
      <c r="J42" s="24">
        <v>0</v>
      </c>
      <c r="K42" s="24">
        <f t="shared" si="4"/>
        <v>0</v>
      </c>
      <c r="L42" s="76">
        <f>ROUND(MEDIAN(F42),0)</f>
        <v>3900</v>
      </c>
      <c r="M42" s="76">
        <f>ROUND(MEDIAN(H42),0)</f>
        <v>25000</v>
      </c>
      <c r="N42" s="24">
        <f>ROUND(MEDIAN(G42),0)</f>
        <v>936000</v>
      </c>
      <c r="O42" s="24">
        <f>ROUND(MEDIAN(I42),0)</f>
        <v>6000000</v>
      </c>
      <c r="P42" s="25">
        <f>ROUND(HARMEAN(F42,H42),0)</f>
        <v>6747</v>
      </c>
      <c r="Q42" s="25">
        <f t="shared" ref="Q42" si="31">P42*E42</f>
        <v>1619280</v>
      </c>
      <c r="R42" s="26">
        <f>ROUND(GEOMEAN(F42,H42),0)</f>
        <v>9874</v>
      </c>
      <c r="S42" s="26">
        <f t="shared" ref="S42" si="32">R42*E42</f>
        <v>2369760</v>
      </c>
      <c r="T42" s="26">
        <f>ROUND(AVERAGE(F42,H42),0)</f>
        <v>14450</v>
      </c>
      <c r="U42" s="26">
        <f t="shared" ref="U42" si="33">T42*E42</f>
        <v>3468000</v>
      </c>
    </row>
    <row r="43" spans="1:21" s="2" customFormat="1" ht="34.799999999999997" x14ac:dyDescent="0.3">
      <c r="A43" s="119">
        <v>32</v>
      </c>
      <c r="B43" s="120">
        <v>22</v>
      </c>
      <c r="C43" s="21" t="s">
        <v>67</v>
      </c>
      <c r="D43" s="22" t="s">
        <v>28</v>
      </c>
      <c r="E43" s="27">
        <v>20</v>
      </c>
      <c r="F43" s="24">
        <v>155000</v>
      </c>
      <c r="G43" s="24">
        <f t="shared" si="3"/>
        <v>3100000</v>
      </c>
      <c r="H43" s="24">
        <v>39000</v>
      </c>
      <c r="I43" s="24">
        <f t="shared" si="0"/>
        <v>780000</v>
      </c>
      <c r="J43" s="24">
        <v>88295.157415999987</v>
      </c>
      <c r="K43" s="24">
        <f t="shared" si="4"/>
        <v>1765903.1483199997</v>
      </c>
      <c r="L43" s="24">
        <f>ROUND(MEDIAN(F43,H43,J43)-STDEVA(F43,H43,J43),0)</f>
        <v>30078</v>
      </c>
      <c r="M43" s="24">
        <f>ROUND(MEDIAN(F43,H43,J43)+STDEVA(F43,H43,J43),0)</f>
        <v>146512</v>
      </c>
      <c r="N43" s="24">
        <f>ROUND(MEDIAN(G43,I43,K43)-STDEVA(G43,I43,K43),0)</f>
        <v>601556</v>
      </c>
      <c r="O43" s="24">
        <f>ROUND(MEDIAN(G43,I43,K43)+STDEVA(G43,I43,K43),0)</f>
        <v>2930250</v>
      </c>
      <c r="P43" s="25">
        <f>ROUND(HARMEAN(H43,J43),0)</f>
        <v>54103</v>
      </c>
      <c r="Q43" s="25">
        <f t="shared" si="5"/>
        <v>1082060</v>
      </c>
      <c r="R43" s="26">
        <f>ROUND(GEOMEAN(H43,J43),0)</f>
        <v>58681</v>
      </c>
      <c r="S43" s="26">
        <f t="shared" si="7"/>
        <v>1173620</v>
      </c>
      <c r="T43" s="26">
        <f>ROUND(AVERAGE(H43,J43),0)</f>
        <v>63648</v>
      </c>
      <c r="U43" s="26">
        <f t="shared" si="9"/>
        <v>1272960</v>
      </c>
    </row>
    <row r="44" spans="1:21" s="2" customFormat="1" ht="69.599999999999994" x14ac:dyDescent="0.3">
      <c r="A44" s="119">
        <v>33</v>
      </c>
      <c r="B44" s="120">
        <v>23</v>
      </c>
      <c r="C44" s="21" t="s">
        <v>68</v>
      </c>
      <c r="D44" s="22" t="s">
        <v>28</v>
      </c>
      <c r="E44" s="27">
        <v>20</v>
      </c>
      <c r="F44" s="24">
        <v>6990</v>
      </c>
      <c r="G44" s="24">
        <f t="shared" si="3"/>
        <v>139800</v>
      </c>
      <c r="H44" s="24">
        <v>26500</v>
      </c>
      <c r="I44" s="24">
        <f t="shared" si="0"/>
        <v>530000</v>
      </c>
      <c r="J44" s="24">
        <v>0</v>
      </c>
      <c r="K44" s="24">
        <f t="shared" si="4"/>
        <v>0</v>
      </c>
      <c r="L44" s="24">
        <f>ROUND(MEDIAN(F44,H44)-STDEVA(F44,H44),0)</f>
        <v>2949</v>
      </c>
      <c r="M44" s="24">
        <f>ROUND(MEDIAN(F44,H44)+STDEVA(F44,H44),0)</f>
        <v>30541</v>
      </c>
      <c r="N44" s="24">
        <f>ROUND(MEDIAN(G44,I44)-STDEVA(G44,I44),0)</f>
        <v>58987</v>
      </c>
      <c r="O44" s="24">
        <f>ROUND(MEDIAN(G44,I44)+STDEVA(G44,I44),0)</f>
        <v>610813</v>
      </c>
      <c r="P44" s="25">
        <f>ROUND(HARMEAN(F44,H44),0)</f>
        <v>11062</v>
      </c>
      <c r="Q44" s="25">
        <f t="shared" si="5"/>
        <v>221240</v>
      </c>
      <c r="R44" s="26">
        <f>ROUND(GEOMEAN(F44,H44),0)</f>
        <v>13610</v>
      </c>
      <c r="S44" s="26">
        <f t="shared" si="7"/>
        <v>272200</v>
      </c>
      <c r="T44" s="26">
        <f>ROUND(AVERAGE(F44,H44),0)</f>
        <v>16745</v>
      </c>
      <c r="U44" s="26">
        <f t="shared" si="9"/>
        <v>334900</v>
      </c>
    </row>
    <row r="45" spans="1:21" s="2" customFormat="1" ht="69.599999999999994" x14ac:dyDescent="0.3">
      <c r="A45" s="119">
        <v>34</v>
      </c>
      <c r="B45" s="120"/>
      <c r="C45" s="21" t="s">
        <v>69</v>
      </c>
      <c r="D45" s="22" t="s">
        <v>28</v>
      </c>
      <c r="E45" s="27">
        <v>24</v>
      </c>
      <c r="F45" s="24">
        <v>39425</v>
      </c>
      <c r="G45" s="24">
        <f t="shared" si="3"/>
        <v>946200</v>
      </c>
      <c r="H45" s="24">
        <v>45000</v>
      </c>
      <c r="I45" s="24">
        <f t="shared" si="0"/>
        <v>1080000</v>
      </c>
      <c r="J45" s="24">
        <v>26194.001532000002</v>
      </c>
      <c r="K45" s="24">
        <f t="shared" si="4"/>
        <v>628656.03676800011</v>
      </c>
      <c r="L45" s="24">
        <f>ROUND(MEDIAN(F45,H45,J45)-STDEVA(F45,H45,J45),0)</f>
        <v>29766</v>
      </c>
      <c r="M45" s="24">
        <f>ROUND(MEDIAN(F45,H45,J45)+STDEVA(F45,H45,J45),0)</f>
        <v>49084</v>
      </c>
      <c r="N45" s="24">
        <f>ROUND(MEDIAN(G45,I45,K45)-STDEVA(G45,I45,K45),0)</f>
        <v>714378</v>
      </c>
      <c r="O45" s="24">
        <f>ROUND(MEDIAN(G45,I45,K45)+STDEVA(G45,I45,K45),0)</f>
        <v>1178022</v>
      </c>
      <c r="P45" s="25">
        <f>ROUND(HARMEAN(F45,H45),0)</f>
        <v>42028</v>
      </c>
      <c r="Q45" s="25">
        <f t="shared" ref="Q45" si="34">P45*E45</f>
        <v>1008672</v>
      </c>
      <c r="R45" s="26">
        <f>ROUND(GEOMEAN(F45,H45),0)</f>
        <v>42120</v>
      </c>
      <c r="S45" s="26">
        <f t="shared" ref="S45" si="35">R45*E45</f>
        <v>1010880</v>
      </c>
      <c r="T45" s="26">
        <f>ROUND(AVERAGE(F45,H45),0)</f>
        <v>42213</v>
      </c>
      <c r="U45" s="26">
        <f t="shared" ref="U45" si="36">T45*E45</f>
        <v>1013112</v>
      </c>
    </row>
    <row r="46" spans="1:21" s="2" customFormat="1" x14ac:dyDescent="0.3">
      <c r="B46" s="32"/>
      <c r="C46" s="33"/>
      <c r="D46" s="6"/>
      <c r="E46" s="34" t="s">
        <v>70</v>
      </c>
      <c r="F46" s="35">
        <f t="shared" ref="F46:K46" si="37">SUM(F12:F45)</f>
        <v>757924</v>
      </c>
      <c r="G46" s="35">
        <f t="shared" si="37"/>
        <v>30199950</v>
      </c>
      <c r="H46" s="35">
        <f t="shared" si="37"/>
        <v>832414</v>
      </c>
      <c r="I46" s="35">
        <f t="shared" si="37"/>
        <v>45014118</v>
      </c>
      <c r="J46" s="35">
        <f t="shared" si="37"/>
        <v>1194768.8411273335</v>
      </c>
      <c r="K46" s="35">
        <f t="shared" si="37"/>
        <v>21516122.072442666</v>
      </c>
      <c r="L46" s="36"/>
      <c r="M46" s="36"/>
      <c r="N46" s="36"/>
      <c r="O46" s="36"/>
      <c r="P46" s="25">
        <f t="shared" ref="P46:U46" si="38">SUM(P12:P45)</f>
        <v>585020</v>
      </c>
      <c r="Q46" s="25">
        <f>SUM(Q12:Q45)</f>
        <v>25296578</v>
      </c>
      <c r="R46" s="26">
        <f t="shared" si="38"/>
        <v>641000</v>
      </c>
      <c r="S46" s="26">
        <f t="shared" si="38"/>
        <v>27983235</v>
      </c>
      <c r="T46" s="26">
        <f t="shared" si="38"/>
        <v>709985</v>
      </c>
      <c r="U46" s="26">
        <f t="shared" si="38"/>
        <v>31473880</v>
      </c>
    </row>
    <row r="47" spans="1:21" x14ac:dyDescent="0.3">
      <c r="B47" s="37"/>
    </row>
    <row r="48" spans="1:21" x14ac:dyDescent="0.3">
      <c r="B48" s="4"/>
      <c r="C48" s="4"/>
      <c r="D48" s="4"/>
    </row>
    <row r="49" spans="2:20" s="4" customFormat="1" ht="192.75" customHeight="1" x14ac:dyDescent="0.3">
      <c r="B49" s="127" t="s">
        <v>124</v>
      </c>
      <c r="C49" s="128"/>
      <c r="D49" s="128"/>
      <c r="E49" s="128"/>
      <c r="F49" s="128"/>
      <c r="G49" s="128"/>
      <c r="H49" s="128"/>
      <c r="I49" s="128"/>
      <c r="J49" s="128"/>
      <c r="K49" s="128"/>
      <c r="L49" s="128"/>
      <c r="M49" s="128"/>
      <c r="N49" s="128"/>
      <c r="O49" s="128"/>
      <c r="P49" s="128"/>
      <c r="Q49" s="128"/>
      <c r="R49" s="128"/>
      <c r="S49" s="128"/>
      <c r="T49" s="129"/>
    </row>
    <row r="50" spans="2:20" s="4" customFormat="1" ht="44.25" customHeight="1" x14ac:dyDescent="0.3">
      <c r="B50" s="130" t="s">
        <v>125</v>
      </c>
      <c r="C50" s="131"/>
      <c r="D50" s="131"/>
      <c r="E50" s="131"/>
      <c r="F50" s="131"/>
      <c r="G50" s="131"/>
      <c r="H50" s="131"/>
      <c r="I50" s="131"/>
      <c r="J50" s="131"/>
      <c r="K50" s="131"/>
      <c r="L50" s="131"/>
      <c r="M50" s="131"/>
      <c r="N50" s="131"/>
      <c r="O50" s="131"/>
      <c r="P50" s="131"/>
      <c r="Q50" s="131"/>
      <c r="R50" s="131"/>
      <c r="S50" s="131"/>
      <c r="T50" s="132"/>
    </row>
    <row r="51" spans="2:20" s="4" customFormat="1" ht="15" customHeight="1" x14ac:dyDescent="0.3">
      <c r="B51" s="38"/>
      <c r="C51" s="38"/>
      <c r="D51" s="39"/>
      <c r="E51" s="5"/>
      <c r="F51" s="38"/>
      <c r="G51" s="38"/>
      <c r="H51" s="38"/>
      <c r="I51" s="38"/>
      <c r="J51" s="38"/>
      <c r="K51" s="38"/>
      <c r="L51" s="40"/>
      <c r="M51" s="40"/>
      <c r="N51" s="40"/>
      <c r="O51" s="40"/>
      <c r="P51" s="40"/>
    </row>
    <row r="52" spans="2:20" s="4" customFormat="1" ht="61.5" customHeight="1" x14ac:dyDescent="0.3">
      <c r="B52" s="133" t="s">
        <v>71</v>
      </c>
      <c r="C52" s="134"/>
      <c r="D52" s="135">
        <v>46224</v>
      </c>
      <c r="E52" s="123"/>
      <c r="F52" s="123"/>
      <c r="G52" s="123"/>
      <c r="H52" s="124"/>
      <c r="I52" s="41"/>
      <c r="J52" s="41"/>
      <c r="K52" s="41"/>
      <c r="L52" s="40"/>
      <c r="M52" s="40"/>
      <c r="N52" s="40"/>
      <c r="O52" s="40"/>
      <c r="P52" s="40"/>
    </row>
    <row r="53" spans="2:20" s="4" customFormat="1" ht="61.5" customHeight="1" x14ac:dyDescent="0.3">
      <c r="B53" s="133" t="s">
        <v>72</v>
      </c>
      <c r="C53" s="134"/>
      <c r="D53" s="122" t="s">
        <v>73</v>
      </c>
      <c r="E53" s="123"/>
      <c r="F53" s="123"/>
      <c r="G53" s="123"/>
      <c r="H53" s="124"/>
      <c r="I53" s="42"/>
      <c r="J53" s="42"/>
      <c r="K53" s="42"/>
      <c r="L53" s="40"/>
      <c r="M53" s="40"/>
      <c r="N53" s="40"/>
      <c r="O53" s="40"/>
      <c r="P53" s="40"/>
    </row>
    <row r="54" spans="2:20" s="4" customFormat="1" ht="61.5" customHeight="1" x14ac:dyDescent="0.3">
      <c r="B54" s="125" t="s">
        <v>74</v>
      </c>
      <c r="C54" s="126"/>
      <c r="D54" s="122" t="s">
        <v>75</v>
      </c>
      <c r="E54" s="123"/>
      <c r="F54" s="123"/>
      <c r="G54" s="123"/>
      <c r="H54" s="124"/>
      <c r="I54" s="42"/>
      <c r="J54" s="42"/>
      <c r="K54" s="42"/>
      <c r="L54" s="40"/>
      <c r="M54" s="40"/>
      <c r="N54" s="40"/>
      <c r="O54" s="40"/>
      <c r="P54" s="40"/>
    </row>
  </sheetData>
  <mergeCells count="61">
    <mergeCell ref="A37:B37"/>
    <mergeCell ref="A39:B39"/>
    <mergeCell ref="A22:B22"/>
    <mergeCell ref="A23:B23"/>
    <mergeCell ref="A25:B25"/>
    <mergeCell ref="A26:B26"/>
    <mergeCell ref="A28:B28"/>
    <mergeCell ref="A38:B38"/>
    <mergeCell ref="A24:B24"/>
    <mergeCell ref="A27:B27"/>
    <mergeCell ref="A30:B30"/>
    <mergeCell ref="A34:B34"/>
    <mergeCell ref="A36:B36"/>
    <mergeCell ref="A29:B29"/>
    <mergeCell ref="A31:B31"/>
    <mergeCell ref="A32:B32"/>
    <mergeCell ref="D53:H53"/>
    <mergeCell ref="B54:C54"/>
    <mergeCell ref="D54:H54"/>
    <mergeCell ref="A40:B40"/>
    <mergeCell ref="A43:B43"/>
    <mergeCell ref="B49:T49"/>
    <mergeCell ref="B50:T50"/>
    <mergeCell ref="B52:C52"/>
    <mergeCell ref="D52:H52"/>
    <mergeCell ref="A41:B41"/>
    <mergeCell ref="A42:B42"/>
    <mergeCell ref="A44:B44"/>
    <mergeCell ref="A45:B45"/>
    <mergeCell ref="B53:C53"/>
    <mergeCell ref="A33:B33"/>
    <mergeCell ref="A35:B35"/>
    <mergeCell ref="A11:B11"/>
    <mergeCell ref="A12:B12"/>
    <mergeCell ref="A15:B15"/>
    <mergeCell ref="A18:B18"/>
    <mergeCell ref="A21:B21"/>
    <mergeCell ref="A13:B13"/>
    <mergeCell ref="A14:B14"/>
    <mergeCell ref="A16:B16"/>
    <mergeCell ref="A17:B17"/>
    <mergeCell ref="A19:B19"/>
    <mergeCell ref="A20:B20"/>
    <mergeCell ref="B4:U4"/>
    <mergeCell ref="B5:U5"/>
    <mergeCell ref="B8:C8"/>
    <mergeCell ref="D8:Q8"/>
    <mergeCell ref="F10:G10"/>
    <mergeCell ref="H10:I10"/>
    <mergeCell ref="L10:M10"/>
    <mergeCell ref="N10:O10"/>
    <mergeCell ref="P10:U10"/>
    <mergeCell ref="J10:K10"/>
    <mergeCell ref="B1:D3"/>
    <mergeCell ref="E1:Q3"/>
    <mergeCell ref="R1:S1"/>
    <mergeCell ref="T1:U1"/>
    <mergeCell ref="R2:S2"/>
    <mergeCell ref="T2:U2"/>
    <mergeCell ref="R3:S3"/>
    <mergeCell ref="T3:U3"/>
  </mergeCells>
  <conditionalFormatting sqref="F12 H12 J12">
    <cfRule type="cellIs" dxfId="136" priority="69" operator="between">
      <formula>$L$12</formula>
      <formula>$M$12</formula>
    </cfRule>
  </conditionalFormatting>
  <conditionalFormatting sqref="F13 H13 J13">
    <cfRule type="cellIs" dxfId="135" priority="68" operator="between">
      <formula>$L$13</formula>
      <formula>$M$13</formula>
    </cfRule>
  </conditionalFormatting>
  <conditionalFormatting sqref="F14 H14 J14">
    <cfRule type="cellIs" dxfId="134" priority="67" operator="between">
      <formula>$L$14</formula>
      <formula>$M$14</formula>
    </cfRule>
  </conditionalFormatting>
  <conditionalFormatting sqref="F15 H15 J15">
    <cfRule type="cellIs" dxfId="133" priority="66" operator="between">
      <formula>$L$15</formula>
      <formula>$M$15</formula>
    </cfRule>
  </conditionalFormatting>
  <conditionalFormatting sqref="F16 H16 J16">
    <cfRule type="cellIs" dxfId="132" priority="65" operator="between">
      <formula>$L$16</formula>
      <formula>$M$16</formula>
    </cfRule>
  </conditionalFormatting>
  <conditionalFormatting sqref="F17 H17 J17">
    <cfRule type="cellIs" dxfId="131" priority="59" operator="between">
      <formula>$L$17</formula>
      <formula>$M$17</formula>
    </cfRule>
  </conditionalFormatting>
  <conditionalFormatting sqref="F18 H18 J18">
    <cfRule type="cellIs" dxfId="130" priority="57" operator="between">
      <formula>$L$18</formula>
      <formula>$M$18</formula>
    </cfRule>
  </conditionalFormatting>
  <conditionalFormatting sqref="F19 H19 J19">
    <cfRule type="cellIs" dxfId="129" priority="55" operator="between">
      <formula>$L$19</formula>
      <formula>$M$19</formula>
    </cfRule>
  </conditionalFormatting>
  <conditionalFormatting sqref="F20 H20 J20">
    <cfRule type="cellIs" dxfId="128" priority="53" operator="between">
      <formula>$L$20</formula>
      <formula>$M$20</formula>
    </cfRule>
  </conditionalFormatting>
  <conditionalFormatting sqref="F21 H21 J21">
    <cfRule type="cellIs" dxfId="127" priority="51" operator="between">
      <formula>$L$21</formula>
      <formula>$M$21</formula>
    </cfRule>
  </conditionalFormatting>
  <conditionalFormatting sqref="F22 H22 J22">
    <cfRule type="cellIs" dxfId="126" priority="49" operator="between">
      <formula>$L$22</formula>
      <formula>$M$22</formula>
    </cfRule>
  </conditionalFormatting>
  <conditionalFormatting sqref="F23 H23 J23">
    <cfRule type="cellIs" dxfId="125" priority="47" operator="between">
      <formula>$L$23</formula>
      <formula>$M$23</formula>
    </cfRule>
  </conditionalFormatting>
  <conditionalFormatting sqref="F24 H24 J24">
    <cfRule type="cellIs" dxfId="124" priority="45" operator="between">
      <formula>$L$24</formula>
      <formula>$M$24</formula>
    </cfRule>
  </conditionalFormatting>
  <conditionalFormatting sqref="F25 H25 J25">
    <cfRule type="cellIs" dxfId="123" priority="43" operator="between">
      <formula>$L$25</formula>
      <formula>$M$25</formula>
    </cfRule>
  </conditionalFormatting>
  <conditionalFormatting sqref="F26 H26 J26">
    <cfRule type="cellIs" dxfId="122" priority="41" operator="between">
      <formula>$L$26</formula>
      <formula>$M$26</formula>
    </cfRule>
  </conditionalFormatting>
  <conditionalFormatting sqref="F27 H27 J27">
    <cfRule type="cellIs" dxfId="121" priority="39" operator="between">
      <formula>$L$27</formula>
      <formula>$M$27</formula>
    </cfRule>
  </conditionalFormatting>
  <conditionalFormatting sqref="F28 H28 J28">
    <cfRule type="cellIs" dxfId="120" priority="36" operator="between">
      <formula>$L$28</formula>
      <formula>$M$28</formula>
    </cfRule>
  </conditionalFormatting>
  <conditionalFormatting sqref="F29 H29 J29">
    <cfRule type="cellIs" dxfId="119" priority="34" operator="between">
      <formula>$L$29</formula>
      <formula>$M$29</formula>
    </cfRule>
  </conditionalFormatting>
  <conditionalFormatting sqref="F30 H30 J30">
    <cfRule type="cellIs" dxfId="118" priority="32" operator="between">
      <formula>$L$30</formula>
      <formula>$M$30</formula>
    </cfRule>
  </conditionalFormatting>
  <conditionalFormatting sqref="F31 H31 J31">
    <cfRule type="cellIs" dxfId="117" priority="30" operator="between">
      <formula>$L$31</formula>
      <formula>$M$31</formula>
    </cfRule>
  </conditionalFormatting>
  <conditionalFormatting sqref="F32 H32 J32">
    <cfRule type="cellIs" dxfId="116" priority="28" operator="between">
      <formula>$L$32</formula>
      <formula>$M$32</formula>
    </cfRule>
  </conditionalFormatting>
  <conditionalFormatting sqref="F33 H33 J33">
    <cfRule type="cellIs" dxfId="115" priority="26" operator="between">
      <formula>$L$33</formula>
      <formula>$M$33</formula>
    </cfRule>
  </conditionalFormatting>
  <conditionalFormatting sqref="F34 H34 J34">
    <cfRule type="cellIs" dxfId="114" priority="24" operator="between">
      <formula>$L$34</formula>
      <formula>$M$34</formula>
    </cfRule>
  </conditionalFormatting>
  <conditionalFormatting sqref="F35 H35 J35">
    <cfRule type="cellIs" dxfId="113" priority="22" operator="between">
      <formula>$L$35</formula>
      <formula>$M$35</formula>
    </cfRule>
  </conditionalFormatting>
  <conditionalFormatting sqref="F36 H36 J36">
    <cfRule type="cellIs" dxfId="112" priority="20" operator="between">
      <formula>$L$36</formula>
      <formula>$M$36</formula>
    </cfRule>
  </conditionalFormatting>
  <conditionalFormatting sqref="F37 H37 J37">
    <cfRule type="cellIs" dxfId="111" priority="18" operator="between">
      <formula>$L$37</formula>
      <formula>$M$37</formula>
    </cfRule>
  </conditionalFormatting>
  <conditionalFormatting sqref="F38 H38 J38">
    <cfRule type="cellIs" dxfId="110" priority="16" operator="between">
      <formula>$L$38</formula>
      <formula>$M$38</formula>
    </cfRule>
  </conditionalFormatting>
  <conditionalFormatting sqref="F39 H39 J39">
    <cfRule type="cellIs" dxfId="109" priority="14" operator="between">
      <formula>$L$39</formula>
      <formula>$M$39</formula>
    </cfRule>
  </conditionalFormatting>
  <conditionalFormatting sqref="F40 H40 J40">
    <cfRule type="cellIs" dxfId="108" priority="12" operator="between">
      <formula>$L$40</formula>
      <formula>$M$40</formula>
    </cfRule>
  </conditionalFormatting>
  <conditionalFormatting sqref="F41 H41 J41">
    <cfRule type="cellIs" dxfId="107" priority="10" operator="between">
      <formula>$L$41</formula>
      <formula>$M$41</formula>
    </cfRule>
  </conditionalFormatting>
  <conditionalFormatting sqref="F42 H42 J42">
    <cfRule type="cellIs" dxfId="106" priority="8" operator="between">
      <formula>$L$42</formula>
      <formula>$M$42</formula>
    </cfRule>
  </conditionalFormatting>
  <conditionalFormatting sqref="F43 H43 J43">
    <cfRule type="cellIs" dxfId="105" priority="6" operator="between">
      <formula>$L$43</formula>
      <formula>$M$43</formula>
    </cfRule>
  </conditionalFormatting>
  <conditionalFormatting sqref="F44 H44 J44">
    <cfRule type="cellIs" dxfId="104" priority="4" operator="between">
      <formula>$L$44</formula>
      <formula>$M$44</formula>
    </cfRule>
  </conditionalFormatting>
  <conditionalFormatting sqref="F45 H45 J45">
    <cfRule type="cellIs" dxfId="103" priority="2" operator="between">
      <formula>$L$45</formula>
      <formula>$M$45</formula>
    </cfRule>
  </conditionalFormatting>
  <conditionalFormatting sqref="G12 I12 K12">
    <cfRule type="cellIs" dxfId="102" priority="64" operator="between">
      <formula>$N$12</formula>
      <formula>$O$12</formula>
    </cfRule>
  </conditionalFormatting>
  <conditionalFormatting sqref="G13 I13 K13">
    <cfRule type="cellIs" dxfId="101" priority="63" operator="between">
      <formula>$N$13</formula>
      <formula>$O$13</formula>
    </cfRule>
  </conditionalFormatting>
  <conditionalFormatting sqref="G14 I14 K14">
    <cfRule type="cellIs" dxfId="100" priority="62" operator="between">
      <formula>$N$14</formula>
      <formula>$O$14</formula>
    </cfRule>
  </conditionalFormatting>
  <conditionalFormatting sqref="G15 I15 K15">
    <cfRule type="cellIs" dxfId="99" priority="61" operator="between">
      <formula>$N$15</formula>
      <formula>$O$15</formula>
    </cfRule>
  </conditionalFormatting>
  <conditionalFormatting sqref="G16 I16 K16">
    <cfRule type="cellIs" dxfId="98" priority="60" operator="between">
      <formula>$N$16</formula>
      <formula>$O$16</formula>
    </cfRule>
  </conditionalFormatting>
  <conditionalFormatting sqref="G17 I17 K17">
    <cfRule type="cellIs" dxfId="97" priority="58" operator="between">
      <formula>$N$17</formula>
      <formula>$O$17</formula>
    </cfRule>
  </conditionalFormatting>
  <conditionalFormatting sqref="G18 I18 K18">
    <cfRule type="cellIs" dxfId="96" priority="56" operator="between">
      <formula>$N$18</formula>
      <formula>$O$18</formula>
    </cfRule>
  </conditionalFormatting>
  <conditionalFormatting sqref="G19 I19 K19">
    <cfRule type="cellIs" dxfId="95" priority="54" operator="between">
      <formula>$N$19</formula>
      <formula>$O$19</formula>
    </cfRule>
  </conditionalFormatting>
  <conditionalFormatting sqref="G20 I20 K20">
    <cfRule type="cellIs" dxfId="94" priority="52" operator="between">
      <formula>$N$20</formula>
      <formula>$O$20</formula>
    </cfRule>
  </conditionalFormatting>
  <conditionalFormatting sqref="G21 I21 K21">
    <cfRule type="cellIs" dxfId="93" priority="50" operator="between">
      <formula>$N$21</formula>
      <formula>$O$21</formula>
    </cfRule>
  </conditionalFormatting>
  <conditionalFormatting sqref="G22 I22 K22">
    <cfRule type="cellIs" dxfId="92" priority="48" operator="between">
      <formula>$N$22</formula>
      <formula>$O$22</formula>
    </cfRule>
  </conditionalFormatting>
  <conditionalFormatting sqref="G23 I23 K23">
    <cfRule type="cellIs" dxfId="91" priority="46" operator="between">
      <formula>$N$23</formula>
      <formula>$O$23</formula>
    </cfRule>
  </conditionalFormatting>
  <conditionalFormatting sqref="G24 I24 K24">
    <cfRule type="cellIs" dxfId="90" priority="44" operator="between">
      <formula>$N$24</formula>
      <formula>$O$24</formula>
    </cfRule>
  </conditionalFormatting>
  <conditionalFormatting sqref="G25 I25 K25">
    <cfRule type="cellIs" dxfId="89" priority="42" operator="between">
      <formula>$N$25</formula>
      <formula>$O$25</formula>
    </cfRule>
  </conditionalFormatting>
  <conditionalFormatting sqref="G26 I26 K26">
    <cfRule type="cellIs" dxfId="88" priority="40" operator="between">
      <formula>$N$26</formula>
      <formula>$O$26</formula>
    </cfRule>
  </conditionalFormatting>
  <conditionalFormatting sqref="G27 I27 K27">
    <cfRule type="cellIs" dxfId="87" priority="37" operator="between">
      <formula>$N$27</formula>
      <formula>$O$27</formula>
    </cfRule>
  </conditionalFormatting>
  <conditionalFormatting sqref="G28 I28 K28">
    <cfRule type="cellIs" dxfId="86" priority="35" operator="between">
      <formula>$N$28</formula>
      <formula>$O$28</formula>
    </cfRule>
  </conditionalFormatting>
  <conditionalFormatting sqref="G29 I29 K29">
    <cfRule type="cellIs" dxfId="85" priority="33" operator="between">
      <formula>$N$29</formula>
      <formula>$O$29</formula>
    </cfRule>
  </conditionalFormatting>
  <conditionalFormatting sqref="G30 I30 K30">
    <cfRule type="cellIs" dxfId="84" priority="31" operator="between">
      <formula>$N$30</formula>
      <formula>$O$30</formula>
    </cfRule>
  </conditionalFormatting>
  <conditionalFormatting sqref="G31 I31 K31">
    <cfRule type="cellIs" dxfId="83" priority="29" operator="between">
      <formula>$N$31</formula>
      <formula>$O$31</formula>
    </cfRule>
  </conditionalFormatting>
  <conditionalFormatting sqref="G32 I32 K32">
    <cfRule type="cellIs" dxfId="82" priority="27" operator="between">
      <formula>$N$32</formula>
      <formula>$O$32</formula>
    </cfRule>
  </conditionalFormatting>
  <conditionalFormatting sqref="G33 I33 K33">
    <cfRule type="cellIs" dxfId="81" priority="25" operator="between">
      <formula>$N$33</formula>
      <formula>$O$33</formula>
    </cfRule>
  </conditionalFormatting>
  <conditionalFormatting sqref="G34 I34 K34">
    <cfRule type="cellIs" dxfId="80" priority="23" operator="between">
      <formula>$N$34</formula>
      <formula>$O$34</formula>
    </cfRule>
  </conditionalFormatting>
  <conditionalFormatting sqref="G35 I35 K35">
    <cfRule type="cellIs" dxfId="79" priority="21" operator="between">
      <formula>$N$35</formula>
      <formula>$O$35</formula>
    </cfRule>
  </conditionalFormatting>
  <conditionalFormatting sqref="G36 I36 K36">
    <cfRule type="cellIs" dxfId="78" priority="19" operator="between">
      <formula>$N$36</formula>
      <formula>$O$36</formula>
    </cfRule>
  </conditionalFormatting>
  <conditionalFormatting sqref="G37 I37 K37">
    <cfRule type="cellIs" dxfId="77" priority="17" operator="between">
      <formula>$N$37</formula>
      <formula>$O$37</formula>
    </cfRule>
  </conditionalFormatting>
  <conditionalFormatting sqref="G38 I38 K38">
    <cfRule type="cellIs" dxfId="76" priority="15" operator="between">
      <formula>$N$38</formula>
      <formula>$O$38</formula>
    </cfRule>
  </conditionalFormatting>
  <conditionalFormatting sqref="G39 I39 K39">
    <cfRule type="cellIs" dxfId="75" priority="13" operator="between">
      <formula>$N$39</formula>
      <formula>$O$39</formula>
    </cfRule>
  </conditionalFormatting>
  <conditionalFormatting sqref="G40 I40 K40">
    <cfRule type="cellIs" dxfId="74" priority="11" operator="between">
      <formula>$N$40</formula>
      <formula>$O$40</formula>
    </cfRule>
  </conditionalFormatting>
  <conditionalFormatting sqref="G41 I41 K41">
    <cfRule type="cellIs" dxfId="73" priority="9" operator="between">
      <formula>$N$41</formula>
      <formula>$O$41</formula>
    </cfRule>
  </conditionalFormatting>
  <conditionalFormatting sqref="G42 I42 K42">
    <cfRule type="cellIs" dxfId="72" priority="7" operator="between">
      <formula>$N$42</formula>
      <formula>$O$42</formula>
    </cfRule>
  </conditionalFormatting>
  <conditionalFormatting sqref="G43 I43 K43">
    <cfRule type="cellIs" dxfId="71" priority="5" operator="between">
      <formula>$N$43</formula>
      <formula>$O$43</formula>
    </cfRule>
  </conditionalFormatting>
  <conditionalFormatting sqref="G44 I44 K44">
    <cfRule type="cellIs" dxfId="70" priority="3" operator="between">
      <formula>$N$44</formula>
      <formula>$O$44</formula>
    </cfRule>
  </conditionalFormatting>
  <conditionalFormatting sqref="G45 I45 K45">
    <cfRule type="cellIs" dxfId="69" priority="1" operator="between">
      <formula>$N$45</formula>
      <formula>$O$45</formula>
    </cfRule>
  </conditionalFormatting>
  <pageMargins left="0.25" right="0.25" top="0.75" bottom="0.75" header="0.3" footer="0.3"/>
  <pageSetup paperSize="9" scale="24" firstPageNumber="429496729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46844-2906-4959-9983-DB6697AF80D3}">
  <dimension ref="A2:L39"/>
  <sheetViews>
    <sheetView zoomScale="60" zoomScaleNormal="60" workbookViewId="0">
      <selection activeCell="K27" sqref="K27"/>
    </sheetView>
  </sheetViews>
  <sheetFormatPr baseColWidth="10" defaultColWidth="9.109375" defaultRowHeight="18" x14ac:dyDescent="0.35"/>
  <cols>
    <col min="3" max="3" width="45.6640625" customWidth="1"/>
    <col min="4" max="5" width="15.44140625" customWidth="1"/>
    <col min="6" max="7" width="20.6640625" style="63" customWidth="1"/>
    <col min="8" max="9" width="20.6640625" style="64" customWidth="1"/>
    <col min="10" max="10" width="21.5546875" style="64" customWidth="1"/>
    <col min="11" max="12" width="20.6640625" style="64" customWidth="1"/>
  </cols>
  <sheetData>
    <row r="2" spans="1:12" x14ac:dyDescent="0.35">
      <c r="I2" s="68">
        <v>5.1999999999999998E-2</v>
      </c>
      <c r="K2" s="68">
        <v>5.0999999999999997E-2</v>
      </c>
    </row>
    <row r="3" spans="1:12" s="9" customFormat="1" ht="66" customHeight="1" x14ac:dyDescent="0.3">
      <c r="B3" s="14" t="s">
        <v>8</v>
      </c>
      <c r="C3" s="14"/>
      <c r="D3" s="14"/>
      <c r="E3" s="14"/>
      <c r="F3" s="136" t="s">
        <v>116</v>
      </c>
      <c r="G3" s="136"/>
      <c r="I3" s="137" t="s">
        <v>121</v>
      </c>
      <c r="J3" s="137"/>
      <c r="K3" s="137" t="s">
        <v>122</v>
      </c>
      <c r="L3" s="137"/>
    </row>
    <row r="4" spans="1:12" s="2" customFormat="1" ht="66" customHeight="1" x14ac:dyDescent="0.3">
      <c r="A4" s="121" t="s">
        <v>14</v>
      </c>
      <c r="B4" s="121"/>
      <c r="C4" s="16" t="s">
        <v>15</v>
      </c>
      <c r="D4" s="16" t="s">
        <v>16</v>
      </c>
      <c r="E4" s="16" t="s">
        <v>17</v>
      </c>
      <c r="F4" s="59" t="s">
        <v>11</v>
      </c>
      <c r="G4" s="59" t="s">
        <v>18</v>
      </c>
      <c r="H4" s="65" t="s">
        <v>123</v>
      </c>
      <c r="I4" s="65" t="s">
        <v>117</v>
      </c>
      <c r="J4" s="65" t="s">
        <v>118</v>
      </c>
      <c r="K4" s="65" t="s">
        <v>119</v>
      </c>
      <c r="L4" s="65" t="s">
        <v>120</v>
      </c>
    </row>
    <row r="5" spans="1:12" s="2" customFormat="1" ht="139.19999999999999" x14ac:dyDescent="0.3">
      <c r="A5" s="138">
        <v>1</v>
      </c>
      <c r="B5" s="120"/>
      <c r="C5" s="21" t="s">
        <v>27</v>
      </c>
      <c r="D5" s="22" t="s">
        <v>28</v>
      </c>
      <c r="E5" s="23">
        <v>24</v>
      </c>
      <c r="F5" s="60">
        <v>4644</v>
      </c>
      <c r="G5" s="60">
        <f t="shared" ref="G5:G38" si="0">F5*E5</f>
        <v>111456</v>
      </c>
      <c r="H5" s="66">
        <v>4644</v>
      </c>
      <c r="I5" s="66">
        <f t="shared" ref="I5:I15" si="1">(H5*$I$2)+H5</f>
        <v>4885.4880000000003</v>
      </c>
      <c r="J5" s="66">
        <f>I5*E5</f>
        <v>117251.712</v>
      </c>
      <c r="K5" s="66">
        <f t="shared" ref="K5:K15" si="2">(I5*$K$2)+I5</f>
        <v>5134.6478880000004</v>
      </c>
      <c r="L5" s="66">
        <f>K5*E5</f>
        <v>123231.54931200002</v>
      </c>
    </row>
    <row r="6" spans="1:12" s="2" customFormat="1" ht="139.19999999999999" x14ac:dyDescent="0.3">
      <c r="A6" s="19"/>
      <c r="B6" s="20">
        <v>2</v>
      </c>
      <c r="C6" s="21" t="s">
        <v>29</v>
      </c>
      <c r="D6" s="22" t="s">
        <v>28</v>
      </c>
      <c r="E6" s="27">
        <v>200</v>
      </c>
      <c r="F6" s="60">
        <v>4819</v>
      </c>
      <c r="G6" s="60">
        <f t="shared" si="0"/>
        <v>963800</v>
      </c>
      <c r="H6" s="66">
        <v>4819</v>
      </c>
      <c r="I6" s="66">
        <f t="shared" si="1"/>
        <v>5069.5879999999997</v>
      </c>
      <c r="J6" s="66">
        <f>I6*E6</f>
        <v>1013917.6</v>
      </c>
      <c r="K6" s="66">
        <f t="shared" si="2"/>
        <v>5328.1369879999993</v>
      </c>
      <c r="L6" s="66">
        <f t="shared" ref="L6:L38" si="3">K6*E6</f>
        <v>1065627.3975999998</v>
      </c>
    </row>
    <row r="7" spans="1:12" s="2" customFormat="1" ht="156.6" x14ac:dyDescent="0.3">
      <c r="A7" s="19"/>
      <c r="B7" s="20">
        <v>3</v>
      </c>
      <c r="C7" s="21" t="s">
        <v>30</v>
      </c>
      <c r="D7" s="22" t="s">
        <v>31</v>
      </c>
      <c r="E7" s="27">
        <v>2</v>
      </c>
      <c r="F7" s="60">
        <v>3550</v>
      </c>
      <c r="G7" s="60">
        <f t="shared" si="0"/>
        <v>7100</v>
      </c>
      <c r="H7" s="66">
        <v>3550</v>
      </c>
      <c r="I7" s="66">
        <f t="shared" si="1"/>
        <v>3734.6</v>
      </c>
      <c r="J7" s="66">
        <f t="shared" ref="J7:J38" si="4">I7*E7</f>
        <v>7469.2</v>
      </c>
      <c r="K7" s="66">
        <f t="shared" si="2"/>
        <v>3925.0645999999997</v>
      </c>
      <c r="L7" s="66">
        <f t="shared" si="3"/>
        <v>7850.1291999999994</v>
      </c>
    </row>
    <row r="8" spans="1:12" s="2" customFormat="1" ht="139.19999999999999" x14ac:dyDescent="0.3">
      <c r="A8" s="138">
        <v>4</v>
      </c>
      <c r="B8" s="120"/>
      <c r="C8" s="21" t="s">
        <v>32</v>
      </c>
      <c r="D8" s="22" t="s">
        <v>28</v>
      </c>
      <c r="E8" s="27">
        <v>18</v>
      </c>
      <c r="F8" s="60">
        <v>6438</v>
      </c>
      <c r="G8" s="60">
        <f t="shared" si="0"/>
        <v>115884</v>
      </c>
      <c r="H8" s="66">
        <v>6438</v>
      </c>
      <c r="I8" s="66">
        <f t="shared" si="1"/>
        <v>6772.7759999999998</v>
      </c>
      <c r="J8" s="66">
        <f t="shared" si="4"/>
        <v>121909.96799999999</v>
      </c>
      <c r="K8" s="66">
        <f t="shared" si="2"/>
        <v>7118.1875760000003</v>
      </c>
      <c r="L8" s="66">
        <f t="shared" si="3"/>
        <v>128127.376368</v>
      </c>
    </row>
    <row r="9" spans="1:12" s="2" customFormat="1" ht="174" x14ac:dyDescent="0.3">
      <c r="A9" s="19"/>
      <c r="B9" s="20">
        <v>5</v>
      </c>
      <c r="C9" s="21" t="s">
        <v>33</v>
      </c>
      <c r="D9" s="22" t="s">
        <v>28</v>
      </c>
      <c r="E9" s="27">
        <v>100</v>
      </c>
      <c r="F9" s="60">
        <v>3294</v>
      </c>
      <c r="G9" s="60">
        <f t="shared" si="0"/>
        <v>329400</v>
      </c>
      <c r="H9" s="66">
        <v>3294</v>
      </c>
      <c r="I9" s="66">
        <f t="shared" si="1"/>
        <v>3465.288</v>
      </c>
      <c r="J9" s="66">
        <f t="shared" si="4"/>
        <v>346528.8</v>
      </c>
      <c r="K9" s="66">
        <f t="shared" si="2"/>
        <v>3642.0176879999999</v>
      </c>
      <c r="L9" s="66">
        <f t="shared" si="3"/>
        <v>364201.76879999996</v>
      </c>
    </row>
    <row r="10" spans="1:12" s="28" customFormat="1" ht="191.4" x14ac:dyDescent="0.3">
      <c r="A10" s="19"/>
      <c r="B10" s="20">
        <v>6</v>
      </c>
      <c r="C10" s="21" t="s">
        <v>34</v>
      </c>
      <c r="D10" s="22" t="s">
        <v>28</v>
      </c>
      <c r="E10" s="27">
        <v>500</v>
      </c>
      <c r="F10" s="60">
        <v>5849</v>
      </c>
      <c r="G10" s="60">
        <f t="shared" si="0"/>
        <v>2924500</v>
      </c>
      <c r="H10" s="66">
        <v>5849</v>
      </c>
      <c r="I10" s="66">
        <f t="shared" si="1"/>
        <v>6153.1480000000001</v>
      </c>
      <c r="J10" s="66">
        <f t="shared" si="4"/>
        <v>3076574</v>
      </c>
      <c r="K10" s="66">
        <f t="shared" si="2"/>
        <v>6466.9585480000005</v>
      </c>
      <c r="L10" s="66">
        <f t="shared" si="3"/>
        <v>3233479.2740000002</v>
      </c>
    </row>
    <row r="11" spans="1:12" s="2" customFormat="1" ht="87" x14ac:dyDescent="0.3">
      <c r="A11" s="138">
        <v>7</v>
      </c>
      <c r="B11" s="120"/>
      <c r="C11" s="21" t="s">
        <v>35</v>
      </c>
      <c r="D11" s="22" t="s">
        <v>28</v>
      </c>
      <c r="E11" s="27">
        <v>4000</v>
      </c>
      <c r="F11" s="60">
        <v>612</v>
      </c>
      <c r="G11" s="60">
        <f t="shared" si="0"/>
        <v>2448000</v>
      </c>
      <c r="H11" s="66">
        <v>612</v>
      </c>
      <c r="I11" s="66">
        <f t="shared" si="1"/>
        <v>643.82399999999996</v>
      </c>
      <c r="J11" s="66">
        <f t="shared" si="4"/>
        <v>2575296</v>
      </c>
      <c r="K11" s="66">
        <f t="shared" si="2"/>
        <v>676.65902399999993</v>
      </c>
      <c r="L11" s="66">
        <f t="shared" si="3"/>
        <v>2706636.0959999999</v>
      </c>
    </row>
    <row r="12" spans="1:12" s="2" customFormat="1" ht="87" x14ac:dyDescent="0.3">
      <c r="A12" s="19"/>
      <c r="B12" s="20">
        <v>8</v>
      </c>
      <c r="C12" s="21" t="s">
        <v>36</v>
      </c>
      <c r="D12" s="22" t="s">
        <v>28</v>
      </c>
      <c r="E12" s="27">
        <v>2100</v>
      </c>
      <c r="F12" s="60">
        <v>612</v>
      </c>
      <c r="G12" s="60">
        <f t="shared" si="0"/>
        <v>1285200</v>
      </c>
      <c r="H12" s="66">
        <v>612</v>
      </c>
      <c r="I12" s="66">
        <f t="shared" si="1"/>
        <v>643.82399999999996</v>
      </c>
      <c r="J12" s="66">
        <f t="shared" si="4"/>
        <v>1352030.4</v>
      </c>
      <c r="K12" s="66">
        <f t="shared" si="2"/>
        <v>676.65902399999993</v>
      </c>
      <c r="L12" s="66">
        <f t="shared" si="3"/>
        <v>1420983.9503999997</v>
      </c>
    </row>
    <row r="13" spans="1:12" s="2" customFormat="1" ht="121.8" x14ac:dyDescent="0.3">
      <c r="A13" s="19"/>
      <c r="B13" s="20">
        <v>9</v>
      </c>
      <c r="C13" s="21" t="s">
        <v>37</v>
      </c>
      <c r="D13" s="22" t="s">
        <v>28</v>
      </c>
      <c r="E13" s="27">
        <v>400</v>
      </c>
      <c r="F13" s="60">
        <v>612</v>
      </c>
      <c r="G13" s="60">
        <f t="shared" si="0"/>
        <v>244800</v>
      </c>
      <c r="H13" s="66">
        <v>612</v>
      </c>
      <c r="I13" s="66">
        <f t="shared" si="1"/>
        <v>643.82399999999996</v>
      </c>
      <c r="J13" s="66">
        <f t="shared" si="4"/>
        <v>257529.59999999998</v>
      </c>
      <c r="K13" s="66">
        <f t="shared" si="2"/>
        <v>676.65902399999993</v>
      </c>
      <c r="L13" s="66">
        <f t="shared" si="3"/>
        <v>270663.60959999997</v>
      </c>
    </row>
    <row r="14" spans="1:12" s="2" customFormat="1" ht="46.5" customHeight="1" x14ac:dyDescent="0.3">
      <c r="A14" s="138">
        <v>10</v>
      </c>
      <c r="B14" s="120"/>
      <c r="C14" s="21" t="s">
        <v>38</v>
      </c>
      <c r="D14" s="22" t="s">
        <v>28</v>
      </c>
      <c r="E14" s="27">
        <v>300</v>
      </c>
      <c r="F14" s="60">
        <v>1293</v>
      </c>
      <c r="G14" s="60">
        <f t="shared" si="0"/>
        <v>387900</v>
      </c>
      <c r="H14" s="66">
        <v>1293</v>
      </c>
      <c r="I14" s="66">
        <f t="shared" si="1"/>
        <v>1360.2359999999999</v>
      </c>
      <c r="J14" s="66">
        <f t="shared" si="4"/>
        <v>408070.8</v>
      </c>
      <c r="K14" s="66">
        <f t="shared" si="2"/>
        <v>1429.6080359999999</v>
      </c>
      <c r="L14" s="66">
        <f t="shared" si="3"/>
        <v>428882.41079999995</v>
      </c>
    </row>
    <row r="15" spans="1:12" s="2" customFormat="1" ht="69.599999999999994" x14ac:dyDescent="0.3">
      <c r="A15" s="19"/>
      <c r="B15" s="20">
        <v>11</v>
      </c>
      <c r="C15" s="21" t="s">
        <v>39</v>
      </c>
      <c r="D15" s="22" t="s">
        <v>28</v>
      </c>
      <c r="E15" s="29">
        <v>400</v>
      </c>
      <c r="F15" s="60">
        <v>4973</v>
      </c>
      <c r="G15" s="60">
        <f t="shared" si="0"/>
        <v>1989200</v>
      </c>
      <c r="H15" s="66">
        <v>4973</v>
      </c>
      <c r="I15" s="66">
        <f t="shared" si="1"/>
        <v>5231.5959999999995</v>
      </c>
      <c r="J15" s="66">
        <f t="shared" si="4"/>
        <v>2092638.4</v>
      </c>
      <c r="K15" s="66">
        <f t="shared" si="2"/>
        <v>5498.4073959999996</v>
      </c>
      <c r="L15" s="66">
        <f t="shared" si="3"/>
        <v>2199362.9583999999</v>
      </c>
    </row>
    <row r="16" spans="1:12" s="28" customFormat="1" ht="17.399999999999999" x14ac:dyDescent="0.3">
      <c r="A16" s="19"/>
      <c r="B16" s="54">
        <v>12</v>
      </c>
      <c r="C16" s="55" t="s">
        <v>40</v>
      </c>
      <c r="D16" s="56" t="s">
        <v>28</v>
      </c>
      <c r="E16" s="29">
        <v>100</v>
      </c>
      <c r="F16" s="60"/>
      <c r="G16" s="60">
        <f t="shared" si="0"/>
        <v>0</v>
      </c>
      <c r="H16" s="66"/>
      <c r="I16" s="66">
        <f t="shared" ref="I16:I37" si="5">(H16*$I$2)+H16</f>
        <v>0</v>
      </c>
      <c r="J16" s="66">
        <f t="shared" si="4"/>
        <v>0</v>
      </c>
      <c r="K16" s="66">
        <f t="shared" ref="K16:K37" si="6">(I16*$K$2)+I16</f>
        <v>0</v>
      </c>
      <c r="L16" s="66">
        <f t="shared" si="3"/>
        <v>0</v>
      </c>
    </row>
    <row r="17" spans="1:12" s="2" customFormat="1" ht="46.5" customHeight="1" x14ac:dyDescent="0.3">
      <c r="A17" s="138">
        <v>13</v>
      </c>
      <c r="B17" s="120"/>
      <c r="C17" s="21" t="s">
        <v>41</v>
      </c>
      <c r="D17" s="22" t="s">
        <v>28</v>
      </c>
      <c r="E17" s="29">
        <v>100</v>
      </c>
      <c r="F17" s="60">
        <v>3019</v>
      </c>
      <c r="G17" s="60">
        <f t="shared" si="0"/>
        <v>301900</v>
      </c>
      <c r="H17" s="66">
        <v>3019</v>
      </c>
      <c r="I17" s="66">
        <f t="shared" ref="I17:I27" si="7">(H17*$I$2)+H17</f>
        <v>3175.9879999999998</v>
      </c>
      <c r="J17" s="66">
        <f t="shared" si="4"/>
        <v>317598.8</v>
      </c>
      <c r="K17" s="66">
        <f t="shared" ref="K17:K27" si="8">(I17*$K$2)+I17</f>
        <v>3337.9633879999997</v>
      </c>
      <c r="L17" s="66">
        <f t="shared" si="3"/>
        <v>333796.33879999997</v>
      </c>
    </row>
    <row r="18" spans="1:12" s="2" customFormat="1" ht="69.599999999999994" x14ac:dyDescent="0.3">
      <c r="A18" s="19"/>
      <c r="B18" s="20">
        <v>14</v>
      </c>
      <c r="C18" s="21" t="s">
        <v>42</v>
      </c>
      <c r="D18" s="22" t="s">
        <v>28</v>
      </c>
      <c r="E18" s="30">
        <v>50</v>
      </c>
      <c r="F18" s="60">
        <v>20040</v>
      </c>
      <c r="G18" s="60">
        <f t="shared" si="0"/>
        <v>1002000</v>
      </c>
      <c r="H18" s="66">
        <v>20040</v>
      </c>
      <c r="I18" s="66">
        <f t="shared" si="7"/>
        <v>21082.080000000002</v>
      </c>
      <c r="J18" s="66">
        <f t="shared" si="4"/>
        <v>1054104</v>
      </c>
      <c r="K18" s="66">
        <f t="shared" si="8"/>
        <v>22157.266080000001</v>
      </c>
      <c r="L18" s="66">
        <f t="shared" si="3"/>
        <v>1107863.304</v>
      </c>
    </row>
    <row r="19" spans="1:12" s="2" customFormat="1" ht="39" customHeight="1" x14ac:dyDescent="0.3">
      <c r="A19" s="19"/>
      <c r="B19" s="20">
        <v>15</v>
      </c>
      <c r="C19" s="21" t="s">
        <v>43</v>
      </c>
      <c r="D19" s="22" t="s">
        <v>44</v>
      </c>
      <c r="E19" s="30">
        <v>2</v>
      </c>
      <c r="F19" s="60">
        <v>2368</v>
      </c>
      <c r="G19" s="60">
        <f t="shared" si="0"/>
        <v>4736</v>
      </c>
      <c r="H19" s="66">
        <v>2368</v>
      </c>
      <c r="I19" s="66">
        <f t="shared" si="7"/>
        <v>2491.136</v>
      </c>
      <c r="J19" s="66">
        <f t="shared" si="4"/>
        <v>4982.2719999999999</v>
      </c>
      <c r="K19" s="66">
        <f t="shared" si="8"/>
        <v>2618.1839359999999</v>
      </c>
      <c r="L19" s="66">
        <f t="shared" si="3"/>
        <v>5236.3678719999998</v>
      </c>
    </row>
    <row r="20" spans="1:12" s="28" customFormat="1" ht="69.599999999999994" x14ac:dyDescent="0.3">
      <c r="A20" s="138">
        <v>16</v>
      </c>
      <c r="B20" s="120"/>
      <c r="C20" s="21" t="s">
        <v>45</v>
      </c>
      <c r="D20" s="22" t="s">
        <v>46</v>
      </c>
      <c r="E20" s="30">
        <v>10</v>
      </c>
      <c r="F20" s="60">
        <v>8471</v>
      </c>
      <c r="G20" s="60">
        <f t="shared" si="0"/>
        <v>84710</v>
      </c>
      <c r="H20" s="66">
        <v>8471</v>
      </c>
      <c r="I20" s="66">
        <f t="shared" si="7"/>
        <v>8911.4920000000002</v>
      </c>
      <c r="J20" s="66">
        <f t="shared" si="4"/>
        <v>89114.92</v>
      </c>
      <c r="K20" s="66">
        <f t="shared" si="8"/>
        <v>9365.9780919999994</v>
      </c>
      <c r="L20" s="66">
        <f t="shared" si="3"/>
        <v>93659.78091999999</v>
      </c>
    </row>
    <row r="21" spans="1:12" s="2" customFormat="1" ht="156.6" x14ac:dyDescent="0.3">
      <c r="A21" s="19"/>
      <c r="B21" s="20">
        <v>17</v>
      </c>
      <c r="C21" s="21" t="s">
        <v>47</v>
      </c>
      <c r="D21" s="22" t="s">
        <v>48</v>
      </c>
      <c r="E21" s="30">
        <v>21</v>
      </c>
      <c r="F21" s="60">
        <v>23318</v>
      </c>
      <c r="G21" s="60">
        <f t="shared" si="0"/>
        <v>489678</v>
      </c>
      <c r="H21" s="66">
        <v>23318</v>
      </c>
      <c r="I21" s="66">
        <f t="shared" si="7"/>
        <v>24530.536</v>
      </c>
      <c r="J21" s="66">
        <f t="shared" si="4"/>
        <v>515141.25599999999</v>
      </c>
      <c r="K21" s="66">
        <f t="shared" si="8"/>
        <v>25781.593335999998</v>
      </c>
      <c r="L21" s="66">
        <f t="shared" si="3"/>
        <v>541413.46005599992</v>
      </c>
    </row>
    <row r="22" spans="1:12" s="2" customFormat="1" ht="87" x14ac:dyDescent="0.3">
      <c r="A22" s="19"/>
      <c r="B22" s="20">
        <v>18</v>
      </c>
      <c r="C22" s="21" t="s">
        <v>49</v>
      </c>
      <c r="D22" s="22" t="s">
        <v>28</v>
      </c>
      <c r="E22" s="30">
        <v>50</v>
      </c>
      <c r="F22" s="60">
        <f>(20869/12)</f>
        <v>1739.0833333333333</v>
      </c>
      <c r="G22" s="60">
        <f t="shared" si="0"/>
        <v>86954.166666666657</v>
      </c>
      <c r="H22" s="66">
        <v>1739.0833333333333</v>
      </c>
      <c r="I22" s="66">
        <f t="shared" si="7"/>
        <v>1829.5156666666667</v>
      </c>
      <c r="J22" s="66">
        <f t="shared" si="4"/>
        <v>91475.78333333334</v>
      </c>
      <c r="K22" s="66">
        <f t="shared" si="8"/>
        <v>1922.8209656666668</v>
      </c>
      <c r="L22" s="66">
        <f t="shared" si="3"/>
        <v>96141.048283333337</v>
      </c>
    </row>
    <row r="23" spans="1:12" s="2" customFormat="1" ht="39.75" customHeight="1" x14ac:dyDescent="0.3">
      <c r="A23" s="138">
        <v>19</v>
      </c>
      <c r="B23" s="120"/>
      <c r="C23" s="21" t="s">
        <v>50</v>
      </c>
      <c r="D23" s="22" t="s">
        <v>28</v>
      </c>
      <c r="E23" s="27">
        <v>50</v>
      </c>
      <c r="F23" s="60">
        <f>(20869/12)</f>
        <v>1739.0833333333333</v>
      </c>
      <c r="G23" s="60">
        <f t="shared" si="0"/>
        <v>86954.166666666657</v>
      </c>
      <c r="H23" s="66">
        <v>1739.0833333333333</v>
      </c>
      <c r="I23" s="66">
        <f t="shared" si="7"/>
        <v>1829.5156666666667</v>
      </c>
      <c r="J23" s="66">
        <f t="shared" si="4"/>
        <v>91475.78333333334</v>
      </c>
      <c r="K23" s="66">
        <f t="shared" si="8"/>
        <v>1922.8209656666668</v>
      </c>
      <c r="L23" s="66">
        <f t="shared" si="3"/>
        <v>96141.048283333337</v>
      </c>
    </row>
    <row r="24" spans="1:12" s="2" customFormat="1" ht="87" x14ac:dyDescent="0.3">
      <c r="A24" s="19"/>
      <c r="B24" s="20">
        <v>20</v>
      </c>
      <c r="C24" s="21" t="s">
        <v>51</v>
      </c>
      <c r="D24" s="22" t="s">
        <v>52</v>
      </c>
      <c r="E24" s="27">
        <v>2</v>
      </c>
      <c r="F24" s="60">
        <v>2947</v>
      </c>
      <c r="G24" s="60">
        <f t="shared" si="0"/>
        <v>5894</v>
      </c>
      <c r="H24" s="66">
        <v>2947</v>
      </c>
      <c r="I24" s="66">
        <f t="shared" si="7"/>
        <v>3100.2440000000001</v>
      </c>
      <c r="J24" s="66">
        <f t="shared" si="4"/>
        <v>6200.4880000000003</v>
      </c>
      <c r="K24" s="66">
        <f t="shared" si="8"/>
        <v>3258.356444</v>
      </c>
      <c r="L24" s="66">
        <f t="shared" si="3"/>
        <v>6516.712888</v>
      </c>
    </row>
    <row r="25" spans="1:12" s="2" customFormat="1" ht="52.2" x14ac:dyDescent="0.3">
      <c r="A25" s="19"/>
      <c r="B25" s="31">
        <v>21</v>
      </c>
      <c r="C25" s="21" t="s">
        <v>53</v>
      </c>
      <c r="D25" s="22" t="s">
        <v>54</v>
      </c>
      <c r="E25" s="27">
        <v>7</v>
      </c>
      <c r="F25" s="60">
        <v>87951</v>
      </c>
      <c r="G25" s="60">
        <f t="shared" si="0"/>
        <v>615657</v>
      </c>
      <c r="H25" s="66">
        <v>87951</v>
      </c>
      <c r="I25" s="66">
        <f t="shared" si="7"/>
        <v>92524.452000000005</v>
      </c>
      <c r="J25" s="66">
        <f t="shared" si="4"/>
        <v>647671.16399999999</v>
      </c>
      <c r="K25" s="66">
        <f t="shared" si="8"/>
        <v>97243.199052000011</v>
      </c>
      <c r="L25" s="66">
        <f t="shared" si="3"/>
        <v>680702.39336400013</v>
      </c>
    </row>
    <row r="26" spans="1:12" s="2" customFormat="1" ht="87" x14ac:dyDescent="0.3">
      <c r="A26" s="19"/>
      <c r="B26" s="20">
        <v>22</v>
      </c>
      <c r="C26" s="21" t="s">
        <v>55</v>
      </c>
      <c r="D26" s="22" t="s">
        <v>56</v>
      </c>
      <c r="E26" s="27">
        <v>2</v>
      </c>
      <c r="F26" s="60">
        <v>725900</v>
      </c>
      <c r="G26" s="60">
        <f t="shared" si="0"/>
        <v>1451800</v>
      </c>
      <c r="H26" s="66">
        <v>725900</v>
      </c>
      <c r="I26" s="66">
        <f t="shared" si="7"/>
        <v>763646.8</v>
      </c>
      <c r="J26" s="66">
        <f t="shared" si="4"/>
        <v>1527293.6</v>
      </c>
      <c r="K26" s="66">
        <f t="shared" si="8"/>
        <v>802592.7868</v>
      </c>
      <c r="L26" s="66">
        <f t="shared" si="3"/>
        <v>1605185.5736</v>
      </c>
    </row>
    <row r="27" spans="1:12" s="2" customFormat="1" ht="87" x14ac:dyDescent="0.3">
      <c r="A27" s="138">
        <v>23</v>
      </c>
      <c r="B27" s="120"/>
      <c r="C27" s="21" t="s">
        <v>57</v>
      </c>
      <c r="D27" s="22" t="s">
        <v>28</v>
      </c>
      <c r="E27" s="27">
        <v>150</v>
      </c>
      <c r="F27" s="61">
        <v>3869</v>
      </c>
      <c r="G27" s="60">
        <f t="shared" si="0"/>
        <v>580350</v>
      </c>
      <c r="H27" s="66">
        <v>3869</v>
      </c>
      <c r="I27" s="66">
        <f t="shared" si="7"/>
        <v>4070.1880000000001</v>
      </c>
      <c r="J27" s="66">
        <f t="shared" si="4"/>
        <v>610528.20000000007</v>
      </c>
      <c r="K27" s="66">
        <f t="shared" si="8"/>
        <v>4277.7675879999997</v>
      </c>
      <c r="L27" s="66">
        <f t="shared" si="3"/>
        <v>641665.13819999993</v>
      </c>
    </row>
    <row r="28" spans="1:12" s="2" customFormat="1" ht="34.799999999999997" x14ac:dyDescent="0.3">
      <c r="A28" s="57"/>
      <c r="B28" s="54">
        <v>24</v>
      </c>
      <c r="C28" s="55" t="s">
        <v>58</v>
      </c>
      <c r="D28" s="56" t="s">
        <v>59</v>
      </c>
      <c r="E28" s="27">
        <v>6</v>
      </c>
      <c r="F28" s="60"/>
      <c r="G28" s="60">
        <f t="shared" si="0"/>
        <v>0</v>
      </c>
      <c r="H28" s="66"/>
      <c r="I28" s="66">
        <f t="shared" si="5"/>
        <v>0</v>
      </c>
      <c r="J28" s="66">
        <f t="shared" si="4"/>
        <v>0</v>
      </c>
      <c r="K28" s="66">
        <f t="shared" si="6"/>
        <v>0</v>
      </c>
      <c r="L28" s="66">
        <f t="shared" si="3"/>
        <v>0</v>
      </c>
    </row>
    <row r="29" spans="1:12" s="2" customFormat="1" ht="34.799999999999997" x14ac:dyDescent="0.3">
      <c r="A29" s="139">
        <v>25</v>
      </c>
      <c r="B29" s="140"/>
      <c r="C29" s="55" t="s">
        <v>60</v>
      </c>
      <c r="D29" s="56" t="s">
        <v>59</v>
      </c>
      <c r="E29" s="27">
        <v>6</v>
      </c>
      <c r="F29" s="60"/>
      <c r="G29" s="60">
        <f t="shared" si="0"/>
        <v>0</v>
      </c>
      <c r="H29" s="66"/>
      <c r="I29" s="66">
        <f t="shared" si="5"/>
        <v>0</v>
      </c>
      <c r="J29" s="66">
        <f t="shared" si="4"/>
        <v>0</v>
      </c>
      <c r="K29" s="66">
        <f t="shared" si="6"/>
        <v>0</v>
      </c>
      <c r="L29" s="66">
        <f t="shared" si="3"/>
        <v>0</v>
      </c>
    </row>
    <row r="30" spans="1:12" s="2" customFormat="1" ht="17.399999999999999" x14ac:dyDescent="0.3">
      <c r="A30" s="19"/>
      <c r="B30" s="54">
        <v>26</v>
      </c>
      <c r="C30" s="55" t="s">
        <v>61</v>
      </c>
      <c r="D30" s="56" t="s">
        <v>54</v>
      </c>
      <c r="E30" s="27">
        <v>50</v>
      </c>
      <c r="F30" s="60"/>
      <c r="G30" s="60">
        <f t="shared" si="0"/>
        <v>0</v>
      </c>
      <c r="H30" s="66"/>
      <c r="I30" s="66">
        <f t="shared" si="5"/>
        <v>0</v>
      </c>
      <c r="J30" s="66">
        <f t="shared" si="4"/>
        <v>0</v>
      </c>
      <c r="K30" s="66">
        <f t="shared" si="6"/>
        <v>0</v>
      </c>
      <c r="L30" s="66">
        <f t="shared" si="3"/>
        <v>0</v>
      </c>
    </row>
    <row r="31" spans="1:12" s="2" customFormat="1" ht="156.6" x14ac:dyDescent="0.3">
      <c r="A31" s="19"/>
      <c r="B31" s="54">
        <v>27</v>
      </c>
      <c r="C31" s="58" t="s">
        <v>62</v>
      </c>
      <c r="D31" s="56" t="s">
        <v>28</v>
      </c>
      <c r="E31" s="27">
        <v>20</v>
      </c>
      <c r="F31" s="60"/>
      <c r="G31" s="60">
        <f t="shared" si="0"/>
        <v>0</v>
      </c>
      <c r="H31" s="66"/>
      <c r="I31" s="66">
        <f t="shared" si="5"/>
        <v>0</v>
      </c>
      <c r="J31" s="66">
        <f t="shared" si="4"/>
        <v>0</v>
      </c>
      <c r="K31" s="66">
        <f t="shared" si="6"/>
        <v>0</v>
      </c>
      <c r="L31" s="66">
        <f t="shared" si="3"/>
        <v>0</v>
      </c>
    </row>
    <row r="32" spans="1:12" s="2" customFormat="1" ht="104.4" x14ac:dyDescent="0.3">
      <c r="A32" s="19"/>
      <c r="B32" s="20">
        <v>28</v>
      </c>
      <c r="C32" s="21" t="s">
        <v>63</v>
      </c>
      <c r="D32" s="22" t="s">
        <v>28</v>
      </c>
      <c r="E32" s="27">
        <v>24</v>
      </c>
      <c r="F32" s="60">
        <v>2228</v>
      </c>
      <c r="G32" s="60">
        <f t="shared" si="0"/>
        <v>53472</v>
      </c>
      <c r="H32" s="66">
        <v>2228</v>
      </c>
      <c r="I32" s="66">
        <f>(H32*$I$2)+H32</f>
        <v>2343.8559999999998</v>
      </c>
      <c r="J32" s="66">
        <f t="shared" si="4"/>
        <v>56252.543999999994</v>
      </c>
      <c r="K32" s="66">
        <f>(I32*$K$2)+I32</f>
        <v>2463.3926559999995</v>
      </c>
      <c r="L32" s="66">
        <f t="shared" si="3"/>
        <v>59121.423743999985</v>
      </c>
    </row>
    <row r="33" spans="1:12" s="2" customFormat="1" ht="156.6" x14ac:dyDescent="0.3">
      <c r="A33" s="138">
        <v>29</v>
      </c>
      <c r="B33" s="120"/>
      <c r="C33" s="21" t="s">
        <v>64</v>
      </c>
      <c r="D33" s="22" t="s">
        <v>28</v>
      </c>
      <c r="E33" s="27">
        <v>200</v>
      </c>
      <c r="F33" s="60">
        <v>2049</v>
      </c>
      <c r="G33" s="60">
        <f t="shared" si="0"/>
        <v>409800</v>
      </c>
      <c r="H33" s="66">
        <v>2049</v>
      </c>
      <c r="I33" s="66">
        <f>(H33*$I$2)+H33</f>
        <v>2155.5479999999998</v>
      </c>
      <c r="J33" s="66">
        <f t="shared" si="4"/>
        <v>431109.6</v>
      </c>
      <c r="K33" s="66">
        <f>(I33*$K$2)+I33</f>
        <v>2265.4809479999999</v>
      </c>
      <c r="L33" s="66">
        <f t="shared" si="3"/>
        <v>453096.18959999998</v>
      </c>
    </row>
    <row r="34" spans="1:12" s="2" customFormat="1" ht="52.2" x14ac:dyDescent="0.3">
      <c r="A34" s="19"/>
      <c r="B34" s="20">
        <v>30</v>
      </c>
      <c r="C34" s="21" t="s">
        <v>65</v>
      </c>
      <c r="D34" s="22" t="s">
        <v>54</v>
      </c>
      <c r="E34" s="27">
        <v>24</v>
      </c>
      <c r="F34" s="60">
        <v>54718</v>
      </c>
      <c r="G34" s="60">
        <f t="shared" si="0"/>
        <v>1313232</v>
      </c>
      <c r="H34" s="66">
        <v>54718</v>
      </c>
      <c r="I34" s="66">
        <f>(H34*$I$2)+H34</f>
        <v>57563.336000000003</v>
      </c>
      <c r="J34" s="66">
        <f t="shared" si="4"/>
        <v>1381520.064</v>
      </c>
      <c r="K34" s="66">
        <f>(I34*$K$2)+I34</f>
        <v>60499.066136000001</v>
      </c>
      <c r="L34" s="66">
        <f t="shared" si="3"/>
        <v>1451977.587264</v>
      </c>
    </row>
    <row r="35" spans="1:12" s="2" customFormat="1" ht="156.6" x14ac:dyDescent="0.3">
      <c r="A35" s="19"/>
      <c r="B35" s="54">
        <v>31</v>
      </c>
      <c r="C35" s="58" t="s">
        <v>66</v>
      </c>
      <c r="D35" s="56" t="s">
        <v>28</v>
      </c>
      <c r="E35" s="27">
        <v>240</v>
      </c>
      <c r="F35" s="60"/>
      <c r="G35" s="60">
        <f t="shared" si="0"/>
        <v>0</v>
      </c>
      <c r="H35" s="66"/>
      <c r="I35" s="66">
        <f t="shared" si="5"/>
        <v>0</v>
      </c>
      <c r="J35" s="66">
        <f t="shared" si="4"/>
        <v>0</v>
      </c>
      <c r="K35" s="66">
        <f t="shared" si="6"/>
        <v>0</v>
      </c>
      <c r="L35" s="66">
        <f t="shared" si="3"/>
        <v>0</v>
      </c>
    </row>
    <row r="36" spans="1:12" s="2" customFormat="1" ht="69.599999999999994" x14ac:dyDescent="0.3">
      <c r="A36" s="138">
        <v>32</v>
      </c>
      <c r="B36" s="120"/>
      <c r="C36" s="21" t="s">
        <v>67</v>
      </c>
      <c r="D36" s="22" t="s">
        <v>28</v>
      </c>
      <c r="E36" s="27">
        <v>20</v>
      </c>
      <c r="F36" s="60">
        <v>79858</v>
      </c>
      <c r="G36" s="60">
        <f t="shared" si="0"/>
        <v>1597160</v>
      </c>
      <c r="H36" s="66">
        <v>79858</v>
      </c>
      <c r="I36" s="66">
        <f>(H36*$I$2)+H36</f>
        <v>84010.615999999995</v>
      </c>
      <c r="J36" s="66">
        <f t="shared" si="4"/>
        <v>1680212.3199999998</v>
      </c>
      <c r="K36" s="66">
        <f>(I36*$K$2)+I36</f>
        <v>88295.157415999987</v>
      </c>
      <c r="L36" s="66">
        <f t="shared" si="3"/>
        <v>1765903.1483199997</v>
      </c>
    </row>
    <row r="37" spans="1:12" s="2" customFormat="1" ht="121.8" x14ac:dyDescent="0.3">
      <c r="A37" s="19"/>
      <c r="B37" s="54">
        <v>33</v>
      </c>
      <c r="C37" s="58" t="s">
        <v>68</v>
      </c>
      <c r="D37" s="56" t="s">
        <v>28</v>
      </c>
      <c r="E37" s="27">
        <v>20</v>
      </c>
      <c r="F37" s="60"/>
      <c r="G37" s="60">
        <f t="shared" si="0"/>
        <v>0</v>
      </c>
      <c r="H37" s="66"/>
      <c r="I37" s="66">
        <f t="shared" si="5"/>
        <v>0</v>
      </c>
      <c r="J37" s="66">
        <f t="shared" si="4"/>
        <v>0</v>
      </c>
      <c r="K37" s="66">
        <f t="shared" si="6"/>
        <v>0</v>
      </c>
      <c r="L37" s="66">
        <f t="shared" si="3"/>
        <v>0</v>
      </c>
    </row>
    <row r="38" spans="1:12" s="2" customFormat="1" ht="139.19999999999999" x14ac:dyDescent="0.3">
      <c r="A38" s="19"/>
      <c r="B38" s="20">
        <v>34</v>
      </c>
      <c r="C38" s="21" t="s">
        <v>69</v>
      </c>
      <c r="D38" s="22" t="s">
        <v>28</v>
      </c>
      <c r="E38" s="27">
        <v>24</v>
      </c>
      <c r="F38" s="60">
        <v>23691</v>
      </c>
      <c r="G38" s="60">
        <f t="shared" si="0"/>
        <v>568584</v>
      </c>
      <c r="H38" s="66">
        <v>23691</v>
      </c>
      <c r="I38" s="66">
        <f>(H38*$I$2)+H38</f>
        <v>24922.932000000001</v>
      </c>
      <c r="J38" s="66">
        <f t="shared" si="4"/>
        <v>598150.36800000002</v>
      </c>
      <c r="K38" s="66">
        <f>(I38*$K$2)+I38</f>
        <v>26194.001532000002</v>
      </c>
      <c r="L38" s="66">
        <f t="shared" si="3"/>
        <v>628656.03676800011</v>
      </c>
    </row>
    <row r="39" spans="1:12" s="2" customFormat="1" ht="17.399999999999999" x14ac:dyDescent="0.3">
      <c r="B39" s="32"/>
      <c r="C39" s="33"/>
      <c r="D39" s="6"/>
      <c r="E39" s="34" t="s">
        <v>70</v>
      </c>
      <c r="F39" s="62">
        <f>SUM(F5:F38)</f>
        <v>1080601.1666666665</v>
      </c>
      <c r="G39" s="62">
        <f>SUM(G5:G38)</f>
        <v>19460121.333333332</v>
      </c>
      <c r="H39" s="67"/>
      <c r="I39" s="67"/>
      <c r="J39" s="67"/>
      <c r="K39" s="67"/>
      <c r="L39" s="67"/>
    </row>
  </sheetData>
  <mergeCells count="15">
    <mergeCell ref="F3:G3"/>
    <mergeCell ref="I3:J3"/>
    <mergeCell ref="K3:L3"/>
    <mergeCell ref="A36:B36"/>
    <mergeCell ref="A4:B4"/>
    <mergeCell ref="A5:B5"/>
    <mergeCell ref="A8:B8"/>
    <mergeCell ref="A11:B11"/>
    <mergeCell ref="A14:B14"/>
    <mergeCell ref="A17:B17"/>
    <mergeCell ref="A20:B20"/>
    <mergeCell ref="A23:B23"/>
    <mergeCell ref="A27:B27"/>
    <mergeCell ref="A29:B29"/>
    <mergeCell ref="A33:B33"/>
  </mergeCells>
  <conditionalFormatting sqref="F5">
    <cfRule type="cellIs" dxfId="68" priority="34" operator="between">
      <formula>$I$12</formula>
      <formula>$J$12</formula>
    </cfRule>
  </conditionalFormatting>
  <conditionalFormatting sqref="F6">
    <cfRule type="cellIs" dxfId="67" priority="33" operator="between">
      <formula>$I$13</formula>
      <formula>$J$13</formula>
    </cfRule>
  </conditionalFormatting>
  <conditionalFormatting sqref="F7">
    <cfRule type="cellIs" dxfId="66" priority="32" operator="between">
      <formula>$I$14</formula>
      <formula>$J$14</formula>
    </cfRule>
  </conditionalFormatting>
  <conditionalFormatting sqref="F8">
    <cfRule type="cellIs" dxfId="65" priority="31" operator="between">
      <formula>$I$15</formula>
      <formula>$J$15</formula>
    </cfRule>
  </conditionalFormatting>
  <conditionalFormatting sqref="F9">
    <cfRule type="cellIs" dxfId="64" priority="30" operator="between">
      <formula>$I$16</formula>
      <formula>$J$16</formula>
    </cfRule>
  </conditionalFormatting>
  <conditionalFormatting sqref="F10">
    <cfRule type="cellIs" dxfId="63" priority="29" operator="between">
      <formula>$I$17</formula>
      <formula>$J$17</formula>
    </cfRule>
  </conditionalFormatting>
  <conditionalFormatting sqref="F11">
    <cfRule type="cellIs" dxfId="62" priority="28" operator="between">
      <formula>$I$18</formula>
      <formula>$J$18</formula>
    </cfRule>
  </conditionalFormatting>
  <conditionalFormatting sqref="F12">
    <cfRule type="cellIs" dxfId="61" priority="27" operator="between">
      <formula>$I$19</formula>
      <formula>$J$19</formula>
    </cfRule>
  </conditionalFormatting>
  <conditionalFormatting sqref="F13">
    <cfRule type="cellIs" dxfId="60" priority="26" operator="between">
      <formula>$I$20</formula>
      <formula>$J$20</formula>
    </cfRule>
  </conditionalFormatting>
  <conditionalFormatting sqref="F14">
    <cfRule type="cellIs" dxfId="59" priority="25" operator="between">
      <formula>$I$21</formula>
      <formula>$J$21</formula>
    </cfRule>
  </conditionalFormatting>
  <conditionalFormatting sqref="F15">
    <cfRule type="cellIs" dxfId="58" priority="24" operator="between">
      <formula>$I$22</formula>
      <formula>$J$22</formula>
    </cfRule>
  </conditionalFormatting>
  <conditionalFormatting sqref="F16">
    <cfRule type="cellIs" dxfId="57" priority="23" operator="between">
      <formula>$I$23</formula>
      <formula>$J$23</formula>
    </cfRule>
  </conditionalFormatting>
  <conditionalFormatting sqref="F17">
    <cfRule type="cellIs" dxfId="56" priority="22" operator="between">
      <formula>$I$24</formula>
      <formula>$J$24</formula>
    </cfRule>
  </conditionalFormatting>
  <conditionalFormatting sqref="F18">
    <cfRule type="cellIs" dxfId="55" priority="21" operator="between">
      <formula>$I$25</formula>
      <formula>$J$25</formula>
    </cfRule>
  </conditionalFormatting>
  <conditionalFormatting sqref="F19">
    <cfRule type="cellIs" dxfId="54" priority="20" operator="between">
      <formula>$I$26</formula>
      <formula>$J$26</formula>
    </cfRule>
  </conditionalFormatting>
  <conditionalFormatting sqref="F20">
    <cfRule type="cellIs" dxfId="53" priority="19" operator="between">
      <formula>$I$27</formula>
      <formula>$J$27</formula>
    </cfRule>
  </conditionalFormatting>
  <conditionalFormatting sqref="F21">
    <cfRule type="cellIs" dxfId="52" priority="18" operator="between">
      <formula>$I$28</formula>
      <formula>$J$28</formula>
    </cfRule>
  </conditionalFormatting>
  <conditionalFormatting sqref="F22:F23">
    <cfRule type="cellIs" dxfId="51" priority="17" operator="between">
      <formula>$I$29</formula>
      <formula>$J$29</formula>
    </cfRule>
  </conditionalFormatting>
  <conditionalFormatting sqref="F23">
    <cfRule type="cellIs" dxfId="50" priority="16" operator="between">
      <formula>$I$30</formula>
      <formula>$J$30</formula>
    </cfRule>
  </conditionalFormatting>
  <conditionalFormatting sqref="F24">
    <cfRule type="cellIs" dxfId="49" priority="15" operator="between">
      <formula>$I$31</formula>
      <formula>$J$31</formula>
    </cfRule>
  </conditionalFormatting>
  <conditionalFormatting sqref="F25">
    <cfRule type="cellIs" dxfId="48" priority="14" operator="between">
      <formula>$I$32</formula>
      <formula>$J$32</formula>
    </cfRule>
  </conditionalFormatting>
  <conditionalFormatting sqref="F26">
    <cfRule type="cellIs" dxfId="47" priority="13" operator="between">
      <formula>$I$33</formula>
      <formula>$J$33</formula>
    </cfRule>
  </conditionalFormatting>
  <conditionalFormatting sqref="F27">
    <cfRule type="cellIs" dxfId="46" priority="12" operator="between">
      <formula>$I$34</formula>
      <formula>$J$34</formula>
    </cfRule>
  </conditionalFormatting>
  <conditionalFormatting sqref="F28">
    <cfRule type="cellIs" dxfId="45" priority="11" operator="between">
      <formula>$I$35</formula>
      <formula>$J$35</formula>
    </cfRule>
  </conditionalFormatting>
  <conditionalFormatting sqref="F29">
    <cfRule type="cellIs" dxfId="44" priority="10" operator="between">
      <formula>$I$36</formula>
      <formula>$J$36</formula>
    </cfRule>
  </conditionalFormatting>
  <conditionalFormatting sqref="F30">
    <cfRule type="cellIs" dxfId="43" priority="9" operator="between">
      <formula>$I$37</formula>
      <formula>$J$37</formula>
    </cfRule>
  </conditionalFormatting>
  <conditionalFormatting sqref="F31">
    <cfRule type="cellIs" dxfId="42" priority="8" operator="between">
      <formula>$I$38</formula>
      <formula>$J$38</formula>
    </cfRule>
  </conditionalFormatting>
  <conditionalFormatting sqref="F32">
    <cfRule type="cellIs" dxfId="41" priority="7" operator="between">
      <formula>$I$39</formula>
      <formula>$J$39</formula>
    </cfRule>
  </conditionalFormatting>
  <conditionalFormatting sqref="F33">
    <cfRule type="cellIs" dxfId="40" priority="6" operator="between">
      <formula>$I$40</formula>
      <formula>$J$40</formula>
    </cfRule>
  </conditionalFormatting>
  <conditionalFormatting sqref="F34">
    <cfRule type="cellIs" dxfId="39" priority="5" operator="between">
      <formula>$I$41</formula>
      <formula>$J$41</formula>
    </cfRule>
  </conditionalFormatting>
  <conditionalFormatting sqref="F35">
    <cfRule type="cellIs" dxfId="38" priority="4" operator="between">
      <formula>$I$42</formula>
      <formula>$J$42</formula>
    </cfRule>
  </conditionalFormatting>
  <conditionalFormatting sqref="F36">
    <cfRule type="cellIs" dxfId="37" priority="3" operator="between">
      <formula>$I$43</formula>
      <formula>$J$43</formula>
    </cfRule>
  </conditionalFormatting>
  <conditionalFormatting sqref="F37">
    <cfRule type="cellIs" dxfId="36" priority="2" operator="between">
      <formula>$I$44</formula>
      <formula>$J$44</formula>
    </cfRule>
  </conditionalFormatting>
  <conditionalFormatting sqref="F38">
    <cfRule type="cellIs" dxfId="35" priority="1" operator="between">
      <formula>$I$45</formula>
      <formula>$J$45</formula>
    </cfRule>
  </conditionalFormatting>
  <conditionalFormatting sqref="F5:G38">
    <cfRule type="cellIs" dxfId="34" priority="103" operator="between">
      <formula>#REF!</formula>
      <formula>#REF!</formula>
    </cfRule>
  </conditionalFormatting>
  <conditionalFormatting sqref="G5:G38">
    <cfRule type="cellIs" dxfId="33" priority="101" operator="between">
      <formula>$K$12</formula>
      <formula>$L$12</formula>
    </cfRule>
  </conditionalFormatting>
  <conditionalFormatting sqref="G6">
    <cfRule type="cellIs" dxfId="32" priority="99" operator="between">
      <formula>$K$13</formula>
      <formula>$L$13</formula>
    </cfRule>
  </conditionalFormatting>
  <conditionalFormatting sqref="G7">
    <cfRule type="cellIs" dxfId="31" priority="97" operator="between">
      <formula>$K$14</formula>
      <formula>$L$14</formula>
    </cfRule>
  </conditionalFormatting>
  <conditionalFormatting sqref="G8">
    <cfRule type="cellIs" dxfId="30" priority="95" operator="between">
      <formula>$K$15</formula>
      <formula>$L$15</formula>
    </cfRule>
  </conditionalFormatting>
  <conditionalFormatting sqref="G9">
    <cfRule type="cellIs" dxfId="29" priority="93" operator="between">
      <formula>$K$16</formula>
      <formula>$L$16</formula>
    </cfRule>
  </conditionalFormatting>
  <conditionalFormatting sqref="G10">
    <cfRule type="cellIs" dxfId="28" priority="91" operator="between">
      <formula>$K$17</formula>
      <formula>$L$17</formula>
    </cfRule>
  </conditionalFormatting>
  <conditionalFormatting sqref="G11">
    <cfRule type="cellIs" dxfId="27" priority="89" operator="between">
      <formula>$K$18</formula>
      <formula>$L$18</formula>
    </cfRule>
  </conditionalFormatting>
  <conditionalFormatting sqref="G12">
    <cfRule type="cellIs" dxfId="26" priority="87" operator="between">
      <formula>$K$19</formula>
      <formula>$L$19</formula>
    </cfRule>
  </conditionalFormatting>
  <conditionalFormatting sqref="G13">
    <cfRule type="cellIs" dxfId="25" priority="85" operator="between">
      <formula>$K$20</formula>
      <formula>$L$20</formula>
    </cfRule>
  </conditionalFormatting>
  <conditionalFormatting sqref="G14">
    <cfRule type="cellIs" dxfId="24" priority="83" operator="between">
      <formula>$K$21</formula>
      <formula>$L$21</formula>
    </cfRule>
  </conditionalFormatting>
  <conditionalFormatting sqref="G15">
    <cfRule type="cellIs" dxfId="23" priority="81" operator="between">
      <formula>$K$22</formula>
      <formula>$L$22</formula>
    </cfRule>
  </conditionalFormatting>
  <conditionalFormatting sqref="G16">
    <cfRule type="cellIs" dxfId="22" priority="79" operator="between">
      <formula>$K$23</formula>
      <formula>$L$23</formula>
    </cfRule>
  </conditionalFormatting>
  <conditionalFormatting sqref="G17">
    <cfRule type="cellIs" dxfId="21" priority="77" operator="between">
      <formula>$K$24</formula>
      <formula>$L$24</formula>
    </cfRule>
  </conditionalFormatting>
  <conditionalFormatting sqref="G18">
    <cfRule type="cellIs" dxfId="20" priority="75" operator="between">
      <formula>$K$25</formula>
      <formula>$L$25</formula>
    </cfRule>
  </conditionalFormatting>
  <conditionalFormatting sqref="G19">
    <cfRule type="cellIs" dxfId="19" priority="73" operator="between">
      <formula>$K$26</formula>
      <formula>$L$26</formula>
    </cfRule>
  </conditionalFormatting>
  <conditionalFormatting sqref="G20">
    <cfRule type="cellIs" dxfId="18" priority="71" operator="between">
      <formula>$K$27</formula>
      <formula>$L$27</formula>
    </cfRule>
  </conditionalFormatting>
  <conditionalFormatting sqref="G21">
    <cfRule type="cellIs" dxfId="17" priority="69" operator="between">
      <formula>$K$28</formula>
      <formula>$L$28</formula>
    </cfRule>
  </conditionalFormatting>
  <conditionalFormatting sqref="G22">
    <cfRule type="cellIs" dxfId="16" priority="67" operator="between">
      <formula>$K$29</formula>
      <formula>$L$29</formula>
    </cfRule>
  </conditionalFormatting>
  <conditionalFormatting sqref="G23">
    <cfRule type="cellIs" dxfId="15" priority="65" operator="between">
      <formula>$K$30</formula>
      <formula>$L$30</formula>
    </cfRule>
  </conditionalFormatting>
  <conditionalFormatting sqref="G24">
    <cfRule type="cellIs" dxfId="14" priority="63" operator="between">
      <formula>$K$31</formula>
      <formula>$L$31</formula>
    </cfRule>
  </conditionalFormatting>
  <conditionalFormatting sqref="G25">
    <cfRule type="cellIs" dxfId="13" priority="61" operator="between">
      <formula>$K$32</formula>
      <formula>$L$32</formula>
    </cfRule>
  </conditionalFormatting>
  <conditionalFormatting sqref="G26">
    <cfRule type="cellIs" dxfId="12" priority="59" operator="between">
      <formula>$K$33</formula>
      <formula>$L$33</formula>
    </cfRule>
  </conditionalFormatting>
  <conditionalFormatting sqref="G27">
    <cfRule type="cellIs" dxfId="11" priority="57" operator="between">
      <formula>$K$34</formula>
      <formula>$L$34</formula>
    </cfRule>
  </conditionalFormatting>
  <conditionalFormatting sqref="G28">
    <cfRule type="cellIs" dxfId="10" priority="55" operator="between">
      <formula>$K$35</formula>
      <formula>$L$35</formula>
    </cfRule>
  </conditionalFormatting>
  <conditionalFormatting sqref="G29">
    <cfRule type="cellIs" dxfId="9" priority="53" operator="between">
      <formula>$K$36</formula>
      <formula>$L$36</formula>
    </cfRule>
  </conditionalFormatting>
  <conditionalFormatting sqref="G30">
    <cfRule type="cellIs" dxfId="8" priority="51" operator="between">
      <formula>$K$37</formula>
      <formula>$L$37</formula>
    </cfRule>
  </conditionalFormatting>
  <conditionalFormatting sqref="G31">
    <cfRule type="cellIs" dxfId="7" priority="49" operator="between">
      <formula>$K$38</formula>
      <formula>$L$38</formula>
    </cfRule>
  </conditionalFormatting>
  <conditionalFormatting sqref="G32">
    <cfRule type="cellIs" dxfId="6" priority="47" operator="between">
      <formula>$K$39</formula>
      <formula>$L$39</formula>
    </cfRule>
  </conditionalFormatting>
  <conditionalFormatting sqref="G33">
    <cfRule type="cellIs" dxfId="5" priority="45" operator="between">
      <formula>$K$40</formula>
      <formula>$L$40</formula>
    </cfRule>
  </conditionalFormatting>
  <conditionalFormatting sqref="G34">
    <cfRule type="cellIs" dxfId="4" priority="43" operator="between">
      <formula>$K$41</formula>
      <formula>$L$41</formula>
    </cfRule>
  </conditionalFormatting>
  <conditionalFormatting sqref="G35">
    <cfRule type="cellIs" dxfId="3" priority="41" operator="between">
      <formula>$K$42</formula>
      <formula>$L$42</formula>
    </cfRule>
  </conditionalFormatting>
  <conditionalFormatting sqref="G36">
    <cfRule type="cellIs" dxfId="2" priority="39" operator="between">
      <formula>$K$43</formula>
      <formula>$L$43</formula>
    </cfRule>
  </conditionalFormatting>
  <conditionalFormatting sqref="G37">
    <cfRule type="cellIs" dxfId="1" priority="37" operator="between">
      <formula>$K$44</formula>
      <formula>$L$44</formula>
    </cfRule>
  </conditionalFormatting>
  <conditionalFormatting sqref="G38">
    <cfRule type="cellIs" dxfId="0" priority="35" operator="between">
      <formula>$K$45</formula>
      <formula>$L$45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Q50"/>
  <sheetViews>
    <sheetView showGridLines="0" zoomScale="85" workbookViewId="0">
      <selection activeCell="C18" sqref="C18:E18"/>
    </sheetView>
  </sheetViews>
  <sheetFormatPr baseColWidth="10" defaultColWidth="9.109375" defaultRowHeight="14.4" x14ac:dyDescent="0.3"/>
  <cols>
    <col min="3" max="3" width="9.109375" customWidth="1"/>
    <col min="4" max="4" width="39.5546875" style="43" customWidth="1"/>
    <col min="5" max="5" width="12.109375" customWidth="1"/>
  </cols>
  <sheetData>
    <row r="2" spans="2:17" s="44" customFormat="1" x14ac:dyDescent="0.3">
      <c r="B2" s="45"/>
      <c r="C2" s="142" t="s">
        <v>76</v>
      </c>
      <c r="D2" s="143"/>
      <c r="E2" s="143"/>
      <c r="F2" s="46"/>
      <c r="G2" s="47"/>
      <c r="H2" s="47"/>
      <c r="I2" s="47"/>
      <c r="J2" s="47"/>
      <c r="K2" s="47"/>
      <c r="L2" s="47"/>
      <c r="M2" s="47"/>
      <c r="N2" s="47"/>
      <c r="O2" s="47"/>
      <c r="P2" s="47"/>
      <c r="Q2" s="47"/>
    </row>
    <row r="3" spans="2:17" s="44" customFormat="1" x14ac:dyDescent="0.3">
      <c r="B3" s="45" t="b">
        <v>0</v>
      </c>
      <c r="C3" s="141" t="s">
        <v>77</v>
      </c>
      <c r="D3" s="141"/>
      <c r="E3" s="141"/>
      <c r="F3" s="46"/>
      <c r="G3" s="47"/>
      <c r="H3" s="47"/>
      <c r="I3" s="47"/>
      <c r="J3" s="47"/>
      <c r="K3" s="47"/>
      <c r="L3" s="47"/>
      <c r="M3" s="47"/>
      <c r="N3" s="47"/>
      <c r="O3" s="47"/>
      <c r="P3" s="47"/>
      <c r="Q3" s="47"/>
    </row>
    <row r="4" spans="2:17" s="44" customFormat="1" x14ac:dyDescent="0.3">
      <c r="B4" s="45" t="b">
        <v>0</v>
      </c>
      <c r="C4" s="141" t="s">
        <v>78</v>
      </c>
      <c r="D4" s="141"/>
      <c r="E4" s="141"/>
      <c r="F4" s="46"/>
      <c r="G4" s="47"/>
      <c r="H4" s="47"/>
      <c r="I4" s="47"/>
      <c r="J4" s="47"/>
      <c r="K4" s="47"/>
      <c r="L4" s="47"/>
      <c r="M4" s="47"/>
      <c r="N4" s="47"/>
      <c r="O4" s="47"/>
      <c r="P4" s="47"/>
      <c r="Q4" s="47"/>
    </row>
    <row r="5" spans="2:17" s="44" customFormat="1" x14ac:dyDescent="0.3">
      <c r="B5" s="45" t="b">
        <v>0</v>
      </c>
      <c r="C5" s="141" t="s">
        <v>79</v>
      </c>
      <c r="D5" s="141"/>
      <c r="E5" s="141"/>
      <c r="F5" s="46"/>
      <c r="G5" s="47"/>
      <c r="H5" s="47"/>
      <c r="I5" s="47"/>
      <c r="J5" s="47"/>
      <c r="K5" s="47"/>
      <c r="L5" s="47"/>
      <c r="M5" s="47"/>
      <c r="N5" s="47"/>
      <c r="O5" s="47"/>
      <c r="P5" s="47"/>
      <c r="Q5" s="47"/>
    </row>
    <row r="6" spans="2:17" s="44" customFormat="1" x14ac:dyDescent="0.3">
      <c r="B6" s="45" t="b">
        <v>0</v>
      </c>
      <c r="C6" s="141" t="s">
        <v>80</v>
      </c>
      <c r="D6" s="141"/>
      <c r="E6" s="141"/>
      <c r="F6" s="46"/>
      <c r="G6" s="47"/>
      <c r="H6" s="47"/>
      <c r="I6" s="47"/>
      <c r="J6" s="47"/>
      <c r="K6" s="47"/>
      <c r="L6" s="47"/>
      <c r="M6" s="47"/>
      <c r="N6" s="47"/>
      <c r="O6" s="47"/>
      <c r="P6" s="47"/>
      <c r="Q6" s="47"/>
    </row>
    <row r="7" spans="2:17" s="44" customFormat="1" x14ac:dyDescent="0.3">
      <c r="B7" s="45" t="b">
        <v>0</v>
      </c>
      <c r="C7" s="141" t="s">
        <v>81</v>
      </c>
      <c r="D7" s="141"/>
      <c r="E7" s="141"/>
      <c r="F7" s="46"/>
      <c r="G7" s="47"/>
      <c r="H7" s="47"/>
      <c r="I7" s="47"/>
      <c r="J7" s="47"/>
      <c r="K7" s="47"/>
      <c r="L7" s="47"/>
      <c r="M7" s="47"/>
      <c r="N7" s="47"/>
      <c r="O7" s="47"/>
      <c r="P7" s="47"/>
      <c r="Q7" s="47"/>
    </row>
    <row r="8" spans="2:17" s="44" customFormat="1" x14ac:dyDescent="0.3">
      <c r="B8" s="45" t="b">
        <v>0</v>
      </c>
      <c r="C8" s="141" t="s">
        <v>82</v>
      </c>
      <c r="D8" s="141"/>
      <c r="E8" s="141"/>
      <c r="F8" s="46"/>
      <c r="G8" s="47"/>
      <c r="H8" s="47"/>
      <c r="I8" s="47"/>
      <c r="J8" s="47"/>
      <c r="K8" s="47"/>
      <c r="L8" s="47"/>
      <c r="M8" s="47"/>
      <c r="N8" s="47"/>
      <c r="O8" s="47"/>
      <c r="P8" s="47"/>
      <c r="Q8" s="47"/>
    </row>
    <row r="9" spans="2:17" s="44" customFormat="1" x14ac:dyDescent="0.3">
      <c r="B9" s="45" t="b">
        <v>0</v>
      </c>
      <c r="C9" s="141" t="s">
        <v>83</v>
      </c>
      <c r="D9" s="141"/>
      <c r="E9" s="141"/>
      <c r="F9" s="46"/>
      <c r="G9" s="47"/>
      <c r="H9" s="47"/>
      <c r="I9" s="47"/>
      <c r="J9" s="47"/>
      <c r="K9" s="47"/>
      <c r="L9" s="47"/>
      <c r="M9" s="47"/>
      <c r="N9" s="47"/>
      <c r="O9" s="47"/>
      <c r="P9" s="47"/>
      <c r="Q9" s="47"/>
    </row>
    <row r="10" spans="2:17" s="44" customFormat="1" x14ac:dyDescent="0.3">
      <c r="B10" s="45" t="b">
        <v>0</v>
      </c>
      <c r="C10" s="141" t="s">
        <v>84</v>
      </c>
      <c r="D10" s="141"/>
      <c r="E10" s="141"/>
      <c r="F10" s="46"/>
      <c r="G10" s="47"/>
      <c r="H10" s="47"/>
      <c r="I10" s="47"/>
      <c r="J10" s="47"/>
      <c r="K10" s="47"/>
      <c r="L10" s="47"/>
      <c r="M10" s="47"/>
      <c r="N10" s="47"/>
      <c r="O10" s="47"/>
      <c r="P10" s="47"/>
      <c r="Q10" s="47"/>
    </row>
    <row r="11" spans="2:17" s="44" customFormat="1" x14ac:dyDescent="0.3">
      <c r="B11" s="45" t="b">
        <v>0</v>
      </c>
      <c r="C11" s="141" t="s">
        <v>85</v>
      </c>
      <c r="D11" s="141"/>
      <c r="E11" s="141"/>
      <c r="F11" s="46"/>
      <c r="G11" s="47"/>
      <c r="H11" s="47"/>
      <c r="I11" s="47"/>
      <c r="J11" s="47"/>
      <c r="K11" s="47"/>
      <c r="L11" s="47"/>
      <c r="M11" s="47"/>
      <c r="N11" s="47"/>
      <c r="O11" s="47"/>
      <c r="P11" s="47"/>
      <c r="Q11" s="47"/>
    </row>
    <row r="12" spans="2:17" s="44" customFormat="1" x14ac:dyDescent="0.3">
      <c r="B12" s="45" t="b">
        <v>0</v>
      </c>
      <c r="C12" s="141" t="s">
        <v>86</v>
      </c>
      <c r="D12" s="141"/>
      <c r="E12" s="141"/>
      <c r="F12" s="46"/>
      <c r="G12" s="47"/>
      <c r="H12" s="47"/>
      <c r="I12" s="47"/>
      <c r="J12" s="47"/>
      <c r="K12" s="47"/>
      <c r="L12" s="47"/>
      <c r="M12" s="47"/>
      <c r="N12" s="47"/>
      <c r="O12" s="47"/>
      <c r="P12" s="47"/>
      <c r="Q12" s="47"/>
    </row>
    <row r="13" spans="2:17" s="44" customFormat="1" x14ac:dyDescent="0.3">
      <c r="B13" s="45" t="b">
        <v>0</v>
      </c>
      <c r="C13" s="141" t="s">
        <v>87</v>
      </c>
      <c r="D13" s="141"/>
      <c r="E13" s="141"/>
      <c r="F13" s="46"/>
      <c r="G13" s="47"/>
      <c r="H13" s="47"/>
      <c r="I13" s="47"/>
      <c r="J13" s="47"/>
      <c r="K13" s="47"/>
      <c r="L13" s="47"/>
      <c r="M13" s="47"/>
      <c r="N13" s="47"/>
      <c r="O13" s="47"/>
      <c r="P13" s="47"/>
      <c r="Q13" s="47"/>
    </row>
    <row r="14" spans="2:17" s="44" customFormat="1" x14ac:dyDescent="0.3">
      <c r="B14" s="45" t="b">
        <v>0</v>
      </c>
      <c r="C14" s="141" t="s">
        <v>88</v>
      </c>
      <c r="D14" s="141"/>
      <c r="E14" s="141"/>
      <c r="F14" s="46"/>
      <c r="G14" s="47"/>
      <c r="H14" s="47"/>
      <c r="I14" s="47"/>
      <c r="J14" s="47"/>
      <c r="K14" s="47"/>
      <c r="L14" s="47"/>
      <c r="M14" s="47"/>
      <c r="N14" s="47"/>
      <c r="O14" s="47"/>
      <c r="P14" s="47"/>
      <c r="Q14" s="47"/>
    </row>
    <row r="15" spans="2:17" s="44" customFormat="1" x14ac:dyDescent="0.3">
      <c r="B15" s="45" t="b">
        <v>0</v>
      </c>
      <c r="C15" s="141" t="s">
        <v>89</v>
      </c>
      <c r="D15" s="141"/>
      <c r="E15" s="141"/>
      <c r="F15" s="46"/>
      <c r="G15" s="47"/>
      <c r="H15" s="47"/>
      <c r="I15" s="47"/>
      <c r="J15" s="47"/>
      <c r="K15" s="47"/>
      <c r="L15" s="47"/>
      <c r="M15" s="47"/>
      <c r="N15" s="47"/>
      <c r="O15" s="47"/>
      <c r="P15" s="47"/>
      <c r="Q15" s="47"/>
    </row>
    <row r="16" spans="2:17" s="44" customFormat="1" x14ac:dyDescent="0.3">
      <c r="B16" s="45" t="b">
        <v>0</v>
      </c>
      <c r="C16" s="141" t="s">
        <v>90</v>
      </c>
      <c r="D16" s="141"/>
      <c r="E16" s="141"/>
      <c r="F16" s="46"/>
      <c r="G16" s="47"/>
      <c r="H16" s="47"/>
      <c r="I16" s="47"/>
      <c r="J16" s="47"/>
      <c r="K16" s="47"/>
      <c r="L16" s="47"/>
      <c r="M16" s="47"/>
      <c r="N16" s="47"/>
      <c r="O16" s="47"/>
      <c r="P16" s="47"/>
      <c r="Q16" s="47"/>
    </row>
    <row r="17" spans="2:17" s="44" customFormat="1" x14ac:dyDescent="0.3">
      <c r="B17" s="45" t="b">
        <v>0</v>
      </c>
      <c r="C17" s="141" t="s">
        <v>91</v>
      </c>
      <c r="D17" s="141"/>
      <c r="E17" s="141"/>
      <c r="F17" s="46"/>
      <c r="G17" s="47"/>
      <c r="H17" s="47"/>
      <c r="I17" s="47"/>
      <c r="J17" s="47"/>
      <c r="K17" s="47"/>
      <c r="L17" s="47"/>
      <c r="M17" s="47"/>
      <c r="N17" s="47"/>
      <c r="O17" s="47"/>
      <c r="P17" s="47"/>
      <c r="Q17" s="47"/>
    </row>
    <row r="18" spans="2:17" s="44" customFormat="1" x14ac:dyDescent="0.3">
      <c r="B18" s="45" t="b">
        <v>0</v>
      </c>
      <c r="C18" s="141" t="s">
        <v>92</v>
      </c>
      <c r="D18" s="141"/>
      <c r="E18" s="141"/>
      <c r="F18" s="46"/>
      <c r="G18" s="47"/>
      <c r="H18" s="47"/>
      <c r="I18" s="47"/>
      <c r="J18" s="47"/>
      <c r="K18" s="47"/>
      <c r="L18" s="47"/>
      <c r="M18" s="47"/>
      <c r="N18" s="47"/>
      <c r="O18" s="47"/>
      <c r="P18" s="47"/>
      <c r="Q18" s="47"/>
    </row>
    <row r="19" spans="2:17" s="44" customFormat="1" x14ac:dyDescent="0.3">
      <c r="B19" s="45" t="b">
        <v>0</v>
      </c>
      <c r="C19" s="141" t="s">
        <v>93</v>
      </c>
      <c r="D19" s="141"/>
      <c r="E19" s="141"/>
      <c r="F19" s="46"/>
      <c r="G19" s="47"/>
      <c r="H19" s="47"/>
      <c r="I19" s="47"/>
      <c r="J19" s="47"/>
      <c r="K19" s="47"/>
      <c r="L19" s="47"/>
      <c r="M19" s="47"/>
      <c r="N19" s="47"/>
      <c r="O19" s="47"/>
      <c r="P19" s="47"/>
      <c r="Q19" s="47"/>
    </row>
    <row r="20" spans="2:17" s="44" customFormat="1" x14ac:dyDescent="0.3">
      <c r="B20" s="45"/>
      <c r="C20" s="48"/>
      <c r="D20" s="48"/>
      <c r="F20" s="46"/>
      <c r="G20" s="47"/>
      <c r="H20" s="47"/>
      <c r="I20" s="47"/>
      <c r="J20" s="47"/>
      <c r="K20" s="47"/>
      <c r="L20" s="47"/>
      <c r="M20" s="47"/>
      <c r="N20" s="47"/>
      <c r="O20" s="47"/>
      <c r="P20" s="47"/>
      <c r="Q20" s="47"/>
    </row>
    <row r="21" spans="2:17" x14ac:dyDescent="0.3">
      <c r="C21" s="49" t="s">
        <v>14</v>
      </c>
      <c r="D21" s="50" t="s">
        <v>15</v>
      </c>
      <c r="E21" s="49" t="s">
        <v>94</v>
      </c>
    </row>
    <row r="22" spans="2:17" ht="28.8" hidden="1" x14ac:dyDescent="0.3">
      <c r="C22" s="51">
        <v>1</v>
      </c>
      <c r="D22" s="52" t="s">
        <v>95</v>
      </c>
      <c r="E22" s="51" t="b">
        <v>0</v>
      </c>
    </row>
    <row r="23" spans="2:17" hidden="1" x14ac:dyDescent="0.3">
      <c r="C23" s="51">
        <v>2</v>
      </c>
      <c r="D23" s="52" t="s">
        <v>96</v>
      </c>
      <c r="E23" s="51" t="b">
        <v>0</v>
      </c>
    </row>
    <row r="24" spans="2:17" ht="28.8" hidden="1" x14ac:dyDescent="0.3">
      <c r="C24" s="51">
        <v>3</v>
      </c>
      <c r="D24" s="52" t="s">
        <v>97</v>
      </c>
      <c r="E24" s="51" t="b">
        <v>0</v>
      </c>
    </row>
    <row r="25" spans="2:17" hidden="1" x14ac:dyDescent="0.3">
      <c r="C25" s="51">
        <v>4</v>
      </c>
      <c r="D25" s="52" t="s">
        <v>98</v>
      </c>
      <c r="E25" s="51" t="b">
        <v>0</v>
      </c>
    </row>
    <row r="26" spans="2:17" hidden="1" x14ac:dyDescent="0.3">
      <c r="C26" s="51">
        <v>5</v>
      </c>
      <c r="D26" s="52" t="s">
        <v>99</v>
      </c>
      <c r="E26" s="51" t="b">
        <v>0</v>
      </c>
    </row>
    <row r="27" spans="2:17" ht="28.8" hidden="1" x14ac:dyDescent="0.3">
      <c r="C27" s="51">
        <v>6</v>
      </c>
      <c r="D27" s="52" t="s">
        <v>100</v>
      </c>
      <c r="E27" s="51" t="b">
        <v>0</v>
      </c>
    </row>
    <row r="28" spans="2:17" ht="28.8" hidden="1" x14ac:dyDescent="0.3">
      <c r="C28" s="51">
        <v>1</v>
      </c>
      <c r="D28" s="53" t="s">
        <v>101</v>
      </c>
      <c r="E28" s="51" t="b">
        <v>0</v>
      </c>
    </row>
    <row r="29" spans="2:17" ht="28.8" hidden="1" x14ac:dyDescent="0.3">
      <c r="C29" s="51">
        <v>2</v>
      </c>
      <c r="D29" s="53" t="s">
        <v>102</v>
      </c>
      <c r="E29" s="51" t="b">
        <v>0</v>
      </c>
    </row>
    <row r="30" spans="2:17" ht="57.6" hidden="1" x14ac:dyDescent="0.3">
      <c r="C30" s="51">
        <v>3</v>
      </c>
      <c r="D30" s="52" t="s">
        <v>103</v>
      </c>
      <c r="E30" s="51" t="b">
        <v>0</v>
      </c>
    </row>
    <row r="31" spans="2:17" ht="28.8" hidden="1" x14ac:dyDescent="0.3">
      <c r="C31" s="51">
        <v>4</v>
      </c>
      <c r="D31" s="52" t="s">
        <v>104</v>
      </c>
      <c r="E31" s="51" t="b">
        <v>0</v>
      </c>
    </row>
    <row r="32" spans="2:17" ht="57.6" hidden="1" x14ac:dyDescent="0.3">
      <c r="C32" s="51">
        <v>5</v>
      </c>
      <c r="D32" s="52" t="s">
        <v>105</v>
      </c>
      <c r="E32" s="51" t="b">
        <v>0</v>
      </c>
    </row>
    <row r="33" spans="3:5" ht="28.8" hidden="1" x14ac:dyDescent="0.3">
      <c r="C33" s="51">
        <v>6</v>
      </c>
      <c r="D33" s="52" t="s">
        <v>106</v>
      </c>
      <c r="E33" s="51" t="b">
        <v>0</v>
      </c>
    </row>
    <row r="34" spans="3:5" ht="57.6" hidden="1" x14ac:dyDescent="0.3">
      <c r="C34" s="51">
        <v>7</v>
      </c>
      <c r="D34" s="52" t="s">
        <v>107</v>
      </c>
      <c r="E34" s="51" t="b">
        <v>0</v>
      </c>
    </row>
    <row r="35" spans="3:5" ht="28.8" hidden="1" x14ac:dyDescent="0.3">
      <c r="C35" s="51">
        <v>8</v>
      </c>
      <c r="D35" s="52" t="s">
        <v>108</v>
      </c>
      <c r="E35" s="51" t="b">
        <v>0</v>
      </c>
    </row>
    <row r="36" spans="3:5" ht="28.8" x14ac:dyDescent="0.3">
      <c r="C36" s="51">
        <v>1</v>
      </c>
      <c r="D36" s="52" t="s">
        <v>109</v>
      </c>
      <c r="E36" s="51" t="b">
        <v>0</v>
      </c>
    </row>
    <row r="37" spans="3:5" ht="43.2" x14ac:dyDescent="0.3">
      <c r="C37" s="51">
        <v>2</v>
      </c>
      <c r="D37" s="52" t="s">
        <v>110</v>
      </c>
      <c r="E37" s="51" t="b">
        <v>0</v>
      </c>
    </row>
    <row r="38" spans="3:5" ht="43.2" x14ac:dyDescent="0.3">
      <c r="C38" s="51">
        <v>3</v>
      </c>
      <c r="D38" s="52" t="s">
        <v>111</v>
      </c>
      <c r="E38" s="51" t="b">
        <v>0</v>
      </c>
    </row>
    <row r="41" spans="3:5" ht="54.9" customHeight="1" x14ac:dyDescent="0.3">
      <c r="C41" s="144" t="s">
        <v>112</v>
      </c>
      <c r="D41" s="147"/>
      <c r="E41" s="147"/>
    </row>
    <row r="42" spans="3:5" s="46" customFormat="1" ht="27" customHeight="1" x14ac:dyDescent="0.3">
      <c r="C42" s="144"/>
      <c r="D42" s="146" t="s">
        <v>113</v>
      </c>
      <c r="E42" s="146"/>
    </row>
    <row r="43" spans="3:5" s="46" customFormat="1" ht="54.9" customHeight="1" x14ac:dyDescent="0.3">
      <c r="C43" s="144" t="s">
        <v>114</v>
      </c>
      <c r="D43" s="145"/>
      <c r="E43" s="145"/>
    </row>
    <row r="44" spans="3:5" s="46" customFormat="1" ht="27" customHeight="1" x14ac:dyDescent="0.3">
      <c r="C44" s="144"/>
      <c r="D44" s="146" t="s">
        <v>113</v>
      </c>
      <c r="E44" s="146"/>
    </row>
    <row r="45" spans="3:5" s="46" customFormat="1" ht="54.9" customHeight="1" x14ac:dyDescent="0.3">
      <c r="C45" s="144" t="s">
        <v>115</v>
      </c>
      <c r="D45" s="145"/>
      <c r="E45" s="145"/>
    </row>
    <row r="46" spans="3:5" s="46" customFormat="1" ht="27" customHeight="1" x14ac:dyDescent="0.3">
      <c r="C46" s="144"/>
      <c r="D46" s="146" t="s">
        <v>113</v>
      </c>
      <c r="E46" s="146"/>
    </row>
    <row r="49" spans="2:17" s="44" customFormat="1" x14ac:dyDescent="0.3">
      <c r="B49" s="45"/>
      <c r="C49" s="48"/>
      <c r="D49" s="48"/>
      <c r="F49" s="46"/>
      <c r="G49" s="47"/>
      <c r="H49" s="47"/>
      <c r="I49" s="47"/>
      <c r="J49" s="47"/>
      <c r="K49" s="47"/>
      <c r="L49" s="47"/>
      <c r="M49" s="47"/>
      <c r="N49" s="47"/>
      <c r="O49" s="47"/>
      <c r="P49" s="47"/>
      <c r="Q49" s="47"/>
    </row>
    <row r="50" spans="2:17" s="44" customFormat="1" x14ac:dyDescent="0.3">
      <c r="B50" s="45"/>
      <c r="C50" s="48"/>
      <c r="D50" s="48"/>
      <c r="F50" s="46"/>
      <c r="G50" s="47"/>
      <c r="H50" s="47"/>
      <c r="I50" s="47"/>
      <c r="J50" s="47"/>
      <c r="K50" s="47"/>
      <c r="L50" s="47"/>
      <c r="M50" s="47"/>
      <c r="N50" s="47"/>
      <c r="O50" s="47"/>
      <c r="P50" s="47"/>
      <c r="Q50" s="47"/>
    </row>
  </sheetData>
  <mergeCells count="27">
    <mergeCell ref="C45:C46"/>
    <mergeCell ref="D45:E45"/>
    <mergeCell ref="D46:E46"/>
    <mergeCell ref="C41:C42"/>
    <mergeCell ref="D41:E41"/>
    <mergeCell ref="D42:E42"/>
    <mergeCell ref="C43:C44"/>
    <mergeCell ref="D43:E43"/>
    <mergeCell ref="D44:E44"/>
    <mergeCell ref="C2:E2"/>
    <mergeCell ref="C3:E3"/>
    <mergeCell ref="C4:E4"/>
    <mergeCell ref="C5:E5"/>
    <mergeCell ref="C6:E6"/>
    <mergeCell ref="C7:E7"/>
    <mergeCell ref="C8:E8"/>
    <mergeCell ref="C9:E9"/>
    <mergeCell ref="C10:E10"/>
    <mergeCell ref="C11:E11"/>
    <mergeCell ref="C17:E17"/>
    <mergeCell ref="C18:E18"/>
    <mergeCell ref="C19:E19"/>
    <mergeCell ref="C12:E12"/>
    <mergeCell ref="C13:E13"/>
    <mergeCell ref="C14:E14"/>
    <mergeCell ref="C15:E15"/>
    <mergeCell ref="C16:E16"/>
  </mergeCells>
  <pageMargins left="0.7" right="0.7" top="0.75" bottom="0.75" header="0.3" footer="0.3"/>
  <pageSetup paperSize="9" firstPageNumber="4294967295"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2.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vt:lpstr>
      <vt:lpstr>analisis valores historicos</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Ángela Patricia Barreto Plaza</cp:lastModifiedBy>
  <cp:revision>1</cp:revision>
  <dcterms:created xsi:type="dcterms:W3CDTF">2023-05-24T19:36:50Z</dcterms:created>
  <dcterms:modified xsi:type="dcterms:W3CDTF">2026-08-03T18:55:37Z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