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IMDRI-JURIDICA-2025\Desktop\GRAMA\"/>
    </mc:Choice>
  </mc:AlternateContent>
  <xr:revisionPtr revIDLastSave="0" documentId="13_ncr:1_{7D8AA169-868E-49FD-800C-5573DB2F167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IU OBRA" sheetId="6" r:id="rId1"/>
    <sheet name="PRESUPUESTO" sheetId="1" r:id="rId2"/>
    <sheet name="F.Prestacional" sheetId="3" state="hidden" r:id="rId3"/>
    <sheet name="F.Prestacional J" sheetId="4" state="hidden" r:id="rId4"/>
  </sheets>
  <externalReferences>
    <externalReference r:id="rId5"/>
    <externalReference r:id="rId6"/>
    <externalReference r:id="rId7"/>
  </externalReferences>
  <definedNames>
    <definedName name="\0" localSheetId="0">#REF!</definedName>
    <definedName name="\0">#REF!</definedName>
    <definedName name="\b" localSheetId="0">#REF!</definedName>
    <definedName name="\b">#REF!</definedName>
    <definedName name="\c">#REF!</definedName>
    <definedName name="\d" localSheetId="0">#REF!</definedName>
    <definedName name="\d">#REF!</definedName>
    <definedName name="\e">#REF!</definedName>
    <definedName name="\g" localSheetId="0">#REF!</definedName>
    <definedName name="\g">#REF!</definedName>
    <definedName name="\i" localSheetId="0">#REF!</definedName>
    <definedName name="\i">#REF!</definedName>
    <definedName name="\m" localSheetId="0">#REF!</definedName>
    <definedName name="\m">#REF!</definedName>
    <definedName name="\n" localSheetId="0">#REF!</definedName>
    <definedName name="\n">#REF!</definedName>
    <definedName name="\PX">#REF!</definedName>
    <definedName name="\r">#REF!</definedName>
    <definedName name="\t">#REF!</definedName>
    <definedName name="\X">#N/A</definedName>
    <definedName name="\Z">#N/A</definedName>
    <definedName name="____________________________________APU221" localSheetId="0">#REF!</definedName>
    <definedName name="____________________________________APU221">#REF!</definedName>
    <definedName name="____________________________________APU465">#REF!</definedName>
    <definedName name="____________________________________PJ50" localSheetId="0">#REF!</definedName>
    <definedName name="____________________________________PJ50">#REF!</definedName>
    <definedName name="____________________________________pj51" localSheetId="0">#REF!</definedName>
    <definedName name="____________________________________pj51">#REF!</definedName>
    <definedName name="__________________________________APU221" localSheetId="0">#REF!</definedName>
    <definedName name="__________________________________APU221">#REF!</definedName>
    <definedName name="__________________________________APU465">#REF!</definedName>
    <definedName name="__________________________________PJ50" localSheetId="0">#REF!</definedName>
    <definedName name="__________________________________PJ50">#REF!</definedName>
    <definedName name="__________________________________pj51" localSheetId="0">#REF!</definedName>
    <definedName name="__________________________________pj51">#REF!</definedName>
    <definedName name="_________________________________APU221" localSheetId="0">#REF!</definedName>
    <definedName name="_________________________________APU221">#REF!</definedName>
    <definedName name="_________________________________APU465">#REF!</definedName>
    <definedName name="_________________________________PJ50" localSheetId="0">#REF!</definedName>
    <definedName name="_________________________________PJ50">#REF!</definedName>
    <definedName name="_________________________________pj51" localSheetId="0">#REF!</definedName>
    <definedName name="_________________________________pj51">#REF!</definedName>
    <definedName name="________________________________APU221" localSheetId="0">#REF!</definedName>
    <definedName name="________________________________APU221">#REF!</definedName>
    <definedName name="________________________________APU465">#REF!</definedName>
    <definedName name="________________________________PJ50" localSheetId="0">#REF!</definedName>
    <definedName name="________________________________PJ50">#REF!</definedName>
    <definedName name="________________________________pj51" localSheetId="0">#REF!</definedName>
    <definedName name="________________________________pj51">#REF!</definedName>
    <definedName name="_______________________________APU221" localSheetId="0">#REF!</definedName>
    <definedName name="_______________________________APU221">#REF!</definedName>
    <definedName name="_______________________________APU465">#REF!</definedName>
    <definedName name="_______________________________PJ50" localSheetId="0">#REF!</definedName>
    <definedName name="_______________________________PJ50">#REF!</definedName>
    <definedName name="_______________________________pj51" localSheetId="0">#REF!</definedName>
    <definedName name="_______________________________pj51">#REF!</definedName>
    <definedName name="_____________________________APU221" localSheetId="0">#REF!</definedName>
    <definedName name="_____________________________APU221">#REF!</definedName>
    <definedName name="_____________________________APU465">#REF!</definedName>
    <definedName name="_____________________________PJ50" localSheetId="0">#REF!</definedName>
    <definedName name="_____________________________PJ50">#REF!</definedName>
    <definedName name="_____________________________pj51" localSheetId="0">#REF!</definedName>
    <definedName name="_____________________________pj51">#REF!</definedName>
    <definedName name="____________________________APU221" localSheetId="0">#REF!</definedName>
    <definedName name="____________________________APU221">#REF!</definedName>
    <definedName name="____________________________APU465">#REF!</definedName>
    <definedName name="____________________________PJ50" localSheetId="0">#REF!</definedName>
    <definedName name="____________________________PJ50">#REF!</definedName>
    <definedName name="____________________________pj51" localSheetId="0">#REF!</definedName>
    <definedName name="____________________________pj51">#REF!</definedName>
    <definedName name="___________________________APU221" localSheetId="0">#REF!</definedName>
    <definedName name="___________________________APU221">#REF!</definedName>
    <definedName name="___________________________APU465">#REF!</definedName>
    <definedName name="___________________________PJ50" localSheetId="0">#REF!</definedName>
    <definedName name="___________________________PJ50">#REF!</definedName>
    <definedName name="___________________________pj51" localSheetId="0">#REF!</definedName>
    <definedName name="___________________________pj51">#REF!</definedName>
    <definedName name="_________________________APU221" localSheetId="0">#REF!</definedName>
    <definedName name="_________________________APU221">#REF!</definedName>
    <definedName name="_________________________APU465">#REF!</definedName>
    <definedName name="_________________________PJ50" localSheetId="0">#REF!</definedName>
    <definedName name="_________________________PJ50">#REF!</definedName>
    <definedName name="_________________________pj51" localSheetId="0">#REF!</definedName>
    <definedName name="_________________________pj51">#REF!</definedName>
    <definedName name="________________________APU221" localSheetId="0">#REF!</definedName>
    <definedName name="________________________APU221">#REF!</definedName>
    <definedName name="________________________APU465">#REF!</definedName>
    <definedName name="________________________PJ50" localSheetId="0">#REF!</definedName>
    <definedName name="________________________PJ50">#REF!</definedName>
    <definedName name="________________________pj51" localSheetId="0">#REF!</definedName>
    <definedName name="________________________pj51">#REF!</definedName>
    <definedName name="_______________________APU221" localSheetId="0">#REF!</definedName>
    <definedName name="_______________________APU221">#REF!</definedName>
    <definedName name="_______________________APU465">#REF!</definedName>
    <definedName name="_______________________PJ50" localSheetId="0">#REF!</definedName>
    <definedName name="_______________________PJ50">#REF!</definedName>
    <definedName name="_______________________pj51" localSheetId="0">#REF!</definedName>
    <definedName name="_______________________pj51">#REF!</definedName>
    <definedName name="______________________FS01">#REF!</definedName>
    <definedName name="_____________________FS01">#REF!</definedName>
    <definedName name="____________________APU221" localSheetId="0">#REF!</definedName>
    <definedName name="____________________APU221">#REF!</definedName>
    <definedName name="____________________APU465">#REF!</definedName>
    <definedName name="____________________FS01">#REF!</definedName>
    <definedName name="____________________PJ50" localSheetId="0">#REF!</definedName>
    <definedName name="____________________PJ50">#REF!</definedName>
    <definedName name="____________________pj51" localSheetId="0">#REF!</definedName>
    <definedName name="____________________pj51">#REF!</definedName>
    <definedName name="___________________FS01">#N/A</definedName>
    <definedName name="__________________FS01">#N/A</definedName>
    <definedName name="_________________FS01">#REF!</definedName>
    <definedName name="________________FS01">#N/A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APU221" localSheetId="0">#REF!</definedName>
    <definedName name="__________APU221">#REF!</definedName>
    <definedName name="__________APU465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PJ50" localSheetId="0">#REF!</definedName>
    <definedName name="__________PJ50">#REF!</definedName>
    <definedName name="__________pj51" localSheetId="0">#REF!</definedName>
    <definedName name="__________pj51">#REF!</definedName>
    <definedName name="_________APU221" localSheetId="0">#REF!</definedName>
    <definedName name="_________APU221">#REF!</definedName>
    <definedName name="_________APU465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PJ50" localSheetId="0">#REF!</definedName>
    <definedName name="_________PJ50">#REF!</definedName>
    <definedName name="_________pj51" localSheetId="0">#REF!</definedName>
    <definedName name="_________pj51">#REF!</definedName>
    <definedName name="________APU221" localSheetId="0">#REF!</definedName>
    <definedName name="________APU221">#REF!</definedName>
    <definedName name="________APU465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PJ50" localSheetId="0">#REF!</definedName>
    <definedName name="________PJ50">#REF!</definedName>
    <definedName name="________pj51" localSheetId="0">#REF!</definedName>
    <definedName name="________pj51">#REF!</definedName>
    <definedName name="_______APU221" localSheetId="0">#REF!</definedName>
    <definedName name="_______APU221">#REF!</definedName>
    <definedName name="_______APU465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 localSheetId="0">#REF!</definedName>
    <definedName name="______A251140">#REF!</definedName>
    <definedName name="______A251150">#REF!</definedName>
    <definedName name="______APU221" localSheetId="0">#REF!</definedName>
    <definedName name="______APU221">#REF!</definedName>
    <definedName name="______APU465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PU221" localSheetId="0">#REF!</definedName>
    <definedName name="_____APU221">#REF!</definedName>
    <definedName name="_____APU465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NG1">#REF!</definedName>
    <definedName name="_____NG2">#REF!</definedName>
    <definedName name="_____NG3">#REF!</definedName>
    <definedName name="_____NG4">#REF!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A251140">#REF!</definedName>
    <definedName name="____A251150">#REF!</definedName>
    <definedName name="____APU221" localSheetId="0">#REF!</definedName>
    <definedName name="____APU221">#REF!</definedName>
    <definedName name="____APU465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NG1">#REF!</definedName>
    <definedName name="____NG2">#REF!</definedName>
    <definedName name="____NG3">#REF!</definedName>
    <definedName name="____NG4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>#REF!</definedName>
    <definedName name="___A251150">#REF!</definedName>
    <definedName name="___APU221" localSheetId="0">#REF!</definedName>
    <definedName name="___APU221">#REF!</definedName>
    <definedName name="___APU465">#REF!</definedName>
    <definedName name="___EST12" localSheetId="0">#REF!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mun2" localSheetId="0">#REF!</definedName>
    <definedName name="___mun2">#REF!</definedName>
    <definedName name="___NG1">#REF!</definedName>
    <definedName name="___NG2">#REF!</definedName>
    <definedName name="___NG3">#REF!</definedName>
    <definedName name="___NG4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Ret13">#REF!</definedName>
    <definedName name="___Ret19">#REF!</definedName>
    <definedName name="___Ret25">#REF!</definedName>
    <definedName name="___Ret50">#REF!</definedName>
    <definedName name="___Ret63">#REF!</definedName>
    <definedName name="___TD02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251140" localSheetId="0">#REF!</definedName>
    <definedName name="__A251140">#REF!</definedName>
    <definedName name="__A25115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 localSheetId="0">#REF!</definedName>
    <definedName name="__aiu2">#REF!</definedName>
    <definedName name="__APU221" localSheetId="0">#REF!</definedName>
    <definedName name="__APU221">#REF!</definedName>
    <definedName name="__APU465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G1">#REF!</definedName>
    <definedName name="__NG2">#REF!</definedName>
    <definedName name="__NG3">#REF!</definedName>
    <definedName name="__NG4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et13">#REF!</definedName>
    <definedName name="__Ret19">#REF!</definedName>
    <definedName name="__Ret25">#REF!</definedName>
    <definedName name="__Ret50">#REF!</definedName>
    <definedName name="__Ret63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2A028" localSheetId="0">#REF!</definedName>
    <definedName name="_02A028">#REF!</definedName>
    <definedName name="_02B029" localSheetId="0">#REF!</definedName>
    <definedName name="_02B029">#REF!</definedName>
    <definedName name="_02B030" localSheetId="0">#REF!</definedName>
    <definedName name="_02B030">#REF!</definedName>
    <definedName name="_04A05" localSheetId="0">#REF!</definedName>
    <definedName name="_04A05">#REF!</definedName>
    <definedName name="_06H0054">#REF!</definedName>
    <definedName name="_07C001">#REF!</definedName>
    <definedName name="_08A089">#REF!</definedName>
    <definedName name="_1__123Graph_ACart_Utilidad" hidden="1">#REF!</definedName>
    <definedName name="_10C023" localSheetId="0">#REF!</definedName>
    <definedName name="_10C023">#REF!</definedName>
    <definedName name="_10C045" localSheetId="0">#REF!</definedName>
    <definedName name="_10C045">#REF!</definedName>
    <definedName name="_10D010" localSheetId="0">#REF!</definedName>
    <definedName name="_10D010">#REF!</definedName>
    <definedName name="_10M001" localSheetId="0">#REF!</definedName>
    <definedName name="_10M001">#REF!</definedName>
    <definedName name="_11B032">#REF!</definedName>
    <definedName name="_11B033">#REF!</definedName>
    <definedName name="_11B034">#REF!</definedName>
    <definedName name="_11Z100">#REF!</definedName>
    <definedName name="_12B006">#REF!</definedName>
    <definedName name="_13B085">#REF!</definedName>
    <definedName name="_13B151">#REF!</definedName>
    <definedName name="_13B200">#REF!</definedName>
    <definedName name="_13H099">#REF!</definedName>
    <definedName name="_19F002">#REF!</definedName>
    <definedName name="_19F003">#REF!</definedName>
    <definedName name="_19F004">#REF!</definedName>
    <definedName name="_2__123Graph_BCart_Utilidad" hidden="1">#REF!</definedName>
    <definedName name="_22A018" localSheetId="0">#REF!</definedName>
    <definedName name="_22A018">#REF!</definedName>
    <definedName name="_22A047" localSheetId="0">#REF!</definedName>
    <definedName name="_22A047">#REF!</definedName>
    <definedName name="_22A061" localSheetId="0">#REF!</definedName>
    <definedName name="_22A061">#REF!</definedName>
    <definedName name="_22A062" localSheetId="0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4A005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251140" localSheetId="0">#REF!</definedName>
    <definedName name="_A251140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iu2" localSheetId="0">#REF!</definedName>
    <definedName name="_aiu2">#REF!</definedName>
    <definedName name="_APU221" localSheetId="0">#REF!</definedName>
    <definedName name="_APU221">#REF!</definedName>
    <definedName name="_APU465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e">#NAME?</definedName>
    <definedName name="_e_6">#NAME?</definedName>
    <definedName name="_e_7">#NAME?</definedName>
    <definedName name="_e_8">#NAME?</definedName>
    <definedName name="_ENE16" localSheetId="0" hidden="1">{#N/A,#N/A,FALSE,"Hoja1";#N/A,#N/A,FALSE,"Hoja2"}</definedName>
    <definedName name="_ENE16" hidden="1">{#N/A,#N/A,FALSE,"Hoja1";#N/A,#N/A,FALSE,"Hoja2"}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localSheetId="0" hidden="1">{"SUMINISTRO E INSTALACIÓN CANALETAS L=7.50"}</definedName>
    <definedName name="_F4" hidden="1">{"SUMINISTRO E INSTALACIÓN CANALETAS L=7.50"}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localSheetId="0" hidden="1">#REF!</definedName>
    <definedName name="_Fill" hidden="1">#REF!</definedName>
    <definedName name="_xlnm._FilterDatabase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247" localSheetId="0">#REF!</definedName>
    <definedName name="_ME247">#REF!</definedName>
    <definedName name="_ME26" localSheetId="0">#REF!</definedName>
    <definedName name="_ME26">#REF!</definedName>
    <definedName name="_ME35" localSheetId="0">#REF!</definedName>
    <definedName name="_ME35">#REF!</definedName>
    <definedName name="_mov1" localSheetId="0" hidden="1">{#N/A,#N/A,FALSE,"Hoja1";#N/A,#N/A,FALSE,"Hoja2"}</definedName>
    <definedName name="_mov1" hidden="1">{#N/A,#N/A,FALSE,"Hoja1";#N/A,#N/A,FALSE,"Hoja2"}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G1">#REF!</definedName>
    <definedName name="_NG2">#REF!</definedName>
    <definedName name="_NG3">#REF!</definedName>
    <definedName name="_NG4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0">#REF!</definedName>
    <definedName name="_PJ50">#REF!</definedName>
    <definedName name="_pj51" localSheetId="0">#REF!</definedName>
    <definedName name="_pj51">#REF!</definedName>
    <definedName name="_r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0">#REF!</definedName>
    <definedName name="_rc">#REF!</definedName>
    <definedName name="_ref4" localSheetId="0">#REF!</definedName>
    <definedName name="_ref4">#REF!</definedName>
    <definedName name="_Ret13">#REF!</definedName>
    <definedName name="_Ret19">#REF!</definedName>
    <definedName name="_Ret25">#REF!</definedName>
    <definedName name="_Ret50">#REF!</definedName>
    <definedName name="_Ret63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 hidden="1">#REF!</definedName>
    <definedName name="_SE212" localSheetId="0">#REF!</definedName>
    <definedName name="_SE212">#REF!</definedName>
    <definedName name="_SE216" localSheetId="0">#REF!</definedName>
    <definedName name="_SE216">#REF!</definedName>
    <definedName name="_SE217" localSheetId="0">#REF!</definedName>
    <definedName name="_SE217">#REF!</definedName>
    <definedName name="_SE218" localSheetId="0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33333">#REF!</definedName>
    <definedName name="a_6">#NAME?</definedName>
    <definedName name="a_7">#NAME?</definedName>
    <definedName name="a_8">#NAME?</definedName>
    <definedName name="A_IMPRESIÓN_IM" localSheetId="0">#REF!</definedName>
    <definedName name="A_impresión_IM">#REF!</definedName>
    <definedName name="A18A200" localSheetId="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#N/A</definedName>
    <definedName name="aa" hidden="1">{#N/A,#N/A,TRUE,"Unifilar"}</definedName>
    <definedName name="AAA">#N/A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>#REF!</definedName>
    <definedName name="aaaaaa" localSheetId="0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LI">#REF!</definedName>
    <definedName name="AALIS">#REF!</definedName>
    <definedName name="AARR">#REF!</definedName>
    <definedName name="AARR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WG12" localSheetId="0">#REF!</definedName>
    <definedName name="AAWG12">#REF!</definedName>
    <definedName name="AAWG12S" localSheetId="0">#REF!</definedName>
    <definedName name="AAWG12S">#REF!</definedName>
    <definedName name="ab" localSheetId="0">#REF!</definedName>
    <definedName name="ab">#REF!</definedName>
    <definedName name="ABC" localSheetId="0">#REF!</definedName>
    <definedName name="ABC">#REF!</definedName>
    <definedName name="ABG">#REF!</definedName>
    <definedName name="absc" localSheetId="0">#REF!</definedName>
    <definedName name="absc">#REF!</definedName>
    <definedName name="ABSC1">#REF!</definedName>
    <definedName name="AccessDatabase" hidden="1">"C:\C-314\VOLUMENES\volfin4.mdb"</definedName>
    <definedName name="ACEC">#REF!</definedName>
    <definedName name="ACECS">#REF!</definedName>
    <definedName name="Acefy4200">#REF!</definedName>
    <definedName name="Acero_corrugado">#REF!</definedName>
    <definedName name="ACIP">#REF!</definedName>
    <definedName name="ACIPS">#REF!</definedName>
    <definedName name="Acopla_sanitario_grival">#REF!</definedName>
    <definedName name="ACSA">#REF!</definedName>
    <definedName name="ACSAS">#REF!</definedName>
    <definedName name="ACTA" localSheetId="0">#REF!</definedName>
    <definedName name="ACTA">#REF!</definedName>
    <definedName name="acta_parcial_1" localSheetId="0">#REF!</definedName>
    <definedName name="acta_parcial_1">#REF!</definedName>
    <definedName name="ACTA1" localSheetId="0">#REF!</definedName>
    <definedName name="ACTA1">#REF!</definedName>
    <definedName name="ACTA2" localSheetId="0">#REF!</definedName>
    <definedName name="ACTA2">#REF!</definedName>
    <definedName name="actamodifacion" localSheetId="0" hidden="1">{#N/A,#N/A,TRUE,"Unifilar"}</definedName>
    <definedName name="actamodifacion" hidden="1">{#N/A,#N/A,TRUE,"Unifilar"}</definedName>
    <definedName name="AD" localSheetId="0">#REF!</definedName>
    <definedName name="ad">#REF!</definedName>
    <definedName name="ADAD" localSheetId="0">#REF!</definedName>
    <definedName name="ADAD">#REF!</definedName>
    <definedName name="Adaptador_pvc">#REF!</definedName>
    <definedName name="ADFE">#N/A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0">#REF!</definedName>
    <definedName name="Adm">[1]PRESUPUESTO!$F$564</definedName>
    <definedName name="ADMON">#REF!</definedName>
    <definedName name="ADMONS">#REF!</definedName>
    <definedName name="adn">#REF!</definedName>
    <definedName name="adoq">#REF!</definedName>
    <definedName name="ads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EUPO">#REF!</definedName>
    <definedName name="AEUPOS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#REF!</definedName>
    <definedName name="Agua" localSheetId="0">#REF!</definedName>
    <definedName name="AGUA">#REF!</definedName>
    <definedName name="AGUAS">#REF!</definedName>
    <definedName name="AGUY">#REF!</definedName>
    <definedName name="AGUYS">#REF!</definedName>
    <definedName name="ah" localSheetId="0">#REF!</definedName>
    <definedName name="ah">#REF!</definedName>
    <definedName name="ahe" localSheetId="0">#REF!</definedName>
    <definedName name="ahe">#REF!</definedName>
    <definedName name="AIPE" localSheetId="0">#REF!</definedName>
    <definedName name="AIPE">#REF!</definedName>
    <definedName name="Aire_Acondicionado_Inverter_12000_btu">#REF!</definedName>
    <definedName name="Aire_Acondicionado_Inverter_9000_btu">#REF!</definedName>
    <definedName name="aj" localSheetId="0">#REF!</definedName>
    <definedName name="aj">#REF!</definedName>
    <definedName name="ALAM">#REF!</definedName>
    <definedName name="Alambre_de_pua_calibre_14">#REF!</definedName>
    <definedName name="Alambre_negro">#REF!</definedName>
    <definedName name="AMBI">#REF!</definedName>
    <definedName name="AMBIS">#REF!</definedName>
    <definedName name="ANALISIS">#REF!</definedName>
    <definedName name="Andamios">#REF!</definedName>
    <definedName name="angie" localSheetId="0">#REF!</definedName>
    <definedName name="angie">#REF!</definedName>
    <definedName name="angulo_6_metros_3__16_x_2_pulgadas_g___50">#REF!</definedName>
    <definedName name="anscount" hidden="1">1</definedName>
    <definedName name="ANTICIPO">#N/A</definedName>
    <definedName name="Anticorrosivo">#REF!</definedName>
    <definedName name="ao" localSheetId="0">#REF!</definedName>
    <definedName name="ao">#REF!</definedName>
    <definedName name="ap">#REF!</definedName>
    <definedName name="APAKE">#REF!</definedName>
    <definedName name="APAKES">#REF!</definedName>
    <definedName name="APE">#REF!</definedName>
    <definedName name="APES">#REF!</definedName>
    <definedName name="apu" localSheetId="0">#N/A</definedName>
    <definedName name="APU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O" localSheetId="0" hidden="1">#REF!</definedName>
    <definedName name="APUO" hidden="1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">#REF!</definedName>
    <definedName name="ARAS">#REF!</definedName>
    <definedName name="ARE">#REF!</definedName>
    <definedName name="_xlnm.Extract" localSheetId="0">#REF!</definedName>
    <definedName name="_xlnm.Extract">#REF!</definedName>
    <definedName name="_xlnm.Print_Area" localSheetId="0">'AIU OBRA'!$A$2:$J$34</definedName>
    <definedName name="_xlnm.Print_Area" localSheetId="2">F.Prestacional!$B$4:$H$126</definedName>
    <definedName name="_xlnm.Print_Area" localSheetId="3">'F.Prestacional J'!$B$4:$G$96</definedName>
    <definedName name="_xlnm.Print_Area" localSheetId="1">PRESUPUESTO!$A$1:$F$30</definedName>
    <definedName name="_xlnm.Print_Area">#REF!</definedName>
    <definedName name="Area_Impresión" localSheetId="0">#REF!</definedName>
    <definedName name="Area_Impresión">#REF!</definedName>
    <definedName name="Arena">#REF!</definedName>
    <definedName name="ARFA">#REF!</definedName>
    <definedName name="ARFAS">#REF!</definedName>
    <definedName name="armuve">#N/A</definedName>
    <definedName name="AS" localSheetId="0">#N/A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#REF!</definedName>
    <definedName name="ASAU">#REF!</definedName>
    <definedName name="ASAUS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>#REF!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ds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E">#REF!</definedName>
    <definedName name="ASIE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HO">#REF!</definedName>
    <definedName name="au" localSheetId="0">#REF!</definedName>
    <definedName name="au">#REF!</definedName>
    <definedName name="aur" localSheetId="0">#REF!</definedName>
    <definedName name="aur">#REF!</definedName>
    <definedName name="av" localSheetId="0">#REF!</definedName>
    <definedName name="av">#REF!</definedName>
    <definedName name="ax">#REF!</definedName>
    <definedName name="Ayudante">#REF!</definedName>
    <definedName name="AyudanteHR" localSheetId="2">F.Prestacional!$E$13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>#REF!</definedName>
    <definedName name="b">#REF!</definedName>
    <definedName name="baber" localSheetId="0">#REF!</definedName>
    <definedName name="baber">#REF!</definedName>
    <definedName name="BALANCE2">#REF!</definedName>
    <definedName name="BARRIOS">#REF!</definedName>
    <definedName name="BARZALOZA" localSheetId="0" hidden="1">{#N/A,#N/A,TRUE,"Unifilar"}</definedName>
    <definedName name="BARZALOZA" hidden="1">{#N/A,#N/A,TRUE,"Unifilar"}</definedName>
    <definedName name="bas">#REF!</definedName>
    <definedName name="Base_datos_DU">#REF!</definedName>
    <definedName name="Base_datos_IM">#REF!</definedName>
    <definedName name="_xlnm.Database">#REF!</definedName>
    <definedName name="BB" localSheetId="0">#N/A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imestre">#REF!</definedName>
    <definedName name="bl" localSheetId="0">#REF!</definedName>
    <definedName name="bl">#REF!</definedName>
    <definedName name="Bloque">#REF!</definedName>
    <definedName name="bnm" localSheetId="0">#REF!</definedName>
    <definedName name="bnm">#REF!</definedName>
    <definedName name="BORDE1">#N/A</definedName>
    <definedName name="BORDE2">#REF!</definedName>
    <definedName name="BORDE3">#REF!</definedName>
    <definedName name="BOX">#N/A</definedName>
    <definedName name="BOX__" hidden="1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M80aS">#REF!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 localSheetId="0">#REF!</definedName>
    <definedName name="BuscHSeguim">[1]SEGUIMIENTO!$P$27:$PS$60</definedName>
    <definedName name="BuscHSeguim2" localSheetId="0">#REF!</definedName>
    <definedName name="BuscHSeguim2">[1]SEGUIMIENTO!$P$29:$PS$60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" localSheetId="0">#REF!</definedName>
    <definedName name="ca">#REF!</definedName>
    <definedName name="Cable__10">#REF!</definedName>
    <definedName name="Cable__12">#REF!</definedName>
    <definedName name="Cable__14">#REF!</definedName>
    <definedName name="Caja_hexagonal_pvc">#REF!</definedName>
    <definedName name="cancha" localSheetId="0">#REF!</definedName>
    <definedName name="cancha">#REF!</definedName>
    <definedName name="CANT" localSheetId="0">#REF!</definedName>
    <definedName name="CANT">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sanare">#REF!</definedName>
    <definedName name="causa" localSheetId="0">#REF!</definedName>
    <definedName name="causa">#REF!</definedName>
    <definedName name="cc" localSheetId="0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 localSheetId="0">#REF!</definedName>
    <definedName name="ccto210">#REF!</definedName>
    <definedName name="cd" localSheetId="0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 localSheetId="0">#REF!</definedName>
    <definedName name="CDCT">[1]PRESUPUESTO!$A$2</definedName>
    <definedName name="CDRAIZ" localSheetId="0">#REF!</definedName>
    <definedName name="CDRAIZ">#REF!</definedName>
    <definedName name="CDRAIZS" localSheetId="0">#REF!</definedName>
    <definedName name="CDRAIZS">#REF!</definedName>
    <definedName name="cdretuiojhf" hidden="1">#REF!</definedName>
    <definedName name="CDSeguim" localSheetId="0">#REF!</definedName>
    <definedName name="CDSeguim">[1]SEGUIMIENTO!$G$30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Blanco">#REF!</definedName>
    <definedName name="CEMENTO1a">#REF!</definedName>
    <definedName name="CER" localSheetId="0" hidden="1">{#N/A,#N/A,FALSE,"PROPON.2001"}</definedName>
    <definedName name="CER" hidden="1">{#N/A,#N/A,FALSE,"PROPON.2001"}</definedName>
    <definedName name="ceroletra" localSheetId="0">#REF!</definedName>
    <definedName name="ceroletra">#REF!</definedName>
    <definedName name="cerounid" localSheetId="0">#REF!</definedName>
    <definedName name="cerounid">#REF!</definedName>
    <definedName name="cerovr" localSheetId="0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HAZO_PUNTILLA_ANCLAJES">#REF!</definedName>
    <definedName name="Cierrapuerta_hidraulico_ajustable_hasta_80_kilos">#REF!</definedName>
    <definedName name="CINTA_MALLA_ADHESIVA_X_90M">#REF!</definedName>
    <definedName name="clase" localSheetId="0">#REF!</definedName>
    <definedName name="clase">#REF!</definedName>
    <definedName name="CLASIFTODOS">[2]INSUMOS!$AE$14866:$AE$14905</definedName>
    <definedName name="co" localSheetId="0">#REF!</definedName>
    <definedName name="co">#REF!</definedName>
    <definedName name="co20n">#REF!</definedName>
    <definedName name="Co40n">#REF!</definedName>
    <definedName name="Combo_Sanitario_manantial_corona">#REF!</definedName>
    <definedName name="componentes">#N/A</definedName>
    <definedName name="Conc.2000">#REF!</definedName>
    <definedName name="Conc.2500">#REF!</definedName>
    <definedName name="Conc.3000">#REF!</definedName>
    <definedName name="concretoact2" localSheetId="0">#REF!</definedName>
    <definedName name="concretoact2">#REF!</definedName>
    <definedName name="consolidadototal" localSheetId="0">#REF!</definedName>
    <definedName name="consolidadototal">#REF!</definedName>
    <definedName name="CONT" localSheetId="0">#REF!</definedName>
    <definedName name="CONT">#REF!</definedName>
    <definedName name="contador" hidden="1">1</definedName>
    <definedName name="Control" hidden="1">#REF!</definedName>
    <definedName name="COP" localSheetId="0">#REF!</definedName>
    <definedName name="COP">#REF!</definedName>
    <definedName name="COPIA" localSheetId="0">#N/A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#N/A</definedName>
    <definedName name="corri">#N/A</definedName>
    <definedName name="COSTODIRECTO">#REF!</definedName>
    <definedName name="COSTOS">#REF!</definedName>
    <definedName name="COTIZACIONES" localSheetId="0" hidden="1">{"'dir.g'!$A$1","'Horarios'!$A$4:$D$5"}</definedName>
    <definedName name="COTIZACIONES" hidden="1">{"'dir.g'!$A$1","'Horarios'!$A$4:$D$5"}</definedName>
    <definedName name="cp" localSheetId="0">#REF!</definedName>
    <definedName name="cp">#REF!</definedName>
    <definedName name="CPARQS">#REF!</definedName>
    <definedName name="CPoblado" hidden="1">""</definedName>
    <definedName name="critério" localSheetId="0">#REF!</definedName>
    <definedName name="critério">#REF!</definedName>
    <definedName name="critério1" localSheetId="0">#REF!</definedName>
    <definedName name="critério1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os" localSheetId="0">#REF!</definedName>
    <definedName name="Criticos">#REF!</definedName>
    <definedName name="CronogFechaFin" localSheetId="0">#REF!</definedName>
    <definedName name="CronogFechaFin">[1]CRONOGRAMA!$BN$11</definedName>
    <definedName name="CronogFechaInic" localSheetId="0">#REF!</definedName>
    <definedName name="CronogFechaInic">[1]CRONOGRAMA!$BN$10</definedName>
    <definedName name="CRONOGRAMA" localSheetId="0">#REF!</definedName>
    <definedName name="CRONOGRAMA">#REF!</definedName>
    <definedName name="CUADRILLAS" localSheetId="2">F.Prestacional!$B$62</definedName>
    <definedName name="CUADRILLASJ">#REF!</definedName>
    <definedName name="CuadrillasTodas" localSheetId="2">F.Prestacional!$A$62:$J$113</definedName>
    <definedName name="CuadrillasTodasJ" localSheetId="3">'F.Prestacional J'!$A$39:$G$88</definedName>
    <definedName name="CUAL">#N/A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#REF!</definedName>
    <definedName name="cv" localSheetId="0">#REF!</definedName>
    <definedName name="cv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0">#REF!</definedName>
    <definedName name="cx">#REF!</definedName>
    <definedName name="d" localSheetId="0">#REF!</definedName>
    <definedName name="D">#REF!</definedName>
    <definedName name="dasa" localSheetId="0">#REF!</definedName>
    <definedName name="dasa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 localSheetId="0">#REF!</definedName>
    <definedName name="dc">#REF!</definedName>
    <definedName name="DCF" localSheetId="0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#N/A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>#REF!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OLICION">#REF!</definedName>
    <definedName name="descentralizadas">#REF!</definedName>
    <definedName name="Descripcion">#REF!</definedName>
    <definedName name="DESPER">#REF!</definedName>
    <definedName name="DESPERS">#REF!</definedName>
    <definedName name="deta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>#REF!</definedName>
    <definedName name="dfsds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MANTE" localSheetId="0" hidden="1">{#N/A,#N/A,TRUE,"Unifilar"}</definedName>
    <definedName name="DIAMANTE" hidden="1">{#N/A,#N/A,TRUE,"Unifilar"}</definedName>
    <definedName name="Diametro">#REF!</definedName>
    <definedName name="DIVERSOS" localSheetId="0">#REF!</definedName>
    <definedName name="DIVERSOS">#REF!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f" localSheetId="0">#REF!</definedName>
    <definedName name="drf">#REF!</definedName>
    <definedName name="drg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#N/A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ver">#REF!</definedName>
    <definedName name="dwd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fc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0">#REF!</definedName>
    <definedName name="e">#REF!</definedName>
    <definedName name="e11e1111" localSheetId="0">#REF!</definedName>
    <definedName name="e11e1111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">#N/A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w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#N/A</definedName>
    <definedName name="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ES">#REF!</definedName>
    <definedName name="ef" localSheetId="0">#REF!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F">#REF!</definedName>
    <definedName name="efwef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 localSheetId="0">#REF!</definedName>
    <definedName name="EGRESOS">#REF!</definedName>
    <definedName name="EGRG">#REF!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l" localSheetId="0">#REF!</definedName>
    <definedName name="el">#REF!</definedName>
    <definedName name="elaborado">"Cuadro de texto 84"</definedName>
    <definedName name="elaborado1">"Cuadro de texto 84"</definedName>
    <definedName name="EM">#REF!</definedName>
    <definedName name="eme">#N/A</definedName>
    <definedName name="Enchape_euro_o_corona">#REF!</definedName>
    <definedName name="ent_financiadoras">#REF!</definedName>
    <definedName name="Envío">1.25</definedName>
    <definedName name="EP">#REF!</definedName>
    <definedName name="EPS">#REF!</definedName>
    <definedName name="EQUI" localSheetId="0">#REF!</definedName>
    <definedName name="EQUI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de_soldadura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u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'AIU OBRA'!ERR</definedName>
    <definedName name="ES">[0]!ERR</definedName>
    <definedName name="ES_10" localSheetId="0">'AIU OBRA'!ERR</definedName>
    <definedName name="ES_10">ERR</definedName>
    <definedName name="ES_3" localSheetId="0">'AIU OBRA'!ERR</definedName>
    <definedName name="ES_3">ERR</definedName>
    <definedName name="ES_4" localSheetId="0">'AIU OBRA'!ERR</definedName>
    <definedName name="ES_4">ERR</definedName>
    <definedName name="ES_5" localSheetId="0">'AIU OBRA'!ERR</definedName>
    <definedName name="ES_5">ERR</definedName>
    <definedName name="ES_6" localSheetId="0">'AIU OBRA'!ERR</definedName>
    <definedName name="ES_6">ERR</definedName>
    <definedName name="ES_7" localSheetId="0">'AIU OBRA'!ERR</definedName>
    <definedName name="ES_7">ERR</definedName>
    <definedName name="ES_8" localSheetId="0">'AIU OBRA'!ERR</definedName>
    <definedName name="ES_8">ERR</definedName>
    <definedName name="ES_9">#NAME?</definedName>
    <definedName name="ESCUELABARZALOZA" localSheetId="0" hidden="1">{#N/A,#N/A,TRUE,"Unifilar"}</definedName>
    <definedName name="ESCUELABARZALOZA" hidden="1">{#N/A,#N/A,TRUE,"Unifilar"}</definedName>
    <definedName name="este">#REF!</definedName>
    <definedName name="Estuco_gl">#REF!</definedName>
    <definedName name="Eternit__8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">#REF!</definedName>
    <definedName name="excavaciones" localSheetId="0" hidden="1">{#N/A,#N/A,FALSE,"Hoja1";#N/A,#N/A,FALSE,"Hoja2"}</definedName>
    <definedName name="excavaciones" hidden="1">{#N/A,#N/A,FALSE,"Hoja1";#N/A,#N/A,FALSE,"Hoja2"}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8" localSheetId="0">#REF!</definedName>
    <definedName name="Excel_BuiltIn_Print_Titles_8">#REF!</definedName>
    <definedName name="Extracción_IM" localSheetId="0">#REF!</definedName>
    <definedName name="Extracción_IM">#REF!</definedName>
    <definedName name="fa" localSheetId="0">#REF!</definedName>
    <definedName name="fa">#REF!</definedName>
    <definedName name="FACTORDIEGO" localSheetId="0">'AIU OBRA'!ERR</definedName>
    <definedName name="FACTORDIEGO">[0]!ERR</definedName>
    <definedName name="FAL" localSheetId="0" hidden="1">{#N/A,#N/A,FALSE,"Hoja1";#N/A,#N/A,FALSE,"Hoja2"}</definedName>
    <definedName name="FAL" hidden="1">{#N/A,#N/A,FALSE,"Hoja1";#N/A,#N/A,FALSE,"Hoja2"}</definedName>
    <definedName name="fb" localSheetId="0">#REF!</definedName>
    <definedName name="fb">#REF!</definedName>
    <definedName name="fcc" localSheetId="0">#REF!</definedName>
    <definedName name="fcc">#REF!</definedName>
    <definedName name="FD" localSheetId="0">'AIU OBRA'!ERR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L" localSheetId="0" hidden="1">{#N/A,#N/A,FALSE,"Hoja1";#N/A,#N/A,FALSE,"Hoja2"}</definedName>
    <definedName name="FEL" hidden="1">{#N/A,#N/A,FALSE,"Hoja1";#N/A,#N/A,FALSE,"Hoja2"}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0">#REF!</definedName>
    <definedName name="Festivos">#REF!</definedName>
    <definedName name="ff" localSheetId="0">'AIU OBRA'!ERR</definedName>
    <definedName name="ff">#REF!</definedName>
    <definedName name="ff_10" localSheetId="0">'AIU OBRA'!ERR</definedName>
    <definedName name="ff_10">ERR</definedName>
    <definedName name="ff_3" localSheetId="0">'AIU OBRA'!ERR</definedName>
    <definedName name="ff_3">ERR</definedName>
    <definedName name="ff_4" localSheetId="0">'AIU OBRA'!ERR</definedName>
    <definedName name="ff_4">ERR</definedName>
    <definedName name="ff_5" localSheetId="0">'AIU OBRA'!ERR</definedName>
    <definedName name="ff_5">ERR</definedName>
    <definedName name="ff_6" localSheetId="0">'AIU OBRA'!ERR</definedName>
    <definedName name="ff_6">ERR</definedName>
    <definedName name="ff_7" localSheetId="0">'AIU OBRA'!ERR</definedName>
    <definedName name="ff_7">ERR</definedName>
    <definedName name="ff_8" localSheetId="0">'AIU OBRA'!ERR</definedName>
    <definedName name="ff_8">ERR</definedName>
    <definedName name="ff_9" localSheetId="0">'AIU OBRA'!ERR</definedName>
    <definedName name="ff_9">ERR</definedName>
    <definedName name="FFEECFFDAFF" localSheetId="0">#REF!</definedName>
    <definedName name="FFEECFFDA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 localSheetId="0">'AIU OBRA'!ERR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GAGA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Y">#REF!</definedName>
    <definedName name="FGV" localSheetId="0">#REF!</definedName>
    <definedName name="FGV">#REF!</definedName>
    <definedName name="FHDFH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HFH">#REF!</definedName>
    <definedName name="FHHHFHFDHFD">#REF!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HZDHZH">#REF!</definedName>
    <definedName name="fi" localSheetId="0">#REF!</definedName>
    <definedName name="fi">#REF!</definedName>
    <definedName name="filtrarbasedatos" hidden="1">#REF!</definedName>
    <definedName name="Fin_de_semana" localSheetId="0">#REF!</definedName>
    <definedName name="Fin_de_semana">#REF!</definedName>
    <definedName name="FINANCIACION" localSheetId="0">'AIU OBRA'!ERR</definedName>
    <definedName name="FINANCIACION">[0]!ERR</definedName>
    <definedName name="FINANCIACION_10" localSheetId="0">'AIU OBRA'!ERR</definedName>
    <definedName name="FINANCIACION_10">ERR</definedName>
    <definedName name="FINANCIACION_3" localSheetId="0">'AIU OBRA'!ERR</definedName>
    <definedName name="FINANCIACION_3">ERR</definedName>
    <definedName name="FINANCIACION_4" localSheetId="0">'AIU OBRA'!ERR</definedName>
    <definedName name="FINANCIACION_4">ERR</definedName>
    <definedName name="FINANCIACION_5" localSheetId="0">'AIU OBRA'!ERR</definedName>
    <definedName name="FINANCIACION_5">ERR</definedName>
    <definedName name="FINANCIACION_6" localSheetId="0">'AIU OBRA'!ERR</definedName>
    <definedName name="FINANCIACION_6">ERR</definedName>
    <definedName name="FINANCIACION_7" localSheetId="0">'AIU OBRA'!ERR</definedName>
    <definedName name="FINANCIACION_7">ERR</definedName>
    <definedName name="FINANCIACION_8" localSheetId="0">'AIU OBRA'!ERR</definedName>
    <definedName name="FINANCIACION_8">ERR</definedName>
    <definedName name="FINANCIACION_9" localSheetId="0">'AIU OBRA'!ERR</definedName>
    <definedName name="FINANCIACION_9">ERR</definedName>
    <definedName name="fk" localSheetId="0">#REF!</definedName>
    <definedName name="fk">#REF!</definedName>
    <definedName name="flq" localSheetId="0">#REF!</definedName>
    <definedName name="flq">#REF!</definedName>
    <definedName name="Fondo">#REF!</definedName>
    <definedName name="Formaleta">#REF!</definedName>
    <definedName name="Formato">#REF!</definedName>
    <definedName name="Formato1">#REF!</definedName>
    <definedName name="Fotos" localSheetId="0" hidden="1">{#N/A,#N/A,FALSE,"Hoja1";#N/A,#N/A,FALSE,"Hoja2"}</definedName>
    <definedName name="Fotos" hidden="1">{#N/A,#N/A,FALSE,"Hoja1";#N/A,#N/A,FALSE,"Hoja2"}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TY">#REF!</definedName>
    <definedName name="FS01_10" localSheetId="0">'AIU OBRA'!ERR</definedName>
    <definedName name="FS01_10">ERR</definedName>
    <definedName name="FS01_3" localSheetId="0">'AIU OBRA'!ERR</definedName>
    <definedName name="FS01_3">ERR</definedName>
    <definedName name="FS01_4" localSheetId="0">'AIU OBRA'!ERR</definedName>
    <definedName name="FS01_4">ERR</definedName>
    <definedName name="FS01_5" localSheetId="0">'AIU OBRA'!ERR</definedName>
    <definedName name="FS01_5">ERR</definedName>
    <definedName name="FS01_6" localSheetId="0">'AIU OBRA'!ERR</definedName>
    <definedName name="FS01_6">ERR</definedName>
    <definedName name="FS01_7" localSheetId="0">'AIU OBRA'!ERR</definedName>
    <definedName name="FS01_7">ERR</definedName>
    <definedName name="FS01_8" localSheetId="0">'AIU OBRA'!ERR</definedName>
    <definedName name="FS01_8">ERR</definedName>
    <definedName name="FS01_9" localSheetId="0">'AIU OBRA'!ERR</definedName>
    <definedName name="FS01_9">ERR</definedName>
    <definedName name="fsdfdf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0">'AIU OBRA'!ERR</definedName>
    <definedName name="fu">#REF!</definedName>
    <definedName name="Fuente">#REF!</definedName>
    <definedName name="fv" localSheetId="0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y" localSheetId="0">#REF!</definedName>
    <definedName name="fyy">#REF!</definedName>
    <definedName name="G" localSheetId="0" hidden="1">#REF!</definedName>
    <definedName name="G" hidden="1">#REF!</definedName>
    <definedName name="ga" localSheetId="0">#REF!</definedName>
    <definedName name="ga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S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">#REF!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">#REF!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0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'AIU OBRA'!ERR</definedName>
    <definedName name="GGG">[0]!ERR</definedName>
    <definedName name="GGG_10" localSheetId="0">'AIU OBRA'!ERR</definedName>
    <definedName name="GGG_10">ERR</definedName>
    <definedName name="GGG_3" localSheetId="0">'AIU OBRA'!ERR</definedName>
    <definedName name="GGG_3">ERR</definedName>
    <definedName name="GGG_4" localSheetId="0">'AIU OBRA'!ERR</definedName>
    <definedName name="GGG_4">ERR</definedName>
    <definedName name="GGG_5" localSheetId="0">'AIU OBRA'!ERR</definedName>
    <definedName name="GGG_5">ERR</definedName>
    <definedName name="GGG_6" localSheetId="0">'AIU OBRA'!ERR</definedName>
    <definedName name="GGG_6">ERR</definedName>
    <definedName name="GGG_7" localSheetId="0">'AIU OBRA'!ERR</definedName>
    <definedName name="GGG_7">ERR</definedName>
    <definedName name="GGG_8" localSheetId="0">'AIU OBRA'!ERR</definedName>
    <definedName name="GGG_8">ERR</definedName>
    <definedName name="GGG_9" localSheetId="0">'AIU OBRA'!ERR</definedName>
    <definedName name="GGG_9">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0">#REF!</definedName>
    <definedName name="ghu">#REF!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_verde">#REF!</definedName>
    <definedName name="GRAN_TOTAL" localSheetId="0">#REF!</definedName>
    <definedName name="GRAN_TOTAL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EGEG" localSheetId="0">#REF!</definedName>
    <definedName name="GREGEGEG">#REF!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0">#REF!</definedName>
    <definedName name="grl">#REF!</definedName>
    <definedName name="grp_WalkMeArrows">"shp_ArrowCurved,txt_WalkMeArrows,shp_ArrowStraight"</definedName>
    <definedName name="grp_WalkMeBrace">"shp_BraceBottom,txt_WalkMeBrace,shp_BraceLeft"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uaimar" localSheetId="0">#REF!</definedName>
    <definedName name="guaimar">#REF!</definedName>
    <definedName name="gy" localSheetId="0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CER">#REF!</definedName>
    <definedName name="HACER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'AIU OBRA'!ERR</definedName>
    <definedName name="hh">#REF!</definedName>
    <definedName name="HHFHFDDHF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" localSheetId="0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l" localSheetId="0">#REF!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P1">#REF!</definedName>
    <definedName name="HN_P2">#REF!</definedName>
    <definedName name="HN_P3">#REF!</definedName>
    <definedName name="HN_REC">#REF!</definedName>
    <definedName name="hnt" localSheetId="0">#REF!</definedName>
    <definedName name="hnt">#REF!</definedName>
    <definedName name="Hoja__1__de__3" localSheetId="0">#REF!</definedName>
    <definedName name="Hoja__1__de__3">#REF!</definedName>
    <definedName name="HOJA1" localSheetId="0">#REF!</definedName>
    <definedName name="HOJA1">#REF!</definedName>
    <definedName name="horat" localSheetId="0">#REF!</definedName>
    <definedName name="horat">#REF!</definedName>
    <definedName name="hp" localSheetId="0">#REF!</definedName>
    <definedName name="hp">#REF!</definedName>
    <definedName name="hqi" localSheetId="0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localSheetId="0" hidden="1">{"'dir.g'!$A$1","'Horarios'!$A$4:$D$5"}</definedName>
    <definedName name="HTML_Control" hidden="1">{"'dir.g'!$A$1","'Horarios'!$A$4:$D$5"}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4" hidden="1">TRUE</definedName>
    <definedName name="HTML_OS" hidden="1">0</definedName>
    <definedName name="HTML_PathFile" hidden="1">"E:\Dirtel.htm"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>#REF!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I">#REF!</definedName>
    <definedName name="ILLLO">#REF!</definedName>
    <definedName name="impacto">#REF!</definedName>
    <definedName name="IMPREV" localSheetId="0">#REF!</definedName>
    <definedName name="Imprev">[1]PRESUPUESTO!$F$565</definedName>
    <definedName name="IMPREVS">#REF!</definedName>
    <definedName name="Imprima" localSheetId="0">#REF!</definedName>
    <definedName name="Imprima">#REF!</definedName>
    <definedName name="Impuesto_sobre_las_ventas">0.0825</definedName>
    <definedName name="IN">#REF!</definedName>
    <definedName name="INDIVIDUALES">#REF!</definedName>
    <definedName name="inf" localSheetId="0">#REF!</definedName>
    <definedName name="inf">#REF!</definedName>
    <definedName name="INFORME" localSheetId="0" hidden="1">{#N/A,#N/A,FALSE,"Hoja1";#N/A,#N/A,FALSE,"Hoja2"}</definedName>
    <definedName name="INFORME" hidden="1">{#N/A,#N/A,FALSE,"Hoja1";#N/A,#N/A,FALSE,"Hoja2"}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gresos" localSheetId="0">#REF!</definedName>
    <definedName name="ingresos">#REF!</definedName>
    <definedName name="inn">#REF!</definedName>
    <definedName name="INSUMOS">#N/A</definedName>
    <definedName name="Interruptor_Doble">#REF!</definedName>
    <definedName name="Interruptor_sencillo">#REF!</definedName>
    <definedName name="INV_11">#REF!</definedName>
    <definedName name="io" localSheetId="0">#REF!</definedName>
    <definedName name="io">#REF!</definedName>
    <definedName name="IOUHH" localSheetId="0">'AIU OBRA'!ERR</definedName>
    <definedName name="IOUHH">[0]!ERR</definedName>
    <definedName name="ir" localSheetId="0">#REF!</definedName>
    <definedName name="ir">#REF!</definedName>
    <definedName name="iswinx">#REF!</definedName>
    <definedName name="IT" localSheetId="0">#REF!</definedName>
    <definedName name="IT">#REF!</definedName>
    <definedName name="it." localSheetId="0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SUtl" localSheetId="0">#REF!</definedName>
    <definedName name="IvaSUtl">[1]PRESUPUESTO!$F$568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vier" localSheetId="0">#REF!</definedName>
    <definedName name="javier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'AIU OBRA'!ERR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{"SUMINISTRO E INSTALACIÓN CANALETAS L=7.50"}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IL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HNNY" localSheetId="0">'AIU OBRA'!ERR</definedName>
    <definedName name="JOHNNY">[0]!ERR</definedName>
    <definedName name="JOHNNY_10" localSheetId="0">'AIU OBRA'!ERR</definedName>
    <definedName name="JOHNNY_10">ERR</definedName>
    <definedName name="JOHNNY_3" localSheetId="0">'AIU OBRA'!ERR</definedName>
    <definedName name="JOHNNY_3">ERR</definedName>
    <definedName name="JOHNNY_4" localSheetId="0">'AIU OBRA'!ERR</definedName>
    <definedName name="JOHNNY_4">ERR</definedName>
    <definedName name="JOHNNY_5" localSheetId="0">'AIU OBRA'!ERR</definedName>
    <definedName name="JOHNNY_5">ERR</definedName>
    <definedName name="JOHNNY_6" localSheetId="0">'AIU OBRA'!ERR</definedName>
    <definedName name="JOHNNY_6">ERR</definedName>
    <definedName name="JOHNNY_7" localSheetId="0">'AIU OBRA'!ERR</definedName>
    <definedName name="JOHNNY_7">ERR</definedName>
    <definedName name="JOHNNY_8" localSheetId="0">'AIU OBRA'!ERR</definedName>
    <definedName name="JOHNNY_8">ERR</definedName>
    <definedName name="JOHNNY_9" localSheetId="0">'AIU OBRA'!ERR</definedName>
    <definedName name="JOHNNY_9">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i" localSheetId="0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skjjkjqwqwdwecwe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'AIU OBRA'!ERR</definedName>
    <definedName name="kl">#REF!</definedName>
    <definedName name="kñy" localSheetId="0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 localSheetId="0">#REF!</definedName>
    <definedName name="kuh">#REF!</definedName>
    <definedName name="KUKU">#REF!</definedName>
    <definedName name="kuy" localSheetId="0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D">#REF!</definedName>
    <definedName name="Lamina_superboard">#REF!</definedName>
    <definedName name="largovr" localSheetId="0">#REF!</definedName>
    <definedName name="largovr">#REF!</definedName>
    <definedName name="Lechada_juntas">#REF!</definedName>
    <definedName name="letra" localSheetId="0">#REF!</definedName>
    <definedName name="letra">#REF!</definedName>
    <definedName name="LICITACION" localSheetId="0">#REF!</definedName>
    <definedName name="LICITACION">#REF!</definedName>
    <definedName name="lidsa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mones">#REF!</definedName>
    <definedName name="LINDA" localSheetId="0">#REF!</definedName>
    <definedName name="LINDA">#REF!</definedName>
    <definedName name="LISTADO">'[3] Código Precios 2004'!$A$2:$D$3722</definedName>
    <definedName name="listado1" localSheetId="0" hidden="1">{#N/A,#N/A,FALSE,"PROPON.2001"}</definedName>
    <definedName name="listado1" hidden="1">{#N/A,#N/A,FALSE,"PROPON.2001"}</definedName>
    <definedName name="Liston_2x2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'AIU OBRA'!ERR</definedName>
    <definedName name="ll">#REF!</definedName>
    <definedName name="LL_1P1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ll" localSheetId="0" hidden="1">{#N/A,#N/A,TRUE,"Unifilar"}</definedName>
    <definedName name="llll" hidden="1">{#N/A,#N/A,TRUE,"Unifilar"}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LLLLLLLLLLL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NA">#REF!</definedName>
    <definedName name="LNAS">#REF!</definedName>
    <definedName name="LÑP" localSheetId="0">#REF!</definedName>
    <definedName name="LÑP">#REF!</definedName>
    <definedName name="LOCA">#REF!</definedName>
    <definedName name="LOCA1">#REF!</definedName>
    <definedName name="Localizacion">#REF!</definedName>
    <definedName name="LOCAT1999" localSheetId="0" hidden="1">{"SUMINISTRO E INSTALACIÓN CANALETAS L=7.50"}</definedName>
    <definedName name="LOCAT1999" hidden="1">{"SUMINISTRO E INSTALACIÓN CANALETAS L=7.50"}</definedName>
    <definedName name="LOGO" localSheetId="0">'AIU OBRA'!ERR</definedName>
    <definedName name="LOGO">[0]!ERR</definedName>
    <definedName name="LOGO_10" localSheetId="0">'AIU OBRA'!ERR</definedName>
    <definedName name="LOGO_10">ERR</definedName>
    <definedName name="LOGO_3" localSheetId="0">'AIU OBRA'!ERR</definedName>
    <definedName name="LOGO_3">ERR</definedName>
    <definedName name="LOGO_4" localSheetId="0">'AIU OBRA'!ERR</definedName>
    <definedName name="LOGO_4">ERR</definedName>
    <definedName name="LOGO_5" localSheetId="0">'AIU OBRA'!ERR</definedName>
    <definedName name="LOGO_5">ERR</definedName>
    <definedName name="LOGO_6" localSheetId="0">'AIU OBRA'!ERR</definedName>
    <definedName name="LOGO_6">ERR</definedName>
    <definedName name="LOGO_7" localSheetId="0">'AIU OBRA'!ERR</definedName>
    <definedName name="LOGO_7">ERR</definedName>
    <definedName name="LOGO_8" localSheetId="0">'AIU OBRA'!ERR</definedName>
    <definedName name="LOGO_8">ERR</definedName>
    <definedName name="LOGO_9" localSheetId="0">'AIU OBRA'!ERR</definedName>
    <definedName name="LOGO_9">ERR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TE">#REF!</definedName>
    <definedName name="LP_1P1">#REF!</definedName>
    <definedName name="LP_1P2">#REF!</definedName>
    <definedName name="LP_1P3">#REF!</definedName>
    <definedName name="LP_2P1">#REF!</definedName>
    <definedName name="LP_2P2">#REF!</definedName>
    <definedName name="LP_2P3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_Fruit">#REF!</definedName>
    <definedName name="lst_FruitType">#REF!</definedName>
    <definedName name="LUZ" localSheetId="0" hidden="1">{#N/A,#N/A,FALSE,"PROPON.2001"}</definedName>
    <definedName name="LUZ" hidden="1">{#N/A,#N/A,FALSE,"PROPON.2001"}</definedName>
    <definedName name="M" localSheetId="0" hidden="1">{#N/A,#N/A,FALSE,"PROPON.2001"}</definedName>
    <definedName name="M" hidden="1">{#N/A,#N/A,FALSE,"PROPON.2001"}</definedName>
    <definedName name="MAA" localSheetId="0">'AIU OBRA'!ERR</definedName>
    <definedName name="MAA">[0]!ERR</definedName>
    <definedName name="mac" localSheetId="0">#REF!</definedName>
    <definedName name="mac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la_4x4">#REF!</definedName>
    <definedName name="Malla_Electrosoldada">#REF!</definedName>
    <definedName name="ManoObra">#REF!</definedName>
    <definedName name="Manzanas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ia">#REF!</definedName>
    <definedName name="Marca">#REF!</definedName>
    <definedName name="marco">#REF!</definedName>
    <definedName name="MARIA" localSheetId="0" hidden="1">{#N/A,#N/A,FALSE,"PROPON.2001"}</definedName>
    <definedName name="MARIA" hidden="1">{#N/A,#N/A,FALSE,"PROPON.2001"}</definedName>
    <definedName name="MARTA" localSheetId="0" hidden="1">{#N/A,#N/A,FALSE,"PROPON.2001"}</definedName>
    <definedName name="MARTA" hidden="1">{#N/A,#N/A,FALSE,"PROPON.2001"}</definedName>
    <definedName name="MASILLA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" localSheetId="0">#REF!</definedName>
    <definedName name="MATER">#REF!</definedName>
    <definedName name="Material_seleccionado">#REF!</definedName>
    <definedName name="MATERIALES" localSheetId="0">#REF!</definedName>
    <definedName name="MATERIALES">#REF!</definedName>
    <definedName name="MATO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_22" localSheetId="0">#REF!</definedName>
    <definedName name="ME_22">#REF!</definedName>
    <definedName name="ME_22S" localSheetId="0">#REF!</definedName>
    <definedName name="ME_22S">#REF!</definedName>
    <definedName name="ME247S" localSheetId="0">#REF!</definedName>
    <definedName name="ME247S">#REF!</definedName>
    <definedName name="ME26S" localSheetId="0">#REF!</definedName>
    <definedName name="ME26S">#REF!</definedName>
    <definedName name="ME35S">#REF!</definedName>
    <definedName name="Medidor">#REF!</definedName>
    <definedName name="MEDIO" localSheetId="0">#REF!</definedName>
    <definedName name="MEDIO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MOFRI" localSheetId="0" hidden="1">{#N/A,#N/A,TRUE,"Unifilar"}</definedName>
    <definedName name="MEMOFRI" hidden="1">{#N/A,#N/A,TRUE,"Unifilar"}</definedName>
    <definedName name="Mezcladora">#REF!</definedName>
    <definedName name="mf" localSheetId="0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>#REF!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YU">#REF!</definedName>
    <definedName name="MOCAMP" localSheetId="0">#REF!</definedName>
    <definedName name="MOCAMP">#REF!</definedName>
    <definedName name="MOCAMPS" localSheetId="0">#REF!</definedName>
    <definedName name="MOCAMPS">#REF!</definedName>
    <definedName name="MOCBM80aS">#REF!</definedName>
    <definedName name="MOCCO">#REF!</definedName>
    <definedName name="MOCCPM101aS">#REF!</definedName>
    <definedName name="MOCDR" localSheetId="0">#REF!</definedName>
    <definedName name="MOCDR">#REF!</definedName>
    <definedName name="MOCDRS" localSheetId="0">#REF!</definedName>
    <definedName name="MOCDRS">#REF!</definedName>
    <definedName name="MOCG">#REF!</definedName>
    <definedName name="MOCGS">#REF!</definedName>
    <definedName name="MODE">#REF!</definedName>
    <definedName name="MODES">#REF!</definedName>
    <definedName name="MODI1" hidden="1">#REF!</definedName>
    <definedName name="modif">#REF!</definedName>
    <definedName name="modif1" localSheetId="0">#REF!</definedName>
    <definedName name="modif1">#REF!</definedName>
    <definedName name="MODIFICACION1" localSheetId="0">#REF!</definedName>
    <definedName name="MODIFICACION1">#REF!</definedName>
    <definedName name="MOEX">#REF!</definedName>
    <definedName name="MOEXS">#REF!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P">#REF!</definedName>
    <definedName name="MORS">#REF!</definedName>
    <definedName name="mortero">#REF!</definedName>
    <definedName name="Mortero_1_10">#REF!</definedName>
    <definedName name="Mortero_1_5">#REF!</definedName>
    <definedName name="Mortero_1_6">#REF!</definedName>
    <definedName name="MOSA">#REF!</definedName>
    <definedName name="MOSAS">#REF!</definedName>
    <definedName name="MOSUB" localSheetId="0">#REF!</definedName>
    <definedName name="MOSUB">#REF!</definedName>
    <definedName name="MOV" localSheetId="0" hidden="1">{#N/A,#N/A,FALSE,"Hoja1";#N/A,#N/A,FALSE,"Hoja2"}</definedName>
    <definedName name="MOV" hidden="1">{#N/A,#N/A,FALSE,"Hoja1";#N/A,#N/A,FALSE,"Hoja2"}</definedName>
    <definedName name="mr" localSheetId="0">#REF!</definedName>
    <definedName name="mr">#REF!</definedName>
    <definedName name="MTL" hidden="1">#REF!</definedName>
    <definedName name="Muestra">#REF!</definedName>
    <definedName name="MuestraN">#REF!</definedName>
    <definedName name="MuestraNo">#REF!</definedName>
    <definedName name="MY" localSheetId="0">#REF!</definedName>
    <definedName name="MY">#REF!</definedName>
    <definedName name="n" localSheetId="0">#REF!</definedName>
    <definedName name="n">#REF!</definedName>
    <definedName name="Naranjas">#REF!</definedName>
    <definedName name="NARIÑO" localSheetId="0">#REF!</definedName>
    <definedName name="NARIÑO">#REF!</definedName>
    <definedName name="NARIÑO2">#REF!</definedName>
    <definedName name="nb" localSheetId="0">#REF!</definedName>
    <definedName name="nb">#REF!</definedName>
    <definedName name="nbv" localSheetId="0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 localSheetId="0">#REF!</definedName>
    <definedName name="NG_1">#REF!</definedName>
    <definedName name="NG_2" localSheetId="0">#REF!</definedName>
    <definedName name="NG_2">#REF!</definedName>
    <definedName name="NG_3" localSheetId="0">#REF!</definedName>
    <definedName name="NG_3">#REF!</definedName>
    <definedName name="NG_4" localSheetId="0">#REF!</definedName>
    <definedName name="NG_4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0">#REF!</definedName>
    <definedName name="NHG">#REF!</definedName>
    <definedName name="NHMN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 localSheetId="0">#REF!</definedName>
    <definedName name="NJH">#REF!</definedName>
    <definedName name="nm" localSheetId="0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#REF!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_10" localSheetId="0">'AIU OBRA'!ERR</definedName>
    <definedName name="NO_10">ERR</definedName>
    <definedName name="NO_3" localSheetId="0">'AIU OBRA'!ERR</definedName>
    <definedName name="NO_3">ERR</definedName>
    <definedName name="NO_4" localSheetId="0">'AIU OBRA'!ERR</definedName>
    <definedName name="NO_4">ERR</definedName>
    <definedName name="NO_5" localSheetId="0">'AIU OBRA'!ERR</definedName>
    <definedName name="NO_5">ERR</definedName>
    <definedName name="NO_6" localSheetId="0">'AIU OBRA'!ERR</definedName>
    <definedName name="NO_6">ERR</definedName>
    <definedName name="NO_7" localSheetId="0">'AIU OBRA'!ERR</definedName>
    <definedName name="NO_7">ERR</definedName>
    <definedName name="NO_8" localSheetId="0">'AIU OBRA'!ERR</definedName>
    <definedName name="NO_8">ERR</definedName>
    <definedName name="NO_9" localSheetId="0">'AIU OBRA'!ERR</definedName>
    <definedName name="NO_9">ERR</definedName>
    <definedName name="Nocal2m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0">#REF!</definedName>
    <definedName name="NOMBRE">#REF!</definedName>
    <definedName name="NORTE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r" localSheetId="0">#REF!</definedName>
    <definedName name="nr">#REF!</definedName>
    <definedName name="nt" localSheetId="0">#REF!</definedName>
    <definedName name="nt">#REF!</definedName>
    <definedName name="NUEVO">#REF!</definedName>
    <definedName name="Numero">#REF!</definedName>
    <definedName name="NVOCD" localSheetId="0">#REF!</definedName>
    <definedName name="NVOCD">[1]INSUMOS!$P$6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0">#REF!</definedName>
    <definedName name="ñl">#REF!</definedName>
    <definedName name="ÑÑ" localSheetId="0">'AIU OBRA'!ERR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etivospolítica">#REF!</definedName>
    <definedName name="observaciones">#REF!</definedName>
    <definedName name="Oficial">#REF!</definedName>
    <definedName name="OficialHR" localSheetId="2">F.Prestacional!$G$13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" localSheetId="0">#REF!</definedName>
    <definedName name="OLE_LINK1">#REF!</definedName>
    <definedName name="oo" localSheetId="0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RTROPA" localSheetId="0">#REF!</definedName>
    <definedName name="ORTROPA">#REF!</definedName>
    <definedName name="os" localSheetId="0">#REF!</definedName>
    <definedName name="os">#REF!</definedName>
    <definedName name="OSCAR" localSheetId="0">#REF!</definedName>
    <definedName name="OSCAR">#REF!</definedName>
    <definedName name="P.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nel_Led_Plano_de_18w">#REF!</definedName>
    <definedName name="PAROUE_CENTENARIO_MUNICIPIO_DE_TAURAMENA" localSheetId="0">#REF!</definedName>
    <definedName name="PAROUE_CENTENARIO_MUNICIPIO_DE_TAURAMENA">#REF!</definedName>
    <definedName name="PAZ" localSheetId="0">#REF!</definedName>
    <definedName name="PAZ">#REF!</definedName>
    <definedName name="PEDRAPLEN" localSheetId="0">#REF!</definedName>
    <definedName name="PEDRAPLEN">#REF!</definedName>
    <definedName name="Pegante_pvc">#REF!</definedName>
    <definedName name="PEPE" localSheetId="0">'AIU OBRA'!ERR</definedName>
    <definedName name="PEPE">[0]!ERR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FS" localSheetId="0">#REF!</definedName>
    <definedName name="PFS">#REF!</definedName>
    <definedName name="PFSS" localSheetId="0">#REF!</definedName>
    <definedName name="PFSS">#REF!</definedName>
    <definedName name="PI2X2X">#REF!</definedName>
    <definedName name="PI2X2XS">#REF!</definedName>
    <definedName name="Pintura_esmalte">#REF!</definedName>
    <definedName name="Pintura_Exterior">#REF!</definedName>
    <definedName name="Pintura_Interior_Gl">#REF!</definedName>
    <definedName name="PIR">#REF!</definedName>
    <definedName name="Piso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átanos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A">#REF!</definedName>
    <definedName name="PMAS">#REF!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" localSheetId="0" hidden="1">{#N/A,#N/A,FALSE,"Hoja1";#N/A,#N/A,FALSE,"Hoja2"}</definedName>
    <definedName name="POL" hidden="1">{#N/A,#N/A,FALSE,"Hoja1";#N/A,#N/A,FALSE,"Hoja2"}</definedName>
    <definedName name="POO" localSheetId="0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ntaje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 localSheetId="0">#REF!</definedName>
    <definedName name="pp">#REF!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cios">#REF!</definedName>
    <definedName name="PreciosBase">[2]INSUMOS!$L$2</definedName>
    <definedName name="pres">#REF!</definedName>
    <definedName name="presu">#REF!</definedName>
    <definedName name="PRESUPUESTO" localSheetId="0">#REF!</definedName>
    <definedName name="presupuesto">#N/A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0">#N/A</definedName>
    <definedName name="Print_Area_MI">#REF!</definedName>
    <definedName name="Print_Area1">#N/A</definedName>
    <definedName name="PRINT_TITLES">#N/A</definedName>
    <definedName name="PRINT_TITLES_MI">#N/A</definedName>
    <definedName name="producto">#REF!</definedName>
    <definedName name="Prof">#REF!</definedName>
    <definedName name="ProfHR" localSheetId="2">F.Prestacional!$I$13</definedName>
    <definedName name="PROGRAMADO">#REF!</definedName>
    <definedName name="programainv" localSheetId="0">'AIU OBRA'!ERR</definedName>
    <definedName name="programainv">[0]!ERR</definedName>
    <definedName name="programainv_10" localSheetId="0">'AIU OBRA'!ERR</definedName>
    <definedName name="programainv_10">ERR</definedName>
    <definedName name="programainv_3" localSheetId="0">'AIU OBRA'!ERR</definedName>
    <definedName name="programainv_3">ERR</definedName>
    <definedName name="programainv_4" localSheetId="0">'AIU OBRA'!ERR</definedName>
    <definedName name="programainv_4">ERR</definedName>
    <definedName name="programainv_5" localSheetId="0">'AIU OBRA'!ERR</definedName>
    <definedName name="programainv_5">ERR</definedName>
    <definedName name="programainv_6" localSheetId="0">'AIU OBRA'!ERR</definedName>
    <definedName name="programainv_6">ERR</definedName>
    <definedName name="programainv_7" localSheetId="0">'AIU OBRA'!ERR</definedName>
    <definedName name="programainv_7">ERR</definedName>
    <definedName name="programainv_8" localSheetId="0">'AIU OBRA'!ERR</definedName>
    <definedName name="programainv_8">ERR</definedName>
    <definedName name="programainv_9" localSheetId="0">'AIU OBRA'!ERR</definedName>
    <definedName name="programainv_9">ERR</definedName>
    <definedName name="PROY" localSheetId="0">#REF!</definedName>
    <definedName name="PROY">#REF!</definedName>
    <definedName name="PROYECTO___LICITACION_PUBLICA_SAT___02___97__LP" localSheetId="0">#REF!</definedName>
    <definedName name="PROYECTO___LICITACION_PUBLICA_SAT___02___97__LP">#REF!</definedName>
    <definedName name="PROYECTO___UNIDAD_BASICA_CIUDAD_BOLIVAR" localSheetId="0">#REF!</definedName>
    <definedName name="PROYECTO___UNIDAD_BASICA_CIUDAD_BOLIVAR">#REF!</definedName>
    <definedName name="PRUE" localSheetId="0" hidden="1">{#N/A,#N/A,FALSE,"Hoja1";#N/A,#N/A,FALSE,"Hoja2"}</definedName>
    <definedName name="PRUE" hidden="1">{#N/A,#N/A,FALSE,"Hoja1";#N/A,#N/A,FALSE,"Hoja2"}</definedName>
    <definedName name="prueba" localSheetId="0">#REF!</definedName>
    <definedName name="prueba">#REF!</definedName>
    <definedName name="PRUEBA2" localSheetId="0">#REF!</definedName>
    <definedName name="PRUEBA2">#REF!</definedName>
    <definedName name="PSAL">#REF!</definedName>
    <definedName name="PSC" localSheetId="0">#REF!</definedName>
    <definedName name="PSC">#REF!</definedName>
    <definedName name="PSCS" localSheetId="0">#REF!</definedName>
    <definedName name="PSCS">#REF!</definedName>
    <definedName name="PSDL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>#REF!</definedName>
    <definedName name="PUL" localSheetId="0" hidden="1">{#N/A,#N/A,FALSE,"Hoja1";#N/A,#N/A,FALSE,"Hoja2"}</definedName>
    <definedName name="PUL" hidden="1">{#N/A,#N/A,FALSE,"Hoja1";#N/A,#N/A,FALSE,"Hoja2"}</definedName>
    <definedName name="Puntilla_x_500gr">#REF!</definedName>
    <definedName name="PUTUMAYO">#REF!</definedName>
    <definedName name="q" localSheetId="0">#REF!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0">'AIU OBRA'!ERR</definedName>
    <definedName name="qq">#REF!</definedName>
    <definedName name="QQQ">#REF!</definedName>
    <definedName name="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>#REF!</definedName>
    <definedName name="qwd" localSheetId="0">#REF!</definedName>
    <definedName name="qwd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A">#REF!</definedName>
    <definedName name="RAN">#REF!</definedName>
    <definedName name="Rana_o_canguro">#REF!</definedName>
    <definedName name="RangoPrest" localSheetId="2">F.Prestacional!$B$17:$AA$59</definedName>
    <definedName name="RangoPrest" localSheetId="3">'F.Prestacional J'!$B$13:$AB$37</definedName>
    <definedName name="RANS">#REF!</definedName>
    <definedName name="rds" localSheetId="0">#REF!</definedName>
    <definedName name="rds">#REF!</definedName>
    <definedName name="RE" localSheetId="0" hidden="1">{#N/A,#N/A,FALSE,"Hoja1";#N/A,#N/A,FALSE,"Hoja2"}</definedName>
    <definedName name="RE" hidden="1">{#N/A,#N/A,FALSE,"Hoja1";#N/A,#N/A,FALSE,"Hoja2"}</definedName>
    <definedName name="RECB200a">#REF!</definedName>
    <definedName name="RECB200aS">#REF!</definedName>
    <definedName name="RECB400a">#REF!</definedName>
    <definedName name="RECB400aS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'AIU OBRA'!ERR</definedName>
    <definedName name="REICIO">[0]!ERR</definedName>
    <definedName name="REICIO_10" localSheetId="0">'AIU OBRA'!ERR</definedName>
    <definedName name="REICIO_10">ERR</definedName>
    <definedName name="REICIO_3" localSheetId="0">'AIU OBRA'!ERR</definedName>
    <definedName name="REICIO_3">ERR</definedName>
    <definedName name="REICIO_4" localSheetId="0">'AIU OBRA'!ERR</definedName>
    <definedName name="REICIO_4">ERR</definedName>
    <definedName name="REICIO_5" localSheetId="0">'AIU OBRA'!ERR</definedName>
    <definedName name="REICIO_5">ERR</definedName>
    <definedName name="REICIO_6" localSheetId="0">'AIU OBRA'!ERR</definedName>
    <definedName name="REICIO_6">ERR</definedName>
    <definedName name="REICIO_7" localSheetId="0">'AIU OBRA'!ERR</definedName>
    <definedName name="REICIO_7">ERR</definedName>
    <definedName name="REICIO_8" localSheetId="0">'AIU OBRA'!ERR</definedName>
    <definedName name="REICIO_8">ERR</definedName>
    <definedName name="REICIO_9" localSheetId="0">'AIU OBRA'!ERR</definedName>
    <definedName name="REICIO_9">ERR</definedName>
    <definedName name="reinicio" localSheetId="0">'AIU OBRA'!ERR</definedName>
    <definedName name="reinicio">[0]!ERR</definedName>
    <definedName name="reinicio_10" localSheetId="0">'AIU OBRA'!ERR</definedName>
    <definedName name="reinicio_10">ERR</definedName>
    <definedName name="reinicio_3" localSheetId="0">'AIU OBRA'!ERR</definedName>
    <definedName name="reinicio_3">ERR</definedName>
    <definedName name="reinicio_4" localSheetId="0">'AIU OBRA'!ERR</definedName>
    <definedName name="reinicio_4">ERR</definedName>
    <definedName name="reinicio_5" localSheetId="0">'AIU OBRA'!ERR</definedName>
    <definedName name="reinicio_5">ERR</definedName>
    <definedName name="reinicio_6" localSheetId="0">'AIU OBRA'!ERR</definedName>
    <definedName name="reinicio_6">ERR</definedName>
    <definedName name="reinicio_7" localSheetId="0">'AIU OBRA'!ERR</definedName>
    <definedName name="reinicio_7">ERR</definedName>
    <definedName name="reinicio_8" localSheetId="0">'AIU OBRA'!ERR</definedName>
    <definedName name="reinicio_8">ERR</definedName>
    <definedName name="reinicio_9" localSheetId="0">'AIU OBRA'!ERR</definedName>
    <definedName name="reinicio_9">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_matbanco" localSheetId="0">#REF!</definedName>
    <definedName name="rell_matbanco">#REF!</definedName>
    <definedName name="RELLENO" localSheetId="0">#REF!</definedName>
    <definedName name="RELLENO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idente">#REF!</definedName>
    <definedName name="Ret0.075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 localSheetId="0">#REF!</definedName>
    <definedName name="reten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pre" localSheetId="0">#REF!</definedName>
    <definedName name="revipre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>#REF!,#REF!,#REF!,#REF!,#REF!,#REF!,#REF!,#REF!,#REF!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>#REF!</definedName>
    <definedName name="rpld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0">'AIU OBRA'!ERR</definedName>
    <definedName name="rr">#REF!</definedName>
    <definedName name="rr_10" localSheetId="0">'AIU OBRA'!ERR</definedName>
    <definedName name="rr_10">ERR</definedName>
    <definedName name="rr_3" localSheetId="0">'AIU OBRA'!ERR</definedName>
    <definedName name="rr_3">ERR</definedName>
    <definedName name="rr_4" localSheetId="0">'AIU OBRA'!ERR</definedName>
    <definedName name="rr_4">ERR</definedName>
    <definedName name="rr_5" localSheetId="0">'AIU OBRA'!ERR</definedName>
    <definedName name="rr_5">ERR</definedName>
    <definedName name="rr_6" localSheetId="0">'AIU OBRA'!ERR</definedName>
    <definedName name="rr_6">ERR</definedName>
    <definedName name="rr_7" localSheetId="0">'AIU OBRA'!ERR</definedName>
    <definedName name="rr_7">ERR</definedName>
    <definedName name="rr_8" localSheetId="0">'AIU OBRA'!ERR</definedName>
    <definedName name="rr_8">ERR</definedName>
    <definedName name="rr_9" localSheetId="0">'AIU OBRA'!ERR</definedName>
    <definedName name="rr_9">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>#REF!</definedName>
    <definedName name="rte" localSheetId="0" hidden="1">{"TAB1",#N/A,TRUE,"GENERAL";"TAB2",#N/A,TRUE,"GENERAL";"TAB3",#N/A,TRUE,"GENERAL";"TAB4",#N/A,TRUE,"GENERAL";"TAB5",#N/A,TRUE,"GENERAL"}</definedName>
    <definedName name="rte">#REF!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TTERTERTT">#REF!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>#REF!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{"TAB1",#N/A,TRUE,"GENERAL";"TAB2",#N/A,TRUE,"GENERAL";"TAB3",#N/A,TRUE,"GENERAL";"TAB4",#N/A,TRUE,"GENERAL";"TAB5",#N/A,TRUE,"GENERAL"}</definedName>
    <definedName name="S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'AIU OBRA'!ERR</definedName>
    <definedName name="salarios">[0]!ERR</definedName>
    <definedName name="sbe" localSheetId="0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 localSheetId="0">#REF!</definedName>
    <definedName name="SbtPpto">[1]PRESUPUESTO!$G$535</definedName>
    <definedName name="sc" localSheetId="0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d" localSheetId="0" hidden="1">{"TAB1",#N/A,TRUE,"GENERAL";"TAB2",#N/A,TRUE,"GENERAL";"TAB3",#N/A,TRUE,"GENERAL";"TAB4",#N/A,TRUE,"GENERAL";"TAB5",#N/A,TRUE,"GENERAL"}</definedName>
    <definedName name="sd">#REF!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0">#REF!</definedName>
    <definedName name="SDE">#REF!</definedName>
    <definedName name="sdf" localSheetId="0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lalternativas">#REF!</definedName>
    <definedName name="SEMANAS" localSheetId="0">#REF!</definedName>
    <definedName name="SEMANAS">#REF!</definedName>
    <definedName name="SERO" localSheetId="0">'AIU OBRA'!ERR</definedName>
    <definedName name="SERO">[0]!ERR</definedName>
    <definedName name="SERO_10" localSheetId="0">'AIU OBRA'!ERR</definedName>
    <definedName name="SERO_10">ERR</definedName>
    <definedName name="SERO_3" localSheetId="0">'AIU OBRA'!ERR</definedName>
    <definedName name="SERO_3">ERR</definedName>
    <definedName name="SERO_4" localSheetId="0">'AIU OBRA'!ERR</definedName>
    <definedName name="SERO_4">ERR</definedName>
    <definedName name="SERO_5" localSheetId="0">'AIU OBRA'!ERR</definedName>
    <definedName name="SERO_5">ERR</definedName>
    <definedName name="SERO_6" localSheetId="0">'AIU OBRA'!ERR</definedName>
    <definedName name="SERO_6">ERR</definedName>
    <definedName name="SERO_7" localSheetId="0">'AIU OBRA'!ERR</definedName>
    <definedName name="SERO_7">ERR</definedName>
    <definedName name="SERO_8" localSheetId="0">'AIU OBRA'!ERR</definedName>
    <definedName name="SERO_8">ERR</definedName>
    <definedName name="SERO_9" localSheetId="0">'AIU OBRA'!ERR</definedName>
    <definedName name="SERO_9">ERR</definedName>
    <definedName name="sesa" localSheetId="0">#REF!</definedName>
    <definedName name="ses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I" localSheetId="0">'AIU OBRA'!ERR</definedName>
    <definedName name="si">#REF!</definedName>
    <definedName name="SI_10" localSheetId="0">'AIU OBRA'!ERR</definedName>
    <definedName name="SI_10">ERR</definedName>
    <definedName name="SI_3" localSheetId="0">'AIU OBRA'!ERR</definedName>
    <definedName name="SI_3">ERR</definedName>
    <definedName name="SI_4" localSheetId="0">'AIU OBRA'!ERR</definedName>
    <definedName name="SI_4">ERR</definedName>
    <definedName name="SI_5" localSheetId="0">'AIU OBRA'!ERR</definedName>
    <definedName name="SI_5">ERR</definedName>
    <definedName name="SI_6" localSheetId="0">'AIU OBRA'!ERR</definedName>
    <definedName name="SI_6">ERR</definedName>
    <definedName name="SI_7" localSheetId="0">'AIU OBRA'!ERR</definedName>
    <definedName name="SI_7">ERR</definedName>
    <definedName name="SI_8" localSheetId="0">'AIU OBRA'!ERR</definedName>
    <definedName name="SI_8">ERR</definedName>
    <definedName name="SI_9" localSheetId="0">'AIU OBRA'!ERR</definedName>
    <definedName name="SI_9">ERR</definedName>
    <definedName name="SILLA10X6" localSheetId="0">'AIU OBRA'!ERR</definedName>
    <definedName name="SILLA10X6">[0]!ERR</definedName>
    <definedName name="SILLAS" localSheetId="0">'AIU OBRA'!ERR</definedName>
    <definedName name="SILLAS">[0]!ERR</definedName>
    <definedName name="SISISIS" localSheetId="0">'AIU OBRA'!ERR</definedName>
    <definedName name="SISISIS">[0]!ERR</definedName>
    <definedName name="SISISIS_10" localSheetId="0">'AIU OBRA'!ERR</definedName>
    <definedName name="SISISIS_10">ERR</definedName>
    <definedName name="SISISIS_3" localSheetId="0">'AIU OBRA'!ERR</definedName>
    <definedName name="SISISIS_3">ERR</definedName>
    <definedName name="SISISIS_4" localSheetId="0">'AIU OBRA'!ERR</definedName>
    <definedName name="SISISIS_4">ERR</definedName>
    <definedName name="SISISIS_5" localSheetId="0">'AIU OBRA'!ERR</definedName>
    <definedName name="SISISIS_5">ERR</definedName>
    <definedName name="SISISIS_6" localSheetId="0">'AIU OBRA'!ERR</definedName>
    <definedName name="SISISIS_6">ERR</definedName>
    <definedName name="SISISIS_7" localSheetId="0">'AIU OBRA'!ERR</definedName>
    <definedName name="SISISIS_7">ERR</definedName>
    <definedName name="SISISIS_8" localSheetId="0">'AIU OBRA'!ERR</definedName>
    <definedName name="SISISIS_8">ERR</definedName>
    <definedName name="SISISIS_9" localSheetId="0">'AIU OBRA'!ERR</definedName>
    <definedName name="SISISIS_9">ERR</definedName>
    <definedName name="SistemasPlazos" hidden="1">1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ldadura">#REF!</definedName>
    <definedName name="sqwxqwx">#REF!</definedName>
    <definedName name="sr" localSheetId="0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'AIU OBRA'!ERR</definedName>
    <definedName name="ss">#REF!</definedName>
    <definedName name="SSERD">#REF!</definedName>
    <definedName name="sss" localSheetId="0">#REF!</definedName>
    <definedName name="sss">#REF!</definedName>
    <definedName name="SSSS" localSheetId="0">'AIU OBRA'!ERR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0">'AIU OBRA'!ERR</definedName>
    <definedName name="SSSSSS">[0]!ERR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TIPOACC">#REF!</definedName>
    <definedName name="suma">#REF!</definedName>
    <definedName name="Summary" localSheetId="0">#REF!</definedName>
    <definedName name="Summary">#REF!</definedName>
    <definedName name="sw" localSheetId="0">'AIU OBRA'!ERR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ela" localSheetId="0">#REF!</definedName>
    <definedName name="tabela">#REF!</definedName>
    <definedName name="tabela1" localSheetId="0">#REF!</definedName>
    <definedName name="tabela1">#REF!</definedName>
    <definedName name="TABLA" localSheetId="0">#REF!</definedName>
    <definedName name="TABLA">#REF!</definedName>
    <definedName name="tabla1">#REF!</definedName>
    <definedName name="Tablero_de_24_circutos_trsifasico">#REF!</definedName>
    <definedName name="TANQUE" localSheetId="0">'AIU OBRA'!ERR</definedName>
    <definedName name="TANQUE">[0]!ERR</definedName>
    <definedName name="Tarifa_km3">#REF!</definedName>
    <definedName name="TARIFAS">#REF!</definedName>
    <definedName name="TARIFAS_4">#REF!</definedName>
    <definedName name="TARIFAS_7">#REF!</definedName>
    <definedName name="TARIFAS1">#REF!</definedName>
    <definedName name="tb" localSheetId="0">#REF!</definedName>
    <definedName name="tb">#REF!</definedName>
    <definedName name="TBO">#REF!</definedName>
    <definedName name="TBOS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n">#REF!</definedName>
    <definedName name="Teja_metalica_arquitectonica_trapez__0_73_3_66">#REF!</definedName>
    <definedName name="TER" localSheetId="0">'AIU OBRA'!ERR</definedName>
    <definedName name="TER">[0]!ERR</definedName>
    <definedName name="TERM" localSheetId="0">'AIU OBRA'!ERR</definedName>
    <definedName name="TERM">[0]!ERR</definedName>
    <definedName name="TÉRMINOS" localSheetId="0">'AIU OBRA'!ERR</definedName>
    <definedName name="TÉRMINOS">[0]!ERR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>#REF!</definedName>
    <definedName name="THT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pov" localSheetId="0">#REF!</definedName>
    <definedName name="tipov">#REF!</definedName>
    <definedName name="TITULO" localSheetId="0">#REF!</definedName>
    <definedName name="TITULO">#REF!</definedName>
    <definedName name="_xlnm.Print_Titles" localSheetId="2">F.Prestacional!$4:$8</definedName>
    <definedName name="_xlnm.Print_Titles" localSheetId="3">'F.Prestacional J'!$4:$8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l" localSheetId="0">#REF!</definedName>
    <definedName name="tl">#REF!</definedName>
    <definedName name="TM">#REF!</definedName>
    <definedName name="tn" localSheetId="0">#REF!</definedName>
    <definedName name="tn">#REF!</definedName>
    <definedName name="TODOANA">#REF!</definedName>
    <definedName name="TODOINSU">#REF!</definedName>
    <definedName name="TODOITEM">#REF!</definedName>
    <definedName name="TodosInsumos">[2]INSUMOS!$A$6:$G$3021</definedName>
    <definedName name="Tomacorriente_Doble">#REF!</definedName>
    <definedName name="TORNILLO_PARA_ESTRUCTURAS_7_X_7_16">#REF!</definedName>
    <definedName name="TORNILLO_PARA_LAMINAS_6_X_1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0">#REF!</definedName>
    <definedName name="TOTAL">#REF!</definedName>
    <definedName name="total_acumulado" localSheetId="0">#REF!</definedName>
    <definedName name="total_acumulado">#REF!</definedName>
    <definedName name="TotalAIU">#REF!</definedName>
    <definedName name="TOTALES_OBRA" localSheetId="0">#REF!</definedName>
    <definedName name="TOTALES_OBRA">#REF!</definedName>
    <definedName name="TOTALINDIS">#REF!</definedName>
    <definedName name="totalmodif2" localSheetId="0">#REF!</definedName>
    <definedName name="totalmodif2">#REF!</definedName>
    <definedName name="TOTMATS">#REF!</definedName>
    <definedName name="TOTTRANS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#REF!</definedName>
    <definedName name="TRES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hidden="1">#REF!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lCD" localSheetId="0">#REF!</definedName>
    <definedName name="TtlCD">[1]PRESUPUESTO!$G$563</definedName>
    <definedName name="TtlCDCronog" localSheetId="0">#REF!</definedName>
    <definedName name="TtlCDCronog">[1]CRONOGRAMA!$H$27</definedName>
    <definedName name="TtlPpto">[1]PRESUPUESTO!$G$585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_Conduit_1_2">#REF!</definedName>
    <definedName name="Tuberia_Conduit_1_EMT">#REF!</definedName>
    <definedName name="Tubo_conduit_pvc_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0" hidden="1">{"via1",#N/A,TRUE,"general";"via2",#N/A,TRUE,"general";"via3",#N/A,TRUE,"general"}</definedName>
    <definedName name="ui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U">#REF!</definedName>
    <definedName name="UKUK">#REF!</definedName>
    <definedName name="unid">#REF!</definedName>
    <definedName name="unidades" localSheetId="0">#N/A</definedName>
    <definedName name="Unidades">#REF!</definedName>
    <definedName name="UO" localSheetId="0">'AIU OBRA'!ERR</definedName>
    <definedName name="U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'AIU OBRA'!ERR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C">#REF!</definedName>
    <definedName name="ut" localSheetId="0">#REF!</definedName>
    <definedName name="ut">#REF!</definedName>
    <definedName name="UTILI">#REF!</definedName>
    <definedName name="Utilidad" localSheetId="0">#REF!</definedName>
    <definedName name="Utilidad">[1]PRESUPUESTO!$F$566</definedName>
    <definedName name="UTILIS">#REF!</definedName>
    <definedName name="uu" localSheetId="0" hidden="1">{"TAB1",#N/A,TRUE,"GENERAL";"TAB2",#N/A,TRUE,"GENERAL";"TAB3",#N/A,TRUE,"GENERAL";"TAB4",#N/A,TRUE,"GENERAL";"TAB5",#N/A,TRUE,"GENERAL"}</definedName>
    <definedName name="uu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>#REF!</definedName>
    <definedName name="v">#REF!</definedName>
    <definedName name="VA">#REF!</definedName>
    <definedName name="VACON">#REF!</definedName>
    <definedName name="VALLE" localSheetId="0">#REF!</definedName>
    <definedName name="VALLE">#REF!</definedName>
    <definedName name="VALNG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4">#REF!</definedName>
    <definedName name="VALORES">#REF!</definedName>
    <definedName name="VAML">#REF!</definedName>
    <definedName name="vb" localSheetId="0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na_de_aluminio">#REF!</definedName>
    <definedName name="VENTANAS" localSheetId="0">#REF!</definedName>
    <definedName name="VENTANAS">#REF!</definedName>
    <definedName name="ver">#REF!</definedName>
    <definedName name="Version4OK" localSheetId="0" hidden="1">{"Datos de las Curvas",#N/A,TRUE,"TABLA-CALCULOS"}</definedName>
    <definedName name="Version4OK" hidden="1">{"Datos de las Curvas",#N/A,TRUE,"TABLA-CALCULOS"}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0">#REF!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I" localSheetId="0">#REF!</definedName>
    <definedName name="VI">#REF!</definedName>
    <definedName name="VIA" hidden="1">#REF!</definedName>
    <definedName name="VIAS" localSheetId="0">#REF!</definedName>
    <definedName name="VIAS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rUtilidad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0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0">'AIU OBRA'!ERR</definedName>
    <definedName name="WA">[0]!ERR</definedName>
    <definedName name="wdw">#REF!</definedName>
    <definedName name="wdwd">#REF!</definedName>
    <definedName name="we" localSheetId="0">#REF!</definedName>
    <definedName name="we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j" localSheetId="0">#REF!</definedName>
    <definedName name="wj">#REF!</definedName>
    <definedName name="wl" localSheetId="0">#REF!</definedName>
    <definedName name="wl">#REF!</definedName>
    <definedName name="wqd" localSheetId="0">#REF!</definedName>
    <definedName name="wqd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d" localSheetId="0">#REF!</definedName>
    <definedName name="wqwd">#REF!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HyCal._.I._.Mixing.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localSheetId="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listado." localSheetId="0" hidden="1">{#N/A,#N/A,FALSE,"PROPON.2001"}</definedName>
    <definedName name="wrn.listado." hidden="1">{#N/A,#N/A,FALSE,"PROPON.2001"}</definedName>
    <definedName name="wrn.NoCal._.I._.Mixing.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Presupuesto." localSheetId="0" hidden="1">{#N/A,#N/A,TRUE,"Unifilar"}</definedName>
    <definedName name="wrn.Presupuesto." hidden="1">{#N/A,#N/A,TRUE,"Unifilar"}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localSheetId="0" hidden="1">{#N/A,#N/A,FALSE,"Hoja1";#N/A,#N/A,FALSE,"Hoja2"}</definedName>
    <definedName name="WRNRES8" hidden="1">{#N/A,#N/A,FALSE,"Hoja1";#N/A,#N/A,FALSE,"Hoja2"}</definedName>
    <definedName name="ws" localSheetId="0">#REF!</definedName>
    <definedName name="ws">#REF!</definedName>
    <definedName name="WSERWEER" localSheetId="0">#REF!</definedName>
    <definedName name="WSERWEER">#REF!</definedName>
    <definedName name="WSNED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UDFI373">#REF!</definedName>
    <definedName name="WW" localSheetId="0">'AIU OBRA'!ERR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 localSheetId="0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 localSheetId="0">#REF!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 hidden="1">{"via1",#N/A,TRUE,"general";"via2",#N/A,TRUE,"general";"via3",#N/A,TRUE,"general"}</definedName>
    <definedName name="XXX" hidden="1">{"via1",#N/A,TRUE,"general";"via2",#N/A,TRUE,"general";"via3",#N/A,TRUE,"general"}</definedName>
    <definedName name="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DI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>#REF!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>#REF!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0">#REF!</definedName>
    <definedName name="z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c" localSheetId="0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0">#REF!</definedName>
    <definedName name="zdr">#REF!</definedName>
    <definedName name="zx" localSheetId="0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HHHFDFH">#REF!</definedName>
    <definedName name="ZZZZZZZZZZZ" localSheetId="0">#REF!</definedName>
    <definedName name="ZZZZZZZZZZZ">#REF!</definedName>
  </definedNames>
  <calcPr calcId="191029"/>
</workbook>
</file>

<file path=xl/calcChain.xml><?xml version="1.0" encoding="utf-8"?>
<calcChain xmlns="http://schemas.openxmlformats.org/spreadsheetml/2006/main">
  <c r="H78" i="4" l="1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F11" i="4"/>
  <c r="F10" i="4"/>
  <c r="F9" i="4"/>
  <c r="F15" i="4" s="1"/>
  <c r="G7" i="4"/>
  <c r="G6" i="4"/>
  <c r="B6" i="4"/>
  <c r="B4" i="4"/>
  <c r="F1" i="4"/>
  <c r="J111" i="3"/>
  <c r="J110" i="3"/>
  <c r="J109" i="3"/>
  <c r="J108" i="3"/>
  <c r="J107" i="3"/>
  <c r="J106" i="3"/>
  <c r="G52" i="3"/>
  <c r="E52" i="3"/>
  <c r="E12" i="3" s="1"/>
  <c r="I12" i="3"/>
  <c r="G12" i="3"/>
  <c r="I11" i="3"/>
  <c r="G11" i="3"/>
  <c r="E10" i="3"/>
  <c r="E11" i="3" s="1"/>
  <c r="H8" i="3"/>
  <c r="F17" i="4" l="1"/>
  <c r="F16" i="4"/>
  <c r="F23" i="4" s="1"/>
  <c r="G23" i="4" s="1"/>
  <c r="F22" i="4"/>
  <c r="G22" i="4" s="1"/>
  <c r="F19" i="3"/>
  <c r="F21" i="3" l="1"/>
  <c r="F27" i="3"/>
  <c r="G27" i="3" s="1"/>
  <c r="F20" i="3"/>
  <c r="F28" i="3" s="1"/>
  <c r="G28" i="3" s="1"/>
  <c r="I19" i="3"/>
  <c r="F32" i="4"/>
  <c r="G32" i="4" s="1"/>
  <c r="G31" i="4"/>
  <c r="F18" i="4"/>
  <c r="F29" i="4"/>
  <c r="G29" i="4" s="1"/>
  <c r="G28" i="4"/>
  <c r="G34" i="4"/>
  <c r="F27" i="4"/>
  <c r="G27" i="4" s="1"/>
  <c r="G25" i="4"/>
  <c r="F35" i="4"/>
  <c r="G35" i="4" s="1"/>
  <c r="G18" i="4" l="1"/>
  <c r="F20" i="4"/>
  <c r="I21" i="3"/>
  <c r="I27" i="3"/>
  <c r="J27" i="3" s="1"/>
  <c r="I20" i="3"/>
  <c r="I28" i="3" s="1"/>
  <c r="J28" i="3" s="1"/>
  <c r="F40" i="3"/>
  <c r="G40" i="3" s="1"/>
  <c r="G43" i="3"/>
  <c r="G39" i="3"/>
  <c r="F22" i="3"/>
  <c r="F34" i="3"/>
  <c r="G34" i="3" s="1"/>
  <c r="G31" i="3"/>
  <c r="F36" i="3"/>
  <c r="G36" i="3" s="1"/>
  <c r="F44" i="3"/>
  <c r="G44" i="3" s="1"/>
  <c r="G35" i="3"/>
  <c r="I22" i="3" l="1"/>
  <c r="J39" i="3"/>
  <c r="I44" i="3"/>
  <c r="J44" i="3" s="1"/>
  <c r="I36" i="3"/>
  <c r="J36" i="3" s="1"/>
  <c r="J35" i="3"/>
  <c r="I34" i="3"/>
  <c r="J34" i="3" s="1"/>
  <c r="J31" i="3"/>
  <c r="J40" i="3"/>
  <c r="J43" i="3"/>
  <c r="G22" i="3"/>
  <c r="F25" i="3"/>
  <c r="G20" i="4"/>
  <c r="F21" i="4"/>
  <c r="F26" i="3" l="1"/>
  <c r="G25" i="3"/>
  <c r="G21" i="4"/>
  <c r="G36" i="4" s="1"/>
  <c r="F12" i="4" s="1"/>
  <c r="F36" i="4"/>
  <c r="I25" i="3"/>
  <c r="J22" i="3"/>
  <c r="J25" i="3" l="1"/>
  <c r="I26" i="3"/>
  <c r="F65" i="4"/>
  <c r="F49" i="4"/>
  <c r="F62" i="4"/>
  <c r="F68" i="4"/>
  <c r="F52" i="4"/>
  <c r="F75" i="4"/>
  <c r="F81" i="4"/>
  <c r="F71" i="4"/>
  <c r="F55" i="4"/>
  <c r="F74" i="4"/>
  <c r="F58" i="4"/>
  <c r="F42" i="4"/>
  <c r="F77" i="4"/>
  <c r="F61" i="4"/>
  <c r="F45" i="4"/>
  <c r="F59" i="4"/>
  <c r="F64" i="4"/>
  <c r="F48" i="4"/>
  <c r="F78" i="4"/>
  <c r="F80" i="4"/>
  <c r="F67" i="4"/>
  <c r="F51" i="4"/>
  <c r="F70" i="4"/>
  <c r="F54" i="4"/>
  <c r="F73" i="4"/>
  <c r="F57" i="4"/>
  <c r="F41" i="4"/>
  <c r="F76" i="4"/>
  <c r="F60" i="4"/>
  <c r="F44" i="4"/>
  <c r="F79" i="4"/>
  <c r="F63" i="4"/>
  <c r="F47" i="4"/>
  <c r="F66" i="4"/>
  <c r="F50" i="4"/>
  <c r="F43" i="4"/>
  <c r="F69" i="4"/>
  <c r="F53" i="4"/>
  <c r="F46" i="4"/>
  <c r="F72" i="4"/>
  <c r="F56" i="4"/>
  <c r="G26" i="3"/>
  <c r="F46" i="3"/>
  <c r="G18" i="3" l="1"/>
  <c r="G46" i="3"/>
  <c r="J26" i="3"/>
  <c r="I46" i="3"/>
  <c r="J18" i="3" l="1"/>
  <c r="I13" i="3" s="1"/>
  <c r="J46" i="3"/>
  <c r="B13" i="3"/>
  <c r="G13" i="3"/>
  <c r="E13" i="3"/>
  <c r="F91" i="3" l="1"/>
  <c r="H91" i="3" s="1"/>
  <c r="F75" i="3"/>
  <c r="H75" i="3" s="1"/>
  <c r="F96" i="3"/>
  <c r="H96" i="3" s="1"/>
  <c r="F80" i="3"/>
  <c r="H80" i="3" s="1"/>
  <c r="F74" i="3"/>
  <c r="H74" i="3" s="1"/>
  <c r="F88" i="3"/>
  <c r="H88" i="3" s="1"/>
  <c r="F71" i="3"/>
  <c r="H71" i="3" s="1"/>
  <c r="F85" i="3"/>
  <c r="H85" i="3" s="1"/>
  <c r="F90" i="3"/>
  <c r="H90" i="3" s="1"/>
  <c r="F76" i="3"/>
  <c r="H76" i="3" s="1"/>
  <c r="F77" i="3"/>
  <c r="H77" i="3" s="1"/>
  <c r="F95" i="3"/>
  <c r="H95" i="3" s="1"/>
  <c r="F79" i="3"/>
  <c r="H79" i="3" s="1"/>
  <c r="F93" i="3"/>
  <c r="H93" i="3" s="1"/>
  <c r="F100" i="3"/>
  <c r="H100" i="3" s="1"/>
  <c r="F84" i="3"/>
  <c r="H84" i="3" s="1"/>
  <c r="F98" i="3"/>
  <c r="H98" i="3" s="1"/>
  <c r="F65" i="3"/>
  <c r="H65" i="3" s="1"/>
  <c r="F105" i="3"/>
  <c r="H105" i="3" s="1"/>
  <c r="F89" i="3"/>
  <c r="H89" i="3" s="1"/>
  <c r="F73" i="3"/>
  <c r="H73" i="3" s="1"/>
  <c r="F104" i="3"/>
  <c r="H104" i="3" s="1"/>
  <c r="F94" i="3"/>
  <c r="H94" i="3" s="1"/>
  <c r="F78" i="3"/>
  <c r="H78" i="3" s="1"/>
  <c r="F81" i="3"/>
  <c r="H81" i="3" s="1"/>
  <c r="F102" i="3"/>
  <c r="H102" i="3" s="1"/>
  <c r="F67" i="3"/>
  <c r="H67" i="3" s="1"/>
  <c r="F72" i="3"/>
  <c r="H72" i="3" s="1"/>
  <c r="F82" i="3"/>
  <c r="H82" i="3" s="1"/>
  <c r="J82" i="3" s="1"/>
  <c r="F92" i="3"/>
  <c r="H92" i="3" s="1"/>
  <c r="F66" i="3"/>
  <c r="H66" i="3" s="1"/>
  <c r="F97" i="3"/>
  <c r="H97" i="3" s="1"/>
  <c r="F103" i="3"/>
  <c r="H103" i="3" s="1"/>
  <c r="F87" i="3"/>
  <c r="H87" i="3" s="1"/>
  <c r="F86" i="3"/>
  <c r="H86" i="3" s="1"/>
  <c r="F99" i="3"/>
  <c r="H99" i="3" s="1"/>
  <c r="F83" i="3"/>
  <c r="H83" i="3" s="1"/>
  <c r="F64" i="3"/>
  <c r="H64" i="3" s="1"/>
  <c r="F101" i="3"/>
  <c r="H101" i="3" s="1"/>
  <c r="F69" i="3"/>
  <c r="H69" i="3" s="1"/>
  <c r="F70" i="3"/>
  <c r="H70" i="3" s="1"/>
  <c r="F68" i="3"/>
  <c r="H68" i="3" s="1"/>
  <c r="J79" i="3" l="1"/>
  <c r="E56" i="4"/>
  <c r="G56" i="4" s="1"/>
  <c r="M56" i="4" s="1"/>
  <c r="J95" i="3"/>
  <c r="E71" i="4"/>
  <c r="G71" i="4" s="1"/>
  <c r="M71" i="4" s="1"/>
  <c r="J66" i="3"/>
  <c r="E43" i="4"/>
  <c r="G43" i="4" s="1"/>
  <c r="M43" i="4" s="1"/>
  <c r="E44" i="4"/>
  <c r="G44" i="4" s="1"/>
  <c r="M44" i="4" s="1"/>
  <c r="J67" i="3"/>
  <c r="E54" i="4"/>
  <c r="G54" i="4" s="1"/>
  <c r="M54" i="4" s="1"/>
  <c r="J77" i="3"/>
  <c r="J68" i="3"/>
  <c r="E45" i="4"/>
  <c r="G45" i="4" s="1"/>
  <c r="M45" i="4" s="1"/>
  <c r="E78" i="4"/>
  <c r="G78" i="4" s="1"/>
  <c r="M78" i="4" s="1"/>
  <c r="J102" i="3"/>
  <c r="J76" i="3"/>
  <c r="E53" i="4"/>
  <c r="G53" i="4" s="1"/>
  <c r="M53" i="4" s="1"/>
  <c r="E58" i="4"/>
  <c r="G58" i="4" s="1"/>
  <c r="M58" i="4" s="1"/>
  <c r="J81" i="3"/>
  <c r="J90" i="3"/>
  <c r="E66" i="4"/>
  <c r="G66" i="4" s="1"/>
  <c r="M66" i="4" s="1"/>
  <c r="J84" i="3"/>
  <c r="E60" i="4"/>
  <c r="G60" i="4" s="1"/>
  <c r="M60" i="4" s="1"/>
  <c r="J70" i="3"/>
  <c r="E47" i="4"/>
  <c r="G47" i="4" s="1"/>
  <c r="M47" i="4" s="1"/>
  <c r="E46" i="4"/>
  <c r="G46" i="4" s="1"/>
  <c r="M46" i="4" s="1"/>
  <c r="J69" i="3"/>
  <c r="E55" i="4"/>
  <c r="G55" i="4" s="1"/>
  <c r="M55" i="4" s="1"/>
  <c r="J78" i="3"/>
  <c r="J85" i="3"/>
  <c r="E61" i="4"/>
  <c r="G61" i="4" s="1"/>
  <c r="M61" i="4" s="1"/>
  <c r="E68" i="4"/>
  <c r="G68" i="4" s="1"/>
  <c r="M68" i="4" s="1"/>
  <c r="J92" i="3"/>
  <c r="J101" i="3"/>
  <c r="E77" i="4"/>
  <c r="G77" i="4" s="1"/>
  <c r="M77" i="4" s="1"/>
  <c r="J94" i="3"/>
  <c r="E70" i="4"/>
  <c r="G70" i="4" s="1"/>
  <c r="M70" i="4" s="1"/>
  <c r="J71" i="3"/>
  <c r="E48" i="4"/>
  <c r="G48" i="4" s="1"/>
  <c r="M48" i="4" s="1"/>
  <c r="E80" i="4"/>
  <c r="G80" i="4" s="1"/>
  <c r="M80" i="4" s="1"/>
  <c r="J104" i="3"/>
  <c r="E64" i="4"/>
  <c r="G64" i="4" s="1"/>
  <c r="M64" i="4" s="1"/>
  <c r="J88" i="3"/>
  <c r="E73" i="4"/>
  <c r="G73" i="4" s="1"/>
  <c r="M73" i="4" s="1"/>
  <c r="J97" i="3"/>
  <c r="E49" i="4"/>
  <c r="G49" i="4" s="1"/>
  <c r="M49" i="4" s="1"/>
  <c r="J72" i="3"/>
  <c r="J64" i="3"/>
  <c r="E41" i="4"/>
  <c r="G41" i="4" s="1"/>
  <c r="M41" i="4" s="1"/>
  <c r="J83" i="3"/>
  <c r="E59" i="4"/>
  <c r="G59" i="4" s="1"/>
  <c r="M59" i="4" s="1"/>
  <c r="J73" i="3"/>
  <c r="E50" i="4"/>
  <c r="G50" i="4" s="1"/>
  <c r="M50" i="4" s="1"/>
  <c r="J74" i="3"/>
  <c r="E51" i="4"/>
  <c r="G51" i="4" s="1"/>
  <c r="M51" i="4" s="1"/>
  <c r="J93" i="3"/>
  <c r="E69" i="4"/>
  <c r="G69" i="4" s="1"/>
  <c r="M69" i="4" s="1"/>
  <c r="E75" i="4"/>
  <c r="G75" i="4" s="1"/>
  <c r="M75" i="4" s="1"/>
  <c r="J99" i="3"/>
  <c r="E65" i="4"/>
  <c r="G65" i="4" s="1"/>
  <c r="M65" i="4" s="1"/>
  <c r="J89" i="3"/>
  <c r="E57" i="4"/>
  <c r="G57" i="4" s="1"/>
  <c r="M57" i="4" s="1"/>
  <c r="J80" i="3"/>
  <c r="E81" i="4"/>
  <c r="G81" i="4" s="1"/>
  <c r="M81" i="4" s="1"/>
  <c r="J105" i="3"/>
  <c r="J96" i="3"/>
  <c r="E72" i="4"/>
  <c r="G72" i="4" s="1"/>
  <c r="M72" i="4" s="1"/>
  <c r="J100" i="3"/>
  <c r="E76" i="4"/>
  <c r="G76" i="4" s="1"/>
  <c r="M76" i="4" s="1"/>
  <c r="E62" i="4"/>
  <c r="G62" i="4" s="1"/>
  <c r="M62" i="4" s="1"/>
  <c r="J86" i="3"/>
  <c r="J87" i="3"/>
  <c r="E63" i="4"/>
  <c r="G63" i="4" s="1"/>
  <c r="M63" i="4" s="1"/>
  <c r="J65" i="3"/>
  <c r="E42" i="4"/>
  <c r="G42" i="4" s="1"/>
  <c r="M42" i="4" s="1"/>
  <c r="E52" i="4"/>
  <c r="G52" i="4" s="1"/>
  <c r="M52" i="4" s="1"/>
  <c r="J75" i="3"/>
  <c r="J103" i="3"/>
  <c r="E79" i="4"/>
  <c r="G79" i="4" s="1"/>
  <c r="M79" i="4" s="1"/>
  <c r="E74" i="4"/>
  <c r="G74" i="4" s="1"/>
  <c r="M74" i="4" s="1"/>
  <c r="J98" i="3"/>
  <c r="E67" i="4"/>
  <c r="G67" i="4" s="1"/>
  <c r="M67" i="4" s="1"/>
  <c r="J9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</author>
    <author>Usuario</author>
    <author>PAOLA</author>
  </authors>
  <commentList>
    <comment ref="A1" authorId="0" shapeId="0" xr:uid="{75FCDF95-933B-443B-9996-0858C551C66F}">
      <text>
        <r>
          <rPr>
            <sz val="8"/>
            <color indexed="81"/>
            <rFont val="Tahoma"/>
            <family val="2"/>
          </rPr>
          <t xml:space="preserve">Doble clic
</t>
        </r>
      </text>
    </comment>
    <comment ref="B9" authorId="0" shapeId="0" xr:uid="{52446B09-B1DB-41D0-9841-E77D4EE28FC0}">
      <text>
        <r>
          <rPr>
            <b/>
            <sz val="8"/>
            <color indexed="81"/>
            <rFont val="Tahoma"/>
            <family val="2"/>
          </rPr>
          <t>Cambie Aquí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 shapeId="0" xr:uid="{0EE64C96-1925-43F4-9363-6363888AD962}">
      <text>
        <r>
          <rPr>
            <b/>
            <sz val="8"/>
            <color indexed="81"/>
            <rFont val="Tahoma"/>
            <family val="2"/>
          </rPr>
          <t>Cambie Aquí</t>
        </r>
      </text>
    </comment>
    <comment ref="B11" authorId="1" shapeId="0" xr:uid="{6D74E305-1D21-40D0-B042-5259721B8295}">
      <text>
        <r>
          <rPr>
            <b/>
            <sz val="9"/>
            <color indexed="81"/>
            <rFont val="Tahoma"/>
            <family val="2"/>
          </rPr>
          <t>Festivos que caen entre semana</t>
        </r>
      </text>
    </comment>
    <comment ref="D13" authorId="2" shapeId="0" xr:uid="{A67FC42D-AA3A-4EA6-B12F-6FA6E88BF26A}">
      <text>
        <r>
          <rPr>
            <sz val="8"/>
            <color indexed="81"/>
            <rFont val="Tahoma"/>
            <family val="2"/>
          </rPr>
          <t>Con sobrecosto por días no laborados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</author>
    <author>SAMSUNG</author>
  </authors>
  <commentList>
    <comment ref="A1" authorId="0" shapeId="0" xr:uid="{95532AA8-BC72-43C3-9B74-2D47C9F42C2F}">
      <text>
        <r>
          <rPr>
            <sz val="8"/>
            <color indexed="81"/>
            <rFont val="Tahoma"/>
            <family val="2"/>
          </rPr>
          <t xml:space="preserve">Doble clic
</t>
        </r>
      </text>
    </comment>
    <comment ref="H25" authorId="1" shapeId="0" xr:uid="{E56889F2-78CC-46E2-B589-0104CD2C1F4E}">
      <text>
        <r>
          <rPr>
            <sz val="9"/>
            <color indexed="81"/>
            <rFont val="Tahoma"/>
            <family val="2"/>
          </rPr>
          <t>Dobleclic en el porcentaje de la izquierda para llegar a un valor total deseado del F.P.</t>
        </r>
      </text>
    </comment>
  </commentList>
</comments>
</file>

<file path=xl/sharedStrings.xml><?xml version="1.0" encoding="utf-8"?>
<sst xmlns="http://schemas.openxmlformats.org/spreadsheetml/2006/main" count="498" uniqueCount="250">
  <si>
    <t>Item</t>
  </si>
  <si>
    <t>Actividad</t>
  </si>
  <si>
    <t>Unidad</t>
  </si>
  <si>
    <t>Cantidad</t>
  </si>
  <si>
    <t>V/Unitario</t>
  </si>
  <si>
    <t>V/Total</t>
  </si>
  <si>
    <t>MANTENIMIENTO GRAMA NATURAL</t>
  </si>
  <si>
    <t>1.2</t>
  </si>
  <si>
    <t>M2</t>
  </si>
  <si>
    <t>1.3</t>
  </si>
  <si>
    <t>SUMINISTRO E INSTALACIÓN DE GRAMA NATURAL: Suministro e instalación de grama natural tipo bermuda 419 , en semilla tipo  estolón y/o semilla, esta actividad incluye la recolección y disposición final  de residuos vegetales.</t>
  </si>
  <si>
    <t>1.4</t>
  </si>
  <si>
    <t>AIREACIÓN: Consiste en realizar perforaciones equidistantes, con una profundidad de 10 cm y un diámetro de 1,8 cm, esta actividad debe realizarse con maquina aireadora. Incluye todo lo necesario para su correcta ejecución. Incluye disposición del material resultante o lo indicado por el apoyo a la supervisión y/o interventoría.</t>
  </si>
  <si>
    <t>m2</t>
  </si>
  <si>
    <t>1.5</t>
  </si>
  <si>
    <t>m3</t>
  </si>
  <si>
    <t>1.6</t>
  </si>
  <si>
    <t>APLICACIÓN DE FUNGICIDAS: Aspersión mecánica o a motor o aéreo por medio de bomba de espalda o aparato aéreo no tripulado; esta actividad incluye insecticida y/o fungicida amigables con el medio ambiente certificados, diluido en agua de acuerdo con la  dosificación recomendada por el proveedor o por la indicación del técnico agrónomo y avalado por el apoyo a la supervisión.</t>
  </si>
  <si>
    <t>1.7</t>
  </si>
  <si>
    <t>APLICACION DE FERTILIZANTE: Suministro y aplicación mecánica con maquina de abono químico, incluye fertilizantes (de 1 a 3 productos); la selección y  dosificación puede variar de acuerdo con el análisis foliar y de suelos, o de acuerdo a las recomendaciones del técnico agrónomo (foliar o edáfica).</t>
  </si>
  <si>
    <t>1.8</t>
  </si>
  <si>
    <t>CORTE MECÁNICO DE GRAMA (durante tiempo de intervencion ) : La grama debe quedar con una altura uniforme de acuerdo con la directriz y supervisión técnica del agrónomo.  Incluye  maquinaria especializada de corte helicoidal, recolección y disposición final de residuos en los sitios autorizados.</t>
  </si>
  <si>
    <t>1.9</t>
  </si>
  <si>
    <t>DESMALEZADA:  Retiro manual con ayuda de punzón y rastrillo metálico de especies invasoras o "malezas". Incluye recolección y botada de residuos vegetales.</t>
  </si>
  <si>
    <t>1.10</t>
  </si>
  <si>
    <t>und</t>
  </si>
  <si>
    <t>MES</t>
  </si>
  <si>
    <t>GRAMA SINTETICA</t>
  </si>
  <si>
    <t>2.1</t>
  </si>
  <si>
    <t>SUMINISTRO E INSTALACION DE GRAMA SINTETICA PAISAJISMO   :  suministro e instalacion de grama sintetica color verde  altura  25 ,  mm .DTEX  7.000 ±100g , CERTIFICACION  ASTM,DIN, Trace, SGS; PUNTADAS X M2 16.800 , certificacion proteccion UV , Peso Total 1.680 g/sqm ±100g,(  camerinos)</t>
  </si>
  <si>
    <t>2.2</t>
  </si>
  <si>
    <t>SUMINISTRO E INSTALACION DE GRAMA SINTETICA PAISAJISMO   :  suministro e instalacion de grama sintetica de COLORES ( amarillo -rojo,verde ), altura  20 mm DTEX  6.200 ±100g , CERTIFICACION  ASTM,DIN, Trace, SGS; PUNTADAS X M2 16.800 , certificacion proteccion UV , Peso Total 1.508 g/sqm ±100g, .( transito camerinos)</t>
  </si>
  <si>
    <t>2.3</t>
  </si>
  <si>
    <t>SUMINISTRO E INSTALACION DE GRAMA SINTETICA PAISAJISMO : Retiro y disposición final de la grama existente , suministro e instalacion de grama sintetica color verde de altura 30 mm DTEX  7.000 ±100g , CERTIFICACION  ASTM,DIN, Trace, SGS; PUNTADAS X M2 16.800 , certificacion proteccion UV , Peso Total 1.776 g/sqm ±100g, .( bancos suplentes)</t>
  </si>
  <si>
    <t>2.4</t>
  </si>
  <si>
    <t>ADMINISTRACION</t>
  </si>
  <si>
    <t>IMPREVISTO</t>
  </si>
  <si>
    <t>UTILIDAD</t>
  </si>
  <si>
    <t>SUBTOTAL INDIRECTOS</t>
  </si>
  <si>
    <t>IVA 19% Sobre Utilidad (5%)</t>
  </si>
  <si>
    <t>TOTAL PROYECTO</t>
  </si>
  <si>
    <t>Oculte esta columna</t>
  </si>
  <si>
    <t>Vr. Presup</t>
  </si>
  <si>
    <t>Cuadrillas</t>
  </si>
  <si>
    <t>Inicio</t>
  </si>
  <si>
    <t>SALARIOS Y PRESTACIONES SOCIALES</t>
  </si>
  <si>
    <t>FECHA:</t>
  </si>
  <si>
    <t>PLIEGO:</t>
  </si>
  <si>
    <t>TRABAJ</t>
  </si>
  <si>
    <t>S.M.M.L.V.</t>
  </si>
  <si>
    <t>NOMBRE DEL CARGO</t>
  </si>
  <si>
    <t>AYUDANTE</t>
  </si>
  <si>
    <t>OFICIAL</t>
  </si>
  <si>
    <t>PROFESIONAL DE CAMPO</t>
  </si>
  <si>
    <t>SALBAS</t>
  </si>
  <si>
    <t>S. Tr.</t>
  </si>
  <si>
    <t>Salario Base Mes ==&gt;</t>
  </si>
  <si>
    <t>Fest. Sem.</t>
  </si>
  <si>
    <t>Salario Anual ==&gt;</t>
  </si>
  <si>
    <t xml:space="preserve">     F. PRESTAC.</t>
  </si>
  <si>
    <t>Horas Efect. trabaj. Año</t>
  </si>
  <si>
    <t>VRHORA</t>
  </si>
  <si>
    <t>Vr. Hora Hábil + PS ==&gt;</t>
  </si>
  <si>
    <t>TRABAJADORES DE CAMPO</t>
  </si>
  <si>
    <t>CALCULO DEL FACTOR PRESTACIONAL</t>
  </si>
  <si>
    <t>&lt;2 SMMLV</t>
  </si>
  <si>
    <t>&gt;2 SMMLV</t>
  </si>
  <si>
    <t>SALARIO</t>
  </si>
  <si>
    <t>BASE</t>
  </si>
  <si>
    <t>FÓRMULA</t>
  </si>
  <si>
    <t>VALOR</t>
  </si>
  <si>
    <t>Salario mensual</t>
  </si>
  <si>
    <t>A</t>
  </si>
  <si>
    <t>Subsidio de transporte mensual (1)</t>
  </si>
  <si>
    <t>B</t>
  </si>
  <si>
    <t>El de ley</t>
  </si>
  <si>
    <t>Salario anual (365 días)</t>
  </si>
  <si>
    <t>C</t>
  </si>
  <si>
    <r>
      <t>(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/ 30)*365</t>
    </r>
  </si>
  <si>
    <t>Salario anual con subsidio de transporte</t>
  </si>
  <si>
    <t>D</t>
  </si>
  <si>
    <r>
      <t>C</t>
    </r>
    <r>
      <rPr>
        <sz val="9"/>
        <rFont val="Arial"/>
        <family val="2"/>
      </rPr>
      <t>+(</t>
    </r>
    <r>
      <rPr>
        <b/>
        <sz val="9"/>
        <rFont val="Arial"/>
        <family val="2"/>
      </rPr>
      <t>B</t>
    </r>
    <r>
      <rPr>
        <sz val="9"/>
        <rFont val="Arial"/>
        <family val="2"/>
      </rPr>
      <t>/30)*(365-festivos-3)</t>
    </r>
  </si>
  <si>
    <t>PRESTACIONES</t>
  </si>
  <si>
    <t>Cesantía anual</t>
  </si>
  <si>
    <r>
      <rPr>
        <sz val="10"/>
        <rFont val="Arial"/>
        <family val="2"/>
      </rPr>
      <t>(</t>
    </r>
    <r>
      <rPr>
        <b/>
        <sz val="10"/>
        <rFont val="Arial"/>
        <family val="2"/>
      </rPr>
      <t xml:space="preserve">D </t>
    </r>
    <r>
      <rPr>
        <sz val="10"/>
        <rFont val="Arial"/>
        <family val="2"/>
      </rPr>
      <t>/ 365) * 30</t>
    </r>
  </si>
  <si>
    <t>Intereses de cesantía</t>
  </si>
  <si>
    <t>12% Cesantías</t>
  </si>
  <si>
    <t>Vacaciones - 15 días</t>
  </si>
  <si>
    <r>
      <t xml:space="preserve">0,5 * </t>
    </r>
    <r>
      <rPr>
        <b/>
        <sz val="10"/>
        <rFont val="Arial"/>
        <family val="2"/>
      </rPr>
      <t>A</t>
    </r>
  </si>
  <si>
    <t>Prima - 30 días</t>
  </si>
  <si>
    <r>
      <t>1 *(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>+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)</t>
    </r>
  </si>
  <si>
    <t>OTROS COSTOS</t>
  </si>
  <si>
    <t>Dotación y Seg Industrial</t>
  </si>
  <si>
    <t>SEGURIDAD SOCIAL</t>
  </si>
  <si>
    <t>Pensiones</t>
  </si>
  <si>
    <r>
      <t xml:space="preserve">12% * </t>
    </r>
    <r>
      <rPr>
        <b/>
        <sz val="10"/>
        <rFont val="Arial"/>
        <family val="2"/>
      </rPr>
      <t>C</t>
    </r>
  </si>
  <si>
    <t>Medicina familiar</t>
  </si>
  <si>
    <t>EXCEPCION. Ley 1607/2012</t>
  </si>
  <si>
    <t>Riesgos profesionales (2)</t>
  </si>
  <si>
    <r>
      <t xml:space="preserve">6,96% * </t>
    </r>
    <r>
      <rPr>
        <b/>
        <sz val="10"/>
        <rFont val="Arial"/>
        <family val="2"/>
      </rPr>
      <t>C</t>
    </r>
    <r>
      <rPr>
        <sz val="10"/>
        <rFont val="Arial"/>
        <family val="2"/>
      </rPr>
      <t xml:space="preserve"> (Campo) 0,522% *</t>
    </r>
    <r>
      <rPr>
        <b/>
        <sz val="10"/>
        <rFont val="Arial"/>
        <family val="2"/>
      </rPr>
      <t xml:space="preserve"> C</t>
    </r>
    <r>
      <rPr>
        <sz val="10"/>
        <rFont val="Arial"/>
        <family val="2"/>
      </rPr>
      <t xml:space="preserve"> (oficina)</t>
    </r>
  </si>
  <si>
    <t>APORTES SENA</t>
  </si>
  <si>
    <t>Aporte ordinario</t>
  </si>
  <si>
    <t>Fondo I. de la construcción (3)</t>
  </si>
  <si>
    <r>
      <t>C</t>
    </r>
    <r>
      <rPr>
        <sz val="10"/>
        <rFont val="Arial"/>
        <family val="2"/>
      </rPr>
      <t>*(1 SMLM/40)/Salario mes en estudio</t>
    </r>
  </si>
  <si>
    <t>OTROS APORTES</t>
  </si>
  <si>
    <t>I.C.B.F.</t>
  </si>
  <si>
    <t>Subsidio familiar</t>
  </si>
  <si>
    <r>
      <t xml:space="preserve">4,00% </t>
    </r>
    <r>
      <rPr>
        <b/>
        <sz val="10"/>
        <rFont val="Arial"/>
        <family val="2"/>
      </rPr>
      <t>C</t>
    </r>
  </si>
  <si>
    <t>VALOR SALARIO MAS PRESTACIONES</t>
  </si>
  <si>
    <t>E</t>
  </si>
  <si>
    <t>HORAS EFECTIVAS TRABAJADAS AL AÑO</t>
  </si>
  <si>
    <t>Días de permiso al año</t>
  </si>
  <si>
    <t>Horas Efectivas Laboradas Año</t>
  </si>
  <si>
    <t>[365 días - (52 domingos + 52/2 sabados + festivos + 15 permisos) ] * 8 horas</t>
  </si>
  <si>
    <t>NOTAS:</t>
  </si>
  <si>
    <t>1.  El subsidio de transporte y dotación se pagan hasta sueldos de 2 salarios mínimos y a los funcionarios que, como prevención, lo requieran.</t>
  </si>
  <si>
    <t>2.  El porcentaje para la ARP depende de si los trabajadores son de campo (6,96%) o de oficina (0,522%)</t>
  </si>
  <si>
    <t>3.  El personal técnico y administrativo no tiene sobrecosto por días no laborados.</t>
  </si>
  <si>
    <t>4.  La Ley 1607/2012 exonera del pago de ICBF, SENA y Aporte del empleador en SALUD a empresas con más de 2 empleados en la nómina.</t>
  </si>
  <si>
    <t>5.   El aporte al Fondo para la Industria de la Construcción FIC es 1 salario mínimo por cada 40 trabajadores</t>
  </si>
  <si>
    <t>CUADRILLAS</t>
  </si>
  <si>
    <t>CODIGO</t>
  </si>
  <si>
    <t>DESCRIPCION</t>
  </si>
  <si>
    <t>UNIDAD</t>
  </si>
  <si>
    <t>Cuadrilla Albañilería</t>
  </si>
  <si>
    <t>% Respecto Albañilería</t>
  </si>
  <si>
    <r>
      <rPr>
        <sz val="7"/>
        <rFont val="Arial"/>
        <family val="2"/>
      </rPr>
      <t xml:space="preserve">VR. CUAD. </t>
    </r>
    <r>
      <rPr>
        <b/>
        <sz val="7"/>
        <rFont val="Arial"/>
        <family val="2"/>
      </rPr>
      <t>PRESUP.</t>
    </r>
  </si>
  <si>
    <r>
      <t xml:space="preserve">VR. CUAD. 
</t>
    </r>
    <r>
      <rPr>
        <b/>
        <sz val="7"/>
        <rFont val="Arial"/>
        <family val="2"/>
      </rPr>
      <t>BD</t>
    </r>
  </si>
  <si>
    <t>DIF</t>
  </si>
  <si>
    <t>Num Trabaj/Cuadrilla</t>
  </si>
  <si>
    <t>ARQUITECTO</t>
  </si>
  <si>
    <t>HH</t>
  </si>
  <si>
    <t>AUXILIAR OFICIOS VARIOS DIURNO</t>
  </si>
  <si>
    <t>HRS</t>
  </si>
  <si>
    <t>AUXILIAR OFICIOS VARIOS NOCTURNO</t>
  </si>
  <si>
    <r>
      <t>DIBUJANTE</t>
    </r>
    <r>
      <rPr>
        <sz val="9"/>
        <rFont val="Arial"/>
        <family val="2"/>
      </rPr>
      <t xml:space="preserve"> ARQUITECTURA-INGENIERIA</t>
    </r>
  </si>
  <si>
    <t>HC</t>
  </si>
  <si>
    <t>INGENIERO CIVIL</t>
  </si>
  <si>
    <t>INGENIERO DE SUELOS</t>
  </si>
  <si>
    <t>INGENIERO ELECTRICO</t>
  </si>
  <si>
    <r>
      <t xml:space="preserve">M.O. ALB. </t>
    </r>
    <r>
      <rPr>
        <b/>
        <sz val="9"/>
        <rFont val="Arial"/>
        <family val="2"/>
      </rPr>
      <t>ACABADOS</t>
    </r>
    <r>
      <rPr>
        <sz val="9"/>
        <rFont val="Arial"/>
        <family val="2"/>
      </rPr>
      <t xml:space="preserve"> 1 AYUDANTE-1 OFI</t>
    </r>
  </si>
  <si>
    <r>
      <t>M.O.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ALB.</t>
    </r>
    <r>
      <rPr>
        <b/>
        <sz val="9"/>
        <rFont val="Arial"/>
        <family val="2"/>
      </rPr>
      <t>ACABADOS</t>
    </r>
    <r>
      <rPr>
        <sz val="9"/>
        <rFont val="Arial"/>
        <family val="2"/>
      </rPr>
      <t xml:space="preserve"> 2 AYUDANTE-1 OFI</t>
    </r>
  </si>
  <si>
    <t>M.O. ALBANILERIA 1 AYUDANTE</t>
  </si>
  <si>
    <t>M.O. ALBANILERIA 1 AYUDANTE-1 OFI</t>
  </si>
  <si>
    <t>M.O. ALBANILERIA 2 AYUDANTE</t>
  </si>
  <si>
    <r>
      <t xml:space="preserve">M.O. </t>
    </r>
    <r>
      <rPr>
        <sz val="9"/>
        <rFont val="Arial"/>
        <family val="2"/>
      </rPr>
      <t>ALBANILERIA</t>
    </r>
    <r>
      <rPr>
        <sz val="9"/>
        <rFont val="Arial"/>
        <family val="2"/>
      </rPr>
      <t xml:space="preserve"> 2 AYUDANTE-1 OFI</t>
    </r>
  </si>
  <si>
    <t>M.O. ALBANILERIA 3 AYUDANTE</t>
  </si>
  <si>
    <t>M.O. ALBANILERIA 3 AYUDANTE-1 OIF</t>
  </si>
  <si>
    <t>M.O. ALBANILERIA 4 AYUDANTE</t>
  </si>
  <si>
    <t>M.O. ALBANILERIA 4 AYUDANTE-1 OFI</t>
  </si>
  <si>
    <t>M.O. ALBANILERIA 5 AYUDANTE-1 OFI</t>
  </si>
  <si>
    <t>M.O. ALBANILERIA 5 AYUDANTES</t>
  </si>
  <si>
    <t>M.O. ALBAÑILERIA 1 OFICIAL</t>
  </si>
  <si>
    <r>
      <t>M.O. CARP.</t>
    </r>
    <r>
      <rPr>
        <b/>
        <sz val="9"/>
        <rFont val="Arial"/>
        <family val="2"/>
      </rPr>
      <t>ALUMINIO</t>
    </r>
    <r>
      <rPr>
        <sz val="9"/>
        <rFont val="Arial"/>
        <family val="2"/>
      </rPr>
      <t xml:space="preserve"> 1 AYUDANTE-1 OFI</t>
    </r>
  </si>
  <si>
    <r>
      <t xml:space="preserve">M.O. </t>
    </r>
    <r>
      <rPr>
        <sz val="9"/>
        <rFont val="Arial"/>
        <family val="2"/>
      </rPr>
      <t>CARP.</t>
    </r>
    <r>
      <rPr>
        <b/>
        <sz val="9"/>
        <rFont val="Arial"/>
        <family val="2"/>
      </rPr>
      <t>MADERA</t>
    </r>
    <r>
      <rPr>
        <sz val="9"/>
        <rFont val="Arial"/>
        <family val="2"/>
      </rPr>
      <t xml:space="preserve"> 1 AYUDANTE-1 OFI</t>
    </r>
  </si>
  <si>
    <r>
      <t>M.O. CARP.</t>
    </r>
    <r>
      <rPr>
        <b/>
        <sz val="9"/>
        <rFont val="Arial"/>
        <family val="2"/>
      </rPr>
      <t>MADERA</t>
    </r>
    <r>
      <rPr>
        <sz val="9"/>
        <rFont val="Arial"/>
        <family val="2"/>
      </rPr>
      <t xml:space="preserve"> CEPILLADO-CANTEADO</t>
    </r>
  </si>
  <si>
    <t>M.O. CARP.POLIVIN. 1 AYUDANTE-1 OFI</t>
  </si>
  <si>
    <r>
      <t xml:space="preserve">M.O. </t>
    </r>
    <r>
      <rPr>
        <sz val="9"/>
        <rFont val="Arial"/>
        <family val="2"/>
      </rPr>
      <t>CARP.</t>
    </r>
    <r>
      <rPr>
        <b/>
        <sz val="9"/>
        <rFont val="Arial"/>
        <family val="2"/>
      </rPr>
      <t>TALLER</t>
    </r>
    <r>
      <rPr>
        <sz val="9"/>
        <rFont val="Arial"/>
        <family val="2"/>
      </rPr>
      <t xml:space="preserve"> 1 AYUDANTE-1 OFI</t>
    </r>
  </si>
  <si>
    <r>
      <t>M.O. CARP.</t>
    </r>
    <r>
      <rPr>
        <b/>
        <sz val="9"/>
        <rFont val="Arial"/>
        <family val="2"/>
      </rPr>
      <t>TALLER</t>
    </r>
    <r>
      <rPr>
        <sz val="9"/>
        <rFont val="Arial"/>
        <family val="2"/>
      </rPr>
      <t xml:space="preserve"> 2 AYUDANTE-1 OFI</t>
    </r>
  </si>
  <si>
    <r>
      <t xml:space="preserve">M.O. </t>
    </r>
    <r>
      <rPr>
        <sz val="9"/>
        <rFont val="Arial"/>
        <family val="2"/>
      </rPr>
      <t>ELECTRICAS</t>
    </r>
    <r>
      <rPr>
        <sz val="9"/>
        <rFont val="Arial"/>
        <family val="2"/>
      </rPr>
      <t xml:space="preserve"> 1 AYUDANTE-1 OFI</t>
    </r>
  </si>
  <si>
    <t>M.O. ELECTRICAS 2 AYUDANTE-1 OFI</t>
  </si>
  <si>
    <t>M.O. ELECTRICAS 3 AYUD-1 OFI-1 PROF</t>
  </si>
  <si>
    <r>
      <t xml:space="preserve">M.O. </t>
    </r>
    <r>
      <rPr>
        <b/>
        <sz val="9"/>
        <rFont val="Arial"/>
        <family val="2"/>
      </rPr>
      <t>HIDROSANIT.</t>
    </r>
    <r>
      <rPr>
        <sz val="9"/>
        <rFont val="Arial"/>
        <family val="2"/>
      </rPr>
      <t xml:space="preserve"> 1 AYUDANTE-1 OFI</t>
    </r>
  </si>
  <si>
    <r>
      <t xml:space="preserve">M.O. </t>
    </r>
    <r>
      <rPr>
        <b/>
        <sz val="9"/>
        <rFont val="Arial"/>
        <family val="2"/>
      </rPr>
      <t>HIDROSANIT</t>
    </r>
    <r>
      <rPr>
        <sz val="9"/>
        <rFont val="Arial"/>
        <family val="2"/>
      </rPr>
      <t>. 2 AYUDANTE - 1 OFIC.</t>
    </r>
  </si>
  <si>
    <t>M.O. INSTAL.HIDR. 1 AYUDANTE-1 OFIC</t>
  </si>
  <si>
    <r>
      <t xml:space="preserve">M.O. </t>
    </r>
    <r>
      <rPr>
        <sz val="9"/>
        <rFont val="Arial"/>
        <family val="2"/>
      </rPr>
      <t>METALISTERIA</t>
    </r>
    <r>
      <rPr>
        <sz val="9"/>
        <rFont val="Arial"/>
        <family val="2"/>
      </rPr>
      <t xml:space="preserve"> 1 AYUDANTE-1 OFI</t>
    </r>
  </si>
  <si>
    <t>M.O. METALISTERIA 2 AYUDANTE-1 OFI</t>
  </si>
  <si>
    <r>
      <t xml:space="preserve">M.O. </t>
    </r>
    <r>
      <rPr>
        <b/>
        <sz val="9"/>
        <rFont val="Arial"/>
        <family val="2"/>
      </rPr>
      <t>PINTURA</t>
    </r>
    <r>
      <rPr>
        <sz val="9"/>
        <rFont val="Arial"/>
        <family val="2"/>
      </rPr>
      <t xml:space="preserve"> 1 AYUDANTE-1 OFI</t>
    </r>
  </si>
  <si>
    <r>
      <t xml:space="preserve">M.O. </t>
    </r>
    <r>
      <rPr>
        <b/>
        <sz val="9"/>
        <rFont val="Arial"/>
        <family val="2"/>
      </rPr>
      <t>PINTURA</t>
    </r>
    <r>
      <rPr>
        <sz val="9"/>
        <rFont val="Arial"/>
        <family val="2"/>
      </rPr>
      <t xml:space="preserve"> 1 OFI</t>
    </r>
  </si>
  <si>
    <r>
      <t xml:space="preserve">M.O. </t>
    </r>
    <r>
      <rPr>
        <b/>
        <sz val="9"/>
        <rFont val="Arial"/>
        <family val="2"/>
      </rPr>
      <t>PINTURA</t>
    </r>
    <r>
      <rPr>
        <sz val="9"/>
        <rFont val="Arial"/>
        <family val="2"/>
      </rPr>
      <t xml:space="preserve"> 2 AYUDANTES - 1 OF</t>
    </r>
  </si>
  <si>
    <r>
      <t xml:space="preserve">M.O. </t>
    </r>
    <r>
      <rPr>
        <sz val="9"/>
        <rFont val="Arial"/>
        <family val="2"/>
      </rPr>
      <t>TOPOGRAFIA</t>
    </r>
    <r>
      <rPr>
        <sz val="9"/>
        <rFont val="Arial"/>
        <family val="2"/>
      </rPr>
      <t xml:space="preserve"> 1 CADENERO-1 TOP</t>
    </r>
  </si>
  <si>
    <t>M.O. TOPOGRAFIA 2 CADENERO-1 TOP</t>
  </si>
  <si>
    <t>MANO DE OBRA REFRIGERACION  1 AYUDANTE</t>
  </si>
  <si>
    <t>MANO OBRA OFICIAL ALBANILERIA</t>
  </si>
  <si>
    <t>MANO OBRA PANELERIA 1 OFICIAL-1AYUDANTE</t>
  </si>
  <si>
    <t>SUBCONTRATO CARPINTERIA ALUMINIO</t>
  </si>
  <si>
    <t>GLB</t>
  </si>
  <si>
    <t>SUBCONTRATO CARPINTERIA METALICA</t>
  </si>
  <si>
    <t>SUBCONTRATO CARPINTERIA PANELERIA</t>
  </si>
  <si>
    <t>SUBCONTRATO CARPINTERIA POLIVINILICO</t>
  </si>
  <si>
    <t>SUBCONTRATO ELABORACION DE DUCTOS - DUCTEROS</t>
  </si>
  <si>
    <t>SUBCONTRATO IMPERMEABILIZACIONES</t>
  </si>
  <si>
    <t>FINCUAD</t>
  </si>
  <si>
    <t xml:space="preserve">PROPONENTE: </t>
  </si>
  <si>
    <t>FIRMA DEL PROPONENTE:__________________________________________________</t>
  </si>
  <si>
    <t>Ocult. Columna
(Dobleclic)</t>
  </si>
  <si>
    <t>Salario Básico Mensual</t>
  </si>
  <si>
    <t>SUBSIDIO</t>
  </si>
  <si>
    <t>Subsidio de Transporte</t>
  </si>
  <si>
    <t>Días Festivos</t>
  </si>
  <si>
    <t>FACTPRES</t>
  </si>
  <si>
    <t>Factor Prestacional==&gt;</t>
  </si>
  <si>
    <t>CAMPOF</t>
  </si>
  <si>
    <t>CAMPO U OFICINA==&gt;</t>
  </si>
  <si>
    <t>CAMPO</t>
  </si>
  <si>
    <t>%</t>
  </si>
  <si>
    <t>SALMES</t>
  </si>
  <si>
    <r>
      <t xml:space="preserve">(365 *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>) / 30</t>
    </r>
  </si>
  <si>
    <r>
      <t>D</t>
    </r>
    <r>
      <rPr>
        <sz val="10"/>
        <rFont val="Arial"/>
        <family val="2"/>
      </rPr>
      <t xml:space="preserve"> * 30/365</t>
    </r>
  </si>
  <si>
    <t>DOTACION</t>
  </si>
  <si>
    <t>Dotación y Seguridad industrial</t>
  </si>
  <si>
    <t>*</t>
  </si>
  <si>
    <t>SALARIO+PREST.</t>
  </si>
  <si>
    <t>B.D.</t>
  </si>
  <si>
    <t>VALORES BASE DE DATOS</t>
  </si>
  <si>
    <t>Jornal</t>
  </si>
  <si>
    <t>% Prestac.</t>
  </si>
  <si>
    <t>Jornal + Prestac.</t>
  </si>
  <si>
    <t>__________________________________________________</t>
  </si>
  <si>
    <t>PROPONENTE</t>
  </si>
  <si>
    <t>1.1</t>
  </si>
  <si>
    <t xml:space="preserve"> </t>
  </si>
  <si>
    <t>Mantenimiento de sistema de riego , incluye suministro trasporte e instalacion motobomba CENTRIFUGA 7,5 HP  y   controlador de riego.</t>
  </si>
  <si>
    <t>DESGLOSE DEL A.I.U.</t>
  </si>
  <si>
    <t>Cálculo pormenorizado del factor Administración, Imprevistos y Utilidades. AIU</t>
  </si>
  <si>
    <t>No</t>
  </si>
  <si>
    <t>DESCRIPCIÓN</t>
  </si>
  <si>
    <t xml:space="preserve">PORCENTAJES % Y CANTIDADES ESTIMADAS </t>
  </si>
  <si>
    <t xml:space="preserve">PORCENTAJE % Y CANTIDAD REAL </t>
  </si>
  <si>
    <t>C. DIRECTO</t>
  </si>
  <si>
    <t>C.TOTAL</t>
  </si>
  <si>
    <t>VALOR ADMINISTRACIÓN DE OBRA</t>
  </si>
  <si>
    <t>PERSONAL DE OBRA  (incl. Prestaciones)</t>
  </si>
  <si>
    <t>DURACION</t>
  </si>
  <si>
    <t>CANTIDAD</t>
  </si>
  <si>
    <t>FACTOR PRESTACIONAL</t>
  </si>
  <si>
    <t>VALOR UNITARIO</t>
  </si>
  <si>
    <t>DEDICACION</t>
  </si>
  <si>
    <t>Director de Obra</t>
  </si>
  <si>
    <t>Residente de Obra</t>
  </si>
  <si>
    <t>GASTOS DE LEGALIZACION Y PERFECCIONAMIENTO</t>
  </si>
  <si>
    <t>Impuesto de Obra publica seguridad democratica</t>
  </si>
  <si>
    <t xml:space="preserve">Pólizas </t>
  </si>
  <si>
    <t xml:space="preserve">Estampillas </t>
  </si>
  <si>
    <t>PORCENTAJE ADMINISTRACION</t>
  </si>
  <si>
    <t>VALOR IMPREVISTOS</t>
  </si>
  <si>
    <t>VALOR UTILIDAD</t>
  </si>
  <si>
    <t>TOTAL A.I.U.</t>
  </si>
  <si>
    <t>Nota:</t>
  </si>
  <si>
    <t>1. Los ensayos de laboratorio son para llevar un mejor control  y calidad de los materiales.</t>
  </si>
  <si>
    <t>|</t>
  </si>
  <si>
    <t>Mantenimiento preventivo y rutinario incluye ( seguimiento profesional , agronomico , tratamiento con fertilizantes ,herbicidas ,insecticidas y fungicidas)</t>
  </si>
  <si>
    <t>TOP DRESSING: Colocación de una película de arena con un espesor de 0,3 cm a 0,5 cm, se debe repartir homogéneamente hasta incorporar los huecos dejados por la aireación. Incluye tolva aplicadora, malla repartidora de arrastre en acero, steel drag mat con medidas mínimas de 1.80x1.80 m y todo lo necesario para su correcta ejecución.</t>
  </si>
  <si>
    <t>SUMINISTRO E INSTALACION DE GRAMA SINTETICA: Retiro y disposición final de la grama existente, renivelacion del terreno, suministro e instalacion de grama sintetica MONOFILAMENTO , color Emeralda Oliva Bi-color  ,altura  60 mm,  DTEX  17.000 , CERTIFICACION FIFA Quality Concept, ASTM,DIN, Trace, SGS; PUNTADAS X M2 9.450 , Peso  del hilo 2.080 , Peso Total 3180g/sqm ±100g,  Incluye los rellenos de arena silice y caucho granulado  certificado por laboratorio avalado por la FIFA.de no toxicidad.</t>
  </si>
  <si>
    <t>CONSORCIO SALUD SOGAMOSO</t>
  </si>
  <si>
    <t xml:space="preserve"> REPOSICION DE LA INFRAESTRUCTURA FISICA DE SALUD SOGAMOSO
ESE, SEDE MAGDALENA DE SOGAMOSO, BOYACA.</t>
  </si>
  <si>
    <t>CAMBIO DE SUSTRATO DE SIEMBRA: Retiro y disposición final del sustrato de siembra existente  , Incluye :   suministro  transporte e instalación de arena seleccionada de rio amarilla  y/o arena de trituración para su correcta nivelación  y lecho filtrante.Incluye Comision Topografica.</t>
  </si>
  <si>
    <t>$</t>
  </si>
  <si>
    <t>FORMATO No. 11 PROPUESTA ECONOMICA</t>
  </si>
  <si>
    <t>NOMBRE Y FIRMA DEL REP. LEGAL 
Número de identificación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</si>
</sst>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[$$-2C0A]\ #,##0"/>
    <numFmt numFmtId="166" formatCode="d\-mmm\-yyyy"/>
    <numFmt numFmtId="167" formatCode="#,##0_ ;\-#,##0\ "/>
    <numFmt numFmtId="168" formatCode="_ &quot;$&quot;\ * #,##0.00_ ;_ &quot;$&quot;\ * \-#,##0.00_ ;_ &quot;$&quot;\ * &quot;-&quot;??_ ;_ @_ "/>
    <numFmt numFmtId="169" formatCode="_ * #,##0_ ;_ * \-#,##0_ ;_ * &quot;-&quot;??_ ;_ @_ "/>
    <numFmt numFmtId="170" formatCode="_ * #,##0.0000_ ;_ * \-#,##0.0000_ ;_ * &quot;-&quot;??_ ;_ @_ "/>
    <numFmt numFmtId="171" formatCode="_(* #,##0_);_(* \(#,##0\);_(* &quot;-&quot;??_);_(@_)"/>
    <numFmt numFmtId="172" formatCode="_(* #,##0.00_);_(* \(#,##0.00\);_(* &quot;-&quot;??_);_(@_)"/>
    <numFmt numFmtId="173" formatCode="0.000%"/>
    <numFmt numFmtId="174" formatCode="0.0%"/>
    <numFmt numFmtId="175" formatCode="0.0000%"/>
    <numFmt numFmtId="176" formatCode="_-* #,##0.00\ _€_-;\-* #,##0.00\ _€_-;_-* &quot;-&quot;??\ _€_-;_-@_-"/>
    <numFmt numFmtId="177" formatCode="_-&quot;$&quot;\ * #,##0.00_-;\-&quot;$&quot;\ * #,##0.00_-;_-&quot;$&quot;\ * &quot;-&quot;_-;_-@_-"/>
    <numFmt numFmtId="178" formatCode="_-&quot;$&quot;* #,##0.00_-;\-&quot;$&quot;* #,##0.00_-;_-&quot;$&quot;* &quot;-&quot;??_-;_-@_-"/>
    <numFmt numFmtId="179" formatCode="#,##0.000"/>
    <numFmt numFmtId="180" formatCode="0.0000000000%"/>
    <numFmt numFmtId="181" formatCode="0.000000%"/>
    <numFmt numFmtId="182" formatCode="_-* #,##0.0000\ _€_-;\-* #,##0.0000\ _€_-;_-* &quot;-&quot;??\ _€_-;_-@_-"/>
    <numFmt numFmtId="183" formatCode="_ * #,##0.00_ ;_ * \-#,##0.00_ ;_ * \-??_ ;_ @_ "/>
    <numFmt numFmtId="184" formatCode="0.0000000000000000%"/>
    <numFmt numFmtId="185" formatCode="&quot;$&quot;\ #,##0.00"/>
  </numFmts>
  <fonts count="65">
    <font>
      <sz val="10"/>
      <color indexed="8"/>
      <name val="Helvetica Neue"/>
    </font>
    <font>
      <sz val="11"/>
      <color theme="1"/>
      <name val="Helvetica Neue"/>
      <family val="2"/>
      <scheme val="minor"/>
    </font>
    <font>
      <sz val="11"/>
      <color theme="1"/>
      <name val="Helvetica Neue"/>
      <family val="2"/>
      <scheme val="minor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4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Helvetica Neue"/>
    </font>
    <font>
      <b/>
      <sz val="9"/>
      <name val="Arial"/>
      <family val="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indexed="9"/>
      <name val="Arial"/>
      <family val="2"/>
    </font>
    <font>
      <b/>
      <sz val="13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 Narrow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4"/>
      <color indexed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indexed="23"/>
      <name val="Arial"/>
      <family val="2"/>
    </font>
    <font>
      <sz val="9"/>
      <color indexed="63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sz val="10"/>
      <color indexed="14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name val="Helvetica Neue"/>
    </font>
    <font>
      <sz val="11"/>
      <color rgb="FFFF0000"/>
      <name val="Helvetica Neue"/>
      <family val="2"/>
      <scheme val="minor"/>
    </font>
    <font>
      <b/>
      <sz val="11"/>
      <color theme="1"/>
      <name val="Helvetica Neue"/>
      <family val="2"/>
      <scheme val="minor"/>
    </font>
    <font>
      <sz val="11"/>
      <color theme="0"/>
      <name val="Helvetica Neue"/>
      <family val="2"/>
      <scheme val="minor"/>
    </font>
    <font>
      <b/>
      <sz val="12"/>
      <color theme="1"/>
      <name val="Century Gothic"/>
      <family val="2"/>
    </font>
    <font>
      <u/>
      <sz val="7.5"/>
      <color indexed="12"/>
      <name val="Arial"/>
      <family val="2"/>
    </font>
    <font>
      <sz val="10"/>
      <color theme="1"/>
      <name val="Arial"/>
      <family val="2"/>
    </font>
    <font>
      <sz val="12"/>
      <color theme="1"/>
      <name val="Helvetica Neue"/>
      <family val="2"/>
      <scheme val="minor"/>
    </font>
    <font>
      <b/>
      <sz val="12"/>
      <name val="Helvetica Neue"/>
      <family val="2"/>
      <scheme val="minor"/>
    </font>
    <font>
      <b/>
      <sz val="12"/>
      <color theme="1"/>
      <name val="Helvetica Neue"/>
      <family val="2"/>
      <scheme val="minor"/>
    </font>
    <font>
      <b/>
      <i/>
      <sz val="11"/>
      <color theme="1"/>
      <name val="Helvetica Neue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sz val="11"/>
      <color theme="1"/>
      <name val="Arial Narrow"/>
      <family val="2"/>
    </font>
    <font>
      <b/>
      <sz val="12"/>
      <name val="Arial Narrow"/>
      <family val="2"/>
    </font>
    <font>
      <sz val="12"/>
      <name val="Helvetica Neue"/>
      <family val="2"/>
      <scheme val="minor"/>
    </font>
    <font>
      <b/>
      <sz val="11"/>
      <color indexed="8"/>
      <name val="Arial"/>
      <family val="2"/>
    </font>
    <font>
      <b/>
      <sz val="18"/>
      <color indexed="8"/>
      <name val="Arial"/>
      <family val="2"/>
    </font>
    <font>
      <b/>
      <sz val="18"/>
      <color indexed="8"/>
      <name val="Helvetica Neue"/>
    </font>
    <font>
      <b/>
      <sz val="10"/>
      <color indexed="8"/>
      <name val="Helvetica Neue"/>
    </font>
  </fonts>
  <fills count="27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12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0"/>
      </bottom>
      <diagonal/>
    </border>
    <border>
      <left style="thin">
        <color indexed="9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1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0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8"/>
      </right>
      <top/>
      <bottom/>
      <diagonal/>
    </border>
  </borders>
  <cellStyleXfs count="22">
    <xf numFmtId="0" fontId="0" fillId="0" borderId="0" applyNumberFormat="0" applyFill="0" applyBorder="0" applyProtection="0">
      <alignment vertical="top" wrapText="1"/>
    </xf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68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2" fillId="0" borderId="0"/>
    <xf numFmtId="43" fontId="15" fillId="0" borderId="0" applyFont="0" applyFill="0" applyBorder="0" applyAlignment="0" applyProtection="0"/>
    <xf numFmtId="42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5" fillId="0" borderId="0"/>
    <xf numFmtId="183" fontId="15" fillId="0" borderId="0"/>
  </cellStyleXfs>
  <cellXfs count="604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3" fontId="0" fillId="4" borderId="7" xfId="0" applyNumberForma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6" xfId="0" applyBorder="1">
      <alignment vertical="top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9" fillId="0" borderId="5" xfId="0" applyFont="1" applyBorder="1" applyAlignment="1">
      <alignment horizontal="right" vertical="center" wrapText="1"/>
    </xf>
    <xf numFmtId="0" fontId="16" fillId="5" borderId="0" xfId="3" applyFont="1" applyFill="1" applyAlignment="1">
      <alignment horizontal="centerContinuous" wrapText="1"/>
    </xf>
    <xf numFmtId="0" fontId="16" fillId="6" borderId="0" xfId="3" applyFont="1" applyFill="1"/>
    <xf numFmtId="0" fontId="16" fillId="6" borderId="0" xfId="3" applyFont="1" applyFill="1" applyAlignment="1">
      <alignment horizontal="center" vertical="center"/>
    </xf>
    <xf numFmtId="0" fontId="17" fillId="7" borderId="0" xfId="3" applyFont="1" applyFill="1" applyAlignment="1">
      <alignment horizontal="center" vertical="center" wrapText="1"/>
    </xf>
    <xf numFmtId="0" fontId="16" fillId="0" borderId="0" xfId="3" applyFont="1"/>
    <xf numFmtId="0" fontId="20" fillId="0" borderId="0" xfId="5" applyFont="1" applyAlignment="1" applyProtection="1">
      <alignment vertical="center"/>
    </xf>
    <xf numFmtId="0" fontId="16" fillId="0" borderId="0" xfId="3" applyFont="1" applyAlignment="1">
      <alignment vertical="center"/>
    </xf>
    <xf numFmtId="0" fontId="15" fillId="0" borderId="0" xfId="3" applyAlignment="1" applyProtection="1">
      <alignment vertical="top"/>
      <protection hidden="1"/>
    </xf>
    <xf numFmtId="0" fontId="15" fillId="0" borderId="0" xfId="3" applyProtection="1">
      <protection hidden="1"/>
    </xf>
    <xf numFmtId="0" fontId="15" fillId="0" borderId="21" xfId="3" applyBorder="1" applyAlignment="1" applyProtection="1">
      <alignment horizontal="right" vertical="top"/>
      <protection hidden="1"/>
    </xf>
    <xf numFmtId="15" fontId="15" fillId="0" borderId="22" xfId="3" applyNumberFormat="1" applyBorder="1" applyAlignment="1" applyProtection="1">
      <alignment horizontal="center" vertical="top"/>
      <protection hidden="1"/>
    </xf>
    <xf numFmtId="0" fontId="15" fillId="0" borderId="26" xfId="3" applyBorder="1" applyAlignment="1" applyProtection="1">
      <alignment horizontal="right" vertical="top"/>
      <protection hidden="1"/>
    </xf>
    <xf numFmtId="166" fontId="23" fillId="0" borderId="27" xfId="3" applyNumberFormat="1" applyFont="1" applyBorder="1" applyAlignment="1" applyProtection="1">
      <alignment horizontal="center" vertical="center"/>
      <protection hidden="1"/>
    </xf>
    <xf numFmtId="0" fontId="15" fillId="0" borderId="0" xfId="3" applyAlignment="1" applyProtection="1">
      <alignment horizontal="center" vertical="top" wrapText="1"/>
      <protection hidden="1"/>
    </xf>
    <xf numFmtId="0" fontId="15" fillId="0" borderId="0" xfId="3" applyAlignment="1" applyProtection="1">
      <alignment horizontal="right" vertical="top"/>
      <protection hidden="1"/>
    </xf>
    <xf numFmtId="0" fontId="23" fillId="0" borderId="0" xfId="4" applyNumberFormat="1" applyFont="1" applyAlignment="1" applyProtection="1">
      <alignment horizontal="center" vertical="top"/>
      <protection hidden="1"/>
    </xf>
    <xf numFmtId="0" fontId="15" fillId="0" borderId="0" xfId="4" applyNumberFormat="1" applyAlignment="1" applyProtection="1">
      <alignment horizontal="center" vertical="top"/>
      <protection hidden="1"/>
    </xf>
    <xf numFmtId="0" fontId="25" fillId="9" borderId="28" xfId="3" applyFont="1" applyFill="1" applyBorder="1" applyAlignment="1">
      <alignment horizontal="center" vertical="center" wrapText="1"/>
    </xf>
    <xf numFmtId="3" fontId="22" fillId="10" borderId="29" xfId="3" applyNumberFormat="1" applyFont="1" applyFill="1" applyBorder="1" applyAlignment="1">
      <alignment horizontal="center" vertical="center" wrapText="1"/>
    </xf>
    <xf numFmtId="3" fontId="25" fillId="10" borderId="30" xfId="3" applyNumberFormat="1" applyFont="1" applyFill="1" applyBorder="1" applyAlignment="1">
      <alignment vertical="center" wrapText="1"/>
    </xf>
    <xf numFmtId="0" fontId="25" fillId="11" borderId="31" xfId="3" applyFont="1" applyFill="1" applyBorder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25" fillId="9" borderId="32" xfId="3" applyFont="1" applyFill="1" applyBorder="1" applyAlignment="1">
      <alignment horizontal="center" vertical="center" wrapText="1"/>
    </xf>
    <xf numFmtId="167" fontId="26" fillId="10" borderId="33" xfId="4" applyNumberFormat="1" applyFont="1" applyFill="1" applyBorder="1" applyAlignment="1">
      <alignment horizontal="center" vertical="center" wrapText="1"/>
    </xf>
    <xf numFmtId="0" fontId="25" fillId="10" borderId="34" xfId="3" applyFont="1" applyFill="1" applyBorder="1" applyAlignment="1">
      <alignment horizontal="center" vertical="center" wrapText="1"/>
    </xf>
    <xf numFmtId="0" fontId="25" fillId="9" borderId="35" xfId="3" applyFont="1" applyFill="1" applyBorder="1" applyAlignment="1">
      <alignment horizontal="right" vertical="center" wrapText="1"/>
    </xf>
    <xf numFmtId="0" fontId="25" fillId="10" borderId="38" xfId="3" applyFont="1" applyFill="1" applyBorder="1" applyAlignment="1" applyProtection="1">
      <alignment horizontal="center" vertical="center"/>
      <protection hidden="1"/>
    </xf>
    <xf numFmtId="0" fontId="25" fillId="10" borderId="39" xfId="3" applyFont="1" applyFill="1" applyBorder="1" applyAlignment="1">
      <alignment vertical="center"/>
    </xf>
    <xf numFmtId="0" fontId="25" fillId="9" borderId="40" xfId="3" applyFont="1" applyFill="1" applyBorder="1" applyAlignment="1">
      <alignment horizontal="right" vertical="center" wrapText="1"/>
    </xf>
    <xf numFmtId="0" fontId="28" fillId="13" borderId="43" xfId="3" applyFont="1" applyFill="1" applyBorder="1" applyAlignment="1" applyProtection="1">
      <alignment horizontal="left" vertical="center"/>
      <protection hidden="1"/>
    </xf>
    <xf numFmtId="0" fontId="29" fillId="14" borderId="44" xfId="3" applyFont="1" applyFill="1" applyBorder="1" applyAlignment="1">
      <alignment horizontal="right" vertical="center"/>
    </xf>
    <xf numFmtId="0" fontId="15" fillId="0" borderId="0" xfId="3"/>
    <xf numFmtId="0" fontId="28" fillId="13" borderId="46" xfId="3" applyFont="1" applyFill="1" applyBorder="1" applyAlignment="1">
      <alignment horizontal="left" vertical="center" wrapText="1"/>
    </xf>
    <xf numFmtId="170" fontId="28" fillId="14" borderId="47" xfId="4" applyNumberFormat="1" applyFont="1" applyFill="1" applyBorder="1" applyAlignment="1">
      <alignment horizontal="left" vertical="center" wrapText="1"/>
    </xf>
    <xf numFmtId="0" fontId="25" fillId="6" borderId="48" xfId="3" applyFont="1" applyFill="1" applyBorder="1" applyAlignment="1">
      <alignment horizontal="right" vertical="center" wrapText="1"/>
    </xf>
    <xf numFmtId="0" fontId="25" fillId="0" borderId="0" xfId="3" applyFont="1" applyAlignment="1" applyProtection="1">
      <alignment horizontal="center" vertical="center"/>
      <protection hidden="1"/>
    </xf>
    <xf numFmtId="0" fontId="25" fillId="0" borderId="0" xfId="3" applyFont="1" applyAlignment="1">
      <alignment horizontal="right" vertical="center" wrapText="1"/>
    </xf>
    <xf numFmtId="167" fontId="26" fillId="0" borderId="0" xfId="4" applyNumberFormat="1" applyFont="1" applyAlignment="1">
      <alignment horizontal="center" vertical="center" wrapText="1"/>
    </xf>
    <xf numFmtId="0" fontId="26" fillId="0" borderId="0" xfId="3" applyFont="1" applyAlignment="1">
      <alignment horizontal="center" vertical="center" wrapText="1"/>
    </xf>
    <xf numFmtId="0" fontId="22" fillId="0" borderId="0" xfId="3" applyFont="1" applyAlignment="1" applyProtection="1">
      <alignment horizontal="left" vertical="center"/>
      <protection hidden="1"/>
    </xf>
    <xf numFmtId="167" fontId="26" fillId="0" borderId="0" xfId="4" applyNumberFormat="1" applyFont="1" applyAlignment="1">
      <alignment vertical="center" wrapText="1"/>
    </xf>
    <xf numFmtId="167" fontId="26" fillId="16" borderId="21" xfId="4" applyNumberFormat="1" applyFont="1" applyFill="1" applyBorder="1" applyAlignment="1">
      <alignment horizontal="centerContinuous" vertical="center" wrapText="1"/>
    </xf>
    <xf numFmtId="167" fontId="26" fillId="16" borderId="51" xfId="4" applyNumberFormat="1" applyFont="1" applyFill="1" applyBorder="1" applyAlignment="1">
      <alignment horizontal="centerContinuous" vertical="center" wrapText="1"/>
    </xf>
    <xf numFmtId="0" fontId="25" fillId="16" borderId="51" xfId="3" applyFont="1" applyFill="1" applyBorder="1" applyAlignment="1">
      <alignment horizontal="centerContinuous" vertical="center" wrapText="1"/>
    </xf>
    <xf numFmtId="0" fontId="25" fillId="16" borderId="52" xfId="3" applyFont="1" applyFill="1" applyBorder="1" applyAlignment="1">
      <alignment horizontal="centerContinuous" vertical="center" wrapText="1"/>
    </xf>
    <xf numFmtId="167" fontId="26" fillId="0" borderId="0" xfId="4" applyNumberFormat="1" applyFont="1" applyAlignment="1">
      <alignment horizontal="centerContinuous" vertical="center" wrapText="1"/>
    </xf>
    <xf numFmtId="0" fontId="25" fillId="0" borderId="0" xfId="3" applyFont="1" applyAlignment="1">
      <alignment horizontal="centerContinuous" vertical="center" wrapText="1"/>
    </xf>
    <xf numFmtId="0" fontId="25" fillId="0" borderId="54" xfId="3" applyFont="1" applyBorder="1" applyAlignment="1">
      <alignment horizontal="center" vertical="center" wrapText="1"/>
    </xf>
    <xf numFmtId="0" fontId="25" fillId="0" borderId="34" xfId="3" applyFont="1" applyBorder="1" applyAlignment="1">
      <alignment horizontal="center" vertical="center" wrapText="1"/>
    </xf>
    <xf numFmtId="0" fontId="25" fillId="8" borderId="29" xfId="3" applyFont="1" applyFill="1" applyBorder="1" applyAlignment="1">
      <alignment horizontal="center" wrapText="1"/>
    </xf>
    <xf numFmtId="0" fontId="25" fillId="8" borderId="56" xfId="3" applyFont="1" applyFill="1" applyBorder="1" applyAlignment="1">
      <alignment horizontal="center" vertical="center"/>
    </xf>
    <xf numFmtId="0" fontId="25" fillId="8" borderId="57" xfId="3" applyFont="1" applyFill="1" applyBorder="1" applyAlignment="1">
      <alignment horizontal="center" wrapText="1"/>
    </xf>
    <xf numFmtId="0" fontId="25" fillId="0" borderId="0" xfId="3" applyFont="1" applyAlignment="1">
      <alignment horizontal="center"/>
    </xf>
    <xf numFmtId="0" fontId="25" fillId="8" borderId="29" xfId="3" applyFont="1" applyFill="1" applyBorder="1" applyAlignment="1">
      <alignment horizontal="center"/>
    </xf>
    <xf numFmtId="164" fontId="28" fillId="8" borderId="57" xfId="4" applyFont="1" applyFill="1" applyBorder="1" applyAlignment="1">
      <alignment horizontal="center"/>
    </xf>
    <xf numFmtId="164" fontId="28" fillId="0" borderId="0" xfId="4" applyFont="1" applyAlignment="1">
      <alignment horizontal="center"/>
    </xf>
    <xf numFmtId="0" fontId="15" fillId="0" borderId="58" xfId="3" applyBorder="1" applyAlignment="1">
      <alignment wrapText="1"/>
    </xf>
    <xf numFmtId="0" fontId="25" fillId="0" borderId="59" xfId="3" applyFont="1" applyBorder="1" applyAlignment="1">
      <alignment horizontal="center" vertical="center"/>
    </xf>
    <xf numFmtId="0" fontId="25" fillId="0" borderId="60" xfId="3" applyFont="1" applyBorder="1" applyAlignment="1">
      <alignment horizontal="center" wrapText="1"/>
    </xf>
    <xf numFmtId="171" fontId="15" fillId="0" borderId="58" xfId="7" applyNumberFormat="1" applyBorder="1" applyProtection="1">
      <protection hidden="1"/>
    </xf>
    <xf numFmtId="9" fontId="15" fillId="0" borderId="60" xfId="8" applyBorder="1"/>
    <xf numFmtId="171" fontId="15" fillId="0" borderId="0" xfId="7" applyNumberFormat="1" applyProtection="1">
      <protection hidden="1"/>
    </xf>
    <xf numFmtId="9" fontId="15" fillId="0" borderId="0" xfId="8"/>
    <xf numFmtId="0" fontId="15" fillId="0" borderId="58" xfId="3" applyBorder="1" applyAlignment="1" applyProtection="1">
      <alignment wrapText="1"/>
      <protection hidden="1"/>
    </xf>
    <xf numFmtId="0" fontId="25" fillId="0" borderId="59" xfId="3" applyFont="1" applyBorder="1" applyAlignment="1" applyProtection="1">
      <alignment horizontal="center" vertical="center"/>
      <protection hidden="1"/>
    </xf>
    <xf numFmtId="0" fontId="15" fillId="0" borderId="60" xfId="3" applyBorder="1" applyAlignment="1" applyProtection="1">
      <alignment horizontal="center" wrapText="1"/>
      <protection hidden="1"/>
    </xf>
    <xf numFmtId="9" fontId="15" fillId="0" borderId="60" xfId="8" applyBorder="1" applyProtection="1">
      <protection hidden="1"/>
    </xf>
    <xf numFmtId="9" fontId="15" fillId="0" borderId="0" xfId="8" applyProtection="1">
      <protection hidden="1"/>
    </xf>
    <xf numFmtId="10" fontId="15" fillId="0" borderId="60" xfId="8" applyNumberFormat="1" applyBorder="1" applyProtection="1">
      <protection hidden="1"/>
    </xf>
    <xf numFmtId="10" fontId="15" fillId="0" borderId="0" xfId="8" applyNumberFormat="1" applyProtection="1">
      <protection hidden="1"/>
    </xf>
    <xf numFmtId="0" fontId="13" fillId="0" borderId="60" xfId="3" applyFont="1" applyBorder="1" applyAlignment="1" applyProtection="1">
      <alignment horizontal="center" wrapText="1"/>
      <protection hidden="1"/>
    </xf>
    <xf numFmtId="0" fontId="15" fillId="0" borderId="59" xfId="3" applyBorder="1" applyAlignment="1" applyProtection="1">
      <alignment horizontal="center" vertical="center"/>
      <protection hidden="1"/>
    </xf>
    <xf numFmtId="0" fontId="25" fillId="8" borderId="58" xfId="3" applyFont="1" applyFill="1" applyBorder="1" applyAlignment="1" applyProtection="1">
      <alignment horizontal="center" wrapText="1"/>
      <protection hidden="1"/>
    </xf>
    <xf numFmtId="0" fontId="15" fillId="8" borderId="59" xfId="3" applyFill="1" applyBorder="1" applyAlignment="1" applyProtection="1">
      <alignment horizontal="center" vertical="center"/>
      <protection hidden="1"/>
    </xf>
    <xf numFmtId="0" fontId="15" fillId="8" borderId="60" xfId="3" applyFill="1" applyBorder="1" applyAlignment="1" applyProtection="1">
      <alignment horizontal="center" wrapText="1"/>
      <protection hidden="1"/>
    </xf>
    <xf numFmtId="171" fontId="15" fillId="8" borderId="58" xfId="7" applyNumberFormat="1" applyFill="1" applyBorder="1" applyProtection="1">
      <protection hidden="1"/>
    </xf>
    <xf numFmtId="9" fontId="15" fillId="8" borderId="60" xfId="8" applyFill="1" applyBorder="1" applyProtection="1">
      <protection hidden="1"/>
    </xf>
    <xf numFmtId="0" fontId="25" fillId="0" borderId="60" xfId="3" applyFont="1" applyBorder="1" applyAlignment="1" applyProtection="1">
      <alignment horizontal="center" wrapText="1"/>
      <protection hidden="1"/>
    </xf>
    <xf numFmtId="9" fontId="15" fillId="0" borderId="60" xfId="3" applyNumberFormat="1" applyBorder="1" applyAlignment="1" applyProtection="1">
      <alignment horizontal="center" wrapText="1"/>
      <protection hidden="1"/>
    </xf>
    <xf numFmtId="168" fontId="15" fillId="0" borderId="59" xfId="9" applyBorder="1" applyAlignment="1">
      <alignment horizontal="center" vertical="center"/>
    </xf>
    <xf numFmtId="0" fontId="15" fillId="0" borderId="60" xfId="3" applyBorder="1" applyAlignment="1">
      <alignment horizontal="center" wrapText="1"/>
    </xf>
    <xf numFmtId="171" fontId="15" fillId="0" borderId="58" xfId="7" applyNumberFormat="1" applyBorder="1"/>
    <xf numFmtId="10" fontId="15" fillId="0" borderId="60" xfId="8" applyNumberFormat="1" applyBorder="1"/>
    <xf numFmtId="171" fontId="15" fillId="0" borderId="0" xfId="7" applyNumberFormat="1"/>
    <xf numFmtId="10" fontId="15" fillId="0" borderId="0" xfId="8" applyNumberFormat="1"/>
    <xf numFmtId="0" fontId="15" fillId="0" borderId="59" xfId="3" applyBorder="1" applyAlignment="1">
      <alignment horizontal="center" vertical="center"/>
    </xf>
    <xf numFmtId="0" fontId="25" fillId="8" borderId="58" xfId="3" applyFont="1" applyFill="1" applyBorder="1" applyAlignment="1">
      <alignment horizontal="center" wrapText="1"/>
    </xf>
    <xf numFmtId="0" fontId="15" fillId="8" borderId="59" xfId="3" applyFill="1" applyBorder="1" applyAlignment="1">
      <alignment horizontal="center" vertical="center"/>
    </xf>
    <xf numFmtId="0" fontId="15" fillId="8" borderId="60" xfId="3" applyFill="1" applyBorder="1" applyAlignment="1">
      <alignment horizontal="center" wrapText="1"/>
    </xf>
    <xf numFmtId="171" fontId="15" fillId="8" borderId="58" xfId="7" applyNumberFormat="1" applyFill="1" applyBorder="1"/>
    <xf numFmtId="9" fontId="15" fillId="8" borderId="60" xfId="8" applyFill="1" applyBorder="1"/>
    <xf numFmtId="0" fontId="25" fillId="8" borderId="59" xfId="3" applyFont="1" applyFill="1" applyBorder="1" applyAlignment="1" applyProtection="1">
      <alignment horizontal="center" vertical="center"/>
      <protection hidden="1"/>
    </xf>
    <xf numFmtId="0" fontId="25" fillId="8" borderId="60" xfId="3" applyFont="1" applyFill="1" applyBorder="1" applyAlignment="1" applyProtection="1">
      <alignment horizontal="center" wrapText="1"/>
      <protection hidden="1"/>
    </xf>
    <xf numFmtId="171" fontId="25" fillId="8" borderId="58" xfId="7" applyNumberFormat="1" applyFont="1" applyFill="1" applyBorder="1" applyAlignment="1" applyProtection="1">
      <alignment horizontal="center"/>
      <protection hidden="1"/>
    </xf>
    <xf numFmtId="9" fontId="25" fillId="8" borderId="60" xfId="8" applyFont="1" applyFill="1" applyBorder="1" applyAlignment="1" applyProtection="1">
      <alignment horizontal="center"/>
      <protection hidden="1"/>
    </xf>
    <xf numFmtId="171" fontId="25" fillId="0" borderId="0" xfId="7" applyNumberFormat="1" applyFont="1" applyAlignment="1" applyProtection="1">
      <alignment horizontal="center"/>
      <protection hidden="1"/>
    </xf>
    <xf numFmtId="9" fontId="25" fillId="0" borderId="0" xfId="8" applyFont="1" applyAlignment="1" applyProtection="1">
      <alignment horizontal="center"/>
      <protection hidden="1"/>
    </xf>
    <xf numFmtId="0" fontId="25" fillId="0" borderId="60" xfId="3" applyFont="1" applyBorder="1" applyAlignment="1" applyProtection="1">
      <alignment horizontal="center" wrapText="1" shrinkToFit="1"/>
      <protection hidden="1"/>
    </xf>
    <xf numFmtId="0" fontId="15" fillId="0" borderId="61" xfId="3" applyBorder="1" applyAlignment="1" applyProtection="1">
      <alignment wrapText="1"/>
      <protection hidden="1"/>
    </xf>
    <xf numFmtId="0" fontId="15" fillId="0" borderId="62" xfId="3" applyBorder="1" applyAlignment="1" applyProtection="1">
      <alignment horizontal="center" vertical="center"/>
      <protection hidden="1"/>
    </xf>
    <xf numFmtId="0" fontId="15" fillId="0" borderId="63" xfId="3" applyBorder="1" applyAlignment="1" applyProtection="1">
      <alignment horizontal="center" wrapText="1"/>
      <protection hidden="1"/>
    </xf>
    <xf numFmtId="171" fontId="15" fillId="0" borderId="61" xfId="7" applyNumberFormat="1" applyBorder="1" applyProtection="1">
      <protection hidden="1"/>
    </xf>
    <xf numFmtId="10" fontId="15" fillId="0" borderId="63" xfId="8" applyNumberFormat="1" applyBorder="1" applyProtection="1">
      <protection hidden="1"/>
    </xf>
    <xf numFmtId="9" fontId="15" fillId="0" borderId="63" xfId="8" applyBorder="1" applyProtection="1">
      <protection hidden="1"/>
    </xf>
    <xf numFmtId="0" fontId="25" fillId="8" borderId="64" xfId="3" applyFont="1" applyFill="1" applyBorder="1" applyAlignment="1" applyProtection="1">
      <alignment horizontal="center" vertical="center" wrapText="1"/>
      <protection hidden="1"/>
    </xf>
    <xf numFmtId="0" fontId="25" fillId="8" borderId="65" xfId="3" applyFont="1" applyFill="1" applyBorder="1" applyAlignment="1" applyProtection="1">
      <alignment horizontal="center" vertical="center"/>
      <protection hidden="1"/>
    </xf>
    <xf numFmtId="0" fontId="15" fillId="8" borderId="66" xfId="3" applyFill="1" applyBorder="1" applyAlignment="1" applyProtection="1">
      <alignment horizontal="center" vertical="center" wrapText="1"/>
      <protection hidden="1"/>
    </xf>
    <xf numFmtId="0" fontId="15" fillId="0" borderId="54" xfId="3" applyBorder="1" applyAlignment="1" applyProtection="1">
      <alignment vertical="center"/>
      <protection hidden="1"/>
    </xf>
    <xf numFmtId="171" fontId="15" fillId="8" borderId="64" xfId="7" applyNumberFormat="1" applyFill="1" applyBorder="1" applyAlignment="1" applyProtection="1">
      <alignment vertical="center"/>
      <protection hidden="1"/>
    </xf>
    <xf numFmtId="10" fontId="15" fillId="8" borderId="66" xfId="8" applyNumberFormat="1" applyFill="1" applyBorder="1" applyAlignment="1" applyProtection="1">
      <alignment vertical="center"/>
      <protection hidden="1"/>
    </xf>
    <xf numFmtId="0" fontId="15" fillId="0" borderId="0" xfId="3" applyAlignment="1" applyProtection="1">
      <alignment vertical="center"/>
      <protection hidden="1"/>
    </xf>
    <xf numFmtId="171" fontId="15" fillId="0" borderId="0" xfId="7" applyNumberFormat="1" applyAlignment="1" applyProtection="1">
      <alignment vertical="center"/>
      <protection hidden="1"/>
    </xf>
    <xf numFmtId="10" fontId="15" fillId="0" borderId="0" xfId="8" applyNumberFormat="1" applyAlignment="1" applyProtection="1">
      <alignment vertical="center"/>
      <protection hidden="1"/>
    </xf>
    <xf numFmtId="0" fontId="15" fillId="0" borderId="53" xfId="3" applyBorder="1" applyProtection="1">
      <protection hidden="1"/>
    </xf>
    <xf numFmtId="0" fontId="15" fillId="0" borderId="53" xfId="3" applyBorder="1" applyAlignment="1" applyProtection="1">
      <alignment horizontal="center" vertical="center"/>
      <protection hidden="1"/>
    </xf>
    <xf numFmtId="0" fontId="15" fillId="0" borderId="53" xfId="3" applyBorder="1" applyAlignment="1" applyProtection="1">
      <alignment horizontal="center" wrapText="1"/>
      <protection hidden="1"/>
    </xf>
    <xf numFmtId="0" fontId="15" fillId="0" borderId="0" xfId="3" applyAlignment="1" applyProtection="1">
      <alignment horizontal="center" vertical="center"/>
      <protection hidden="1"/>
    </xf>
    <xf numFmtId="0" fontId="15" fillId="0" borderId="0" xfId="3" applyAlignment="1" applyProtection="1">
      <alignment horizontal="center" wrapText="1"/>
      <protection hidden="1"/>
    </xf>
    <xf numFmtId="0" fontId="15" fillId="0" borderId="67" xfId="3" applyBorder="1" applyProtection="1">
      <protection hidden="1"/>
    </xf>
    <xf numFmtId="0" fontId="15" fillId="0" borderId="67" xfId="3" applyBorder="1" applyAlignment="1" applyProtection="1">
      <alignment horizontal="center" vertical="center"/>
      <protection hidden="1"/>
    </xf>
    <xf numFmtId="0" fontId="15" fillId="0" borderId="67" xfId="3" applyBorder="1" applyAlignment="1" applyProtection="1">
      <alignment horizontal="center" wrapText="1"/>
      <protection hidden="1"/>
    </xf>
    <xf numFmtId="0" fontId="25" fillId="8" borderId="64" xfId="3" applyFont="1" applyFill="1" applyBorder="1" applyProtection="1">
      <protection hidden="1"/>
    </xf>
    <xf numFmtId="0" fontId="15" fillId="8" borderId="65" xfId="3" applyFill="1" applyBorder="1" applyAlignment="1" applyProtection="1">
      <alignment horizontal="center" vertical="center"/>
      <protection hidden="1"/>
    </xf>
    <xf numFmtId="0" fontId="15" fillId="8" borderId="68" xfId="3" applyFill="1" applyBorder="1" applyAlignment="1" applyProtection="1">
      <alignment horizontal="center" wrapText="1"/>
      <protection hidden="1"/>
    </xf>
    <xf numFmtId="0" fontId="15" fillId="0" borderId="16" xfId="3" applyBorder="1" applyAlignment="1" applyProtection="1">
      <alignment horizontal="center" wrapText="1"/>
      <protection hidden="1"/>
    </xf>
    <xf numFmtId="171" fontId="15" fillId="0" borderId="38" xfId="7" applyNumberFormat="1" applyBorder="1" applyProtection="1">
      <protection hidden="1"/>
    </xf>
    <xf numFmtId="0" fontId="15" fillId="0" borderId="72" xfId="3" applyBorder="1" applyProtection="1">
      <protection hidden="1"/>
    </xf>
    <xf numFmtId="171" fontId="15" fillId="0" borderId="15" xfId="7" applyNumberFormat="1" applyBorder="1" applyProtection="1">
      <protection hidden="1"/>
    </xf>
    <xf numFmtId="0" fontId="15" fillId="0" borderId="73" xfId="3" applyBorder="1" applyAlignment="1" applyProtection="1">
      <alignment vertical="top"/>
      <protection hidden="1"/>
    </xf>
    <xf numFmtId="0" fontId="25" fillId="0" borderId="74" xfId="3" applyFont="1" applyBorder="1" applyAlignment="1" applyProtection="1">
      <alignment horizontal="center" vertical="center"/>
      <protection hidden="1"/>
    </xf>
    <xf numFmtId="0" fontId="15" fillId="0" borderId="75" xfId="3" applyBorder="1" applyAlignment="1" applyProtection="1">
      <alignment horizontal="center" wrapText="1"/>
      <protection hidden="1"/>
    </xf>
    <xf numFmtId="171" fontId="15" fillId="0" borderId="73" xfId="7" applyNumberFormat="1" applyBorder="1" applyAlignment="1" applyProtection="1">
      <alignment vertical="top"/>
      <protection hidden="1"/>
    </xf>
    <xf numFmtId="0" fontId="15" fillId="0" borderId="76" xfId="3" applyBorder="1" applyAlignment="1" applyProtection="1">
      <alignment vertical="top"/>
      <protection hidden="1"/>
    </xf>
    <xf numFmtId="0" fontId="15" fillId="0" borderId="76" xfId="3" applyBorder="1" applyProtection="1">
      <protection hidden="1"/>
    </xf>
    <xf numFmtId="0" fontId="25" fillId="0" borderId="0" xfId="3" applyFont="1"/>
    <xf numFmtId="0" fontId="15" fillId="0" borderId="0" xfId="3" applyAlignment="1">
      <alignment horizontal="center" vertical="center"/>
    </xf>
    <xf numFmtId="0" fontId="25" fillId="0" borderId="0" xfId="3" applyFont="1" applyAlignment="1">
      <alignment horizontal="center" wrapText="1"/>
    </xf>
    <xf numFmtId="171" fontId="25" fillId="0" borderId="0" xfId="7" applyNumberFormat="1" applyFont="1"/>
    <xf numFmtId="0" fontId="15" fillId="0" borderId="0" xfId="3" applyAlignment="1">
      <alignment horizontal="center" wrapText="1"/>
    </xf>
    <xf numFmtId="172" fontId="15" fillId="0" borderId="0" xfId="3" applyNumberFormat="1"/>
    <xf numFmtId="0" fontId="15" fillId="0" borderId="0" xfId="3" applyAlignment="1">
      <alignment horizontal="left"/>
    </xf>
    <xf numFmtId="0" fontId="15" fillId="0" borderId="0" xfId="3" applyAlignment="1">
      <alignment horizontal="left" vertical="center" wrapText="1"/>
    </xf>
    <xf numFmtId="0" fontId="15" fillId="0" borderId="0" xfId="3" applyAlignment="1">
      <alignment horizontal="left" wrapText="1"/>
    </xf>
    <xf numFmtId="0" fontId="15" fillId="0" borderId="0" xfId="3" applyAlignment="1">
      <alignment vertical="center"/>
    </xf>
    <xf numFmtId="169" fontId="16" fillId="0" borderId="0" xfId="4" applyNumberFormat="1" applyFont="1"/>
    <xf numFmtId="0" fontId="16" fillId="9" borderId="59" xfId="3" applyFont="1" applyFill="1" applyBorder="1"/>
    <xf numFmtId="0" fontId="30" fillId="9" borderId="21" xfId="3" applyFont="1" applyFill="1" applyBorder="1" applyAlignment="1">
      <alignment vertical="center"/>
    </xf>
    <xf numFmtId="0" fontId="16" fillId="9" borderId="51" xfId="3" applyFont="1" applyFill="1" applyBorder="1"/>
    <xf numFmtId="169" fontId="16" fillId="9" borderId="51" xfId="4" applyNumberFormat="1" applyFont="1" applyFill="1" applyBorder="1"/>
    <xf numFmtId="0" fontId="16" fillId="9" borderId="52" xfId="3" applyFont="1" applyFill="1" applyBorder="1"/>
    <xf numFmtId="0" fontId="16" fillId="0" borderId="62" xfId="3" applyFont="1" applyBorder="1"/>
    <xf numFmtId="0" fontId="19" fillId="0" borderId="0" xfId="5" applyAlignment="1" applyProtection="1"/>
    <xf numFmtId="0" fontId="13" fillId="9" borderId="21" xfId="3" applyFont="1" applyFill="1" applyBorder="1" applyAlignment="1">
      <alignment horizontal="center" vertical="center" wrapText="1"/>
    </xf>
    <xf numFmtId="0" fontId="13" fillId="8" borderId="21" xfId="3" applyFont="1" applyFill="1" applyBorder="1" applyAlignment="1">
      <alignment vertical="center" wrapText="1"/>
    </xf>
    <xf numFmtId="0" fontId="13" fillId="8" borderId="51" xfId="3" applyFont="1" applyFill="1" applyBorder="1" applyAlignment="1">
      <alignment vertical="center" wrapText="1"/>
    </xf>
    <xf numFmtId="0" fontId="13" fillId="8" borderId="52" xfId="3" applyFont="1" applyFill="1" applyBorder="1" applyAlignment="1">
      <alignment vertical="center" wrapText="1"/>
    </xf>
    <xf numFmtId="0" fontId="13" fillId="8" borderId="59" xfId="3" applyFont="1" applyFill="1" applyBorder="1" applyAlignment="1">
      <alignment horizontal="center" vertical="center" wrapText="1"/>
    </xf>
    <xf numFmtId="0" fontId="16" fillId="8" borderId="51" xfId="3" applyFont="1" applyFill="1" applyBorder="1" applyAlignment="1">
      <alignment horizontal="center" vertical="center" wrapText="1"/>
    </xf>
    <xf numFmtId="169" fontId="16" fillId="8" borderId="59" xfId="4" applyNumberFormat="1" applyFont="1" applyFill="1" applyBorder="1" applyAlignment="1">
      <alignment horizontal="center" vertical="center" wrapText="1"/>
    </xf>
    <xf numFmtId="0" fontId="31" fillId="8" borderId="59" xfId="3" applyFont="1" applyFill="1" applyBorder="1" applyAlignment="1">
      <alignment horizontal="center" vertical="center" wrapText="1"/>
    </xf>
    <xf numFmtId="0" fontId="32" fillId="8" borderId="59" xfId="3" applyFont="1" applyFill="1" applyBorder="1" applyAlignment="1">
      <alignment horizontal="center" vertical="center" wrapText="1"/>
    </xf>
    <xf numFmtId="0" fontId="16" fillId="0" borderId="77" xfId="3" applyFont="1" applyBorder="1" applyAlignment="1">
      <alignment horizontal="center"/>
    </xf>
    <xf numFmtId="0" fontId="16" fillId="0" borderId="59" xfId="3" applyFont="1" applyBorder="1" applyAlignment="1">
      <alignment horizontal="center" wrapText="1"/>
    </xf>
    <xf numFmtId="0" fontId="13" fillId="0" borderId="62" xfId="3" applyFont="1" applyBorder="1" applyAlignment="1">
      <alignment horizontal="center" vertical="center"/>
    </xf>
    <xf numFmtId="0" fontId="16" fillId="9" borderId="78" xfId="3" quotePrefix="1" applyFont="1" applyFill="1" applyBorder="1" applyAlignment="1">
      <alignment horizontal="center"/>
    </xf>
    <xf numFmtId="0" fontId="16" fillId="0" borderId="79" xfId="3" applyFont="1" applyBorder="1"/>
    <xf numFmtId="0" fontId="16" fillId="0" borderId="80" xfId="3" applyFont="1" applyBorder="1"/>
    <xf numFmtId="0" fontId="16" fillId="0" borderId="81" xfId="3" applyFont="1" applyBorder="1" applyAlignment="1">
      <alignment horizontal="center"/>
    </xf>
    <xf numFmtId="164" fontId="33" fillId="0" borderId="80" xfId="4" applyFont="1" applyBorder="1"/>
    <xf numFmtId="10" fontId="34" fillId="9" borderId="82" xfId="8" applyNumberFormat="1" applyFont="1" applyFill="1" applyBorder="1" applyAlignment="1">
      <alignment horizontal="center"/>
    </xf>
    <xf numFmtId="169" fontId="13" fillId="0" borderId="83" xfId="4" applyNumberFormat="1" applyFont="1" applyBorder="1" applyProtection="1">
      <protection hidden="1"/>
    </xf>
    <xf numFmtId="169" fontId="16" fillId="0" borderId="83" xfId="4" applyNumberFormat="1" applyFont="1" applyBorder="1"/>
    <xf numFmtId="169" fontId="16" fillId="0" borderId="0" xfId="3" applyNumberFormat="1" applyFont="1"/>
    <xf numFmtId="0" fontId="15" fillId="0" borderId="84" xfId="3" quotePrefix="1" applyBorder="1" applyAlignment="1">
      <alignment horizontal="center"/>
    </xf>
    <xf numFmtId="0" fontId="15" fillId="0" borderId="85" xfId="3" quotePrefix="1" applyBorder="1" applyAlignment="1">
      <alignment horizontal="center"/>
    </xf>
    <xf numFmtId="0" fontId="15" fillId="0" borderId="85" xfId="3" applyBorder="1"/>
    <xf numFmtId="0" fontId="15" fillId="0" borderId="85" xfId="3" applyBorder="1" applyAlignment="1">
      <alignment horizontal="center"/>
    </xf>
    <xf numFmtId="0" fontId="15" fillId="0" borderId="85" xfId="3" applyBorder="1" applyAlignment="1">
      <alignment horizontal="left"/>
    </xf>
    <xf numFmtId="169" fontId="15" fillId="0" borderId="85" xfId="4" applyNumberFormat="1" applyBorder="1"/>
    <xf numFmtId="0" fontId="16" fillId="0" borderId="86" xfId="3" applyFont="1" applyBorder="1"/>
    <xf numFmtId="0" fontId="16" fillId="0" borderId="87" xfId="3" applyFont="1" applyBorder="1"/>
    <xf numFmtId="0" fontId="16" fillId="0" borderId="82" xfId="3" applyFont="1" applyBorder="1" applyAlignment="1">
      <alignment horizontal="center"/>
    </xf>
    <xf numFmtId="164" fontId="33" fillId="0" borderId="87" xfId="4" applyFont="1" applyBorder="1"/>
    <xf numFmtId="169" fontId="13" fillId="0" borderId="88" xfId="4" applyNumberFormat="1" applyFont="1" applyBorder="1" applyProtection="1">
      <protection hidden="1"/>
    </xf>
    <xf numFmtId="169" fontId="16" fillId="0" borderId="88" xfId="4" applyNumberFormat="1" applyFont="1" applyBorder="1"/>
    <xf numFmtId="0" fontId="15" fillId="0" borderId="89" xfId="3" quotePrefix="1" applyBorder="1" applyAlignment="1">
      <alignment horizontal="center"/>
    </xf>
    <xf numFmtId="0" fontId="15" fillId="0" borderId="90" xfId="3" quotePrefix="1" applyBorder="1" applyAlignment="1">
      <alignment horizontal="center"/>
    </xf>
    <xf numFmtId="0" fontId="15" fillId="0" borderId="90" xfId="3" applyBorder="1"/>
    <xf numFmtId="0" fontId="15" fillId="0" borderId="90" xfId="3" applyBorder="1" applyAlignment="1">
      <alignment horizontal="center"/>
    </xf>
    <xf numFmtId="0" fontId="15" fillId="0" borderId="90" xfId="3" applyBorder="1" applyAlignment="1">
      <alignment horizontal="left"/>
    </xf>
    <xf numFmtId="169" fontId="15" fillId="0" borderId="90" xfId="4" applyNumberFormat="1" applyBorder="1"/>
    <xf numFmtId="173" fontId="34" fillId="9" borderId="82" xfId="8" applyNumberFormat="1" applyFont="1" applyFill="1" applyBorder="1" applyAlignment="1">
      <alignment horizontal="center"/>
    </xf>
    <xf numFmtId="0" fontId="15" fillId="0" borderId="91" xfId="3" quotePrefix="1" applyBorder="1" applyAlignment="1">
      <alignment horizontal="center"/>
    </xf>
    <xf numFmtId="0" fontId="15" fillId="0" borderId="92" xfId="3" quotePrefix="1" applyBorder="1" applyAlignment="1">
      <alignment horizontal="center"/>
    </xf>
    <xf numFmtId="0" fontId="15" fillId="0" borderId="92" xfId="3" applyBorder="1"/>
    <xf numFmtId="0" fontId="15" fillId="0" borderId="92" xfId="3" applyBorder="1" applyAlignment="1">
      <alignment horizontal="center"/>
    </xf>
    <xf numFmtId="0" fontId="15" fillId="0" borderId="92" xfId="3" applyBorder="1" applyAlignment="1">
      <alignment horizontal="left"/>
    </xf>
    <xf numFmtId="169" fontId="15" fillId="0" borderId="92" xfId="4" applyNumberFormat="1" applyBorder="1"/>
    <xf numFmtId="170" fontId="16" fillId="0" borderId="0" xfId="3" applyNumberFormat="1" applyFont="1"/>
    <xf numFmtId="0" fontId="13" fillId="0" borderId="86" xfId="3" applyFont="1" applyBorder="1"/>
    <xf numFmtId="169" fontId="13" fillId="0" borderId="88" xfId="4" applyNumberFormat="1" applyFont="1" applyFill="1" applyBorder="1" applyProtection="1">
      <protection hidden="1"/>
    </xf>
    <xf numFmtId="169" fontId="16" fillId="0" borderId="88" xfId="4" applyNumberFormat="1" applyFont="1" applyFill="1" applyBorder="1"/>
    <xf numFmtId="164" fontId="33" fillId="0" borderId="87" xfId="4" applyFont="1" applyFill="1" applyBorder="1"/>
    <xf numFmtId="0" fontId="16" fillId="8" borderId="86" xfId="3" applyFont="1" applyFill="1" applyBorder="1"/>
    <xf numFmtId="0" fontId="16" fillId="8" borderId="87" xfId="3" applyFont="1" applyFill="1" applyBorder="1"/>
    <xf numFmtId="0" fontId="16" fillId="8" borderId="82" xfId="3" applyFont="1" applyFill="1" applyBorder="1" applyAlignment="1">
      <alignment horizontal="center"/>
    </xf>
    <xf numFmtId="164" fontId="33" fillId="8" borderId="87" xfId="4" applyFont="1" applyFill="1" applyBorder="1"/>
    <xf numFmtId="169" fontId="13" fillId="8" borderId="88" xfId="4" applyNumberFormat="1" applyFont="1" applyFill="1" applyBorder="1" applyProtection="1">
      <protection hidden="1"/>
    </xf>
    <xf numFmtId="169" fontId="16" fillId="8" borderId="88" xfId="4" applyNumberFormat="1" applyFont="1" applyFill="1" applyBorder="1"/>
    <xf numFmtId="169" fontId="15" fillId="0" borderId="92" xfId="3" applyNumberFormat="1" applyBorder="1" applyAlignment="1">
      <alignment horizontal="center"/>
    </xf>
    <xf numFmtId="169" fontId="15" fillId="0" borderId="92" xfId="3" applyNumberFormat="1" applyBorder="1" applyAlignment="1">
      <alignment horizontal="left"/>
    </xf>
    <xf numFmtId="10" fontId="34" fillId="0" borderId="82" xfId="8" applyNumberFormat="1" applyFont="1" applyFill="1" applyBorder="1" applyAlignment="1">
      <alignment horizontal="center"/>
    </xf>
    <xf numFmtId="173" fontId="34" fillId="0" borderId="82" xfId="8" applyNumberFormat="1" applyFont="1" applyFill="1" applyBorder="1" applyAlignment="1">
      <alignment horizontal="center"/>
    </xf>
    <xf numFmtId="0" fontId="16" fillId="0" borderId="93" xfId="3" applyFont="1" applyBorder="1" applyAlignment="1">
      <alignment horizontal="center"/>
    </xf>
    <xf numFmtId="164" fontId="33" fillId="0" borderId="80" xfId="4" applyFont="1" applyFill="1" applyBorder="1"/>
    <xf numFmtId="169" fontId="16" fillId="0" borderId="83" xfId="4" applyNumberFormat="1" applyFont="1" applyFill="1" applyBorder="1"/>
    <xf numFmtId="169" fontId="16" fillId="0" borderId="80" xfId="4" applyNumberFormat="1" applyFont="1" applyFill="1" applyBorder="1"/>
    <xf numFmtId="10" fontId="34" fillId="0" borderId="93" xfId="8" applyNumberFormat="1" applyFont="1" applyFill="1" applyBorder="1" applyAlignment="1">
      <alignment horizontal="center"/>
    </xf>
    <xf numFmtId="169" fontId="13" fillId="0" borderId="83" xfId="4" applyNumberFormat="1" applyFont="1" applyFill="1" applyBorder="1" applyProtection="1">
      <protection hidden="1"/>
    </xf>
    <xf numFmtId="10" fontId="34" fillId="0" borderId="94" xfId="8" applyNumberFormat="1" applyFont="1" applyFill="1" applyBorder="1" applyAlignment="1">
      <alignment horizontal="center"/>
    </xf>
    <xf numFmtId="0" fontId="15" fillId="0" borderId="95" xfId="3" quotePrefix="1" applyBorder="1" applyAlignment="1">
      <alignment horizontal="center"/>
    </xf>
    <xf numFmtId="0" fontId="15" fillId="0" borderId="96" xfId="3" quotePrefix="1" applyBorder="1" applyAlignment="1">
      <alignment horizontal="center"/>
    </xf>
    <xf numFmtId="0" fontId="15" fillId="0" borderId="96" xfId="3" applyBorder="1"/>
    <xf numFmtId="0" fontId="15" fillId="0" borderId="96" xfId="3" applyBorder="1" applyAlignment="1">
      <alignment horizontal="center"/>
    </xf>
    <xf numFmtId="0" fontId="15" fillId="0" borderId="96" xfId="3" applyBorder="1" applyAlignment="1">
      <alignment horizontal="left"/>
    </xf>
    <xf numFmtId="169" fontId="15" fillId="0" borderId="96" xfId="4" applyNumberFormat="1" applyBorder="1"/>
    <xf numFmtId="0" fontId="15" fillId="0" borderId="97" xfId="3" quotePrefix="1" applyBorder="1" applyAlignment="1">
      <alignment horizontal="center"/>
    </xf>
    <xf numFmtId="0" fontId="15" fillId="0" borderId="98" xfId="3" quotePrefix="1" applyBorder="1" applyAlignment="1">
      <alignment horizontal="center"/>
    </xf>
    <xf numFmtId="0" fontId="15" fillId="0" borderId="98" xfId="3" applyBorder="1"/>
    <xf numFmtId="0" fontId="15" fillId="0" borderId="98" xfId="3" applyBorder="1" applyAlignment="1">
      <alignment horizontal="center"/>
    </xf>
    <xf numFmtId="0" fontId="15" fillId="0" borderId="98" xfId="3" applyBorder="1" applyAlignment="1">
      <alignment horizontal="left"/>
    </xf>
    <xf numFmtId="169" fontId="15" fillId="0" borderId="98" xfId="4" applyNumberFormat="1" applyBorder="1"/>
    <xf numFmtId="169" fontId="16" fillId="0" borderId="87" xfId="4" applyNumberFormat="1" applyFont="1" applyBorder="1" applyProtection="1">
      <protection hidden="1"/>
    </xf>
    <xf numFmtId="10" fontId="16" fillId="9" borderId="99" xfId="8" applyNumberFormat="1" applyFont="1" applyFill="1" applyBorder="1" applyAlignment="1" applyProtection="1">
      <alignment horizontal="center"/>
      <protection locked="0"/>
    </xf>
    <xf numFmtId="0" fontId="16" fillId="9" borderId="21" xfId="3" applyFont="1" applyFill="1" applyBorder="1"/>
    <xf numFmtId="0" fontId="16" fillId="0" borderId="72" xfId="3" applyFont="1" applyBorder="1"/>
    <xf numFmtId="171" fontId="16" fillId="0" borderId="0" xfId="3" applyNumberFormat="1" applyFont="1"/>
    <xf numFmtId="0" fontId="13" fillId="0" borderId="0" xfId="3" applyFont="1"/>
    <xf numFmtId="0" fontId="16" fillId="17" borderId="0" xfId="3" applyFont="1" applyFill="1" applyAlignment="1">
      <alignment horizontal="centerContinuous" wrapText="1"/>
    </xf>
    <xf numFmtId="0" fontId="16" fillId="9" borderId="0" xfId="3" applyFont="1" applyFill="1"/>
    <xf numFmtId="0" fontId="16" fillId="9" borderId="0" xfId="3" applyFont="1" applyFill="1" applyAlignment="1">
      <alignment horizontal="center" vertical="center"/>
    </xf>
    <xf numFmtId="0" fontId="25" fillId="9" borderId="0" xfId="3" applyFont="1" applyFill="1" applyAlignment="1">
      <alignment horizontal="center" vertical="center" wrapText="1"/>
    </xf>
    <xf numFmtId="165" fontId="18" fillId="0" borderId="0" xfId="4" applyNumberFormat="1" applyFont="1" applyAlignment="1">
      <alignment horizontal="center" vertical="center"/>
    </xf>
    <xf numFmtId="0" fontId="16" fillId="18" borderId="0" xfId="3" applyFont="1" applyFill="1"/>
    <xf numFmtId="0" fontId="16" fillId="18" borderId="0" xfId="3" applyFont="1" applyFill="1" applyAlignment="1">
      <alignment horizontal="centerContinuous" wrapText="1"/>
    </xf>
    <xf numFmtId="0" fontId="21" fillId="0" borderId="0" xfId="3" applyFont="1" applyAlignment="1" applyProtection="1">
      <alignment horizontal="center" vertical="center" wrapText="1"/>
      <protection hidden="1"/>
    </xf>
    <xf numFmtId="0" fontId="22" fillId="0" borderId="0" xfId="3" applyFont="1" applyAlignment="1" applyProtection="1">
      <alignment horizontal="center" vertical="top"/>
      <protection hidden="1"/>
    </xf>
    <xf numFmtId="15" fontId="15" fillId="0" borderId="0" xfId="3" applyNumberFormat="1" applyAlignment="1" applyProtection="1">
      <alignment horizontal="center" vertical="top"/>
      <protection hidden="1"/>
    </xf>
    <xf numFmtId="166" fontId="23" fillId="0" borderId="0" xfId="3" applyNumberFormat="1" applyFont="1" applyAlignment="1" applyProtection="1">
      <alignment horizontal="center" vertical="center"/>
      <protection hidden="1"/>
    </xf>
    <xf numFmtId="166" fontId="23" fillId="0" borderId="0" xfId="4" applyNumberFormat="1" applyFont="1" applyAlignment="1" applyProtection="1">
      <alignment horizontal="center" vertical="top"/>
      <protection hidden="1"/>
    </xf>
    <xf numFmtId="166" fontId="15" fillId="0" borderId="0" xfId="4" applyNumberFormat="1" applyAlignment="1" applyProtection="1">
      <alignment horizontal="center" vertical="top"/>
      <protection hidden="1"/>
    </xf>
    <xf numFmtId="0" fontId="38" fillId="0" borderId="0" xfId="3" applyFont="1" applyAlignment="1" applyProtection="1">
      <alignment vertical="center"/>
      <protection hidden="1"/>
    </xf>
    <xf numFmtId="0" fontId="13" fillId="19" borderId="0" xfId="3" applyFont="1" applyFill="1"/>
    <xf numFmtId="174" fontId="39" fillId="20" borderId="49" xfId="8" applyNumberFormat="1" applyFont="1" applyFill="1" applyBorder="1" applyAlignment="1">
      <alignment horizontal="centerContinuous" vertical="center" wrapText="1"/>
    </xf>
    <xf numFmtId="175" fontId="39" fillId="20" borderId="50" xfId="8" applyNumberFormat="1" applyFont="1" applyFill="1" applyBorder="1" applyAlignment="1">
      <alignment horizontal="centerContinuous" vertical="center" wrapText="1"/>
    </xf>
    <xf numFmtId="0" fontId="25" fillId="18" borderId="32" xfId="3" applyFont="1" applyFill="1" applyBorder="1"/>
    <xf numFmtId="0" fontId="25" fillId="8" borderId="28" xfId="3" applyFont="1" applyFill="1" applyBorder="1" applyAlignment="1" applyProtection="1">
      <alignment horizontal="center" vertical="center"/>
      <protection hidden="1"/>
    </xf>
    <xf numFmtId="0" fontId="25" fillId="8" borderId="30" xfId="3" applyFont="1" applyFill="1" applyBorder="1" applyAlignment="1">
      <alignment horizontal="center" vertical="top" wrapText="1"/>
    </xf>
    <xf numFmtId="0" fontId="25" fillId="8" borderId="57" xfId="3" applyFont="1" applyFill="1" applyBorder="1" applyAlignment="1">
      <alignment horizontal="center"/>
    </xf>
    <xf numFmtId="164" fontId="15" fillId="0" borderId="0" xfId="3" applyNumberFormat="1"/>
    <xf numFmtId="167" fontId="15" fillId="0" borderId="0" xfId="3" applyNumberFormat="1" applyProtection="1">
      <protection hidden="1"/>
    </xf>
    <xf numFmtId="0" fontId="28" fillId="18" borderId="0" xfId="3" applyFont="1" applyFill="1" applyAlignment="1">
      <alignment horizontal="center" vertical="center"/>
    </xf>
    <xf numFmtId="171" fontId="15" fillId="0" borderId="0" xfId="3" applyNumberFormat="1"/>
    <xf numFmtId="9" fontId="15" fillId="0" borderId="0" xfId="3" applyNumberFormat="1"/>
    <xf numFmtId="171" fontId="25" fillId="8" borderId="64" xfId="7" applyNumberFormat="1" applyFont="1" applyFill="1" applyBorder="1" applyAlignment="1" applyProtection="1">
      <alignment vertical="center"/>
      <protection hidden="1"/>
    </xf>
    <xf numFmtId="10" fontId="25" fillId="8" borderId="66" xfId="8" applyNumberFormat="1" applyFont="1" applyFill="1" applyBorder="1" applyAlignment="1" applyProtection="1">
      <alignment vertical="center"/>
      <protection hidden="1"/>
    </xf>
    <xf numFmtId="171" fontId="15" fillId="0" borderId="0" xfId="3" applyNumberFormat="1" applyProtection="1">
      <protection hidden="1"/>
    </xf>
    <xf numFmtId="0" fontId="30" fillId="9" borderId="55" xfId="3" applyFont="1" applyFill="1" applyBorder="1" applyAlignment="1">
      <alignment vertical="center"/>
    </xf>
    <xf numFmtId="0" fontId="16" fillId="9" borderId="36" xfId="3" applyFont="1" applyFill="1" applyBorder="1"/>
    <xf numFmtId="169" fontId="16" fillId="9" borderId="36" xfId="4" applyNumberFormat="1" applyFont="1" applyFill="1" applyBorder="1"/>
    <xf numFmtId="0" fontId="16" fillId="9" borderId="37" xfId="3" applyFont="1" applyFill="1" applyBorder="1"/>
    <xf numFmtId="0" fontId="16" fillId="21" borderId="0" xfId="3" applyFont="1" applyFill="1"/>
    <xf numFmtId="0" fontId="16" fillId="12" borderId="55" xfId="3" applyFont="1" applyFill="1" applyBorder="1" applyAlignment="1">
      <alignment horizontal="center" vertical="center"/>
    </xf>
    <xf numFmtId="0" fontId="26" fillId="12" borderId="100" xfId="3" applyFont="1" applyFill="1" applyBorder="1" applyAlignment="1">
      <alignment horizontal="centerContinuous" vertical="center"/>
    </xf>
    <xf numFmtId="0" fontId="25" fillId="12" borderId="100" xfId="3" applyFont="1" applyFill="1" applyBorder="1" applyAlignment="1">
      <alignment horizontal="centerContinuous" vertical="center"/>
    </xf>
    <xf numFmtId="0" fontId="16" fillId="12" borderId="36" xfId="3" applyFont="1" applyFill="1" applyBorder="1" applyAlignment="1">
      <alignment horizontal="centerContinuous"/>
    </xf>
    <xf numFmtId="0" fontId="16" fillId="12" borderId="37" xfId="3" applyFont="1" applyFill="1" applyBorder="1" applyAlignment="1">
      <alignment horizontal="centerContinuous" wrapText="1"/>
    </xf>
    <xf numFmtId="0" fontId="13" fillId="8" borderId="41" xfId="3" applyFont="1" applyFill="1" applyBorder="1" applyAlignment="1">
      <alignment vertical="center" wrapText="1"/>
    </xf>
    <xf numFmtId="0" fontId="40" fillId="8" borderId="60" xfId="3" applyFont="1" applyFill="1" applyBorder="1" applyAlignment="1">
      <alignment horizontal="center" vertical="center" wrapText="1"/>
    </xf>
    <xf numFmtId="0" fontId="16" fillId="8" borderId="58" xfId="3" applyFont="1" applyFill="1" applyBorder="1" applyAlignment="1">
      <alignment horizontal="center" vertical="center" wrapText="1"/>
    </xf>
    <xf numFmtId="0" fontId="16" fillId="8" borderId="59" xfId="3" applyFont="1" applyFill="1" applyBorder="1" applyAlignment="1">
      <alignment horizontal="center" vertical="center" wrapText="1"/>
    </xf>
    <xf numFmtId="0" fontId="16" fillId="0" borderId="72" xfId="3" applyFont="1" applyBorder="1" applyAlignment="1">
      <alignment horizontal="center" wrapText="1"/>
    </xf>
    <xf numFmtId="0" fontId="16" fillId="0" borderId="101" xfId="3" applyFont="1" applyBorder="1"/>
    <xf numFmtId="164" fontId="16" fillId="0" borderId="80" xfId="4" applyFont="1" applyBorder="1" applyProtection="1">
      <protection hidden="1"/>
    </xf>
    <xf numFmtId="10" fontId="34" fillId="9" borderId="81" xfId="8" applyNumberFormat="1" applyFont="1" applyFill="1" applyBorder="1" applyAlignment="1">
      <alignment horizontal="center"/>
    </xf>
    <xf numFmtId="169" fontId="13" fillId="0" borderId="102" xfId="4" applyNumberFormat="1" applyFont="1" applyBorder="1" applyProtection="1">
      <protection hidden="1"/>
    </xf>
    <xf numFmtId="169" fontId="16" fillId="0" borderId="103" xfId="4" applyNumberFormat="1" applyFont="1" applyBorder="1"/>
    <xf numFmtId="10" fontId="16" fillId="0" borderId="104" xfId="8" applyNumberFormat="1" applyFont="1" applyBorder="1" applyAlignment="1">
      <alignment horizontal="center"/>
    </xf>
    <xf numFmtId="169" fontId="16" fillId="0" borderId="93" xfId="4" applyNumberFormat="1" applyFont="1" applyBorder="1"/>
    <xf numFmtId="169" fontId="16" fillId="0" borderId="81" xfId="3" applyNumberFormat="1" applyFont="1" applyBorder="1"/>
    <xf numFmtId="0" fontId="15" fillId="0" borderId="42" xfId="3" quotePrefix="1" applyBorder="1" applyAlignment="1">
      <alignment horizontal="center"/>
    </xf>
    <xf numFmtId="9" fontId="16" fillId="0" borderId="0" xfId="8" applyFont="1"/>
    <xf numFmtId="0" fontId="16" fillId="0" borderId="105" xfId="3" applyFont="1" applyBorder="1"/>
    <xf numFmtId="169" fontId="13" fillId="0" borderId="106" xfId="4" applyNumberFormat="1" applyFont="1" applyBorder="1" applyProtection="1">
      <protection hidden="1"/>
    </xf>
    <xf numFmtId="169" fontId="16" fillId="0" borderId="107" xfId="4" applyNumberFormat="1" applyFont="1" applyBorder="1"/>
    <xf numFmtId="10" fontId="16" fillId="0" borderId="108" xfId="8" applyNumberFormat="1" applyFont="1" applyBorder="1" applyAlignment="1">
      <alignment horizontal="center"/>
    </xf>
    <xf numFmtId="169" fontId="16" fillId="0" borderId="82" xfId="4" applyNumberFormat="1" applyFont="1" applyBorder="1"/>
    <xf numFmtId="169" fontId="16" fillId="0" borderId="82" xfId="3" applyNumberFormat="1" applyFont="1" applyBorder="1"/>
    <xf numFmtId="0" fontId="15" fillId="0" borderId="109" xfId="3" quotePrefix="1" applyBorder="1" applyAlignment="1">
      <alignment horizontal="center"/>
    </xf>
    <xf numFmtId="0" fontId="15" fillId="0" borderId="110" xfId="3" quotePrefix="1" applyBorder="1" applyAlignment="1">
      <alignment horizontal="center"/>
    </xf>
    <xf numFmtId="0" fontId="13" fillId="0" borderId="105" xfId="3" applyFont="1" applyBorder="1"/>
    <xf numFmtId="0" fontId="16" fillId="8" borderId="105" xfId="3" applyFont="1" applyFill="1" applyBorder="1"/>
    <xf numFmtId="164" fontId="16" fillId="22" borderId="80" xfId="4" applyFont="1" applyFill="1" applyBorder="1" applyProtection="1">
      <protection hidden="1"/>
    </xf>
    <xf numFmtId="169" fontId="13" fillId="8" borderId="106" xfId="4" applyNumberFormat="1" applyFont="1" applyFill="1" applyBorder="1" applyProtection="1">
      <protection hidden="1"/>
    </xf>
    <xf numFmtId="169" fontId="16" fillId="8" borderId="107" xfId="4" applyNumberFormat="1" applyFont="1" applyFill="1" applyBorder="1"/>
    <xf numFmtId="10" fontId="16" fillId="8" borderId="108" xfId="8" applyNumberFormat="1" applyFont="1" applyFill="1" applyBorder="1" applyAlignment="1">
      <alignment horizontal="center"/>
    </xf>
    <xf numFmtId="169" fontId="16" fillId="8" borderId="82" xfId="4" applyNumberFormat="1" applyFont="1" applyFill="1" applyBorder="1"/>
    <xf numFmtId="164" fontId="16" fillId="0" borderId="82" xfId="4" applyFont="1" applyBorder="1" applyProtection="1">
      <protection hidden="1"/>
    </xf>
    <xf numFmtId="0" fontId="13" fillId="8" borderId="87" xfId="3" applyFont="1" applyFill="1" applyBorder="1"/>
    <xf numFmtId="164" fontId="16" fillId="8" borderId="82" xfId="4" applyFont="1" applyFill="1" applyBorder="1" applyProtection="1">
      <protection hidden="1"/>
    </xf>
    <xf numFmtId="164" fontId="16" fillId="0" borderId="93" xfId="4" applyFont="1" applyBorder="1" applyProtection="1">
      <protection hidden="1"/>
    </xf>
    <xf numFmtId="169" fontId="16" fillId="0" borderId="111" xfId="4" applyNumberFormat="1" applyFont="1" applyBorder="1"/>
    <xf numFmtId="169" fontId="16" fillId="0" borderId="93" xfId="4" applyNumberFormat="1" applyFont="1" applyBorder="1" applyProtection="1">
      <protection hidden="1"/>
    </xf>
    <xf numFmtId="10" fontId="34" fillId="9" borderId="93" xfId="8" applyNumberFormat="1" applyFont="1" applyFill="1" applyBorder="1" applyAlignment="1">
      <alignment horizontal="center"/>
    </xf>
    <xf numFmtId="10" fontId="34" fillId="9" borderId="94" xfId="8" applyNumberFormat="1" applyFont="1" applyFill="1" applyBorder="1" applyAlignment="1">
      <alignment horizontal="center"/>
    </xf>
    <xf numFmtId="169" fontId="16" fillId="0" borderId="80" xfId="4" applyNumberFormat="1" applyFont="1" applyBorder="1" applyProtection="1">
      <protection hidden="1"/>
    </xf>
    <xf numFmtId="169" fontId="16" fillId="0" borderId="112" xfId="4" applyNumberFormat="1" applyFont="1" applyBorder="1"/>
    <xf numFmtId="10" fontId="16" fillId="0" borderId="99" xfId="8" applyNumberFormat="1" applyFont="1" applyBorder="1" applyAlignment="1">
      <alignment horizontal="center"/>
    </xf>
    <xf numFmtId="169" fontId="16" fillId="0" borderId="99" xfId="4" applyNumberFormat="1" applyFont="1" applyBorder="1"/>
    <xf numFmtId="0" fontId="16" fillId="0" borderId="99" xfId="3" applyFont="1" applyBorder="1"/>
    <xf numFmtId="0" fontId="15" fillId="0" borderId="113" xfId="3" quotePrefix="1" applyBorder="1" applyAlignment="1">
      <alignment horizontal="center"/>
    </xf>
    <xf numFmtId="0" fontId="16" fillId="9" borderId="49" xfId="3" applyFont="1" applyFill="1" applyBorder="1"/>
    <xf numFmtId="0" fontId="16" fillId="9" borderId="114" xfId="3" applyFont="1" applyFill="1" applyBorder="1"/>
    <xf numFmtId="169" fontId="16" fillId="9" borderId="50" xfId="4" applyNumberFormat="1" applyFont="1" applyFill="1" applyBorder="1"/>
    <xf numFmtId="0" fontId="16" fillId="19" borderId="49" xfId="3" applyFont="1" applyFill="1" applyBorder="1"/>
    <xf numFmtId="0" fontId="16" fillId="19" borderId="114" xfId="3" applyFont="1" applyFill="1" applyBorder="1"/>
    <xf numFmtId="0" fontId="15" fillId="19" borderId="50" xfId="3" quotePrefix="1" applyFill="1" applyBorder="1" applyAlignment="1">
      <alignment horizontal="center"/>
    </xf>
    <xf numFmtId="49" fontId="42" fillId="0" borderId="6" xfId="0" applyNumberFormat="1" applyFont="1" applyBorder="1" applyAlignment="1">
      <alignment horizontal="left" vertical="center" wrapText="1"/>
    </xf>
    <xf numFmtId="44" fontId="5" fillId="3" borderId="4" xfId="1" applyFont="1" applyFill="1" applyBorder="1" applyAlignment="1">
      <alignment horizontal="center" vertical="center" wrapText="1"/>
    </xf>
    <xf numFmtId="44" fontId="0" fillId="4" borderId="7" xfId="1" applyFont="1" applyFill="1" applyBorder="1" applyAlignment="1">
      <alignment vertical="center" wrapText="1"/>
    </xf>
    <xf numFmtId="44" fontId="0" fillId="0" borderId="7" xfId="1" applyFont="1" applyBorder="1" applyAlignment="1">
      <alignment horizontal="center" vertical="center" wrapText="1"/>
    </xf>
    <xf numFmtId="44" fontId="0" fillId="0" borderId="0" xfId="1" applyFont="1" applyAlignment="1">
      <alignment vertical="top" wrapText="1"/>
    </xf>
    <xf numFmtId="49" fontId="44" fillId="4" borderId="6" xfId="0" applyNumberFormat="1" applyFont="1" applyFill="1" applyBorder="1" applyAlignment="1">
      <alignment horizontal="center" vertical="center" wrapText="1"/>
    </xf>
    <xf numFmtId="9" fontId="9" fillId="0" borderId="7" xfId="2" applyFont="1" applyBorder="1" applyAlignment="1">
      <alignment horizontal="center" vertical="center" wrapText="1"/>
    </xf>
    <xf numFmtId="49" fontId="43" fillId="0" borderId="5" xfId="0" applyNumberFormat="1" applyFont="1" applyBorder="1" applyAlignment="1">
      <alignment horizontal="center" vertical="center" wrapText="1"/>
    </xf>
    <xf numFmtId="49" fontId="43" fillId="0" borderId="6" xfId="0" applyNumberFormat="1" applyFont="1" applyBorder="1" applyAlignment="1">
      <alignment horizontal="left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0" fontId="48" fillId="23" borderId="0" xfId="12" applyFont="1" applyFill="1"/>
    <xf numFmtId="0" fontId="48" fillId="0" borderId="0" xfId="12" applyFont="1"/>
    <xf numFmtId="0" fontId="46" fillId="0" borderId="0" xfId="12" applyFont="1"/>
    <xf numFmtId="0" fontId="52" fillId="23" borderId="0" xfId="12" applyFont="1" applyFill="1"/>
    <xf numFmtId="0" fontId="2" fillId="23" borderId="32" xfId="12" applyFill="1" applyBorder="1" applyAlignment="1">
      <alignment horizontal="center"/>
    </xf>
    <xf numFmtId="0" fontId="48" fillId="23" borderId="0" xfId="12" applyFont="1" applyFill="1" applyAlignment="1">
      <alignment wrapText="1"/>
    </xf>
    <xf numFmtId="0" fontId="48" fillId="0" borderId="0" xfId="12" applyFont="1" applyAlignment="1">
      <alignment wrapText="1"/>
    </xf>
    <xf numFmtId="0" fontId="46" fillId="0" borderId="0" xfId="12" applyFont="1" applyAlignment="1">
      <alignment wrapText="1"/>
    </xf>
    <xf numFmtId="2" fontId="48" fillId="23" borderId="0" xfId="12" applyNumberFormat="1" applyFont="1" applyFill="1" applyAlignment="1">
      <alignment horizontal="center" wrapText="1"/>
    </xf>
    <xf numFmtId="0" fontId="2" fillId="0" borderId="32" xfId="12" applyBorder="1" applyAlignment="1">
      <alignment horizontal="center"/>
    </xf>
    <xf numFmtId="0" fontId="2" fillId="0" borderId="0" xfId="12"/>
    <xf numFmtId="0" fontId="2" fillId="0" borderId="0" xfId="12" applyAlignment="1">
      <alignment horizontal="center"/>
    </xf>
    <xf numFmtId="0" fontId="2" fillId="0" borderId="34" xfId="12" applyBorder="1" applyAlignment="1">
      <alignment horizontal="center"/>
    </xf>
    <xf numFmtId="0" fontId="47" fillId="25" borderId="31" xfId="12" applyFont="1" applyFill="1" applyBorder="1" applyAlignment="1">
      <alignment horizontal="center" vertical="center"/>
    </xf>
    <xf numFmtId="176" fontId="48" fillId="23" borderId="0" xfId="12" applyNumberFormat="1" applyFont="1" applyFill="1"/>
    <xf numFmtId="0" fontId="47" fillId="25" borderId="54" xfId="12" applyFont="1" applyFill="1" applyBorder="1" applyAlignment="1">
      <alignment horizontal="center" vertical="center"/>
    </xf>
    <xf numFmtId="0" fontId="56" fillId="14" borderId="116" xfId="12" applyFont="1" applyFill="1" applyBorder="1" applyAlignment="1">
      <alignment horizontal="center" vertical="center" wrapText="1"/>
    </xf>
    <xf numFmtId="177" fontId="56" fillId="14" borderId="30" xfId="14" applyNumberFormat="1" applyFont="1" applyFill="1" applyBorder="1" applyAlignment="1">
      <alignment horizontal="center" vertical="center" wrapText="1"/>
    </xf>
    <xf numFmtId="178" fontId="46" fillId="0" borderId="0" xfId="15" applyFont="1"/>
    <xf numFmtId="0" fontId="47" fillId="25" borderId="117" xfId="12" applyFont="1" applyFill="1" applyBorder="1" applyAlignment="1">
      <alignment horizontal="center" vertical="center"/>
    </xf>
    <xf numFmtId="42" fontId="2" fillId="0" borderId="0" xfId="14" applyFont="1"/>
    <xf numFmtId="43" fontId="48" fillId="23" borderId="0" xfId="16" applyFont="1" applyFill="1"/>
    <xf numFmtId="179" fontId="48" fillId="23" borderId="0" xfId="16" applyNumberFormat="1" applyFont="1" applyFill="1"/>
    <xf numFmtId="172" fontId="48" fillId="0" borderId="0" xfId="12" applyNumberFormat="1" applyFont="1"/>
    <xf numFmtId="0" fontId="47" fillId="24" borderId="69" xfId="12" applyFont="1" applyFill="1" applyBorder="1" applyAlignment="1">
      <alignment horizontal="center"/>
    </xf>
    <xf numFmtId="0" fontId="47" fillId="24" borderId="115" xfId="12" applyFont="1" applyFill="1" applyBorder="1" applyAlignment="1">
      <alignment horizontal="left"/>
    </xf>
    <xf numFmtId="0" fontId="47" fillId="24" borderId="116" xfId="12" applyFont="1" applyFill="1" applyBorder="1" applyAlignment="1">
      <alignment horizontal="center" vertical="center"/>
    </xf>
    <xf numFmtId="0" fontId="47" fillId="24" borderId="116" xfId="12" applyFont="1" applyFill="1" applyBorder="1" applyAlignment="1">
      <alignment horizontal="center" vertical="center" wrapText="1"/>
    </xf>
    <xf numFmtId="9" fontId="47" fillId="24" borderId="116" xfId="17" applyFont="1" applyFill="1" applyBorder="1" applyAlignment="1">
      <alignment horizontal="center" vertical="center"/>
    </xf>
    <xf numFmtId="0" fontId="47" fillId="24" borderId="116" xfId="12" applyFont="1" applyFill="1" applyBorder="1" applyAlignment="1">
      <alignment horizontal="center"/>
    </xf>
    <xf numFmtId="173" fontId="47" fillId="24" borderId="70" xfId="17" applyNumberFormat="1" applyFont="1" applyFill="1" applyBorder="1" applyAlignment="1">
      <alignment horizontal="center"/>
    </xf>
    <xf numFmtId="43" fontId="48" fillId="23" borderId="0" xfId="12" applyNumberFormat="1" applyFont="1" applyFill="1"/>
    <xf numFmtId="173" fontId="48" fillId="23" borderId="0" xfId="12" applyNumberFormat="1" applyFont="1" applyFill="1"/>
    <xf numFmtId="0" fontId="0" fillId="0" borderId="118" xfId="12" applyFont="1" applyBorder="1" applyAlignment="1">
      <alignment horizontal="center"/>
    </xf>
    <xf numFmtId="0" fontId="2" fillId="0" borderId="118" xfId="12" applyBorder="1" applyAlignment="1">
      <alignment horizontal="left"/>
    </xf>
    <xf numFmtId="0" fontId="0" fillId="0" borderId="118" xfId="12" applyFont="1" applyBorder="1" applyAlignment="1">
      <alignment horizontal="center" vertical="center"/>
    </xf>
    <xf numFmtId="0" fontId="2" fillId="0" borderId="118" xfId="12" applyBorder="1" applyAlignment="1">
      <alignment horizontal="center" vertical="center"/>
    </xf>
    <xf numFmtId="4" fontId="2" fillId="0" borderId="118" xfId="12" applyNumberFormat="1" applyBorder="1" applyAlignment="1">
      <alignment horizontal="center" vertical="center"/>
    </xf>
    <xf numFmtId="9" fontId="51" fillId="0" borderId="118" xfId="17" applyFont="1" applyBorder="1" applyAlignment="1">
      <alignment horizontal="center"/>
    </xf>
    <xf numFmtId="0" fontId="47" fillId="0" borderId="118" xfId="12" applyFont="1" applyBorder="1" applyAlignment="1">
      <alignment horizontal="center"/>
    </xf>
    <xf numFmtId="173" fontId="2" fillId="0" borderId="118" xfId="17" applyNumberFormat="1" applyFont="1" applyBorder="1" applyAlignment="1">
      <alignment horizontal="center"/>
    </xf>
    <xf numFmtId="173" fontId="48" fillId="23" borderId="0" xfId="16" applyNumberFormat="1" applyFont="1" applyFill="1"/>
    <xf numFmtId="0" fontId="0" fillId="0" borderId="119" xfId="12" applyFont="1" applyBorder="1" applyAlignment="1">
      <alignment horizontal="center"/>
    </xf>
    <xf numFmtId="0" fontId="2" fillId="0" borderId="119" xfId="12" applyBorder="1" applyAlignment="1">
      <alignment horizontal="left"/>
    </xf>
    <xf numFmtId="0" fontId="2" fillId="0" borderId="119" xfId="12" applyBorder="1" applyAlignment="1">
      <alignment horizontal="center" vertical="center"/>
    </xf>
    <xf numFmtId="42" fontId="2" fillId="0" borderId="119" xfId="14" applyFont="1" applyBorder="1" applyAlignment="1">
      <alignment horizontal="left"/>
    </xf>
    <xf numFmtId="9" fontId="51" fillId="0" borderId="119" xfId="17" applyFont="1" applyBorder="1" applyAlignment="1">
      <alignment horizontal="center"/>
    </xf>
    <xf numFmtId="0" fontId="47" fillId="0" borderId="119" xfId="12" applyFont="1" applyBorder="1" applyAlignment="1">
      <alignment horizontal="center"/>
    </xf>
    <xf numFmtId="173" fontId="2" fillId="0" borderId="119" xfId="17" applyNumberFormat="1" applyFont="1" applyBorder="1" applyAlignment="1">
      <alignment horizontal="center"/>
    </xf>
    <xf numFmtId="44" fontId="46" fillId="0" borderId="0" xfId="12" applyNumberFormat="1" applyFont="1"/>
    <xf numFmtId="9" fontId="47" fillId="24" borderId="115" xfId="17" applyFont="1" applyFill="1" applyBorder="1" applyAlignment="1">
      <alignment horizontal="left"/>
    </xf>
    <xf numFmtId="0" fontId="47" fillId="24" borderId="115" xfId="12" applyFont="1" applyFill="1" applyBorder="1" applyAlignment="1">
      <alignment horizontal="center"/>
    </xf>
    <xf numFmtId="180" fontId="46" fillId="0" borderId="0" xfId="17" applyNumberFormat="1" applyFont="1"/>
    <xf numFmtId="0" fontId="0" fillId="0" borderId="90" xfId="12" applyFont="1" applyBorder="1" applyAlignment="1">
      <alignment horizontal="center"/>
    </xf>
    <xf numFmtId="0" fontId="0" fillId="0" borderId="90" xfId="12" applyFont="1" applyBorder="1" applyAlignment="1">
      <alignment horizontal="left"/>
    </xf>
    <xf numFmtId="9" fontId="51" fillId="0" borderId="90" xfId="17" applyFont="1" applyBorder="1" applyAlignment="1">
      <alignment horizontal="center"/>
    </xf>
    <xf numFmtId="0" fontId="47" fillId="0" borderId="90" xfId="12" applyFont="1" applyBorder="1" applyAlignment="1">
      <alignment horizontal="center"/>
    </xf>
    <xf numFmtId="173" fontId="2" fillId="0" borderId="90" xfId="17" applyNumberFormat="1" applyFont="1" applyBorder="1" applyAlignment="1">
      <alignment horizontal="center"/>
    </xf>
    <xf numFmtId="0" fontId="0" fillId="0" borderId="92" xfId="12" applyFont="1" applyBorder="1" applyAlignment="1">
      <alignment horizontal="center"/>
    </xf>
    <xf numFmtId="0" fontId="0" fillId="0" borderId="92" xfId="12" applyFont="1" applyBorder="1" applyAlignment="1">
      <alignment horizontal="left"/>
    </xf>
    <xf numFmtId="0" fontId="2" fillId="0" borderId="92" xfId="12" applyBorder="1" applyAlignment="1">
      <alignment horizontal="left"/>
    </xf>
    <xf numFmtId="9" fontId="51" fillId="0" borderId="92" xfId="17" applyFont="1" applyBorder="1" applyAlignment="1">
      <alignment horizontal="center"/>
    </xf>
    <xf numFmtId="0" fontId="47" fillId="0" borderId="92" xfId="12" applyFont="1" applyBorder="1" applyAlignment="1">
      <alignment horizontal="center"/>
    </xf>
    <xf numFmtId="173" fontId="2" fillId="0" borderId="92" xfId="17" applyNumberFormat="1" applyFont="1" applyBorder="1" applyAlignment="1">
      <alignment horizontal="center"/>
    </xf>
    <xf numFmtId="42" fontId="46" fillId="0" borderId="0" xfId="12" applyNumberFormat="1" applyFont="1"/>
    <xf numFmtId="0" fontId="2" fillId="0" borderId="96" xfId="12" applyBorder="1" applyAlignment="1">
      <alignment horizontal="center"/>
    </xf>
    <xf numFmtId="0" fontId="2" fillId="0" borderId="96" xfId="12" applyBorder="1" applyAlignment="1">
      <alignment horizontal="left"/>
    </xf>
    <xf numFmtId="9" fontId="51" fillId="0" borderId="96" xfId="17" applyFont="1" applyBorder="1" applyAlignment="1">
      <alignment horizontal="center"/>
    </xf>
    <xf numFmtId="0" fontId="47" fillId="0" borderId="96" xfId="12" applyFont="1" applyBorder="1" applyAlignment="1">
      <alignment horizontal="center"/>
    </xf>
    <xf numFmtId="173" fontId="2" fillId="0" borderId="96" xfId="17" applyNumberFormat="1" applyFont="1" applyBorder="1" applyAlignment="1">
      <alignment horizontal="center"/>
    </xf>
    <xf numFmtId="181" fontId="48" fillId="23" borderId="0" xfId="12" applyNumberFormat="1" applyFont="1" applyFill="1"/>
    <xf numFmtId="182" fontId="48" fillId="23" borderId="0" xfId="12" applyNumberFormat="1" applyFont="1" applyFill="1"/>
    <xf numFmtId="177" fontId="2" fillId="0" borderId="0" xfId="14" applyNumberFormat="1" applyFont="1"/>
    <xf numFmtId="0" fontId="47" fillId="23" borderId="0" xfId="12" applyFont="1" applyFill="1" applyAlignment="1">
      <alignment horizontal="right"/>
    </xf>
    <xf numFmtId="0" fontId="57" fillId="23" borderId="120" xfId="21" applyNumberFormat="1" applyFont="1" applyFill="1" applyBorder="1" applyAlignment="1">
      <alignment vertical="center" wrapText="1"/>
    </xf>
    <xf numFmtId="10" fontId="2" fillId="23" borderId="34" xfId="12" applyNumberFormat="1" applyFill="1" applyBorder="1" applyAlignment="1">
      <alignment horizontal="center"/>
    </xf>
    <xf numFmtId="44" fontId="48" fillId="23" borderId="0" xfId="12" applyNumberFormat="1" applyFont="1" applyFill="1"/>
    <xf numFmtId="10" fontId="47" fillId="24" borderId="70" xfId="17" applyNumberFormat="1" applyFont="1" applyFill="1" applyBorder="1" applyAlignment="1">
      <alignment horizontal="center"/>
    </xf>
    <xf numFmtId="42" fontId="46" fillId="0" borderId="0" xfId="14" applyFont="1"/>
    <xf numFmtId="10" fontId="51" fillId="0" borderId="34" xfId="17" applyNumberFormat="1" applyFont="1" applyFill="1" applyBorder="1" applyAlignment="1">
      <alignment horizontal="center"/>
    </xf>
    <xf numFmtId="177" fontId="46" fillId="0" borderId="0" xfId="12" applyNumberFormat="1" applyFont="1"/>
    <xf numFmtId="10" fontId="2" fillId="0" borderId="34" xfId="12" applyNumberFormat="1" applyBorder="1" applyAlignment="1">
      <alignment horizontal="center"/>
    </xf>
    <xf numFmtId="178" fontId="46" fillId="0" borderId="0" xfId="12" applyNumberFormat="1" applyFont="1"/>
    <xf numFmtId="178" fontId="58" fillId="0" borderId="0" xfId="15" applyFont="1" applyFill="1" applyAlignment="1">
      <alignment vertical="center" wrapText="1"/>
    </xf>
    <xf numFmtId="0" fontId="0" fillId="23" borderId="0" xfId="12" applyFont="1" applyFill="1" applyAlignment="1">
      <alignment horizontal="center"/>
    </xf>
    <xf numFmtId="0" fontId="2" fillId="23" borderId="0" xfId="12" applyFill="1"/>
    <xf numFmtId="9" fontId="2" fillId="23" borderId="0" xfId="17" applyFill="1" applyAlignment="1">
      <alignment horizontal="center"/>
    </xf>
    <xf numFmtId="0" fontId="2" fillId="23" borderId="0" xfId="12" applyFill="1" applyAlignment="1">
      <alignment horizontal="center"/>
    </xf>
    <xf numFmtId="43" fontId="53" fillId="23" borderId="0" xfId="16" applyFont="1" applyFill="1" applyBorder="1" applyAlignment="1">
      <alignment horizontal="right" vertical="center"/>
    </xf>
    <xf numFmtId="184" fontId="2" fillId="23" borderId="0" xfId="12" applyNumberFormat="1" applyFill="1" applyAlignment="1">
      <alignment horizontal="center"/>
    </xf>
    <xf numFmtId="0" fontId="59" fillId="23" borderId="0" xfId="12" applyFont="1" applyFill="1" applyAlignment="1">
      <alignment horizontal="center" vertical="center" wrapText="1"/>
    </xf>
    <xf numFmtId="0" fontId="47" fillId="23" borderId="0" xfId="12" applyFont="1" applyFill="1"/>
    <xf numFmtId="0" fontId="60" fillId="23" borderId="0" xfId="12" applyFont="1" applyFill="1"/>
    <xf numFmtId="0" fontId="48" fillId="26" borderId="0" xfId="12" applyFont="1" applyFill="1"/>
    <xf numFmtId="0" fontId="53" fillId="23" borderId="0" xfId="12" applyFont="1" applyFill="1"/>
    <xf numFmtId="0" fontId="52" fillId="0" borderId="0" xfId="12" applyFont="1"/>
    <xf numFmtId="49" fontId="61" fillId="4" borderId="6" xfId="0" applyNumberFormat="1" applyFont="1" applyFill="1" applyBorder="1" applyAlignment="1">
      <alignment horizontal="center" vertical="center" wrapText="1"/>
    </xf>
    <xf numFmtId="185" fontId="8" fillId="0" borderId="7" xfId="1" applyNumberFormat="1" applyFont="1" applyBorder="1" applyAlignment="1">
      <alignment horizontal="center" vertical="center" wrapText="1"/>
    </xf>
    <xf numFmtId="185" fontId="0" fillId="4" borderId="7" xfId="1" applyNumberFormat="1" applyFont="1" applyFill="1" applyBorder="1" applyAlignment="1">
      <alignment horizontal="center" vertical="center" wrapText="1"/>
    </xf>
    <xf numFmtId="185" fontId="8" fillId="4" borderId="7" xfId="1" applyNumberFormat="1" applyFont="1" applyFill="1" applyBorder="1" applyAlignment="1">
      <alignment horizontal="center" vertical="center" wrapText="1"/>
    </xf>
    <xf numFmtId="185" fontId="6" fillId="0" borderId="7" xfId="1" applyNumberFormat="1" applyFont="1" applyBorder="1" applyAlignment="1">
      <alignment horizontal="center" vertical="center" wrapText="1"/>
    </xf>
    <xf numFmtId="185" fontId="0" fillId="4" borderId="7" xfId="1" applyNumberFormat="1" applyFont="1" applyFill="1" applyBorder="1" applyAlignment="1">
      <alignment vertical="center" wrapText="1"/>
    </xf>
    <xf numFmtId="185" fontId="10" fillId="0" borderId="7" xfId="1" applyNumberFormat="1" applyFont="1" applyBorder="1" applyAlignment="1">
      <alignment horizontal="center" vertical="center" wrapText="1"/>
    </xf>
    <xf numFmtId="185" fontId="3" fillId="0" borderId="7" xfId="1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4" borderId="5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47" fillId="24" borderId="28" xfId="12" applyFont="1" applyFill="1" applyBorder="1" applyAlignment="1">
      <alignment horizontal="center"/>
    </xf>
    <xf numFmtId="0" fontId="47" fillId="24" borderId="53" xfId="12" applyFont="1" applyFill="1" applyBorder="1" applyAlignment="1">
      <alignment horizontal="center"/>
    </xf>
    <xf numFmtId="0" fontId="47" fillId="24" borderId="30" xfId="12" applyFont="1" applyFill="1" applyBorder="1" applyAlignment="1">
      <alignment horizontal="center"/>
    </xf>
    <xf numFmtId="0" fontId="54" fillId="24" borderId="115" xfId="12" applyFont="1" applyFill="1" applyBorder="1" applyAlignment="1">
      <alignment horizontal="center"/>
    </xf>
    <xf numFmtId="0" fontId="52" fillId="23" borderId="0" xfId="12" applyFont="1" applyFill="1" applyAlignment="1">
      <alignment horizontal="justify" vertical="center"/>
    </xf>
    <xf numFmtId="0" fontId="49" fillId="0" borderId="0" xfId="12" applyFont="1" applyAlignment="1">
      <alignment horizontal="left" wrapText="1"/>
    </xf>
    <xf numFmtId="0" fontId="47" fillId="14" borderId="31" xfId="12" applyFont="1" applyFill="1" applyBorder="1" applyAlignment="1">
      <alignment horizontal="center" vertical="center"/>
    </xf>
    <xf numFmtId="0" fontId="47" fillId="14" borderId="54" xfId="12" applyFont="1" applyFill="1" applyBorder="1" applyAlignment="1">
      <alignment horizontal="center" vertical="center"/>
    </xf>
    <xf numFmtId="0" fontId="47" fillId="14" borderId="117" xfId="12" applyFont="1" applyFill="1" applyBorder="1" applyAlignment="1">
      <alignment horizontal="center" vertical="center"/>
    </xf>
    <xf numFmtId="0" fontId="47" fillId="25" borderId="31" xfId="12" applyFont="1" applyFill="1" applyBorder="1" applyAlignment="1">
      <alignment horizontal="center" vertical="center"/>
    </xf>
    <xf numFmtId="0" fontId="47" fillId="25" borderId="54" xfId="12" applyFont="1" applyFill="1" applyBorder="1" applyAlignment="1">
      <alignment horizontal="center" vertical="center"/>
    </xf>
    <xf numFmtId="0" fontId="47" fillId="25" borderId="117" xfId="12" applyFont="1" applyFill="1" applyBorder="1" applyAlignment="1">
      <alignment horizontal="center" vertical="center"/>
    </xf>
    <xf numFmtId="0" fontId="47" fillId="14" borderId="31" xfId="12" applyFont="1" applyFill="1" applyBorder="1" applyAlignment="1">
      <alignment horizontal="center" vertical="center" wrapText="1"/>
    </xf>
    <xf numFmtId="0" fontId="47" fillId="14" borderId="54" xfId="12" applyFont="1" applyFill="1" applyBorder="1" applyAlignment="1">
      <alignment horizontal="center" vertical="center" wrapText="1"/>
    </xf>
    <xf numFmtId="0" fontId="47" fillId="14" borderId="117" xfId="12" applyFont="1" applyFill="1" applyBorder="1" applyAlignment="1">
      <alignment horizontal="center" vertical="center" wrapText="1"/>
    </xf>
    <xf numFmtId="0" fontId="56" fillId="14" borderId="53" xfId="12" applyFont="1" applyFill="1" applyBorder="1" applyAlignment="1">
      <alignment horizontal="center" vertical="center" wrapText="1"/>
    </xf>
    <xf numFmtId="0" fontId="56" fillId="14" borderId="30" xfId="12" applyFont="1" applyFill="1" applyBorder="1" applyAlignment="1">
      <alignment horizontal="center" vertical="center" wrapText="1"/>
    </xf>
    <xf numFmtId="49" fontId="62" fillId="0" borderId="1" xfId="0" applyNumberFormat="1" applyFont="1" applyBorder="1" applyAlignment="1">
      <alignment horizontal="center" vertical="center" wrapText="1"/>
    </xf>
    <xf numFmtId="0" fontId="63" fillId="2" borderId="1" xfId="0" applyFont="1" applyFill="1" applyBorder="1">
      <alignment vertical="top" wrapText="1"/>
    </xf>
    <xf numFmtId="0" fontId="24" fillId="0" borderId="0" xfId="3" applyFont="1" applyAlignment="1">
      <alignment horizontal="center" vertical="center" wrapText="1"/>
    </xf>
    <xf numFmtId="168" fontId="27" fillId="12" borderId="41" xfId="6" applyFont="1" applyFill="1" applyBorder="1" applyAlignment="1">
      <alignment horizontal="center" vertical="center" wrapText="1"/>
    </xf>
    <xf numFmtId="168" fontId="27" fillId="12" borderId="42" xfId="6" applyFont="1" applyFill="1" applyBorder="1" applyAlignment="1">
      <alignment horizontal="center" vertical="center" wrapText="1"/>
    </xf>
    <xf numFmtId="165" fontId="18" fillId="7" borderId="0" xfId="4" applyNumberFormat="1" applyFont="1" applyFill="1" applyAlignment="1">
      <alignment horizontal="center" vertical="center"/>
    </xf>
    <xf numFmtId="0" fontId="21" fillId="0" borderId="8" xfId="3" applyFont="1" applyBorder="1" applyAlignment="1" applyProtection="1">
      <alignment horizontal="center" vertical="center"/>
      <protection hidden="1"/>
    </xf>
    <xf numFmtId="0" fontId="21" fillId="0" borderId="9" xfId="3" applyFont="1" applyBorder="1" applyAlignment="1" applyProtection="1">
      <alignment horizontal="center" vertical="center"/>
      <protection hidden="1"/>
    </xf>
    <xf numFmtId="0" fontId="21" fillId="0" borderId="10" xfId="3" applyFont="1" applyBorder="1" applyAlignment="1" applyProtection="1">
      <alignment horizontal="center" vertical="center"/>
      <protection hidden="1"/>
    </xf>
    <xf numFmtId="0" fontId="21" fillId="0" borderId="13" xfId="3" applyFont="1" applyBorder="1" applyAlignment="1" applyProtection="1">
      <alignment horizontal="center" vertical="center"/>
      <protection hidden="1"/>
    </xf>
    <xf numFmtId="0" fontId="21" fillId="0" borderId="14" xfId="3" applyFont="1" applyBorder="1" applyAlignment="1" applyProtection="1">
      <alignment horizontal="center" vertical="center"/>
      <protection hidden="1"/>
    </xf>
    <xf numFmtId="0" fontId="21" fillId="0" borderId="15" xfId="3" applyFont="1" applyBorder="1" applyAlignment="1" applyProtection="1">
      <alignment horizontal="center" vertical="center"/>
      <protection hidden="1"/>
    </xf>
    <xf numFmtId="0" fontId="22" fillId="8" borderId="11" xfId="3" applyFont="1" applyFill="1" applyBorder="1" applyAlignment="1" applyProtection="1">
      <alignment horizontal="center" vertical="center" wrapText="1"/>
      <protection hidden="1"/>
    </xf>
    <xf numFmtId="0" fontId="22" fillId="8" borderId="9" xfId="3" applyFont="1" applyFill="1" applyBorder="1" applyAlignment="1" applyProtection="1">
      <alignment horizontal="center" vertical="center" wrapText="1"/>
      <protection hidden="1"/>
    </xf>
    <xf numFmtId="0" fontId="22" fillId="8" borderId="12" xfId="3" applyFont="1" applyFill="1" applyBorder="1" applyAlignment="1" applyProtection="1">
      <alignment horizontal="center" vertical="center" wrapText="1"/>
      <protection hidden="1"/>
    </xf>
    <xf numFmtId="0" fontId="22" fillId="8" borderId="16" xfId="3" applyFont="1" applyFill="1" applyBorder="1" applyAlignment="1" applyProtection="1">
      <alignment horizontal="center" vertical="center" wrapText="1"/>
      <protection hidden="1"/>
    </xf>
    <xf numFmtId="0" fontId="22" fillId="8" borderId="14" xfId="3" applyFont="1" applyFill="1" applyBorder="1" applyAlignment="1" applyProtection="1">
      <alignment horizontal="center" vertical="center" wrapText="1"/>
      <protection hidden="1"/>
    </xf>
    <xf numFmtId="0" fontId="22" fillId="8" borderId="17" xfId="3" applyFont="1" applyFill="1" applyBorder="1" applyAlignment="1" applyProtection="1">
      <alignment horizontal="center" vertical="center" wrapText="1"/>
      <protection hidden="1"/>
    </xf>
    <xf numFmtId="0" fontId="15" fillId="0" borderId="18" xfId="3" applyBorder="1" applyAlignment="1" applyProtection="1">
      <alignment horizontal="left" vertical="top" wrapText="1"/>
      <protection hidden="1"/>
    </xf>
    <xf numFmtId="0" fontId="15" fillId="0" borderId="19" xfId="3" applyBorder="1" applyAlignment="1" applyProtection="1">
      <alignment horizontal="left" vertical="top" wrapText="1"/>
      <protection hidden="1"/>
    </xf>
    <xf numFmtId="0" fontId="15" fillId="0" borderId="20" xfId="3" applyBorder="1" applyAlignment="1" applyProtection="1">
      <alignment horizontal="left" vertical="top" wrapText="1"/>
      <protection hidden="1"/>
    </xf>
    <xf numFmtId="0" fontId="15" fillId="0" borderId="23" xfId="3" applyBorder="1" applyAlignment="1" applyProtection="1">
      <alignment horizontal="left" vertical="top" wrapText="1"/>
      <protection hidden="1"/>
    </xf>
    <xf numFmtId="0" fontId="15" fillId="0" borderId="24" xfId="3" applyBorder="1" applyAlignment="1" applyProtection="1">
      <alignment horizontal="left" vertical="top" wrapText="1"/>
      <protection hidden="1"/>
    </xf>
    <xf numFmtId="0" fontId="15" fillId="0" borderId="25" xfId="3" applyBorder="1" applyAlignment="1" applyProtection="1">
      <alignment horizontal="left" vertical="top" wrapText="1"/>
      <protection hidden="1"/>
    </xf>
    <xf numFmtId="0" fontId="25" fillId="11" borderId="28" xfId="3" applyFont="1" applyFill="1" applyBorder="1" applyAlignment="1">
      <alignment horizontal="center" vertical="center" wrapText="1"/>
    </xf>
    <xf numFmtId="0" fontId="25" fillId="11" borderId="30" xfId="3" applyFont="1" applyFill="1" applyBorder="1" applyAlignment="1">
      <alignment horizontal="center" vertical="center" wrapText="1"/>
    </xf>
    <xf numFmtId="0" fontId="24" fillId="11" borderId="28" xfId="3" applyFont="1" applyFill="1" applyBorder="1" applyAlignment="1">
      <alignment horizontal="center" vertical="center" wrapText="1"/>
    </xf>
    <xf numFmtId="0" fontId="24" fillId="11" borderId="30" xfId="3" applyFont="1" applyFill="1" applyBorder="1" applyAlignment="1">
      <alignment horizontal="center" vertical="center" wrapText="1"/>
    </xf>
    <xf numFmtId="168" fontId="26" fillId="11" borderId="36" xfId="6" applyFont="1" applyFill="1" applyBorder="1" applyAlignment="1">
      <alignment horizontal="center" vertical="center" wrapText="1"/>
    </xf>
    <xf numFmtId="168" fontId="26" fillId="12" borderId="37" xfId="6" applyFont="1" applyFill="1" applyBorder="1" applyAlignment="1">
      <alignment horizontal="center" vertical="center" wrapText="1"/>
    </xf>
    <xf numFmtId="168" fontId="26" fillId="9" borderId="36" xfId="6" applyFont="1" applyFill="1" applyBorder="1" applyAlignment="1">
      <alignment horizontal="center" vertical="center" wrapText="1"/>
    </xf>
    <xf numFmtId="168" fontId="26" fillId="9" borderId="37" xfId="6" applyFont="1" applyFill="1" applyBorder="1" applyAlignment="1">
      <alignment horizontal="center" vertical="center" wrapText="1"/>
    </xf>
    <xf numFmtId="168" fontId="27" fillId="9" borderId="41" xfId="6" applyFont="1" applyFill="1" applyBorder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25" fillId="8" borderId="69" xfId="3" applyFont="1" applyFill="1" applyBorder="1" applyAlignment="1" applyProtection="1">
      <alignment horizontal="center" vertical="center" wrapText="1"/>
      <protection hidden="1"/>
    </xf>
    <xf numFmtId="0" fontId="25" fillId="8" borderId="70" xfId="3" applyFont="1" applyFill="1" applyBorder="1" applyAlignment="1" applyProtection="1">
      <alignment horizontal="center" vertical="center" wrapText="1"/>
      <protection hidden="1"/>
    </xf>
    <xf numFmtId="169" fontId="27" fillId="12" borderId="45" xfId="4" applyNumberFormat="1" applyFont="1" applyFill="1" applyBorder="1" applyAlignment="1">
      <alignment horizontal="center" vertical="center" wrapText="1"/>
    </xf>
    <xf numFmtId="169" fontId="27" fillId="12" borderId="39" xfId="4" applyNumberFormat="1" applyFont="1" applyFill="1" applyBorder="1" applyAlignment="1">
      <alignment horizontal="center" vertical="center" wrapText="1"/>
    </xf>
    <xf numFmtId="167" fontId="27" fillId="9" borderId="41" xfId="4" applyNumberFormat="1" applyFont="1" applyFill="1" applyBorder="1" applyAlignment="1">
      <alignment horizontal="right" vertical="center" wrapText="1"/>
    </xf>
    <xf numFmtId="167" fontId="27" fillId="9" borderId="42" xfId="4" applyNumberFormat="1" applyFont="1" applyFill="1" applyBorder="1" applyAlignment="1">
      <alignment horizontal="right" vertical="center" wrapText="1"/>
    </xf>
    <xf numFmtId="168" fontId="26" fillId="15" borderId="49" xfId="6" applyFont="1" applyFill="1" applyBorder="1" applyAlignment="1">
      <alignment horizontal="center" vertical="center" wrapText="1"/>
    </xf>
    <xf numFmtId="168" fontId="26" fillId="15" borderId="50" xfId="6" applyFont="1" applyFill="1" applyBorder="1" applyAlignment="1">
      <alignment horizontal="center" vertical="center" wrapText="1"/>
    </xf>
    <xf numFmtId="0" fontId="15" fillId="0" borderId="55" xfId="3" applyBorder="1" applyAlignment="1" applyProtection="1">
      <alignment horizontal="left"/>
      <protection hidden="1"/>
    </xf>
    <xf numFmtId="0" fontId="15" fillId="0" borderId="71" xfId="3" applyBorder="1" applyAlignment="1" applyProtection="1">
      <alignment horizontal="left"/>
      <protection hidden="1"/>
    </xf>
    <xf numFmtId="0" fontId="25" fillId="8" borderId="28" xfId="3" applyFont="1" applyFill="1" applyBorder="1" applyAlignment="1" applyProtection="1">
      <alignment horizontal="center" vertical="center" wrapText="1"/>
      <protection hidden="1"/>
    </xf>
    <xf numFmtId="0" fontId="25" fillId="8" borderId="53" xfId="3" applyFont="1" applyFill="1" applyBorder="1" applyAlignment="1" applyProtection="1">
      <alignment horizontal="center" vertical="center" wrapText="1"/>
      <protection hidden="1"/>
    </xf>
    <xf numFmtId="0" fontId="25" fillId="8" borderId="30" xfId="3" applyFont="1" applyFill="1" applyBorder="1" applyAlignment="1" applyProtection="1">
      <alignment horizontal="center" vertical="center" wrapText="1"/>
      <protection hidden="1"/>
    </xf>
    <xf numFmtId="0" fontId="25" fillId="8" borderId="55" xfId="3" applyFont="1" applyFill="1" applyBorder="1" applyAlignment="1">
      <alignment horizontal="center" vertical="center" wrapText="1"/>
    </xf>
    <xf numFmtId="0" fontId="25" fillId="8" borderId="37" xfId="3" applyFont="1" applyFill="1" applyBorder="1" applyAlignment="1">
      <alignment horizontal="center" vertical="center" wrapText="1"/>
    </xf>
    <xf numFmtId="0" fontId="25" fillId="0" borderId="21" xfId="3" applyFont="1" applyBorder="1" applyAlignment="1">
      <alignment horizontal="center" wrapText="1"/>
    </xf>
    <xf numFmtId="0" fontId="25" fillId="0" borderId="42" xfId="3" applyFont="1" applyBorder="1" applyAlignment="1">
      <alignment horizontal="center" wrapText="1"/>
    </xf>
    <xf numFmtId="0" fontId="22" fillId="0" borderId="9" xfId="3" applyFont="1" applyBorder="1" applyAlignment="1" applyProtection="1">
      <alignment horizontal="center" vertical="center" wrapText="1"/>
      <protection hidden="1"/>
    </xf>
    <xf numFmtId="0" fontId="22" fillId="0" borderId="12" xfId="3" applyFont="1" applyBorder="1" applyAlignment="1" applyProtection="1">
      <alignment horizontal="center" vertical="center" wrapText="1"/>
      <protection hidden="1"/>
    </xf>
    <xf numFmtId="0" fontId="22" fillId="0" borderId="14" xfId="3" applyFont="1" applyBorder="1" applyAlignment="1" applyProtection="1">
      <alignment horizontal="center" vertical="center" wrapText="1"/>
      <protection hidden="1"/>
    </xf>
    <xf numFmtId="0" fontId="22" fillId="0" borderId="17" xfId="3" applyFont="1" applyBorder="1" applyAlignment="1" applyProtection="1">
      <alignment horizontal="center" vertical="center" wrapText="1"/>
      <protection hidden="1"/>
    </xf>
    <xf numFmtId="3" fontId="22" fillId="20" borderId="28" xfId="3" applyNumberFormat="1" applyFont="1" applyFill="1" applyBorder="1" applyAlignment="1">
      <alignment horizontal="center" vertical="center" wrapText="1"/>
    </xf>
    <xf numFmtId="3" fontId="22" fillId="20" borderId="30" xfId="3" applyNumberFormat="1" applyFont="1" applyFill="1" applyBorder="1" applyAlignment="1">
      <alignment horizontal="center" vertical="center" wrapText="1"/>
    </xf>
    <xf numFmtId="3" fontId="22" fillId="20" borderId="32" xfId="3" applyNumberFormat="1" applyFont="1" applyFill="1" applyBorder="1" applyAlignment="1">
      <alignment horizontal="center" vertical="center" wrapText="1"/>
    </xf>
    <xf numFmtId="3" fontId="22" fillId="20" borderId="34" xfId="3" applyNumberFormat="1" applyFont="1" applyFill="1" applyBorder="1" applyAlignment="1">
      <alignment horizontal="center" vertical="center" wrapText="1"/>
    </xf>
    <xf numFmtId="3" fontId="22" fillId="20" borderId="46" xfId="3" applyNumberFormat="1" applyFont="1" applyFill="1" applyBorder="1" applyAlignment="1">
      <alignment horizontal="center" vertical="center" wrapText="1"/>
    </xf>
    <xf numFmtId="3" fontId="22" fillId="20" borderId="47" xfId="3" applyNumberFormat="1" applyFont="1" applyFill="1" applyBorder="1" applyAlignment="1">
      <alignment horizontal="center" vertical="center" wrapText="1"/>
    </xf>
    <xf numFmtId="0" fontId="25" fillId="20" borderId="55" xfId="3" applyFont="1" applyFill="1" applyBorder="1" applyAlignment="1">
      <alignment horizontal="center" vertical="center" wrapText="1"/>
    </xf>
    <xf numFmtId="0" fontId="25" fillId="20" borderId="37" xfId="3" applyFont="1" applyFill="1" applyBorder="1" applyAlignment="1">
      <alignment horizontal="center" vertical="center" wrapText="1"/>
    </xf>
    <xf numFmtId="167" fontId="26" fillId="20" borderId="55" xfId="4" applyNumberFormat="1" applyFont="1" applyFill="1" applyBorder="1" applyAlignment="1">
      <alignment horizontal="center" vertical="center" wrapText="1"/>
    </xf>
    <xf numFmtId="167" fontId="26" fillId="20" borderId="37" xfId="4" applyNumberFormat="1" applyFont="1" applyFill="1" applyBorder="1" applyAlignment="1">
      <alignment horizontal="center" vertical="center" wrapText="1"/>
    </xf>
    <xf numFmtId="0" fontId="25" fillId="20" borderId="41" xfId="3" applyFont="1" applyFill="1" applyBorder="1" applyAlignment="1">
      <alignment horizontal="center" vertical="center" wrapText="1"/>
    </xf>
    <xf numFmtId="0" fontId="25" fillId="20" borderId="42" xfId="3" applyFont="1" applyFill="1" applyBorder="1" applyAlignment="1">
      <alignment horizontal="center" vertical="center" wrapText="1"/>
    </xf>
    <xf numFmtId="167" fontId="26" fillId="20" borderId="41" xfId="4" applyNumberFormat="1" applyFont="1" applyFill="1" applyBorder="1" applyAlignment="1">
      <alignment horizontal="center" vertical="center" wrapText="1"/>
    </xf>
    <xf numFmtId="167" fontId="26" fillId="20" borderId="42" xfId="4" applyNumberFormat="1" applyFont="1" applyFill="1" applyBorder="1" applyAlignment="1">
      <alignment horizontal="center" vertical="center" wrapText="1"/>
    </xf>
    <xf numFmtId="0" fontId="25" fillId="20" borderId="41" xfId="3" applyFont="1" applyFill="1" applyBorder="1" applyAlignment="1" applyProtection="1">
      <alignment horizontal="center" vertical="center"/>
      <protection hidden="1"/>
    </xf>
    <xf numFmtId="0" fontId="25" fillId="20" borderId="42" xfId="3" applyFont="1" applyFill="1" applyBorder="1" applyAlignment="1" applyProtection="1">
      <alignment horizontal="center" vertical="center"/>
      <protection hidden="1"/>
    </xf>
    <xf numFmtId="0" fontId="25" fillId="20" borderId="49" xfId="3" applyFont="1" applyFill="1" applyBorder="1" applyAlignment="1">
      <alignment horizontal="center" vertical="center" wrapText="1"/>
    </xf>
    <xf numFmtId="0" fontId="25" fillId="20" borderId="50" xfId="3" applyFont="1" applyFill="1" applyBorder="1" applyAlignment="1">
      <alignment horizontal="center" vertical="center" wrapText="1"/>
    </xf>
    <xf numFmtId="0" fontId="15" fillId="8" borderId="69" xfId="3" applyFill="1" applyBorder="1" applyAlignment="1">
      <alignment horizontal="center" wrapText="1"/>
    </xf>
    <xf numFmtId="0" fontId="15" fillId="8" borderId="70" xfId="3" applyFill="1" applyBorder="1" applyAlignment="1">
      <alignment horizontal="center" wrapText="1"/>
    </xf>
    <xf numFmtId="0" fontId="15" fillId="9" borderId="69" xfId="3" applyFill="1" applyBorder="1" applyAlignment="1" applyProtection="1">
      <alignment horizontal="center"/>
      <protection locked="0"/>
    </xf>
    <xf numFmtId="0" fontId="15" fillId="9" borderId="70" xfId="3" applyFill="1" applyBorder="1" applyAlignment="1" applyProtection="1">
      <alignment horizontal="center"/>
      <protection locked="0"/>
    </xf>
    <xf numFmtId="0" fontId="25" fillId="8" borderId="100" xfId="3" applyFont="1" applyFill="1" applyBorder="1" applyAlignment="1">
      <alignment horizontal="center" wrapText="1"/>
    </xf>
    <xf numFmtId="0" fontId="25" fillId="8" borderId="37" xfId="3" applyFont="1" applyFill="1" applyBorder="1" applyAlignment="1">
      <alignment horizontal="center" wrapText="1"/>
    </xf>
    <xf numFmtId="0" fontId="15" fillId="0" borderId="21" xfId="3" applyBorder="1" applyAlignment="1" applyProtection="1">
      <alignment horizontal="center" wrapText="1"/>
      <protection hidden="1"/>
    </xf>
    <xf numFmtId="0" fontId="15" fillId="0" borderId="42" xfId="3" applyBorder="1" applyAlignment="1" applyProtection="1">
      <alignment horizontal="center" wrapText="1"/>
      <protection hidden="1"/>
    </xf>
    <xf numFmtId="0" fontId="13" fillId="0" borderId="21" xfId="3" applyFont="1" applyBorder="1" applyAlignment="1" applyProtection="1">
      <alignment horizontal="center" wrapText="1"/>
      <protection hidden="1"/>
    </xf>
    <xf numFmtId="0" fontId="13" fillId="0" borderId="42" xfId="3" applyFont="1" applyBorder="1" applyAlignment="1" applyProtection="1">
      <alignment horizontal="center" wrapText="1"/>
      <protection hidden="1"/>
    </xf>
    <xf numFmtId="0" fontId="15" fillId="8" borderId="21" xfId="3" applyFill="1" applyBorder="1" applyAlignment="1" applyProtection="1">
      <alignment horizontal="center" wrapText="1"/>
      <protection hidden="1"/>
    </xf>
    <xf numFmtId="0" fontId="15" fillId="8" borderId="42" xfId="3" applyFill="1" applyBorder="1" applyAlignment="1" applyProtection="1">
      <alignment horizontal="center" wrapText="1"/>
      <protection hidden="1"/>
    </xf>
    <xf numFmtId="0" fontId="25" fillId="0" borderId="21" xfId="3" applyFont="1" applyBorder="1" applyAlignment="1" applyProtection="1">
      <alignment horizontal="center" wrapText="1"/>
      <protection hidden="1"/>
    </xf>
    <xf numFmtId="0" fontId="25" fillId="0" borderId="42" xfId="3" applyFont="1" applyBorder="1" applyAlignment="1" applyProtection="1">
      <alignment horizontal="center" wrapText="1"/>
      <protection hidden="1"/>
    </xf>
    <xf numFmtId="9" fontId="15" fillId="0" borderId="21" xfId="3" applyNumberFormat="1" applyBorder="1" applyAlignment="1" applyProtection="1">
      <alignment horizontal="center" wrapText="1"/>
      <protection hidden="1"/>
    </xf>
    <xf numFmtId="9" fontId="15" fillId="0" borderId="42" xfId="3" applyNumberFormat="1" applyBorder="1" applyAlignment="1" applyProtection="1">
      <alignment horizontal="center" wrapText="1"/>
      <protection hidden="1"/>
    </xf>
    <xf numFmtId="0" fontId="15" fillId="0" borderId="21" xfId="3" applyBorder="1" applyAlignment="1">
      <alignment horizontal="center" wrapText="1"/>
    </xf>
    <xf numFmtId="0" fontId="15" fillId="0" borderId="42" xfId="3" applyBorder="1" applyAlignment="1">
      <alignment horizontal="center" wrapText="1"/>
    </xf>
    <xf numFmtId="0" fontId="15" fillId="8" borderId="21" xfId="3" applyFill="1" applyBorder="1" applyAlignment="1">
      <alignment horizontal="center" wrapText="1"/>
    </xf>
    <xf numFmtId="0" fontId="15" fillId="8" borderId="42" xfId="3" applyFill="1" applyBorder="1" applyAlignment="1">
      <alignment horizontal="center" wrapText="1"/>
    </xf>
    <xf numFmtId="0" fontId="15" fillId="0" borderId="51" xfId="3" applyBorder="1" applyAlignment="1" applyProtection="1">
      <alignment horizontal="center" wrapText="1"/>
      <protection hidden="1"/>
    </xf>
    <xf numFmtId="0" fontId="15" fillId="8" borderId="68" xfId="3" applyFill="1" applyBorder="1" applyAlignment="1" applyProtection="1">
      <alignment horizontal="center" vertical="center" wrapText="1"/>
      <protection hidden="1"/>
    </xf>
    <xf numFmtId="0" fontId="15" fillId="8" borderId="70" xfId="3" applyFill="1" applyBorder="1" applyAlignment="1" applyProtection="1">
      <alignment horizontal="center" vertical="center" wrapText="1"/>
      <protection hidden="1"/>
    </xf>
    <xf numFmtId="0" fontId="25" fillId="8" borderId="21" xfId="3" applyFont="1" applyFill="1" applyBorder="1" applyAlignment="1" applyProtection="1">
      <alignment horizontal="center" wrapText="1"/>
      <protection hidden="1"/>
    </xf>
    <xf numFmtId="0" fontId="25" fillId="8" borderId="42" xfId="3" applyFont="1" applyFill="1" applyBorder="1" applyAlignment="1" applyProtection="1">
      <alignment horizontal="center" wrapText="1"/>
      <protection hidden="1"/>
    </xf>
    <xf numFmtId="0" fontId="25" fillId="0" borderId="21" xfId="3" applyFont="1" applyBorder="1" applyAlignment="1" applyProtection="1">
      <alignment horizontal="center" wrapText="1" shrinkToFit="1"/>
      <protection hidden="1"/>
    </xf>
    <xf numFmtId="0" fontId="25" fillId="0" borderId="42" xfId="3" applyFont="1" applyBorder="1" applyAlignment="1" applyProtection="1">
      <alignment horizontal="center" wrapText="1" shrinkToFit="1"/>
      <protection hidden="1"/>
    </xf>
    <xf numFmtId="42" fontId="1" fillId="0" borderId="118" xfId="14" applyFont="1" applyBorder="1" applyAlignment="1">
      <alignment horizontal="left"/>
    </xf>
    <xf numFmtId="178" fontId="47" fillId="24" borderId="70" xfId="18" applyFont="1" applyFill="1" applyBorder="1" applyAlignment="1">
      <alignment horizontal="left"/>
    </xf>
    <xf numFmtId="178" fontId="1" fillId="0" borderId="118" xfId="18" applyFont="1" applyBorder="1" applyAlignment="1">
      <alignment horizontal="left"/>
    </xf>
    <xf numFmtId="178" fontId="1" fillId="0" borderId="119" xfId="18" applyFont="1" applyBorder="1" applyAlignment="1">
      <alignment horizontal="left"/>
    </xf>
    <xf numFmtId="178" fontId="1" fillId="0" borderId="90" xfId="18" applyFont="1" applyBorder="1" applyAlignment="1">
      <alignment horizontal="left"/>
    </xf>
    <xf numFmtId="178" fontId="1" fillId="0" borderId="92" xfId="18" applyFont="1" applyBorder="1" applyAlignment="1">
      <alignment horizontal="left"/>
    </xf>
    <xf numFmtId="178" fontId="1" fillId="0" borderId="96" xfId="18" applyFont="1" applyBorder="1" applyAlignment="1">
      <alignment horizontal="left"/>
    </xf>
    <xf numFmtId="178" fontId="47" fillId="24" borderId="70" xfId="17" applyNumberFormat="1" applyFont="1" applyFill="1" applyBorder="1" applyAlignment="1">
      <alignment horizontal="left"/>
    </xf>
    <xf numFmtId="177" fontId="2" fillId="0" borderId="34" xfId="14" applyNumberFormat="1" applyFont="1" applyFill="1" applyBorder="1" applyAlignment="1">
      <alignment horizontal="left"/>
    </xf>
    <xf numFmtId="178" fontId="51" fillId="0" borderId="34" xfId="18" applyFont="1" applyFill="1" applyBorder="1" applyAlignment="1">
      <alignment horizontal="left"/>
    </xf>
    <xf numFmtId="10" fontId="2" fillId="0" borderId="34" xfId="12" applyNumberFormat="1" applyBorder="1" applyAlignment="1">
      <alignment horizontal="left"/>
    </xf>
    <xf numFmtId="0" fontId="47" fillId="24" borderId="46" xfId="12" applyFont="1" applyFill="1" applyBorder="1" applyAlignment="1">
      <alignment horizontal="center"/>
    </xf>
    <xf numFmtId="0" fontId="47" fillId="24" borderId="67" xfId="12" applyFont="1" applyFill="1" applyBorder="1" applyAlignment="1">
      <alignment horizontal="center"/>
    </xf>
    <xf numFmtId="0" fontId="47" fillId="24" borderId="47" xfId="12" applyFont="1" applyFill="1" applyBorder="1" applyAlignment="1">
      <alignment horizontal="center"/>
    </xf>
    <xf numFmtId="0" fontId="54" fillId="23" borderId="59" xfId="12" applyFont="1" applyFill="1" applyBorder="1" applyAlignment="1">
      <alignment horizontal="center" wrapText="1"/>
    </xf>
    <xf numFmtId="0" fontId="2" fillId="23" borderId="59" xfId="12" applyFill="1" applyBorder="1" applyAlignment="1">
      <alignment horizontal="center"/>
    </xf>
    <xf numFmtId="0" fontId="55" fillId="23" borderId="59" xfId="12" applyFont="1" applyFill="1" applyBorder="1" applyAlignment="1">
      <alignment horizontal="center" wrapText="1"/>
    </xf>
    <xf numFmtId="0" fontId="55" fillId="23" borderId="59" xfId="12" applyFont="1" applyFill="1" applyBorder="1" applyAlignment="1">
      <alignment horizontal="center" wrapText="1"/>
    </xf>
    <xf numFmtId="0" fontId="2" fillId="0" borderId="21" xfId="12" applyBorder="1" applyAlignment="1">
      <alignment horizontal="center"/>
    </xf>
    <xf numFmtId="0" fontId="2" fillId="0" borderId="51" xfId="12" applyBorder="1" applyAlignment="1">
      <alignment horizontal="center"/>
    </xf>
    <xf numFmtId="0" fontId="2" fillId="0" borderId="52" xfId="12" applyBorder="1" applyAlignment="1">
      <alignment horizontal="center"/>
    </xf>
    <xf numFmtId="0" fontId="64" fillId="0" borderId="0" xfId="0" applyNumberFormat="1" applyFont="1">
      <alignment vertical="top" wrapText="1"/>
    </xf>
  </cellXfs>
  <cellStyles count="22">
    <cellStyle name="Hipervínculo 2" xfId="5" xr:uid="{FCD26896-C2A3-4E67-BBB6-E4AB64F25545}"/>
    <cellStyle name="Hipervínculo 2 2" xfId="10" xr:uid="{B3AEA148-A3C5-47AC-9808-70FC65AF1CAA}"/>
    <cellStyle name="Millares [0] 2" xfId="19" xr:uid="{9F9BDB72-6D47-4642-8B89-30BF4782A23B}"/>
    <cellStyle name="Millares 2" xfId="4" xr:uid="{0F16C470-F397-4A36-85CA-3A78107D8A78}"/>
    <cellStyle name="Millares 2 2" xfId="13" xr:uid="{06EB61D5-DE2B-4A3D-ABE8-11D61AD5DE7E}"/>
    <cellStyle name="Millares 3" xfId="16" xr:uid="{FAD0AD0C-8371-40A6-8F0F-70C84ECD3FA7}"/>
    <cellStyle name="Millares_032 Anexos 9-14" xfId="7" xr:uid="{ADF43479-5D20-43E2-9ADB-AB743F90DAB5}"/>
    <cellStyle name="Moneda" xfId="1" builtinId="4"/>
    <cellStyle name="Moneda [0] 2" xfId="14" xr:uid="{F505608F-9087-4839-957F-11F634DBB0D6}"/>
    <cellStyle name="Moneda 2" xfId="6" xr:uid="{94D06DDA-103F-4273-BB60-F1D7B26A2899}"/>
    <cellStyle name="Moneda 2 3" xfId="18" xr:uid="{308194F8-0E24-495F-B7EA-B9E52617DEA9}"/>
    <cellStyle name="Moneda 3" xfId="15" xr:uid="{6A01E520-26FE-4625-A5FC-93203FAF1EDE}"/>
    <cellStyle name="Moneda_032 Anexos 9-14" xfId="9" xr:uid="{24013FF6-9B00-49F7-96A0-090E47E7D113}"/>
    <cellStyle name="Normal" xfId="0" builtinId="0"/>
    <cellStyle name="Normal 2 2" xfId="3" xr:uid="{4A1CF833-0C31-492B-A122-E72930F77C23}"/>
    <cellStyle name="Normal 2 2 5 2" xfId="20" xr:uid="{AF5C4589-A2E3-4981-B51D-877A2152EDA0}"/>
    <cellStyle name="Normal 2 3 2" xfId="21" xr:uid="{90054A64-5DFA-486D-9424-B1189B5062BA}"/>
    <cellStyle name="Normal 2 5" xfId="12" xr:uid="{FA6C34B7-ECD9-481A-95F6-2784DBDC8D14}"/>
    <cellStyle name="Normal 5" xfId="11" xr:uid="{557F9B75-E570-4646-A867-E8351A3CADDB}"/>
    <cellStyle name="Porcentaje" xfId="2" builtinId="5"/>
    <cellStyle name="Porcentaje 2" xfId="8" xr:uid="{57A49CCF-9BA3-4EF2-89E6-302352EF4FDC}"/>
    <cellStyle name="Porcentaje 2 2" xfId="17" xr:uid="{17E7696E-E094-4554-81D4-A132F496B728}"/>
  </cellStyles>
  <dxfs count="9">
    <dxf>
      <font>
        <condense val="0"/>
        <extend val="0"/>
        <color indexed="9"/>
      </font>
    </dxf>
    <dxf>
      <font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3F3F3F"/>
      <rgbColor rgb="FFBDC0BF"/>
      <rgbColor rgb="FFD5D5D5"/>
      <rgbColor rgb="FF919191"/>
      <rgbColor rgb="FF424242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1016000</xdr:colOff>
      <xdr:row>1</xdr:row>
      <xdr:rowOff>254000</xdr:rowOff>
    </xdr:from>
    <xdr:to>
      <xdr:col>9</xdr:col>
      <xdr:colOff>1892300</xdr:colOff>
      <xdr:row>1</xdr:row>
      <xdr:rowOff>1143000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9D0FDD-C737-41E5-938C-1BDF0E154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0" y="850900"/>
          <a:ext cx="14871700" cy="889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57150</xdr:rowOff>
    </xdr:from>
    <xdr:to>
      <xdr:col>5</xdr:col>
      <xdr:colOff>1523999</xdr:colOff>
      <xdr:row>1</xdr:row>
      <xdr:rowOff>657225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8F6997-23E9-85F1-1EB7-DDDDD2335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304800"/>
          <a:ext cx="8667749" cy="600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38100</xdr:rowOff>
    </xdr:from>
    <xdr:to>
      <xdr:col>7</xdr:col>
      <xdr:colOff>666750</xdr:colOff>
      <xdr:row>6</xdr:row>
      <xdr:rowOff>0</xdr:rowOff>
    </xdr:to>
    <xdr:sp macro="" textlink="">
      <xdr:nvSpPr>
        <xdr:cNvPr id="2" name="Rectangle 33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57150" y="361950"/>
          <a:ext cx="6286500" cy="542925"/>
        </a:xfrm>
        <a:prstGeom prst="rect">
          <a:avLst/>
        </a:prstGeom>
        <a:solidFill>
          <a:srgbClr val="CCFF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Para ajustar algún valor se recomienda cambiar las celdas que están en gris (Pres. botón </a:t>
          </a: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CAMBIAR</a:t>
          </a: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). </a:t>
          </a:r>
        </a:p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Al cambiar valores, presione el botón ACTUALIZAR. </a:t>
          </a: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Los valores de las cuadrillas en la parte inferior de la hoja, son proporc. a la cuadrilla de albañilería corresp.</a:t>
          </a:r>
        </a:p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El valor final de la cuadrilla debe estar en la secc. 'Cuadrillas' columna </a:t>
          </a: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H</a:t>
          </a: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</a:p>
      </xdr:txBody>
    </xdr:sp>
    <xdr:clientData fPrintsWithSheet="0"/>
  </xdr:twoCellAnchor>
  <xdr:twoCellAnchor editAs="oneCell">
    <xdr:from>
      <xdr:col>1</xdr:col>
      <xdr:colOff>28575</xdr:colOff>
      <xdr:row>0</xdr:row>
      <xdr:rowOff>28575</xdr:rowOff>
    </xdr:from>
    <xdr:to>
      <xdr:col>1</xdr:col>
      <xdr:colOff>568575</xdr:colOff>
      <xdr:row>0</xdr:row>
      <xdr:rowOff>266695</xdr:rowOff>
    </xdr:to>
    <xdr:sp macro="[0]!BotonPresupFP1" textlink="">
      <xdr:nvSpPr>
        <xdr:cNvPr id="3" name="17 CuadroTexto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8575" y="28575"/>
          <a:ext cx="540000" cy="238120"/>
        </a:xfrm>
        <a:prstGeom prst="rect">
          <a:avLst/>
        </a:prstGeom>
        <a:solidFill>
          <a:srgbClr val="0066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Presup</a:t>
          </a:r>
        </a:p>
      </xdr:txBody>
    </xdr:sp>
    <xdr:clientData/>
  </xdr:twoCellAnchor>
  <xdr:twoCellAnchor editAs="oneCell">
    <xdr:from>
      <xdr:col>1</xdr:col>
      <xdr:colOff>609600</xdr:colOff>
      <xdr:row>0</xdr:row>
      <xdr:rowOff>28575</xdr:rowOff>
    </xdr:from>
    <xdr:to>
      <xdr:col>1</xdr:col>
      <xdr:colOff>1149600</xdr:colOff>
      <xdr:row>0</xdr:row>
      <xdr:rowOff>266695</xdr:rowOff>
    </xdr:to>
    <xdr:sp macro="[0]!BUSCODIN" textlink="">
      <xdr:nvSpPr>
        <xdr:cNvPr id="4" name="18 CuadroText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609600" y="28575"/>
          <a:ext cx="540000" cy="238120"/>
        </a:xfrm>
        <a:prstGeom prst="rect">
          <a:avLst/>
        </a:prstGeom>
        <a:solidFill>
          <a:srgbClr val="0066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Análisis</a:t>
          </a:r>
        </a:p>
      </xdr:txBody>
    </xdr:sp>
    <xdr:clientData/>
  </xdr:twoCellAnchor>
  <xdr:twoCellAnchor editAs="oneCell">
    <xdr:from>
      <xdr:col>1</xdr:col>
      <xdr:colOff>1200150</xdr:colOff>
      <xdr:row>0</xdr:row>
      <xdr:rowOff>28575</xdr:rowOff>
    </xdr:from>
    <xdr:to>
      <xdr:col>2</xdr:col>
      <xdr:colOff>225674</xdr:colOff>
      <xdr:row>0</xdr:row>
      <xdr:rowOff>266695</xdr:rowOff>
    </xdr:to>
    <xdr:sp macro="[0]!BotonAIU_FP1" textlink="">
      <xdr:nvSpPr>
        <xdr:cNvPr id="5" name="19 CuadroText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200150" y="28575"/>
          <a:ext cx="539999" cy="238120"/>
        </a:xfrm>
        <a:prstGeom prst="rect">
          <a:avLst/>
        </a:prstGeom>
        <a:solidFill>
          <a:srgbClr val="0066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AIU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38100</xdr:rowOff>
        </xdr:from>
        <xdr:to>
          <xdr:col>3</xdr:col>
          <xdr:colOff>371475</xdr:colOff>
          <xdr:row>0</xdr:row>
          <xdr:rowOff>276225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400050</xdr:colOff>
      <xdr:row>0</xdr:row>
      <xdr:rowOff>28575</xdr:rowOff>
    </xdr:from>
    <xdr:to>
      <xdr:col>3</xdr:col>
      <xdr:colOff>1047750</xdr:colOff>
      <xdr:row>0</xdr:row>
      <xdr:rowOff>266700</xdr:rowOff>
    </xdr:to>
    <xdr:sp macro="[0]!BotonCambiarFP1" textlink="">
      <xdr:nvSpPr>
        <xdr:cNvPr id="7" name="21 CuadroTexto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400300" y="28575"/>
          <a:ext cx="647700" cy="238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CAMBIAR</a:t>
          </a:r>
        </a:p>
      </xdr:txBody>
    </xdr:sp>
    <xdr:clientData/>
  </xdr:twoCellAnchor>
  <xdr:twoCellAnchor editAs="oneCell">
    <xdr:from>
      <xdr:col>3</xdr:col>
      <xdr:colOff>1076324</xdr:colOff>
      <xdr:row>0</xdr:row>
      <xdr:rowOff>28575</xdr:rowOff>
    </xdr:from>
    <xdr:to>
      <xdr:col>4</xdr:col>
      <xdr:colOff>514350</xdr:colOff>
      <xdr:row>0</xdr:row>
      <xdr:rowOff>266700</xdr:rowOff>
    </xdr:to>
    <xdr:sp macro="[0]!actualizafpmo" textlink="">
      <xdr:nvSpPr>
        <xdr:cNvPr id="8" name="22 CuadroTexto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3076574" y="28575"/>
          <a:ext cx="1019176" cy="238125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ACTUALIZA PPTO</a:t>
          </a:r>
        </a:p>
      </xdr:txBody>
    </xdr:sp>
    <xdr:clientData/>
  </xdr:twoCellAnchor>
  <xdr:twoCellAnchor editAs="oneCell">
    <xdr:from>
      <xdr:col>8</xdr:col>
      <xdr:colOff>142874</xdr:colOff>
      <xdr:row>0</xdr:row>
      <xdr:rowOff>38100</xdr:rowOff>
    </xdr:from>
    <xdr:to>
      <xdr:col>8</xdr:col>
      <xdr:colOff>603674</xdr:colOff>
      <xdr:row>0</xdr:row>
      <xdr:rowOff>276225</xdr:rowOff>
    </xdr:to>
    <xdr:sp macro="[0]!verguia" textlink="">
      <xdr:nvSpPr>
        <xdr:cNvPr id="9" name="23 CuadroTex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6505574" y="38100"/>
          <a:ext cx="460800" cy="23812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GUIA</a:t>
          </a:r>
        </a:p>
      </xdr:txBody>
    </xdr:sp>
    <xdr:clientData/>
  </xdr:twoCellAnchor>
  <xdr:twoCellAnchor editAs="oneCell">
    <xdr:from>
      <xdr:col>8</xdr:col>
      <xdr:colOff>140492</xdr:colOff>
      <xdr:row>3</xdr:row>
      <xdr:rowOff>9526</xdr:rowOff>
    </xdr:from>
    <xdr:to>
      <xdr:col>8</xdr:col>
      <xdr:colOff>600075</xdr:colOff>
      <xdr:row>4</xdr:row>
      <xdr:rowOff>47626</xdr:rowOff>
    </xdr:to>
    <xdr:sp macro="[0]!VerOcultarSaltosP" textlink="">
      <xdr:nvSpPr>
        <xdr:cNvPr id="10" name="24 CuadroTex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6503192" y="333376"/>
          <a:ext cx="459583" cy="238125"/>
        </a:xfrm>
        <a:prstGeom prst="rect">
          <a:avLst/>
        </a:prstGeom>
        <a:solidFill>
          <a:srgbClr val="CC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Vista</a:t>
          </a:r>
        </a:p>
      </xdr:txBody>
    </xdr:sp>
    <xdr:clientData/>
  </xdr:twoCellAnchor>
  <xdr:twoCellAnchor editAs="absolute">
    <xdr:from>
      <xdr:col>1</xdr:col>
      <xdr:colOff>1166282</xdr:colOff>
      <xdr:row>11</xdr:row>
      <xdr:rowOff>19050</xdr:rowOff>
    </xdr:from>
    <xdr:to>
      <xdr:col>2</xdr:col>
      <xdr:colOff>426508</xdr:colOff>
      <xdr:row>12</xdr:row>
      <xdr:rowOff>170550</xdr:rowOff>
    </xdr:to>
    <xdr:sp macro="[0]!VerOcultFP" textlink="">
      <xdr:nvSpPr>
        <xdr:cNvPr id="11" name="25 CuadroTex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1166282" y="1800225"/>
          <a:ext cx="774701" cy="3420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VER / OCULT DETALLE</a:t>
          </a:r>
        </a:p>
      </xdr:txBody>
    </xdr:sp>
    <xdr:clientData/>
  </xdr:twoCellAnchor>
  <xdr:twoCellAnchor editAs="absolute">
    <xdr:from>
      <xdr:col>5</xdr:col>
      <xdr:colOff>474132</xdr:colOff>
      <xdr:row>61</xdr:row>
      <xdr:rowOff>38100</xdr:rowOff>
    </xdr:from>
    <xdr:to>
      <xdr:col>6</xdr:col>
      <xdr:colOff>694266</xdr:colOff>
      <xdr:row>61</xdr:row>
      <xdr:rowOff>276225</xdr:rowOff>
    </xdr:to>
    <xdr:sp macro="[0]!actualizafpmo" textlink="">
      <xdr:nvSpPr>
        <xdr:cNvPr id="12" name="26 CuadroTex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4607982" y="11582400"/>
          <a:ext cx="1029759" cy="238125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ACTUALIZA PPTO</a:t>
          </a:r>
        </a:p>
      </xdr:txBody>
    </xdr:sp>
    <xdr:clientData/>
  </xdr:twoCellAnchor>
  <xdr:twoCellAnchor editAs="absolute">
    <xdr:from>
      <xdr:col>4</xdr:col>
      <xdr:colOff>3174</xdr:colOff>
      <xdr:row>61</xdr:row>
      <xdr:rowOff>38100</xdr:rowOff>
    </xdr:from>
    <xdr:to>
      <xdr:col>5</xdr:col>
      <xdr:colOff>225424</xdr:colOff>
      <xdr:row>61</xdr:row>
      <xdr:rowOff>276225</xdr:rowOff>
    </xdr:to>
    <xdr:sp macro="[0]!BotonNvaCuadrillaFP1" textlink="">
      <xdr:nvSpPr>
        <xdr:cNvPr id="13" name="27 CuadroTexto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3584574" y="11582400"/>
          <a:ext cx="774700" cy="2381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Nva. Cuadr.</a:t>
          </a:r>
        </a:p>
      </xdr:txBody>
    </xdr:sp>
    <xdr:clientData/>
  </xdr:twoCellAnchor>
  <xdr:twoCellAnchor editAs="absolute">
    <xdr:from>
      <xdr:col>7</xdr:col>
      <xdr:colOff>4232</xdr:colOff>
      <xdr:row>61</xdr:row>
      <xdr:rowOff>38100</xdr:rowOff>
    </xdr:from>
    <xdr:to>
      <xdr:col>8</xdr:col>
      <xdr:colOff>1</xdr:colOff>
      <xdr:row>61</xdr:row>
      <xdr:rowOff>276225</xdr:rowOff>
    </xdr:to>
    <xdr:sp macro="[0]!ActualizaBDconCuadrillasPPTO" textlink="">
      <xdr:nvSpPr>
        <xdr:cNvPr id="14" name="28 CuadroTexto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5681132" y="11582400"/>
          <a:ext cx="681569" cy="2381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Lleva</a:t>
          </a:r>
          <a:r>
            <a:rPr lang="es-CO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 BD</a:t>
          </a:r>
        </a:p>
      </xdr:txBody>
    </xdr:sp>
    <xdr:clientData/>
  </xdr:twoCellAnchor>
  <xdr:twoCellAnchor editAs="absolute">
    <xdr:from>
      <xdr:col>8</xdr:col>
      <xdr:colOff>62442</xdr:colOff>
      <xdr:row>61</xdr:row>
      <xdr:rowOff>38100</xdr:rowOff>
    </xdr:from>
    <xdr:to>
      <xdr:col>8</xdr:col>
      <xdr:colOff>733425</xdr:colOff>
      <xdr:row>61</xdr:row>
      <xdr:rowOff>276225</xdr:rowOff>
    </xdr:to>
    <xdr:sp macro="[0]!ActualizaCuadrillasConBD" textlink="">
      <xdr:nvSpPr>
        <xdr:cNvPr id="15" name="29 CuadroTexto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6425142" y="11582400"/>
          <a:ext cx="670983" cy="2381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Trae de BD</a:t>
          </a:r>
        </a:p>
      </xdr:txBody>
    </xdr:sp>
    <xdr:clientData/>
  </xdr:twoCellAnchor>
  <xdr:twoCellAnchor editAs="absolute">
    <xdr:from>
      <xdr:col>1</xdr:col>
      <xdr:colOff>1328209</xdr:colOff>
      <xdr:row>61</xdr:row>
      <xdr:rowOff>38100</xdr:rowOff>
    </xdr:from>
    <xdr:to>
      <xdr:col>3</xdr:col>
      <xdr:colOff>158750</xdr:colOff>
      <xdr:row>61</xdr:row>
      <xdr:rowOff>276225</xdr:rowOff>
    </xdr:to>
    <xdr:sp macro="[0]!VerTodasLasCuadrillas" textlink="">
      <xdr:nvSpPr>
        <xdr:cNvPr id="16" name="30 CuadroTexto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28209" y="11582400"/>
          <a:ext cx="830791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 Todas</a:t>
          </a:r>
        </a:p>
      </xdr:txBody>
    </xdr:sp>
    <xdr:clientData/>
  </xdr:twoCellAnchor>
  <xdr:twoCellAnchor editAs="absolute">
    <xdr:from>
      <xdr:col>3</xdr:col>
      <xdr:colOff>320675</xdr:colOff>
      <xdr:row>61</xdr:row>
      <xdr:rowOff>38100</xdr:rowOff>
    </xdr:from>
    <xdr:to>
      <xdr:col>3</xdr:col>
      <xdr:colOff>1252007</xdr:colOff>
      <xdr:row>61</xdr:row>
      <xdr:rowOff>276225</xdr:rowOff>
    </xdr:to>
    <xdr:sp macro="[0]!VerSoloPresup" textlink="">
      <xdr:nvSpPr>
        <xdr:cNvPr id="17" name="31 CuadroTexto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2320925" y="11582400"/>
          <a:ext cx="931332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Sólo Presup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6</xdr:col>
      <xdr:colOff>666750</xdr:colOff>
      <xdr:row>6</xdr:row>
      <xdr:rowOff>0</xdr:rowOff>
    </xdr:to>
    <xdr:sp macro="" textlink="">
      <xdr:nvSpPr>
        <xdr:cNvPr id="2" name="Rectangle 33" hidden="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0" y="400050"/>
          <a:ext cx="6029325" cy="685800"/>
        </a:xfrm>
        <a:prstGeom prst="rect">
          <a:avLst/>
        </a:prstGeom>
        <a:solidFill>
          <a:srgbClr val="CCFF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Para ajustar algún valor se recomienda cambiar las celdas que están en gris (Pres. botón </a:t>
          </a: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CAMBIAR</a:t>
          </a: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). </a:t>
          </a:r>
        </a:p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Al cambiar valores, presione el botón ACTUALIZAR. </a:t>
          </a: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Los valores de las cuadrillas en la parte inferior de la hoja, son proporc. a la cuadrilla de albañilería corresp.</a:t>
          </a:r>
        </a:p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El valor final de la cuadrilla debe estar en la secc. 'Cuadrillas' columna </a:t>
          </a: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H</a:t>
          </a: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</a:p>
      </xdr:txBody>
    </xdr:sp>
    <xdr:clientData fPrintsWithSheet="0"/>
  </xdr:twoCellAnchor>
  <xdr:twoCellAnchor editAs="oneCell">
    <xdr:from>
      <xdr:col>1</xdr:col>
      <xdr:colOff>714375</xdr:colOff>
      <xdr:row>8</xdr:row>
      <xdr:rowOff>152399</xdr:rowOff>
    </xdr:from>
    <xdr:to>
      <xdr:col>1</xdr:col>
      <xdr:colOff>1714500</xdr:colOff>
      <xdr:row>11</xdr:row>
      <xdr:rowOff>104774</xdr:rowOff>
    </xdr:to>
    <xdr:sp macro="[0]!VerOcultFP" textlink="">
      <xdr:nvSpPr>
        <xdr:cNvPr id="3" name="11 CuadroText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714375" y="1657349"/>
          <a:ext cx="1000125" cy="523875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VER / OCULT DETALLE</a:t>
          </a:r>
        </a:p>
      </xdr:txBody>
    </xdr:sp>
    <xdr:clientData/>
  </xdr:twoCellAnchor>
  <xdr:twoCellAnchor editAs="oneCell">
    <xdr:from>
      <xdr:col>1</xdr:col>
      <xdr:colOff>104775</xdr:colOff>
      <xdr:row>0</xdr:row>
      <xdr:rowOff>38100</xdr:rowOff>
    </xdr:from>
    <xdr:to>
      <xdr:col>1</xdr:col>
      <xdr:colOff>644775</xdr:colOff>
      <xdr:row>0</xdr:row>
      <xdr:rowOff>266700</xdr:rowOff>
    </xdr:to>
    <xdr:sp macro="[0]!BotonPresupFP2" textlink="">
      <xdr:nvSpPr>
        <xdr:cNvPr id="4" name="12 CuadroTexto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04775" y="38100"/>
          <a:ext cx="540000" cy="228600"/>
        </a:xfrm>
        <a:prstGeom prst="rect">
          <a:avLst/>
        </a:prstGeom>
        <a:solidFill>
          <a:srgbClr val="0066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Presup</a:t>
          </a:r>
        </a:p>
      </xdr:txBody>
    </xdr:sp>
    <xdr:clientData/>
  </xdr:twoCellAnchor>
  <xdr:twoCellAnchor editAs="oneCell">
    <xdr:from>
      <xdr:col>1</xdr:col>
      <xdr:colOff>685800</xdr:colOff>
      <xdr:row>0</xdr:row>
      <xdr:rowOff>38100</xdr:rowOff>
    </xdr:from>
    <xdr:to>
      <xdr:col>1</xdr:col>
      <xdr:colOff>1225800</xdr:colOff>
      <xdr:row>0</xdr:row>
      <xdr:rowOff>266700</xdr:rowOff>
    </xdr:to>
    <xdr:sp macro="[0]!BUSCODIN" textlink="">
      <xdr:nvSpPr>
        <xdr:cNvPr id="5" name="13 CuadroTexto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85800" y="38100"/>
          <a:ext cx="540000" cy="228600"/>
        </a:xfrm>
        <a:prstGeom prst="rect">
          <a:avLst/>
        </a:prstGeom>
        <a:solidFill>
          <a:srgbClr val="0066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Análisis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1333500</xdr:colOff>
          <xdr:row>0</xdr:row>
          <xdr:rowOff>38100</xdr:rowOff>
        </xdr:from>
        <xdr:to>
          <xdr:col>1</xdr:col>
          <xdr:colOff>1685925</xdr:colOff>
          <xdr:row>0</xdr:row>
          <xdr:rowOff>276225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104775</xdr:colOff>
      <xdr:row>0</xdr:row>
      <xdr:rowOff>47625</xdr:rowOff>
    </xdr:from>
    <xdr:to>
      <xdr:col>7</xdr:col>
      <xdr:colOff>564358</xdr:colOff>
      <xdr:row>0</xdr:row>
      <xdr:rowOff>285750</xdr:rowOff>
    </xdr:to>
    <xdr:sp macro="[0]!VerOcultarSaltosP" textlink="">
      <xdr:nvSpPr>
        <xdr:cNvPr id="7" name="15 CuadroTexto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6276975" y="47625"/>
          <a:ext cx="459583" cy="238125"/>
        </a:xfrm>
        <a:prstGeom prst="rect">
          <a:avLst/>
        </a:prstGeom>
        <a:solidFill>
          <a:srgbClr val="CC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Vista</a:t>
          </a:r>
        </a:p>
      </xdr:txBody>
    </xdr:sp>
    <xdr:clientData/>
  </xdr:twoCellAnchor>
  <xdr:twoCellAnchor editAs="oneCell">
    <xdr:from>
      <xdr:col>4</xdr:col>
      <xdr:colOff>581024</xdr:colOff>
      <xdr:row>38</xdr:row>
      <xdr:rowOff>57150</xdr:rowOff>
    </xdr:from>
    <xdr:to>
      <xdr:col>5</xdr:col>
      <xdr:colOff>809624</xdr:colOff>
      <xdr:row>38</xdr:row>
      <xdr:rowOff>295275</xdr:rowOff>
    </xdr:to>
    <xdr:sp macro="[0]!actualizafpmoJ" textlink="">
      <xdr:nvSpPr>
        <xdr:cNvPr id="8" name="16 CuadroTexto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4333874" y="6972300"/>
          <a:ext cx="1019175" cy="238125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ACTUALIZA PPTO</a:t>
          </a:r>
        </a:p>
      </xdr:txBody>
    </xdr:sp>
    <xdr:clientData/>
  </xdr:twoCellAnchor>
  <xdr:twoCellAnchor editAs="oneCell">
    <xdr:from>
      <xdr:col>1</xdr:col>
      <xdr:colOff>1333500</xdr:colOff>
      <xdr:row>38</xdr:row>
      <xdr:rowOff>57150</xdr:rowOff>
    </xdr:from>
    <xdr:to>
      <xdr:col>1</xdr:col>
      <xdr:colOff>2228850</xdr:colOff>
      <xdr:row>38</xdr:row>
      <xdr:rowOff>295275</xdr:rowOff>
    </xdr:to>
    <xdr:sp macro="[0]!VerTodasLasCuadrillas" textlink="">
      <xdr:nvSpPr>
        <xdr:cNvPr id="9" name="17 CuadroTexto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1333500" y="6972300"/>
          <a:ext cx="89535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 Todas</a:t>
          </a:r>
        </a:p>
      </xdr:txBody>
    </xdr:sp>
    <xdr:clientData/>
  </xdr:twoCellAnchor>
  <xdr:twoCellAnchor editAs="oneCell">
    <xdr:from>
      <xdr:col>1</xdr:col>
      <xdr:colOff>2390775</xdr:colOff>
      <xdr:row>38</xdr:row>
      <xdr:rowOff>57150</xdr:rowOff>
    </xdr:from>
    <xdr:to>
      <xdr:col>3</xdr:col>
      <xdr:colOff>257175</xdr:colOff>
      <xdr:row>38</xdr:row>
      <xdr:rowOff>295275</xdr:rowOff>
    </xdr:to>
    <xdr:sp macro="[0]!VerSoloPresup" textlink="">
      <xdr:nvSpPr>
        <xdr:cNvPr id="10" name="18 CuadroTexto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2390775" y="6972300"/>
          <a:ext cx="876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Sólo Presup</a:t>
          </a:r>
        </a:p>
      </xdr:txBody>
    </xdr:sp>
    <xdr:clientData/>
  </xdr:twoCellAnchor>
  <xdr:twoCellAnchor editAs="oneCell">
    <xdr:from>
      <xdr:col>9</xdr:col>
      <xdr:colOff>66675</xdr:colOff>
      <xdr:row>38</xdr:row>
      <xdr:rowOff>57150</xdr:rowOff>
    </xdr:from>
    <xdr:to>
      <xdr:col>9</xdr:col>
      <xdr:colOff>714375</xdr:colOff>
      <xdr:row>38</xdr:row>
      <xdr:rowOff>295275</xdr:rowOff>
    </xdr:to>
    <xdr:sp macro="[0]!ActualizaCuadrillasJConBD" textlink="">
      <xdr:nvSpPr>
        <xdr:cNvPr id="11" name="19 CuadroText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7610475" y="6972300"/>
          <a:ext cx="647700" cy="2381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Trae de BD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0.%20TRABAJOS\1.%20CELCIA%20APUS%202024\5.%20APUS%2017-9-2024\APUS%20CELCIA%2017-9-202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0.1/amezquita/proyectos/HOGARES%20INFANTILES/Presupuestos%20hogares%20infantiles%20PRIMERA%20DA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ANALISIS SUBESTACION "/>
      <sheetName val="Anexo de pr unitarios Subes FIN"/>
      <sheetName val="BASE "/>
      <sheetName val="ANALISIS SUB NUEVO "/>
      <sheetName val="F.Prestacional J"/>
      <sheetName val="Anexo de pr unitarios Centrales"/>
      <sheetName val="ANALISIS PRADO"/>
      <sheetName val="ANALISIS RONCES "/>
      <sheetName val="Anexo de pr unitarios Subestaci"/>
      <sheetName val="INSUM CLASIF"/>
      <sheetName val="RENDIMIENTOS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 refreshError="1"/>
      <sheetData sheetId="1">
        <row r="1">
          <cell r="G1" t="e">
            <v>#REF!</v>
          </cell>
        </row>
        <row r="2">
          <cell r="A2" t="str">
            <v>CD</v>
          </cell>
        </row>
        <row r="7">
          <cell r="B7" t="str">
            <v>CONSORCIO SALUD SOGAMOSO</v>
          </cell>
        </row>
        <row r="9">
          <cell r="C9" t="str">
            <v xml:space="preserve"> REPOSICION DE LA INFRAESTRUCTURA FISICA DE SALUD SOGAMOSO
ESE, SEDE MAGDALENA DE SOGAMOSO, BOYACA.</v>
          </cell>
          <cell r="G9">
            <v>45138</v>
          </cell>
        </row>
        <row r="535">
          <cell r="G535" t="e">
            <v>#REF!</v>
          </cell>
        </row>
        <row r="563">
          <cell r="G563" t="e">
            <v>#REF!</v>
          </cell>
        </row>
        <row r="564">
          <cell r="F564">
            <v>0.25</v>
          </cell>
        </row>
        <row r="565">
          <cell r="F565">
            <v>0.02</v>
          </cell>
        </row>
        <row r="566">
          <cell r="F566">
            <v>0.03</v>
          </cell>
        </row>
        <row r="568">
          <cell r="F568">
            <v>0.19</v>
          </cell>
        </row>
        <row r="585">
          <cell r="G585" t="e">
            <v>#REF!</v>
          </cell>
        </row>
      </sheetData>
      <sheetData sheetId="2">
        <row r="6">
          <cell r="P6" t="e">
            <v>#VALUE!</v>
          </cell>
        </row>
      </sheetData>
      <sheetData sheetId="3" refreshError="1"/>
      <sheetData sheetId="4">
        <row r="27">
          <cell r="H27">
            <v>0</v>
          </cell>
        </row>
      </sheetData>
      <sheetData sheetId="5">
        <row r="27">
          <cell r="P27">
            <v>43913</v>
          </cell>
          <cell r="Q27">
            <v>43914</v>
          </cell>
          <cell r="R27">
            <v>43915</v>
          </cell>
          <cell r="S27">
            <v>43916</v>
          </cell>
          <cell r="T27">
            <v>43917</v>
          </cell>
          <cell r="U27">
            <v>43918</v>
          </cell>
          <cell r="V27">
            <v>43919</v>
          </cell>
          <cell r="W27">
            <v>43920</v>
          </cell>
          <cell r="X27">
            <v>43921</v>
          </cell>
          <cell r="Y27">
            <v>43922</v>
          </cell>
          <cell r="Z27">
            <v>43923</v>
          </cell>
          <cell r="AA27">
            <v>43924</v>
          </cell>
          <cell r="AB27">
            <v>43925</v>
          </cell>
          <cell r="AC27">
            <v>43926</v>
          </cell>
          <cell r="AD27">
            <v>43927</v>
          </cell>
          <cell r="AE27">
            <v>43928</v>
          </cell>
          <cell r="AF27">
            <v>43929</v>
          </cell>
          <cell r="AG27">
            <v>43930</v>
          </cell>
          <cell r="AH27">
            <v>43931</v>
          </cell>
          <cell r="AI27">
            <v>43932</v>
          </cell>
          <cell r="AJ27">
            <v>43933</v>
          </cell>
          <cell r="AK27">
            <v>43934</v>
          </cell>
          <cell r="AL27">
            <v>43935</v>
          </cell>
          <cell r="AM27">
            <v>43936</v>
          </cell>
          <cell r="AN27">
            <v>43937</v>
          </cell>
          <cell r="AO27">
            <v>43938</v>
          </cell>
          <cell r="AP27">
            <v>43939</v>
          </cell>
          <cell r="AQ27">
            <v>43940</v>
          </cell>
          <cell r="AR27">
            <v>43941</v>
          </cell>
          <cell r="AS27">
            <v>43942</v>
          </cell>
          <cell r="AT27">
            <v>43943</v>
          </cell>
          <cell r="AU27">
            <v>43944</v>
          </cell>
          <cell r="AV27">
            <v>43945</v>
          </cell>
          <cell r="AW27">
            <v>43946</v>
          </cell>
          <cell r="AX27">
            <v>43947</v>
          </cell>
          <cell r="AY27">
            <v>43948</v>
          </cell>
          <cell r="AZ27">
            <v>43949</v>
          </cell>
          <cell r="BA27">
            <v>43950</v>
          </cell>
          <cell r="BB27">
            <v>43951</v>
          </cell>
          <cell r="BC27">
            <v>43952</v>
          </cell>
          <cell r="BD27">
            <v>43953</v>
          </cell>
          <cell r="BE27">
            <v>43954</v>
          </cell>
          <cell r="BF27">
            <v>43955</v>
          </cell>
          <cell r="BG27">
            <v>43956</v>
          </cell>
          <cell r="BH27">
            <v>43957</v>
          </cell>
          <cell r="BI27">
            <v>43958</v>
          </cell>
          <cell r="BJ27">
            <v>43959</v>
          </cell>
          <cell r="BK27">
            <v>43960</v>
          </cell>
          <cell r="BL27">
            <v>43961</v>
          </cell>
          <cell r="BM27">
            <v>43962</v>
          </cell>
          <cell r="BN27">
            <v>43963</v>
          </cell>
          <cell r="BO27">
            <v>43964</v>
          </cell>
          <cell r="BP27">
            <v>43965</v>
          </cell>
          <cell r="BQ27">
            <v>43966</v>
          </cell>
          <cell r="BR27">
            <v>43967</v>
          </cell>
          <cell r="BS27">
            <v>43968</v>
          </cell>
          <cell r="BT27">
            <v>43969</v>
          </cell>
          <cell r="BU27">
            <v>43970</v>
          </cell>
          <cell r="BV27">
            <v>43971</v>
          </cell>
          <cell r="BW27">
            <v>43972</v>
          </cell>
          <cell r="BX27">
            <v>43973</v>
          </cell>
          <cell r="BY27">
            <v>43974</v>
          </cell>
          <cell r="BZ27">
            <v>43975</v>
          </cell>
          <cell r="CA27">
            <v>43976</v>
          </cell>
          <cell r="CB27">
            <v>43977</v>
          </cell>
          <cell r="CC27">
            <v>43978</v>
          </cell>
          <cell r="CD27">
            <v>43979</v>
          </cell>
          <cell r="CE27">
            <v>43980</v>
          </cell>
          <cell r="CF27">
            <v>43981</v>
          </cell>
          <cell r="CG27">
            <v>43982</v>
          </cell>
          <cell r="CH27">
            <v>43983</v>
          </cell>
          <cell r="CI27">
            <v>43984</v>
          </cell>
          <cell r="CJ27">
            <v>43985</v>
          </cell>
          <cell r="CK27">
            <v>43986</v>
          </cell>
          <cell r="CL27">
            <v>43987</v>
          </cell>
          <cell r="CM27">
            <v>43988</v>
          </cell>
          <cell r="CN27">
            <v>43989</v>
          </cell>
          <cell r="CO27">
            <v>43990</v>
          </cell>
          <cell r="CP27">
            <v>43991</v>
          </cell>
          <cell r="CQ27">
            <v>43992</v>
          </cell>
          <cell r="CR27">
            <v>43993</v>
          </cell>
          <cell r="CS27">
            <v>43994</v>
          </cell>
          <cell r="CT27">
            <v>43995</v>
          </cell>
          <cell r="CU27">
            <v>43996</v>
          </cell>
          <cell r="CV27">
            <v>43997</v>
          </cell>
          <cell r="CW27">
            <v>43998</v>
          </cell>
          <cell r="CX27">
            <v>43999</v>
          </cell>
          <cell r="CY27">
            <v>44000</v>
          </cell>
          <cell r="CZ27">
            <v>44001</v>
          </cell>
          <cell r="DA27">
            <v>44002</v>
          </cell>
          <cell r="DB27">
            <v>44003</v>
          </cell>
          <cell r="DC27">
            <v>44004</v>
          </cell>
          <cell r="DD27">
            <v>44005</v>
          </cell>
          <cell r="DE27">
            <v>44006</v>
          </cell>
          <cell r="DF27">
            <v>44007</v>
          </cell>
          <cell r="DG27">
            <v>44008</v>
          </cell>
          <cell r="DH27">
            <v>44009</v>
          </cell>
          <cell r="DI27">
            <v>44010</v>
          </cell>
          <cell r="DJ27">
            <v>44011</v>
          </cell>
          <cell r="DK27">
            <v>44012</v>
          </cell>
          <cell r="DL27">
            <v>44013</v>
          </cell>
          <cell r="DM27">
            <v>44014</v>
          </cell>
          <cell r="DN27">
            <v>44015</v>
          </cell>
          <cell r="DO27">
            <v>44016</v>
          </cell>
          <cell r="DP27">
            <v>44017</v>
          </cell>
          <cell r="DQ27">
            <v>44018</v>
          </cell>
          <cell r="DR27">
            <v>44019</v>
          </cell>
          <cell r="DS27">
            <v>44020</v>
          </cell>
          <cell r="DT27">
            <v>44021</v>
          </cell>
          <cell r="DU27">
            <v>44022</v>
          </cell>
          <cell r="DV27">
            <v>44023</v>
          </cell>
          <cell r="DW27">
            <v>44024</v>
          </cell>
          <cell r="DX27">
            <v>44025</v>
          </cell>
          <cell r="DY27">
            <v>44026</v>
          </cell>
          <cell r="DZ27">
            <v>44027</v>
          </cell>
          <cell r="EA27">
            <v>44028</v>
          </cell>
          <cell r="EB27">
            <v>44029</v>
          </cell>
          <cell r="EC27">
            <v>44030</v>
          </cell>
          <cell r="ED27">
            <v>44031</v>
          </cell>
          <cell r="EE27">
            <v>44032</v>
          </cell>
          <cell r="EF27">
            <v>44033</v>
          </cell>
          <cell r="EG27">
            <v>44034</v>
          </cell>
          <cell r="EH27">
            <v>44035</v>
          </cell>
          <cell r="EI27">
            <v>44036</v>
          </cell>
          <cell r="EJ27">
            <v>44037</v>
          </cell>
          <cell r="EK27">
            <v>44038</v>
          </cell>
          <cell r="EL27">
            <v>44039</v>
          </cell>
          <cell r="EM27">
            <v>44040</v>
          </cell>
          <cell r="EN27">
            <v>44041</v>
          </cell>
          <cell r="EO27">
            <v>44042</v>
          </cell>
          <cell r="EP27">
            <v>44043</v>
          </cell>
          <cell r="EQ27">
            <v>44044</v>
          </cell>
          <cell r="ER27">
            <v>44045</v>
          </cell>
          <cell r="ES27">
            <v>44046</v>
          </cell>
          <cell r="ET27">
            <v>44047</v>
          </cell>
          <cell r="EU27">
            <v>44048</v>
          </cell>
          <cell r="EV27">
            <v>44049</v>
          </cell>
          <cell r="EW27">
            <v>44050</v>
          </cell>
          <cell r="EX27">
            <v>44051</v>
          </cell>
          <cell r="EY27">
            <v>44052</v>
          </cell>
          <cell r="EZ27">
            <v>44053</v>
          </cell>
          <cell r="FA27">
            <v>44054</v>
          </cell>
          <cell r="FB27">
            <v>44055</v>
          </cell>
          <cell r="FC27">
            <v>44056</v>
          </cell>
          <cell r="FD27">
            <v>44057</v>
          </cell>
          <cell r="FE27">
            <v>44058</v>
          </cell>
          <cell r="FF27">
            <v>44059</v>
          </cell>
          <cell r="FG27">
            <v>44060</v>
          </cell>
          <cell r="FH27">
            <v>44061</v>
          </cell>
          <cell r="FI27">
            <v>44062</v>
          </cell>
          <cell r="FJ27">
            <v>44063</v>
          </cell>
          <cell r="FK27">
            <v>44064</v>
          </cell>
          <cell r="FL27">
            <v>44065</v>
          </cell>
          <cell r="FM27">
            <v>44066</v>
          </cell>
          <cell r="FN27">
            <v>44067</v>
          </cell>
          <cell r="FO27">
            <v>44068</v>
          </cell>
          <cell r="FP27">
            <v>44069</v>
          </cell>
          <cell r="FQ27">
            <v>44070</v>
          </cell>
          <cell r="FR27">
            <v>44071</v>
          </cell>
          <cell r="FS27">
            <v>44072</v>
          </cell>
          <cell r="FT27">
            <v>44073</v>
          </cell>
          <cell r="FU27">
            <v>44074</v>
          </cell>
          <cell r="FV27">
            <v>44075</v>
          </cell>
          <cell r="FW27">
            <v>44076</v>
          </cell>
          <cell r="FX27">
            <v>44077</v>
          </cell>
          <cell r="FY27">
            <v>44078</v>
          </cell>
          <cell r="FZ27">
            <v>44079</v>
          </cell>
          <cell r="GA27">
            <v>44080</v>
          </cell>
          <cell r="GB27">
            <v>44081</v>
          </cell>
          <cell r="GC27">
            <v>44082</v>
          </cell>
          <cell r="GD27">
            <v>44083</v>
          </cell>
          <cell r="GE27">
            <v>44084</v>
          </cell>
          <cell r="GF27">
            <v>44085</v>
          </cell>
          <cell r="GG27">
            <v>44086</v>
          </cell>
          <cell r="GH27">
            <v>44087</v>
          </cell>
          <cell r="GI27">
            <v>44088</v>
          </cell>
          <cell r="GJ27">
            <v>44089</v>
          </cell>
          <cell r="GK27">
            <v>44090</v>
          </cell>
          <cell r="GL27">
            <v>44091</v>
          </cell>
          <cell r="GM27">
            <v>44092</v>
          </cell>
          <cell r="GN27">
            <v>44093</v>
          </cell>
          <cell r="GO27">
            <v>44094</v>
          </cell>
          <cell r="GP27">
            <v>44095</v>
          </cell>
          <cell r="GQ27">
            <v>44096</v>
          </cell>
          <cell r="GR27">
            <v>44097</v>
          </cell>
          <cell r="GS27">
            <v>44098</v>
          </cell>
          <cell r="GT27">
            <v>44099</v>
          </cell>
          <cell r="GU27">
            <v>44100</v>
          </cell>
          <cell r="GV27">
            <v>44101</v>
          </cell>
          <cell r="GW27">
            <v>44102</v>
          </cell>
          <cell r="GX27">
            <v>44103</v>
          </cell>
          <cell r="GY27">
            <v>44104</v>
          </cell>
          <cell r="GZ27">
            <v>44105</v>
          </cell>
          <cell r="HA27">
            <v>44106</v>
          </cell>
          <cell r="HB27">
            <v>44107</v>
          </cell>
          <cell r="HC27">
            <v>44108</v>
          </cell>
          <cell r="HD27">
            <v>44109</v>
          </cell>
          <cell r="HE27">
            <v>44110</v>
          </cell>
          <cell r="HF27">
            <v>44111</v>
          </cell>
          <cell r="HG27">
            <v>44112</v>
          </cell>
          <cell r="HH27">
            <v>44113</v>
          </cell>
          <cell r="HI27">
            <v>44114</v>
          </cell>
          <cell r="HJ27">
            <v>44115</v>
          </cell>
          <cell r="HK27">
            <v>44116</v>
          </cell>
          <cell r="HL27">
            <v>44117</v>
          </cell>
          <cell r="HM27">
            <v>44118</v>
          </cell>
          <cell r="HN27">
            <v>44119</v>
          </cell>
          <cell r="HO27">
            <v>44120</v>
          </cell>
          <cell r="HP27">
            <v>44121</v>
          </cell>
          <cell r="HQ27">
            <v>44122</v>
          </cell>
          <cell r="HR27">
            <v>44123</v>
          </cell>
          <cell r="HS27">
            <v>44124</v>
          </cell>
          <cell r="HT27">
            <v>44125</v>
          </cell>
          <cell r="HU27">
            <v>44126</v>
          </cell>
          <cell r="HV27">
            <v>44127</v>
          </cell>
          <cell r="HW27">
            <v>44128</v>
          </cell>
          <cell r="HX27">
            <v>44129</v>
          </cell>
          <cell r="HY27">
            <v>44130</v>
          </cell>
          <cell r="HZ27">
            <v>44131</v>
          </cell>
          <cell r="IA27">
            <v>44132</v>
          </cell>
          <cell r="IB27">
            <v>44133</v>
          </cell>
          <cell r="IC27">
            <v>44134</v>
          </cell>
          <cell r="ID27">
            <v>44135</v>
          </cell>
          <cell r="IE27">
            <v>44136</v>
          </cell>
          <cell r="IF27">
            <v>44137</v>
          </cell>
          <cell r="IG27">
            <v>44138</v>
          </cell>
          <cell r="IH27">
            <v>44139</v>
          </cell>
          <cell r="II27">
            <v>44140</v>
          </cell>
          <cell r="IJ27">
            <v>44141</v>
          </cell>
          <cell r="IK27">
            <v>44142</v>
          </cell>
          <cell r="IL27">
            <v>44143</v>
          </cell>
          <cell r="IM27">
            <v>44144</v>
          </cell>
          <cell r="IN27">
            <v>44145</v>
          </cell>
          <cell r="IO27">
            <v>44146</v>
          </cell>
          <cell r="IP27">
            <v>44147</v>
          </cell>
          <cell r="IQ27">
            <v>44148</v>
          </cell>
          <cell r="IR27">
            <v>44149</v>
          </cell>
          <cell r="IS27">
            <v>44150</v>
          </cell>
          <cell r="IT27">
            <v>44151</v>
          </cell>
          <cell r="IU27">
            <v>44152</v>
          </cell>
          <cell r="IV27">
            <v>44153</v>
          </cell>
          <cell r="IW27">
            <v>44154</v>
          </cell>
          <cell r="IX27">
            <v>44155</v>
          </cell>
          <cell r="IY27">
            <v>44156</v>
          </cell>
          <cell r="IZ27">
            <v>44157</v>
          </cell>
          <cell r="JA27">
            <v>44158</v>
          </cell>
          <cell r="JB27">
            <v>44159</v>
          </cell>
          <cell r="JC27">
            <v>44160</v>
          </cell>
          <cell r="JD27">
            <v>44161</v>
          </cell>
          <cell r="JE27">
            <v>44162</v>
          </cell>
          <cell r="JF27">
            <v>44163</v>
          </cell>
          <cell r="JG27">
            <v>44164</v>
          </cell>
          <cell r="JH27">
            <v>44165</v>
          </cell>
          <cell r="JI27">
            <v>44166</v>
          </cell>
          <cell r="JJ27">
            <v>44167</v>
          </cell>
          <cell r="JK27">
            <v>44168</v>
          </cell>
          <cell r="JL27">
            <v>44169</v>
          </cell>
          <cell r="JM27">
            <v>44170</v>
          </cell>
          <cell r="JN27">
            <v>44171</v>
          </cell>
          <cell r="JO27">
            <v>44172</v>
          </cell>
          <cell r="JP27">
            <v>44173</v>
          </cell>
          <cell r="JQ27">
            <v>44174</v>
          </cell>
          <cell r="JR27">
            <v>44175</v>
          </cell>
          <cell r="JS27">
            <v>44176</v>
          </cell>
          <cell r="JT27">
            <v>44177</v>
          </cell>
          <cell r="JU27">
            <v>44178</v>
          </cell>
          <cell r="JV27">
            <v>44179</v>
          </cell>
          <cell r="JW27">
            <v>44180</v>
          </cell>
          <cell r="JX27">
            <v>44181</v>
          </cell>
          <cell r="JY27">
            <v>44182</v>
          </cell>
          <cell r="JZ27">
            <v>44183</v>
          </cell>
          <cell r="KA27">
            <v>44184</v>
          </cell>
          <cell r="KB27">
            <v>44185</v>
          </cell>
          <cell r="KC27">
            <v>44186</v>
          </cell>
          <cell r="KD27">
            <v>44187</v>
          </cell>
          <cell r="KE27">
            <v>44188</v>
          </cell>
          <cell r="KF27">
            <v>44189</v>
          </cell>
          <cell r="KG27">
            <v>44190</v>
          </cell>
          <cell r="KH27">
            <v>44191</v>
          </cell>
          <cell r="KI27">
            <v>44192</v>
          </cell>
          <cell r="KJ27">
            <v>44193</v>
          </cell>
          <cell r="KK27">
            <v>44194</v>
          </cell>
          <cell r="KL27">
            <v>44195</v>
          </cell>
          <cell r="KM27">
            <v>44196</v>
          </cell>
          <cell r="KN27">
            <v>44197</v>
          </cell>
          <cell r="KO27">
            <v>44198</v>
          </cell>
          <cell r="KP27">
            <v>44199</v>
          </cell>
          <cell r="KQ27">
            <v>44200</v>
          </cell>
          <cell r="KR27">
            <v>44201</v>
          </cell>
          <cell r="KS27">
            <v>44202</v>
          </cell>
          <cell r="KT27">
            <v>44203</v>
          </cell>
          <cell r="KU27">
            <v>44204</v>
          </cell>
          <cell r="KV27">
            <v>44205</v>
          </cell>
          <cell r="KW27">
            <v>44206</v>
          </cell>
          <cell r="KX27">
            <v>44207</v>
          </cell>
          <cell r="KY27">
            <v>44208</v>
          </cell>
          <cell r="KZ27">
            <v>44209</v>
          </cell>
          <cell r="LA27">
            <v>44210</v>
          </cell>
          <cell r="LB27">
            <v>44211</v>
          </cell>
          <cell r="LC27">
            <v>44212</v>
          </cell>
          <cell r="LD27">
            <v>44213</v>
          </cell>
          <cell r="LE27">
            <v>44214</v>
          </cell>
          <cell r="LF27">
            <v>44215</v>
          </cell>
          <cell r="LG27">
            <v>44216</v>
          </cell>
          <cell r="LH27">
            <v>44217</v>
          </cell>
          <cell r="LI27">
            <v>44218</v>
          </cell>
          <cell r="LJ27">
            <v>44219</v>
          </cell>
          <cell r="LK27">
            <v>44220</v>
          </cell>
          <cell r="LL27">
            <v>44221</v>
          </cell>
          <cell r="LM27">
            <v>44222</v>
          </cell>
          <cell r="LN27">
            <v>44223</v>
          </cell>
          <cell r="LO27">
            <v>44224</v>
          </cell>
          <cell r="LP27">
            <v>44225</v>
          </cell>
          <cell r="LQ27">
            <v>44226</v>
          </cell>
          <cell r="LR27">
            <v>44227</v>
          </cell>
          <cell r="LS27">
            <v>44228</v>
          </cell>
          <cell r="LT27">
            <v>44229</v>
          </cell>
          <cell r="LU27">
            <v>44230</v>
          </cell>
          <cell r="LV27">
            <v>44231</v>
          </cell>
          <cell r="LW27">
            <v>44232</v>
          </cell>
          <cell r="LX27">
            <v>44233</v>
          </cell>
          <cell r="LY27">
            <v>44234</v>
          </cell>
          <cell r="LZ27">
            <v>44235</v>
          </cell>
          <cell r="MA27">
            <v>44236</v>
          </cell>
          <cell r="MB27">
            <v>44237</v>
          </cell>
          <cell r="MC27">
            <v>44238</v>
          </cell>
          <cell r="MD27">
            <v>44239</v>
          </cell>
          <cell r="ME27">
            <v>44240</v>
          </cell>
          <cell r="MF27">
            <v>44241</v>
          </cell>
          <cell r="MG27">
            <v>44242</v>
          </cell>
          <cell r="MH27">
            <v>44243</v>
          </cell>
          <cell r="MI27">
            <v>44244</v>
          </cell>
          <cell r="MJ27">
            <v>44245</v>
          </cell>
          <cell r="MK27">
            <v>44246</v>
          </cell>
          <cell r="ML27">
            <v>44247</v>
          </cell>
          <cell r="MM27">
            <v>44248</v>
          </cell>
          <cell r="MN27">
            <v>44249</v>
          </cell>
          <cell r="MO27">
            <v>44250</v>
          </cell>
          <cell r="MP27">
            <v>44251</v>
          </cell>
          <cell r="MQ27">
            <v>44252</v>
          </cell>
          <cell r="MR27">
            <v>44253</v>
          </cell>
          <cell r="MS27">
            <v>44254</v>
          </cell>
          <cell r="MT27">
            <v>44255</v>
          </cell>
          <cell r="MU27">
            <v>44256</v>
          </cell>
          <cell r="MV27">
            <v>44257</v>
          </cell>
          <cell r="MW27">
            <v>44258</v>
          </cell>
          <cell r="MX27">
            <v>44259</v>
          </cell>
          <cell r="MY27">
            <v>44260</v>
          </cell>
          <cell r="MZ27">
            <v>44261</v>
          </cell>
          <cell r="NA27">
            <v>44262</v>
          </cell>
          <cell r="NB27">
            <v>44263</v>
          </cell>
          <cell r="NC27">
            <v>44264</v>
          </cell>
          <cell r="ND27">
            <v>44265</v>
          </cell>
          <cell r="NE27">
            <v>44266</v>
          </cell>
          <cell r="NF27">
            <v>44267</v>
          </cell>
          <cell r="NG27">
            <v>44268</v>
          </cell>
          <cell r="NH27">
            <v>44269</v>
          </cell>
          <cell r="NI27">
            <v>44270</v>
          </cell>
          <cell r="NJ27">
            <v>44271</v>
          </cell>
          <cell r="NK27">
            <v>44272</v>
          </cell>
          <cell r="NL27">
            <v>44273</v>
          </cell>
          <cell r="NM27">
            <v>44274</v>
          </cell>
          <cell r="NN27">
            <v>44275</v>
          </cell>
          <cell r="NO27">
            <v>44276</v>
          </cell>
          <cell r="NP27">
            <v>44277</v>
          </cell>
          <cell r="NQ27">
            <v>44278</v>
          </cell>
          <cell r="NR27">
            <v>44279</v>
          </cell>
          <cell r="NS27">
            <v>44280</v>
          </cell>
          <cell r="NT27">
            <v>44281</v>
          </cell>
          <cell r="NU27">
            <v>44282</v>
          </cell>
          <cell r="NV27">
            <v>44283</v>
          </cell>
          <cell r="NW27">
            <v>44284</v>
          </cell>
          <cell r="NX27">
            <v>44285</v>
          </cell>
          <cell r="NY27">
            <v>44286</v>
          </cell>
          <cell r="NZ27">
            <v>44287</v>
          </cell>
          <cell r="OA27">
            <v>44288</v>
          </cell>
          <cell r="OB27">
            <v>44289</v>
          </cell>
          <cell r="OC27">
            <v>44290</v>
          </cell>
          <cell r="OD27">
            <v>44291</v>
          </cell>
          <cell r="OE27">
            <v>44292</v>
          </cell>
          <cell r="OF27">
            <v>44293</v>
          </cell>
          <cell r="OG27">
            <v>44294</v>
          </cell>
          <cell r="OH27">
            <v>44295</v>
          </cell>
          <cell r="OI27">
            <v>44296</v>
          </cell>
          <cell r="OJ27">
            <v>44297</v>
          </cell>
          <cell r="OK27">
            <v>44298</v>
          </cell>
          <cell r="OL27">
            <v>44299</v>
          </cell>
          <cell r="OM27">
            <v>44300</v>
          </cell>
          <cell r="ON27">
            <v>44301</v>
          </cell>
          <cell r="OO27">
            <v>44302</v>
          </cell>
          <cell r="OP27">
            <v>44303</v>
          </cell>
          <cell r="OQ27">
            <v>44304</v>
          </cell>
          <cell r="OR27">
            <v>44305</v>
          </cell>
          <cell r="OS27">
            <v>44306</v>
          </cell>
          <cell r="OT27">
            <v>44307</v>
          </cell>
          <cell r="OU27">
            <v>44308</v>
          </cell>
          <cell r="OV27">
            <v>44309</v>
          </cell>
          <cell r="OW27">
            <v>44310</v>
          </cell>
          <cell r="OX27">
            <v>44311</v>
          </cell>
          <cell r="OY27">
            <v>44312</v>
          </cell>
          <cell r="OZ27">
            <v>44313</v>
          </cell>
          <cell r="PA27">
            <v>44314</v>
          </cell>
          <cell r="PB27">
            <v>44315</v>
          </cell>
          <cell r="PC27">
            <v>44316</v>
          </cell>
          <cell r="PD27">
            <v>44317</v>
          </cell>
          <cell r="PE27">
            <v>44318</v>
          </cell>
          <cell r="PF27">
            <v>44319</v>
          </cell>
          <cell r="PG27">
            <v>44320</v>
          </cell>
          <cell r="PH27">
            <v>44321</v>
          </cell>
          <cell r="PI27">
            <v>44322</v>
          </cell>
          <cell r="PJ27">
            <v>44323</v>
          </cell>
          <cell r="PK27">
            <v>44324</v>
          </cell>
          <cell r="PL27">
            <v>44325</v>
          </cell>
          <cell r="PM27">
            <v>44326</v>
          </cell>
          <cell r="PN27">
            <v>44327</v>
          </cell>
          <cell r="PO27">
            <v>44328</v>
          </cell>
          <cell r="PP27">
            <v>44329</v>
          </cell>
          <cell r="PQ27">
            <v>44330</v>
          </cell>
          <cell r="PR27">
            <v>44331</v>
          </cell>
          <cell r="PS27">
            <v>44332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W29" t="str">
            <v>SEM 2</v>
          </cell>
          <cell r="AD29" t="str">
            <v>SEM 3</v>
          </cell>
          <cell r="AK29" t="str">
            <v>SEM 4</v>
          </cell>
          <cell r="AR29" t="str">
            <v>SEM 5</v>
          </cell>
          <cell r="AY29" t="str">
            <v>SEM 6</v>
          </cell>
          <cell r="BF29" t="str">
            <v>SEM 7</v>
          </cell>
          <cell r="BM29" t="str">
            <v>SEM 8</v>
          </cell>
          <cell r="BT29" t="str">
            <v>SEM 9</v>
          </cell>
          <cell r="CA29" t="str">
            <v>SEM 10</v>
          </cell>
          <cell r="CH29" t="str">
            <v>SEM 11</v>
          </cell>
          <cell r="CO29" t="str">
            <v>SEM 12</v>
          </cell>
          <cell r="CV29" t="str">
            <v>SEM 13</v>
          </cell>
          <cell r="DC29" t="str">
            <v>SEM 14</v>
          </cell>
          <cell r="DJ29" t="str">
            <v>SEM 15</v>
          </cell>
          <cell r="DQ29" t="str">
            <v>SEM 16</v>
          </cell>
          <cell r="DX29" t="str">
            <v>SEM 17</v>
          </cell>
          <cell r="EE29" t="str">
            <v>SEM 18</v>
          </cell>
          <cell r="EL29" t="str">
            <v>SEM 19</v>
          </cell>
          <cell r="ES29" t="str">
            <v>SEM 20</v>
          </cell>
          <cell r="EZ29" t="str">
            <v>SEM 21</v>
          </cell>
          <cell r="FG29" t="str">
            <v>SEM 22</v>
          </cell>
          <cell r="FN29" t="str">
            <v>SEM 23</v>
          </cell>
          <cell r="FU29" t="str">
            <v>SEM 24</v>
          </cell>
          <cell r="GB29" t="str">
            <v>SEM 25</v>
          </cell>
          <cell r="GI29" t="str">
            <v>SEM 26</v>
          </cell>
          <cell r="GP29" t="str">
            <v>SEM 27</v>
          </cell>
          <cell r="GW29" t="str">
            <v>SEM 28</v>
          </cell>
          <cell r="HD29" t="str">
            <v>SEM 29</v>
          </cell>
          <cell r="HK29" t="str">
            <v>SEM 30</v>
          </cell>
          <cell r="HR29" t="str">
            <v>SEM 31</v>
          </cell>
          <cell r="HY29" t="str">
            <v>SEM 32</v>
          </cell>
          <cell r="IF29" t="str">
            <v>SEM 33</v>
          </cell>
          <cell r="IM29" t="str">
            <v>SEM 34</v>
          </cell>
          <cell r="IT29" t="str">
            <v>SEM 35</v>
          </cell>
          <cell r="JA29" t="str">
            <v>SEM 36</v>
          </cell>
          <cell r="JH29" t="str">
            <v>SEM 37</v>
          </cell>
          <cell r="JO29" t="str">
            <v>SEM 38</v>
          </cell>
          <cell r="JV29" t="str">
            <v>SEM 39</v>
          </cell>
          <cell r="KC29" t="str">
            <v>SEM 40</v>
          </cell>
          <cell r="KJ29" t="str">
            <v>SEM 41</v>
          </cell>
          <cell r="KQ29" t="str">
            <v>SEM 42</v>
          </cell>
          <cell r="KX29" t="str">
            <v>SEM 43</v>
          </cell>
          <cell r="LE29" t="str">
            <v>SEM 44</v>
          </cell>
          <cell r="LL29" t="str">
            <v>SEM 45</v>
          </cell>
          <cell r="LS29" t="str">
            <v>SEM 46</v>
          </cell>
          <cell r="LZ29" t="str">
            <v>SEM 47</v>
          </cell>
          <cell r="MG29" t="str">
            <v>SEM 48</v>
          </cell>
          <cell r="MN29" t="str">
            <v>SEM 49</v>
          </cell>
          <cell r="MU29" t="str">
            <v>SEM 50</v>
          </cell>
          <cell r="NB29" t="str">
            <v>SEM 51</v>
          </cell>
          <cell r="NI29" t="str">
            <v>SEM 52</v>
          </cell>
          <cell r="NP29" t="str">
            <v>SEM 53</v>
          </cell>
          <cell r="NW29" t="str">
            <v>SEM 54</v>
          </cell>
          <cell r="OD29" t="str">
            <v>SEM 55</v>
          </cell>
          <cell r="OK29" t="str">
            <v>SEM 56</v>
          </cell>
          <cell r="OR29" t="str">
            <v>SEM 57</v>
          </cell>
          <cell r="OY29" t="str">
            <v>SEM 58</v>
          </cell>
          <cell r="PF29" t="str">
            <v>SEM 59</v>
          </cell>
          <cell r="PM29" t="str">
            <v>SEM 60</v>
          </cell>
        </row>
        <row r="30">
          <cell r="G30">
            <v>0</v>
          </cell>
          <cell r="P30">
            <v>0</v>
          </cell>
          <cell r="W30">
            <v>0</v>
          </cell>
          <cell r="AD30">
            <v>0</v>
          </cell>
          <cell r="AK30">
            <v>0</v>
          </cell>
          <cell r="AR30">
            <v>0</v>
          </cell>
          <cell r="AY30">
            <v>0</v>
          </cell>
          <cell r="BF30">
            <v>0</v>
          </cell>
          <cell r="BM30">
            <v>0</v>
          </cell>
          <cell r="BT30">
            <v>0</v>
          </cell>
          <cell r="CA30">
            <v>0</v>
          </cell>
          <cell r="CH30">
            <v>0</v>
          </cell>
          <cell r="CO30">
            <v>0</v>
          </cell>
          <cell r="CV30">
            <v>0</v>
          </cell>
          <cell r="DC30">
            <v>0</v>
          </cell>
          <cell r="DJ30">
            <v>0</v>
          </cell>
          <cell r="DQ30">
            <v>0</v>
          </cell>
          <cell r="DX30">
            <v>0</v>
          </cell>
          <cell r="EE30">
            <v>0</v>
          </cell>
          <cell r="EL30">
            <v>0</v>
          </cell>
          <cell r="ES30">
            <v>0</v>
          </cell>
          <cell r="EZ30">
            <v>0</v>
          </cell>
          <cell r="FG30">
            <v>0</v>
          </cell>
          <cell r="FN30">
            <v>0</v>
          </cell>
          <cell r="FU30">
            <v>0</v>
          </cell>
          <cell r="GB30">
            <v>0</v>
          </cell>
          <cell r="GI30">
            <v>0</v>
          </cell>
          <cell r="GP30">
            <v>0</v>
          </cell>
          <cell r="GW30">
            <v>0</v>
          </cell>
          <cell r="HD30">
            <v>0</v>
          </cell>
          <cell r="HK30">
            <v>0</v>
          </cell>
          <cell r="HR30">
            <v>0</v>
          </cell>
          <cell r="HY30">
            <v>0</v>
          </cell>
          <cell r="IF30">
            <v>0</v>
          </cell>
          <cell r="IM30">
            <v>0</v>
          </cell>
          <cell r="IT30">
            <v>0</v>
          </cell>
          <cell r="JA30">
            <v>0</v>
          </cell>
          <cell r="JH30">
            <v>0</v>
          </cell>
          <cell r="JO30">
            <v>0</v>
          </cell>
          <cell r="JV30">
            <v>0</v>
          </cell>
          <cell r="KC30">
            <v>0</v>
          </cell>
          <cell r="KJ30">
            <v>0</v>
          </cell>
          <cell r="KQ30">
            <v>0</v>
          </cell>
          <cell r="KX30">
            <v>0</v>
          </cell>
          <cell r="LE30">
            <v>0</v>
          </cell>
          <cell r="LL30">
            <v>0</v>
          </cell>
          <cell r="LS30">
            <v>0</v>
          </cell>
          <cell r="LZ30">
            <v>0</v>
          </cell>
          <cell r="MG30">
            <v>0</v>
          </cell>
          <cell r="MN30">
            <v>0</v>
          </cell>
          <cell r="MU30">
            <v>0</v>
          </cell>
          <cell r="NB30">
            <v>0</v>
          </cell>
          <cell r="NI30">
            <v>0</v>
          </cell>
          <cell r="NP30">
            <v>0</v>
          </cell>
          <cell r="NW30">
            <v>0</v>
          </cell>
          <cell r="OD30">
            <v>0</v>
          </cell>
          <cell r="OK30">
            <v>0</v>
          </cell>
          <cell r="OR30">
            <v>0</v>
          </cell>
          <cell r="OY30">
            <v>0</v>
          </cell>
          <cell r="PF30">
            <v>0</v>
          </cell>
          <cell r="PM30">
            <v>0</v>
          </cell>
        </row>
        <row r="31">
          <cell r="P31">
            <v>0</v>
          </cell>
          <cell r="W31">
            <v>0</v>
          </cell>
          <cell r="AD31">
            <v>0</v>
          </cell>
          <cell r="AK31">
            <v>0</v>
          </cell>
          <cell r="AR31">
            <v>0</v>
          </cell>
          <cell r="AY31">
            <v>0</v>
          </cell>
          <cell r="BF31">
            <v>0</v>
          </cell>
          <cell r="BM31">
            <v>0</v>
          </cell>
          <cell r="BT31">
            <v>0</v>
          </cell>
          <cell r="CA31">
            <v>0</v>
          </cell>
          <cell r="CH31">
            <v>0</v>
          </cell>
          <cell r="CO31">
            <v>0</v>
          </cell>
          <cell r="CV31">
            <v>0</v>
          </cell>
          <cell r="DC31">
            <v>0</v>
          </cell>
          <cell r="DJ31">
            <v>0</v>
          </cell>
          <cell r="DQ31">
            <v>0</v>
          </cell>
          <cell r="DX31">
            <v>0</v>
          </cell>
          <cell r="EE31">
            <v>0</v>
          </cell>
          <cell r="EL31">
            <v>0</v>
          </cell>
          <cell r="ES31">
            <v>0</v>
          </cell>
          <cell r="EZ31">
            <v>0</v>
          </cell>
          <cell r="FG31">
            <v>0</v>
          </cell>
          <cell r="FN31">
            <v>0</v>
          </cell>
          <cell r="FU31">
            <v>0</v>
          </cell>
          <cell r="GB31">
            <v>0</v>
          </cell>
          <cell r="GI31">
            <v>0</v>
          </cell>
          <cell r="GP31">
            <v>0</v>
          </cell>
          <cell r="GW31">
            <v>0</v>
          </cell>
          <cell r="HD31">
            <v>0</v>
          </cell>
          <cell r="HK31">
            <v>0</v>
          </cell>
          <cell r="HR31">
            <v>0</v>
          </cell>
          <cell r="HY31">
            <v>0</v>
          </cell>
          <cell r="IF31">
            <v>0</v>
          </cell>
          <cell r="IM31">
            <v>0</v>
          </cell>
          <cell r="IT31">
            <v>0</v>
          </cell>
          <cell r="JA31">
            <v>0</v>
          </cell>
          <cell r="JH31">
            <v>0</v>
          </cell>
          <cell r="JO31">
            <v>0</v>
          </cell>
          <cell r="JV31">
            <v>0</v>
          </cell>
          <cell r="KC31">
            <v>0</v>
          </cell>
          <cell r="KJ31">
            <v>0</v>
          </cell>
          <cell r="KQ31">
            <v>0</v>
          </cell>
          <cell r="KX31">
            <v>0</v>
          </cell>
          <cell r="LE31">
            <v>0</v>
          </cell>
          <cell r="LL31">
            <v>0</v>
          </cell>
          <cell r="LS31">
            <v>0</v>
          </cell>
          <cell r="LZ31">
            <v>0</v>
          </cell>
          <cell r="MG31">
            <v>0</v>
          </cell>
          <cell r="MN31">
            <v>0</v>
          </cell>
          <cell r="MU31">
            <v>0</v>
          </cell>
          <cell r="NB31">
            <v>0</v>
          </cell>
          <cell r="NI31">
            <v>0</v>
          </cell>
          <cell r="NP31">
            <v>0</v>
          </cell>
          <cell r="NW31">
            <v>0</v>
          </cell>
          <cell r="OD31">
            <v>0</v>
          </cell>
          <cell r="OK31">
            <v>0</v>
          </cell>
          <cell r="OR31">
            <v>0</v>
          </cell>
          <cell r="OY31">
            <v>0</v>
          </cell>
          <cell r="PF31">
            <v>0</v>
          </cell>
          <cell r="PM31">
            <v>0</v>
          </cell>
        </row>
        <row r="32">
          <cell r="P32">
            <v>0</v>
          </cell>
          <cell r="W32">
            <v>0</v>
          </cell>
          <cell r="AD32">
            <v>0</v>
          </cell>
          <cell r="AK32">
            <v>0</v>
          </cell>
          <cell r="AR32">
            <v>0</v>
          </cell>
          <cell r="AY32">
            <v>0</v>
          </cell>
          <cell r="BF32">
            <v>0</v>
          </cell>
          <cell r="BM32">
            <v>0</v>
          </cell>
          <cell r="BT32">
            <v>0</v>
          </cell>
          <cell r="CA32">
            <v>0</v>
          </cell>
          <cell r="CH32">
            <v>0</v>
          </cell>
          <cell r="CO32">
            <v>0</v>
          </cell>
          <cell r="CV32">
            <v>0</v>
          </cell>
          <cell r="DC32">
            <v>0</v>
          </cell>
          <cell r="DJ32">
            <v>0</v>
          </cell>
          <cell r="DQ32">
            <v>0</v>
          </cell>
          <cell r="DX32">
            <v>0</v>
          </cell>
          <cell r="EE32">
            <v>0</v>
          </cell>
          <cell r="EL32">
            <v>0</v>
          </cell>
          <cell r="ES32">
            <v>0</v>
          </cell>
          <cell r="EZ32">
            <v>0</v>
          </cell>
          <cell r="FG32">
            <v>0</v>
          </cell>
          <cell r="FN32">
            <v>0</v>
          </cell>
          <cell r="FU32">
            <v>0</v>
          </cell>
          <cell r="GB32">
            <v>0</v>
          </cell>
          <cell r="GI32">
            <v>0</v>
          </cell>
          <cell r="GP32">
            <v>0</v>
          </cell>
          <cell r="GW32">
            <v>0</v>
          </cell>
          <cell r="HD32">
            <v>0</v>
          </cell>
          <cell r="HK32">
            <v>0</v>
          </cell>
          <cell r="HR32">
            <v>0</v>
          </cell>
          <cell r="HY32">
            <v>0</v>
          </cell>
          <cell r="IF32">
            <v>0</v>
          </cell>
          <cell r="IM32">
            <v>0</v>
          </cell>
          <cell r="IT32">
            <v>0</v>
          </cell>
          <cell r="JA32">
            <v>0</v>
          </cell>
          <cell r="JH32">
            <v>0</v>
          </cell>
          <cell r="JO32">
            <v>0</v>
          </cell>
          <cell r="JV32">
            <v>0</v>
          </cell>
          <cell r="KC32">
            <v>0</v>
          </cell>
          <cell r="KJ32">
            <v>0</v>
          </cell>
          <cell r="KQ32">
            <v>0</v>
          </cell>
          <cell r="KX32">
            <v>0</v>
          </cell>
          <cell r="LE32">
            <v>0</v>
          </cell>
          <cell r="LL32">
            <v>0</v>
          </cell>
          <cell r="LS32">
            <v>0</v>
          </cell>
          <cell r="LZ32">
            <v>0</v>
          </cell>
          <cell r="MG32">
            <v>0</v>
          </cell>
          <cell r="MN32">
            <v>0</v>
          </cell>
          <cell r="MU32">
            <v>0</v>
          </cell>
          <cell r="NB32">
            <v>0</v>
          </cell>
          <cell r="NI32">
            <v>0</v>
          </cell>
          <cell r="NP32">
            <v>0</v>
          </cell>
          <cell r="NW32">
            <v>0</v>
          </cell>
          <cell r="OD32">
            <v>0</v>
          </cell>
          <cell r="OK32">
            <v>0</v>
          </cell>
          <cell r="OR32">
            <v>0</v>
          </cell>
          <cell r="OY32">
            <v>0</v>
          </cell>
          <cell r="PF32">
            <v>0</v>
          </cell>
          <cell r="PM32">
            <v>0</v>
          </cell>
        </row>
        <row r="34">
          <cell r="P34">
            <v>0</v>
          </cell>
          <cell r="W34">
            <v>0</v>
          </cell>
          <cell r="AD34">
            <v>0</v>
          </cell>
          <cell r="AK34">
            <v>0</v>
          </cell>
          <cell r="AR34">
            <v>0</v>
          </cell>
          <cell r="AY34">
            <v>0</v>
          </cell>
          <cell r="BF34">
            <v>0</v>
          </cell>
          <cell r="BM34">
            <v>0</v>
          </cell>
          <cell r="BT34">
            <v>0</v>
          </cell>
          <cell r="CA34">
            <v>0</v>
          </cell>
          <cell r="CH34">
            <v>0</v>
          </cell>
          <cell r="CO34">
            <v>0</v>
          </cell>
          <cell r="CV34">
            <v>0</v>
          </cell>
          <cell r="DC34">
            <v>0</v>
          </cell>
          <cell r="DJ34">
            <v>0</v>
          </cell>
          <cell r="DQ34">
            <v>0</v>
          </cell>
          <cell r="DX34">
            <v>0</v>
          </cell>
          <cell r="EE34">
            <v>0</v>
          </cell>
          <cell r="EL34">
            <v>0</v>
          </cell>
          <cell r="ES34">
            <v>0</v>
          </cell>
          <cell r="EZ34">
            <v>0</v>
          </cell>
          <cell r="FG34">
            <v>0</v>
          </cell>
          <cell r="FN34">
            <v>0</v>
          </cell>
          <cell r="FU34">
            <v>0</v>
          </cell>
          <cell r="GB34">
            <v>0</v>
          </cell>
          <cell r="GI34">
            <v>0</v>
          </cell>
          <cell r="GP34">
            <v>0</v>
          </cell>
          <cell r="GW34">
            <v>0</v>
          </cell>
          <cell r="HD34">
            <v>0</v>
          </cell>
          <cell r="HK34">
            <v>0</v>
          </cell>
          <cell r="HR34">
            <v>0</v>
          </cell>
          <cell r="HY34">
            <v>0</v>
          </cell>
          <cell r="IF34">
            <v>0</v>
          </cell>
          <cell r="IM34">
            <v>0</v>
          </cell>
          <cell r="IT34">
            <v>0</v>
          </cell>
          <cell r="JA34">
            <v>0</v>
          </cell>
          <cell r="JH34">
            <v>0</v>
          </cell>
          <cell r="JO34">
            <v>0</v>
          </cell>
          <cell r="JV34">
            <v>0</v>
          </cell>
          <cell r="KC34">
            <v>0</v>
          </cell>
          <cell r="KJ34">
            <v>0</v>
          </cell>
          <cell r="KQ34">
            <v>0</v>
          </cell>
          <cell r="KX34">
            <v>0</v>
          </cell>
          <cell r="LE34">
            <v>0</v>
          </cell>
          <cell r="LL34">
            <v>0</v>
          </cell>
          <cell r="LS34">
            <v>0</v>
          </cell>
          <cell r="LZ34">
            <v>0</v>
          </cell>
          <cell r="MG34">
            <v>0</v>
          </cell>
          <cell r="MN34">
            <v>0</v>
          </cell>
          <cell r="MU34">
            <v>0</v>
          </cell>
          <cell r="NB34">
            <v>0</v>
          </cell>
          <cell r="NI34">
            <v>0</v>
          </cell>
          <cell r="NP34">
            <v>0</v>
          </cell>
          <cell r="NW34">
            <v>0</v>
          </cell>
          <cell r="OD34">
            <v>0</v>
          </cell>
          <cell r="OK34">
            <v>0</v>
          </cell>
          <cell r="OR34">
            <v>0</v>
          </cell>
          <cell r="OY34">
            <v>0</v>
          </cell>
          <cell r="PF34">
            <v>0</v>
          </cell>
          <cell r="PM34">
            <v>0</v>
          </cell>
        </row>
        <row r="35">
          <cell r="P35">
            <v>0</v>
          </cell>
          <cell r="W35">
            <v>0</v>
          </cell>
          <cell r="AD35">
            <v>0</v>
          </cell>
          <cell r="AK35">
            <v>0</v>
          </cell>
          <cell r="AR35">
            <v>0</v>
          </cell>
          <cell r="AY35">
            <v>0</v>
          </cell>
          <cell r="BF35">
            <v>0</v>
          </cell>
          <cell r="BM35">
            <v>0</v>
          </cell>
          <cell r="BT35">
            <v>0</v>
          </cell>
          <cell r="CA35">
            <v>0</v>
          </cell>
          <cell r="CH35">
            <v>0</v>
          </cell>
          <cell r="CO35">
            <v>0</v>
          </cell>
          <cell r="CV35">
            <v>0</v>
          </cell>
          <cell r="DC35">
            <v>0</v>
          </cell>
          <cell r="DJ35">
            <v>0</v>
          </cell>
          <cell r="DQ35">
            <v>0</v>
          </cell>
          <cell r="DX35">
            <v>0</v>
          </cell>
          <cell r="EE35">
            <v>0</v>
          </cell>
          <cell r="EL35">
            <v>0</v>
          </cell>
          <cell r="ES35">
            <v>0</v>
          </cell>
          <cell r="EZ35">
            <v>0</v>
          </cell>
          <cell r="FG35">
            <v>0</v>
          </cell>
          <cell r="FN35">
            <v>0</v>
          </cell>
          <cell r="FU35">
            <v>0</v>
          </cell>
          <cell r="GB35">
            <v>0</v>
          </cell>
          <cell r="GI35">
            <v>0</v>
          </cell>
          <cell r="GP35">
            <v>0</v>
          </cell>
          <cell r="GW35">
            <v>0</v>
          </cell>
          <cell r="HD35">
            <v>0</v>
          </cell>
          <cell r="HK35">
            <v>0</v>
          </cell>
          <cell r="HR35">
            <v>0</v>
          </cell>
          <cell r="HY35">
            <v>0</v>
          </cell>
          <cell r="IF35">
            <v>0</v>
          </cell>
          <cell r="IM35">
            <v>0</v>
          </cell>
          <cell r="IT35">
            <v>0</v>
          </cell>
          <cell r="JA35">
            <v>0</v>
          </cell>
          <cell r="JH35">
            <v>0</v>
          </cell>
          <cell r="JO35">
            <v>0</v>
          </cell>
          <cell r="JV35">
            <v>0</v>
          </cell>
          <cell r="KC35">
            <v>0</v>
          </cell>
          <cell r="KJ35">
            <v>0</v>
          </cell>
          <cell r="KQ35">
            <v>0</v>
          </cell>
          <cell r="KX35">
            <v>0</v>
          </cell>
          <cell r="LE35">
            <v>0</v>
          </cell>
          <cell r="LL35">
            <v>0</v>
          </cell>
          <cell r="LS35">
            <v>0</v>
          </cell>
          <cell r="LZ35">
            <v>0</v>
          </cell>
          <cell r="MG35">
            <v>0</v>
          </cell>
          <cell r="MN35">
            <v>0</v>
          </cell>
          <cell r="MU35">
            <v>0</v>
          </cell>
          <cell r="NB35">
            <v>0</v>
          </cell>
          <cell r="NI35">
            <v>0</v>
          </cell>
          <cell r="NP35">
            <v>0</v>
          </cell>
          <cell r="NW35">
            <v>0</v>
          </cell>
          <cell r="OD35">
            <v>0</v>
          </cell>
          <cell r="OK35">
            <v>0</v>
          </cell>
          <cell r="OR35">
            <v>0</v>
          </cell>
          <cell r="OY35">
            <v>0</v>
          </cell>
          <cell r="PF35">
            <v>0</v>
          </cell>
          <cell r="PM35">
            <v>0</v>
          </cell>
        </row>
        <row r="36">
          <cell r="P36" t="e">
            <v>#REF!</v>
          </cell>
          <cell r="W36" t="e">
            <v>#REF!</v>
          </cell>
          <cell r="AD36" t="e">
            <v>#REF!</v>
          </cell>
          <cell r="AK36" t="e">
            <v>#REF!</v>
          </cell>
          <cell r="AR36" t="e">
            <v>#REF!</v>
          </cell>
          <cell r="AY36" t="e">
            <v>#REF!</v>
          </cell>
          <cell r="BF36" t="e">
            <v>#REF!</v>
          </cell>
          <cell r="BM36" t="e">
            <v>#REF!</v>
          </cell>
          <cell r="BT36" t="e">
            <v>#REF!</v>
          </cell>
          <cell r="CA36" t="e">
            <v>#REF!</v>
          </cell>
          <cell r="CH36" t="e">
            <v>#REF!</v>
          </cell>
          <cell r="CO36" t="e">
            <v>#REF!</v>
          </cell>
          <cell r="CV36" t="e">
            <v>#REF!</v>
          </cell>
          <cell r="DC36" t="e">
            <v>#REF!</v>
          </cell>
          <cell r="DJ36" t="e">
            <v>#REF!</v>
          </cell>
          <cell r="DQ36" t="e">
            <v>#REF!</v>
          </cell>
          <cell r="DX36" t="e">
            <v>#REF!</v>
          </cell>
          <cell r="EE36" t="e">
            <v>#REF!</v>
          </cell>
          <cell r="EL36" t="e">
            <v>#REF!</v>
          </cell>
          <cell r="ES36" t="e">
            <v>#REF!</v>
          </cell>
          <cell r="EZ36" t="e">
            <v>#REF!</v>
          </cell>
          <cell r="FG36" t="e">
            <v>#REF!</v>
          </cell>
          <cell r="FN36" t="e">
            <v>#REF!</v>
          </cell>
          <cell r="FU36" t="e">
            <v>#REF!</v>
          </cell>
          <cell r="GB36" t="e">
            <v>#REF!</v>
          </cell>
          <cell r="GI36" t="e">
            <v>#REF!</v>
          </cell>
          <cell r="GP36" t="e">
            <v>#REF!</v>
          </cell>
          <cell r="GW36" t="e">
            <v>#REF!</v>
          </cell>
          <cell r="HD36" t="e">
            <v>#REF!</v>
          </cell>
          <cell r="HK36" t="e">
            <v>#REF!</v>
          </cell>
          <cell r="HR36" t="e">
            <v>#REF!</v>
          </cell>
          <cell r="HY36" t="e">
            <v>#REF!</v>
          </cell>
          <cell r="IF36" t="e">
            <v>#REF!</v>
          </cell>
          <cell r="IM36" t="e">
            <v>#REF!</v>
          </cell>
          <cell r="IT36" t="e">
            <v>#REF!</v>
          </cell>
          <cell r="JA36" t="e">
            <v>#REF!</v>
          </cell>
          <cell r="JH36" t="e">
            <v>#REF!</v>
          </cell>
          <cell r="JO36" t="e">
            <v>#REF!</v>
          </cell>
          <cell r="JV36" t="e">
            <v>#REF!</v>
          </cell>
          <cell r="KC36" t="e">
            <v>#REF!</v>
          </cell>
          <cell r="KJ36" t="e">
            <v>#REF!</v>
          </cell>
          <cell r="KQ36" t="e">
            <v>#REF!</v>
          </cell>
          <cell r="KX36" t="e">
            <v>#REF!</v>
          </cell>
          <cell r="LE36" t="e">
            <v>#REF!</v>
          </cell>
          <cell r="LL36" t="e">
            <v>#REF!</v>
          </cell>
          <cell r="LS36" t="e">
            <v>#REF!</v>
          </cell>
          <cell r="LZ36" t="e">
            <v>#REF!</v>
          </cell>
          <cell r="MG36" t="e">
            <v>#REF!</v>
          </cell>
          <cell r="MN36" t="e">
            <v>#REF!</v>
          </cell>
          <cell r="MU36" t="e">
            <v>#REF!</v>
          </cell>
          <cell r="NB36" t="e">
            <v>#REF!</v>
          </cell>
          <cell r="NI36" t="e">
            <v>#REF!</v>
          </cell>
          <cell r="NP36" t="e">
            <v>#REF!</v>
          </cell>
          <cell r="NW36" t="e">
            <v>#REF!</v>
          </cell>
          <cell r="OD36" t="e">
            <v>#REF!</v>
          </cell>
          <cell r="OK36" t="e">
            <v>#REF!</v>
          </cell>
          <cell r="OR36" t="e">
            <v>#REF!</v>
          </cell>
          <cell r="OY36" t="e">
            <v>#REF!</v>
          </cell>
          <cell r="PF36" t="e">
            <v>#REF!</v>
          </cell>
          <cell r="PM36" t="e">
            <v>#REF!</v>
          </cell>
        </row>
        <row r="38">
          <cell r="P38">
            <v>0</v>
          </cell>
          <cell r="W38">
            <v>0</v>
          </cell>
          <cell r="AD38">
            <v>0</v>
          </cell>
          <cell r="AK38">
            <v>0</v>
          </cell>
          <cell r="AR38">
            <v>0</v>
          </cell>
          <cell r="AY38">
            <v>0</v>
          </cell>
          <cell r="BF38">
            <v>0</v>
          </cell>
          <cell r="BM38">
            <v>0</v>
          </cell>
          <cell r="BT38">
            <v>0</v>
          </cell>
          <cell r="CA38">
            <v>0</v>
          </cell>
          <cell r="CH38">
            <v>0</v>
          </cell>
          <cell r="CO38">
            <v>0</v>
          </cell>
          <cell r="CV38">
            <v>0</v>
          </cell>
          <cell r="DC38">
            <v>0</v>
          </cell>
          <cell r="DJ38">
            <v>0</v>
          </cell>
          <cell r="DQ38">
            <v>0</v>
          </cell>
          <cell r="DX38">
            <v>0</v>
          </cell>
          <cell r="EE38">
            <v>0</v>
          </cell>
          <cell r="EL38">
            <v>0</v>
          </cell>
          <cell r="ES38">
            <v>0</v>
          </cell>
          <cell r="EZ38">
            <v>0</v>
          </cell>
          <cell r="FG38">
            <v>0</v>
          </cell>
          <cell r="FN38">
            <v>0</v>
          </cell>
          <cell r="FU38">
            <v>0</v>
          </cell>
          <cell r="GB38">
            <v>0</v>
          </cell>
          <cell r="GI38">
            <v>0</v>
          </cell>
          <cell r="GP38">
            <v>0</v>
          </cell>
          <cell r="GW38">
            <v>0</v>
          </cell>
          <cell r="HD38">
            <v>0</v>
          </cell>
          <cell r="HK38">
            <v>0</v>
          </cell>
          <cell r="HR38">
            <v>0</v>
          </cell>
          <cell r="HY38">
            <v>0</v>
          </cell>
          <cell r="IF38">
            <v>0</v>
          </cell>
          <cell r="IM38">
            <v>0</v>
          </cell>
          <cell r="IT38">
            <v>0</v>
          </cell>
          <cell r="JA38">
            <v>0</v>
          </cell>
          <cell r="JH38">
            <v>0</v>
          </cell>
          <cell r="JO38">
            <v>0</v>
          </cell>
          <cell r="JV38">
            <v>0</v>
          </cell>
          <cell r="KC38">
            <v>0</v>
          </cell>
          <cell r="KJ38">
            <v>0</v>
          </cell>
          <cell r="KQ38">
            <v>0</v>
          </cell>
          <cell r="KX38">
            <v>0</v>
          </cell>
          <cell r="LE38">
            <v>0</v>
          </cell>
          <cell r="LL38">
            <v>0</v>
          </cell>
          <cell r="LS38">
            <v>0</v>
          </cell>
          <cell r="LZ38">
            <v>0</v>
          </cell>
          <cell r="MG38">
            <v>0</v>
          </cell>
          <cell r="MN38">
            <v>0</v>
          </cell>
          <cell r="MU38">
            <v>0</v>
          </cell>
          <cell r="NB38">
            <v>0</v>
          </cell>
          <cell r="NI38">
            <v>0</v>
          </cell>
          <cell r="NP38">
            <v>0</v>
          </cell>
          <cell r="NW38">
            <v>0</v>
          </cell>
          <cell r="OD38">
            <v>0</v>
          </cell>
          <cell r="OK38">
            <v>0</v>
          </cell>
          <cell r="OR38">
            <v>0</v>
          </cell>
          <cell r="OY38">
            <v>0</v>
          </cell>
          <cell r="PF38">
            <v>0</v>
          </cell>
          <cell r="PM38">
            <v>0</v>
          </cell>
        </row>
        <row r="40">
          <cell r="P40" t="e">
            <v>#REF!</v>
          </cell>
          <cell r="W40" t="e">
            <v>#REF!</v>
          </cell>
          <cell r="AD40" t="e">
            <v>#REF!</v>
          </cell>
          <cell r="AK40" t="e">
            <v>#REF!</v>
          </cell>
          <cell r="AR40" t="e">
            <v>#REF!</v>
          </cell>
          <cell r="AY40" t="e">
            <v>#REF!</v>
          </cell>
          <cell r="BF40" t="e">
            <v>#REF!</v>
          </cell>
          <cell r="BM40" t="e">
            <v>#REF!</v>
          </cell>
          <cell r="BT40" t="e">
            <v>#REF!</v>
          </cell>
          <cell r="CA40" t="e">
            <v>#REF!</v>
          </cell>
          <cell r="CH40" t="e">
            <v>#REF!</v>
          </cell>
          <cell r="CO40" t="e">
            <v>#REF!</v>
          </cell>
          <cell r="CV40" t="e">
            <v>#REF!</v>
          </cell>
          <cell r="DC40" t="e">
            <v>#REF!</v>
          </cell>
          <cell r="DJ40" t="e">
            <v>#REF!</v>
          </cell>
          <cell r="DQ40" t="e">
            <v>#REF!</v>
          </cell>
          <cell r="DX40" t="e">
            <v>#REF!</v>
          </cell>
          <cell r="EE40" t="e">
            <v>#REF!</v>
          </cell>
          <cell r="EL40" t="e">
            <v>#REF!</v>
          </cell>
          <cell r="ES40" t="e">
            <v>#REF!</v>
          </cell>
          <cell r="EZ40" t="e">
            <v>#REF!</v>
          </cell>
          <cell r="FG40" t="e">
            <v>#REF!</v>
          </cell>
          <cell r="FN40" t="e">
            <v>#REF!</v>
          </cell>
          <cell r="FU40" t="e">
            <v>#REF!</v>
          </cell>
          <cell r="GB40" t="e">
            <v>#REF!</v>
          </cell>
          <cell r="GI40" t="e">
            <v>#REF!</v>
          </cell>
          <cell r="GP40" t="e">
            <v>#REF!</v>
          </cell>
          <cell r="GW40" t="e">
            <v>#REF!</v>
          </cell>
          <cell r="HD40" t="e">
            <v>#REF!</v>
          </cell>
          <cell r="HK40" t="e">
            <v>#REF!</v>
          </cell>
          <cell r="HR40" t="e">
            <v>#REF!</v>
          </cell>
          <cell r="HY40" t="e">
            <v>#REF!</v>
          </cell>
          <cell r="IF40" t="e">
            <v>#REF!</v>
          </cell>
          <cell r="IM40" t="e">
            <v>#REF!</v>
          </cell>
          <cell r="IT40" t="e">
            <v>#REF!</v>
          </cell>
          <cell r="JA40" t="e">
            <v>#REF!</v>
          </cell>
          <cell r="JH40" t="e">
            <v>#REF!</v>
          </cell>
          <cell r="JO40" t="e">
            <v>#REF!</v>
          </cell>
          <cell r="JV40" t="e">
            <v>#REF!</v>
          </cell>
          <cell r="KC40" t="e">
            <v>#REF!</v>
          </cell>
          <cell r="KJ40" t="e">
            <v>#REF!</v>
          </cell>
          <cell r="KQ40" t="e">
            <v>#REF!</v>
          </cell>
          <cell r="KX40" t="e">
            <v>#REF!</v>
          </cell>
          <cell r="LE40" t="e">
            <v>#REF!</v>
          </cell>
          <cell r="LL40" t="e">
            <v>#REF!</v>
          </cell>
          <cell r="LS40" t="e">
            <v>#REF!</v>
          </cell>
          <cell r="LZ40" t="e">
            <v>#REF!</v>
          </cell>
          <cell r="MG40" t="e">
            <v>#REF!</v>
          </cell>
          <cell r="MN40" t="e">
            <v>#REF!</v>
          </cell>
          <cell r="MU40" t="e">
            <v>#REF!</v>
          </cell>
          <cell r="NB40" t="e">
            <v>#REF!</v>
          </cell>
          <cell r="NI40" t="e">
            <v>#REF!</v>
          </cell>
          <cell r="NP40" t="e">
            <v>#REF!</v>
          </cell>
          <cell r="NW40" t="e">
            <v>#REF!</v>
          </cell>
          <cell r="OD40" t="e">
            <v>#REF!</v>
          </cell>
          <cell r="OK40" t="e">
            <v>#REF!</v>
          </cell>
          <cell r="OR40" t="e">
            <v>#REF!</v>
          </cell>
          <cell r="OY40" t="e">
            <v>#REF!</v>
          </cell>
          <cell r="PF40" t="e">
            <v>#REF!</v>
          </cell>
          <cell r="PM40" t="e">
            <v>#REF!</v>
          </cell>
        </row>
        <row r="42">
          <cell r="P42">
            <v>0</v>
          </cell>
          <cell r="W42">
            <v>0</v>
          </cell>
          <cell r="AD42">
            <v>0</v>
          </cell>
          <cell r="AK42">
            <v>0</v>
          </cell>
          <cell r="AR42">
            <v>0</v>
          </cell>
          <cell r="AY42">
            <v>0</v>
          </cell>
          <cell r="BF42">
            <v>0</v>
          </cell>
          <cell r="BM42">
            <v>0</v>
          </cell>
          <cell r="BT42">
            <v>0</v>
          </cell>
          <cell r="CA42">
            <v>0</v>
          </cell>
          <cell r="CH42">
            <v>0</v>
          </cell>
          <cell r="CO42">
            <v>0</v>
          </cell>
          <cell r="CV42">
            <v>0</v>
          </cell>
          <cell r="DC42">
            <v>0</v>
          </cell>
          <cell r="DJ42">
            <v>0</v>
          </cell>
          <cell r="DQ42">
            <v>0</v>
          </cell>
          <cell r="DX42">
            <v>0</v>
          </cell>
          <cell r="EE42">
            <v>0</v>
          </cell>
          <cell r="EL42">
            <v>0</v>
          </cell>
          <cell r="ES42">
            <v>0</v>
          </cell>
          <cell r="EZ42">
            <v>0</v>
          </cell>
          <cell r="FG42">
            <v>0</v>
          </cell>
          <cell r="FN42">
            <v>0</v>
          </cell>
          <cell r="FU42">
            <v>0</v>
          </cell>
          <cell r="GB42">
            <v>0</v>
          </cell>
          <cell r="GI42">
            <v>0</v>
          </cell>
          <cell r="GP42">
            <v>0</v>
          </cell>
          <cell r="GW42">
            <v>0</v>
          </cell>
          <cell r="HD42">
            <v>0</v>
          </cell>
          <cell r="HK42">
            <v>0</v>
          </cell>
          <cell r="HR42">
            <v>0</v>
          </cell>
          <cell r="HY42">
            <v>0</v>
          </cell>
          <cell r="IF42">
            <v>0</v>
          </cell>
          <cell r="IM42">
            <v>0</v>
          </cell>
          <cell r="IT42">
            <v>0</v>
          </cell>
          <cell r="JA42">
            <v>0</v>
          </cell>
          <cell r="JH42">
            <v>0</v>
          </cell>
          <cell r="JO42">
            <v>0</v>
          </cell>
          <cell r="JV42">
            <v>0</v>
          </cell>
          <cell r="KC42">
            <v>0</v>
          </cell>
          <cell r="KJ42">
            <v>0</v>
          </cell>
          <cell r="KQ42">
            <v>0</v>
          </cell>
          <cell r="KX42">
            <v>0</v>
          </cell>
          <cell r="LE42">
            <v>0</v>
          </cell>
          <cell r="LL42">
            <v>0</v>
          </cell>
          <cell r="LS42">
            <v>0</v>
          </cell>
          <cell r="LZ42">
            <v>0</v>
          </cell>
          <cell r="MG42">
            <v>0</v>
          </cell>
          <cell r="MN42">
            <v>0</v>
          </cell>
          <cell r="MU42">
            <v>0</v>
          </cell>
          <cell r="NB42">
            <v>0</v>
          </cell>
          <cell r="NI42">
            <v>0</v>
          </cell>
          <cell r="NP42">
            <v>0</v>
          </cell>
          <cell r="NW42">
            <v>0</v>
          </cell>
          <cell r="OD42">
            <v>0</v>
          </cell>
          <cell r="OK42">
            <v>0</v>
          </cell>
          <cell r="OR42">
            <v>0</v>
          </cell>
          <cell r="OY42">
            <v>0</v>
          </cell>
          <cell r="PF42">
            <v>0</v>
          </cell>
          <cell r="PM42">
            <v>0</v>
          </cell>
        </row>
        <row r="44">
          <cell r="P44">
            <v>0</v>
          </cell>
          <cell r="W44">
            <v>0</v>
          </cell>
          <cell r="AD44">
            <v>0</v>
          </cell>
          <cell r="AK44">
            <v>0</v>
          </cell>
          <cell r="AR44">
            <v>0</v>
          </cell>
          <cell r="AY44">
            <v>0</v>
          </cell>
          <cell r="BF44">
            <v>0</v>
          </cell>
          <cell r="BM44">
            <v>0</v>
          </cell>
          <cell r="BT44">
            <v>0</v>
          </cell>
          <cell r="CA44">
            <v>0</v>
          </cell>
          <cell r="CH44">
            <v>0</v>
          </cell>
          <cell r="CO44">
            <v>0</v>
          </cell>
          <cell r="CV44">
            <v>0</v>
          </cell>
          <cell r="DC44">
            <v>0</v>
          </cell>
          <cell r="DJ44">
            <v>0</v>
          </cell>
          <cell r="DQ44">
            <v>0</v>
          </cell>
          <cell r="DX44">
            <v>0</v>
          </cell>
          <cell r="EE44">
            <v>0</v>
          </cell>
          <cell r="EL44">
            <v>0</v>
          </cell>
          <cell r="ES44">
            <v>0</v>
          </cell>
          <cell r="EZ44">
            <v>0</v>
          </cell>
          <cell r="FG44">
            <v>0</v>
          </cell>
          <cell r="FN44">
            <v>0</v>
          </cell>
          <cell r="FU44">
            <v>0</v>
          </cell>
          <cell r="GB44">
            <v>0</v>
          </cell>
          <cell r="GI44">
            <v>0</v>
          </cell>
          <cell r="GP44">
            <v>0</v>
          </cell>
          <cell r="GW44">
            <v>0</v>
          </cell>
          <cell r="HD44">
            <v>0</v>
          </cell>
          <cell r="HK44">
            <v>0</v>
          </cell>
          <cell r="HR44">
            <v>0</v>
          </cell>
          <cell r="HY44">
            <v>0</v>
          </cell>
          <cell r="IF44">
            <v>0</v>
          </cell>
          <cell r="IM44">
            <v>0</v>
          </cell>
          <cell r="IT44">
            <v>0</v>
          </cell>
          <cell r="JA44">
            <v>0</v>
          </cell>
          <cell r="JH44">
            <v>0</v>
          </cell>
          <cell r="JO44">
            <v>0</v>
          </cell>
          <cell r="JV44">
            <v>0</v>
          </cell>
          <cell r="KC44">
            <v>0</v>
          </cell>
          <cell r="KJ44">
            <v>0</v>
          </cell>
          <cell r="KQ44">
            <v>0</v>
          </cell>
          <cell r="KX44">
            <v>0</v>
          </cell>
          <cell r="LE44">
            <v>0</v>
          </cell>
          <cell r="LL44">
            <v>0</v>
          </cell>
          <cell r="LS44">
            <v>0</v>
          </cell>
          <cell r="LZ44">
            <v>0</v>
          </cell>
          <cell r="MG44">
            <v>0</v>
          </cell>
          <cell r="MN44">
            <v>0</v>
          </cell>
          <cell r="MU44">
            <v>0</v>
          </cell>
          <cell r="NB44">
            <v>0</v>
          </cell>
          <cell r="NI44">
            <v>0</v>
          </cell>
          <cell r="NP44">
            <v>0</v>
          </cell>
          <cell r="NW44">
            <v>0</v>
          </cell>
          <cell r="OD44">
            <v>0</v>
          </cell>
          <cell r="OK44">
            <v>0</v>
          </cell>
          <cell r="OR44">
            <v>0</v>
          </cell>
          <cell r="OY44">
            <v>0</v>
          </cell>
          <cell r="PF44">
            <v>0</v>
          </cell>
          <cell r="PM44">
            <v>0</v>
          </cell>
        </row>
        <row r="48">
          <cell r="P48">
            <v>0</v>
          </cell>
          <cell r="W48">
            <v>0</v>
          </cell>
          <cell r="AD48">
            <v>0</v>
          </cell>
          <cell r="AK48">
            <v>0</v>
          </cell>
          <cell r="AR48">
            <v>0</v>
          </cell>
          <cell r="AY48">
            <v>0</v>
          </cell>
          <cell r="BF48">
            <v>0</v>
          </cell>
          <cell r="BM48">
            <v>0</v>
          </cell>
          <cell r="BT48">
            <v>0</v>
          </cell>
          <cell r="CA48">
            <v>0</v>
          </cell>
          <cell r="CH48">
            <v>0</v>
          </cell>
          <cell r="CO48">
            <v>0</v>
          </cell>
          <cell r="CV48">
            <v>0</v>
          </cell>
          <cell r="DC48">
            <v>0</v>
          </cell>
        </row>
        <row r="49">
          <cell r="P49">
            <v>0</v>
          </cell>
          <cell r="W49">
            <v>0</v>
          </cell>
          <cell r="AD49">
            <v>0</v>
          </cell>
          <cell r="AK49">
            <v>0</v>
          </cell>
          <cell r="AR49">
            <v>0</v>
          </cell>
          <cell r="AY49">
            <v>0</v>
          </cell>
          <cell r="BF49">
            <v>0</v>
          </cell>
          <cell r="BM49">
            <v>0</v>
          </cell>
          <cell r="BT49">
            <v>0</v>
          </cell>
          <cell r="CA49">
            <v>0</v>
          </cell>
          <cell r="CH49">
            <v>0</v>
          </cell>
          <cell r="CO49">
            <v>0</v>
          </cell>
          <cell r="CV49">
            <v>0</v>
          </cell>
          <cell r="DC49">
            <v>0</v>
          </cell>
        </row>
        <row r="50">
          <cell r="P50">
            <v>0</v>
          </cell>
          <cell r="W50">
            <v>0</v>
          </cell>
          <cell r="AD50">
            <v>0</v>
          </cell>
          <cell r="AK50">
            <v>0</v>
          </cell>
          <cell r="AR50">
            <v>0</v>
          </cell>
          <cell r="AY50">
            <v>0</v>
          </cell>
          <cell r="BF50">
            <v>0</v>
          </cell>
          <cell r="BM50">
            <v>0</v>
          </cell>
          <cell r="BT50">
            <v>0</v>
          </cell>
          <cell r="CA50">
            <v>0</v>
          </cell>
          <cell r="CH50">
            <v>0</v>
          </cell>
          <cell r="CO50">
            <v>0</v>
          </cell>
          <cell r="CV50">
            <v>0</v>
          </cell>
          <cell r="DC50">
            <v>0</v>
          </cell>
        </row>
        <row r="51">
          <cell r="P51">
            <v>0</v>
          </cell>
          <cell r="W51">
            <v>0</v>
          </cell>
          <cell r="AD51">
            <v>0</v>
          </cell>
          <cell r="AK51">
            <v>0</v>
          </cell>
          <cell r="AR51">
            <v>0</v>
          </cell>
          <cell r="AY51">
            <v>0</v>
          </cell>
          <cell r="BF51">
            <v>0</v>
          </cell>
          <cell r="BM51">
            <v>0</v>
          </cell>
          <cell r="BT51">
            <v>0</v>
          </cell>
          <cell r="CA51">
            <v>0</v>
          </cell>
          <cell r="CH51">
            <v>0</v>
          </cell>
          <cell r="CO51">
            <v>0</v>
          </cell>
          <cell r="CV51">
            <v>0</v>
          </cell>
          <cell r="DC51">
            <v>0</v>
          </cell>
        </row>
        <row r="52">
          <cell r="P52">
            <v>0</v>
          </cell>
          <cell r="W52">
            <v>0</v>
          </cell>
          <cell r="AD52">
            <v>0</v>
          </cell>
          <cell r="AK52">
            <v>0</v>
          </cell>
          <cell r="AR52">
            <v>0</v>
          </cell>
          <cell r="AY52">
            <v>0</v>
          </cell>
          <cell r="BF52">
            <v>0</v>
          </cell>
          <cell r="BM52">
            <v>0</v>
          </cell>
          <cell r="BT52">
            <v>0</v>
          </cell>
          <cell r="CA52">
            <v>0</v>
          </cell>
          <cell r="CH52">
            <v>0</v>
          </cell>
          <cell r="CO52">
            <v>0</v>
          </cell>
          <cell r="CV52">
            <v>0</v>
          </cell>
          <cell r="DC52">
            <v>0</v>
          </cell>
          <cell r="DJ52">
            <v>0</v>
          </cell>
          <cell r="DQ52">
            <v>0</v>
          </cell>
          <cell r="DX52">
            <v>0</v>
          </cell>
          <cell r="EE52">
            <v>0</v>
          </cell>
          <cell r="EL52">
            <v>0</v>
          </cell>
          <cell r="ES52">
            <v>0</v>
          </cell>
          <cell r="EZ52">
            <v>0</v>
          </cell>
          <cell r="FG52">
            <v>0</v>
          </cell>
          <cell r="FN52">
            <v>0</v>
          </cell>
          <cell r="FU52">
            <v>0</v>
          </cell>
          <cell r="GB52">
            <v>0</v>
          </cell>
          <cell r="GI52">
            <v>0</v>
          </cell>
          <cell r="GP52">
            <v>0</v>
          </cell>
          <cell r="GW52">
            <v>0</v>
          </cell>
          <cell r="HD52">
            <v>0</v>
          </cell>
          <cell r="HK52">
            <v>0</v>
          </cell>
          <cell r="HR52">
            <v>0</v>
          </cell>
          <cell r="HY52">
            <v>0</v>
          </cell>
          <cell r="IF52">
            <v>0</v>
          </cell>
          <cell r="IM52">
            <v>0</v>
          </cell>
          <cell r="IT52">
            <v>0</v>
          </cell>
          <cell r="JA52">
            <v>0</v>
          </cell>
          <cell r="JH52">
            <v>0</v>
          </cell>
          <cell r="JO52">
            <v>0</v>
          </cell>
          <cell r="JV52">
            <v>0</v>
          </cell>
          <cell r="KC52">
            <v>0</v>
          </cell>
          <cell r="KJ52">
            <v>0</v>
          </cell>
          <cell r="KQ52">
            <v>0</v>
          </cell>
          <cell r="KX52">
            <v>0</v>
          </cell>
          <cell r="LE52">
            <v>0</v>
          </cell>
          <cell r="LL52">
            <v>0</v>
          </cell>
          <cell r="LS52">
            <v>0</v>
          </cell>
          <cell r="LZ52">
            <v>0</v>
          </cell>
          <cell r="MG52">
            <v>0</v>
          </cell>
          <cell r="MN52">
            <v>0</v>
          </cell>
          <cell r="MU52">
            <v>0</v>
          </cell>
          <cell r="NB52">
            <v>0</v>
          </cell>
          <cell r="NI52">
            <v>0</v>
          </cell>
          <cell r="NP52">
            <v>0</v>
          </cell>
          <cell r="NW52">
            <v>0</v>
          </cell>
          <cell r="OD52">
            <v>0</v>
          </cell>
          <cell r="OK52">
            <v>0</v>
          </cell>
          <cell r="OR52">
            <v>0</v>
          </cell>
          <cell r="OY52">
            <v>0</v>
          </cell>
          <cell r="PF52">
            <v>0</v>
          </cell>
          <cell r="PM52">
            <v>0</v>
          </cell>
        </row>
        <row r="53">
          <cell r="P53">
            <v>0</v>
          </cell>
          <cell r="W53">
            <v>0</v>
          </cell>
          <cell r="AD53">
            <v>0</v>
          </cell>
          <cell r="AK53">
            <v>0</v>
          </cell>
          <cell r="AR53">
            <v>0</v>
          </cell>
          <cell r="AY53">
            <v>0</v>
          </cell>
          <cell r="BF53">
            <v>0</v>
          </cell>
          <cell r="BM53">
            <v>0</v>
          </cell>
          <cell r="BT53">
            <v>0</v>
          </cell>
          <cell r="CA53">
            <v>0</v>
          </cell>
          <cell r="CH53">
            <v>0</v>
          </cell>
          <cell r="CO53">
            <v>0</v>
          </cell>
          <cell r="CV53">
            <v>0</v>
          </cell>
          <cell r="DC53">
            <v>0</v>
          </cell>
        </row>
        <row r="54">
          <cell r="P54">
            <v>0</v>
          </cell>
          <cell r="W54">
            <v>0</v>
          </cell>
          <cell r="AD54">
            <v>0</v>
          </cell>
          <cell r="AK54">
            <v>0</v>
          </cell>
          <cell r="AR54">
            <v>0</v>
          </cell>
          <cell r="AY54">
            <v>0</v>
          </cell>
          <cell r="BF54">
            <v>0</v>
          </cell>
          <cell r="BM54">
            <v>0</v>
          </cell>
          <cell r="BT54">
            <v>0</v>
          </cell>
          <cell r="CA54">
            <v>0</v>
          </cell>
          <cell r="CH54">
            <v>0</v>
          </cell>
          <cell r="CO54">
            <v>0</v>
          </cell>
          <cell r="CV54">
            <v>0</v>
          </cell>
          <cell r="DC54">
            <v>0</v>
          </cell>
          <cell r="DJ54">
            <v>0</v>
          </cell>
          <cell r="DQ54">
            <v>0</v>
          </cell>
          <cell r="DX54">
            <v>0</v>
          </cell>
          <cell r="EE54">
            <v>0</v>
          </cell>
          <cell r="EL54">
            <v>0</v>
          </cell>
          <cell r="ES54">
            <v>0</v>
          </cell>
          <cell r="EZ54">
            <v>0</v>
          </cell>
          <cell r="FG54">
            <v>0</v>
          </cell>
          <cell r="FN54">
            <v>0</v>
          </cell>
          <cell r="FU54">
            <v>0</v>
          </cell>
          <cell r="GB54">
            <v>0</v>
          </cell>
          <cell r="GI54">
            <v>0</v>
          </cell>
          <cell r="GP54">
            <v>0</v>
          </cell>
          <cell r="GW54">
            <v>0</v>
          </cell>
          <cell r="HD54">
            <v>0</v>
          </cell>
          <cell r="HK54">
            <v>0</v>
          </cell>
          <cell r="HR54">
            <v>0</v>
          </cell>
          <cell r="HY54">
            <v>0</v>
          </cell>
          <cell r="IF54">
            <v>0</v>
          </cell>
          <cell r="IM54">
            <v>0</v>
          </cell>
          <cell r="IT54">
            <v>0</v>
          </cell>
          <cell r="JA54">
            <v>0</v>
          </cell>
          <cell r="JH54">
            <v>0</v>
          </cell>
          <cell r="JO54">
            <v>0</v>
          </cell>
          <cell r="JV54">
            <v>0</v>
          </cell>
          <cell r="KC54">
            <v>0</v>
          </cell>
          <cell r="KJ54">
            <v>0</v>
          </cell>
          <cell r="KQ54">
            <v>0</v>
          </cell>
          <cell r="KX54">
            <v>0</v>
          </cell>
          <cell r="LE54">
            <v>0</v>
          </cell>
          <cell r="LL54">
            <v>0</v>
          </cell>
          <cell r="LS54">
            <v>0</v>
          </cell>
          <cell r="LZ54">
            <v>0</v>
          </cell>
          <cell r="MG54">
            <v>0</v>
          </cell>
          <cell r="MN54">
            <v>0</v>
          </cell>
          <cell r="MU54">
            <v>0</v>
          </cell>
          <cell r="NB54">
            <v>0</v>
          </cell>
          <cell r="NI54">
            <v>0</v>
          </cell>
          <cell r="NP54">
            <v>0</v>
          </cell>
          <cell r="NW54">
            <v>0</v>
          </cell>
          <cell r="OD54">
            <v>0</v>
          </cell>
          <cell r="OK54">
            <v>0</v>
          </cell>
          <cell r="OR54">
            <v>0</v>
          </cell>
          <cell r="OY54">
            <v>0</v>
          </cell>
          <cell r="PF54">
            <v>0</v>
          </cell>
          <cell r="PM54">
            <v>0</v>
          </cell>
        </row>
        <row r="55">
          <cell r="W55">
            <v>0</v>
          </cell>
          <cell r="AD55">
            <v>0</v>
          </cell>
          <cell r="AK55">
            <v>0</v>
          </cell>
          <cell r="AR55">
            <v>0</v>
          </cell>
          <cell r="AY55">
            <v>0</v>
          </cell>
          <cell r="BF55">
            <v>0</v>
          </cell>
          <cell r="BM55">
            <v>0</v>
          </cell>
          <cell r="BT55">
            <v>0</v>
          </cell>
          <cell r="CA55">
            <v>0</v>
          </cell>
          <cell r="CH55">
            <v>0</v>
          </cell>
          <cell r="CO55">
            <v>0</v>
          </cell>
          <cell r="CV55">
            <v>0</v>
          </cell>
          <cell r="DC55">
            <v>0</v>
          </cell>
          <cell r="DJ55">
            <v>0</v>
          </cell>
          <cell r="DQ55">
            <v>0</v>
          </cell>
          <cell r="DX55">
            <v>0</v>
          </cell>
          <cell r="EE55">
            <v>0</v>
          </cell>
          <cell r="EL55">
            <v>0</v>
          </cell>
          <cell r="ES55">
            <v>0</v>
          </cell>
          <cell r="EZ55">
            <v>0</v>
          </cell>
          <cell r="FG55">
            <v>0</v>
          </cell>
          <cell r="FN55">
            <v>0</v>
          </cell>
          <cell r="FU55">
            <v>0</v>
          </cell>
          <cell r="GB55">
            <v>0</v>
          </cell>
          <cell r="GI55">
            <v>0</v>
          </cell>
          <cell r="GP55">
            <v>0</v>
          </cell>
          <cell r="GW55">
            <v>0</v>
          </cell>
          <cell r="HD55">
            <v>0</v>
          </cell>
          <cell r="HK55">
            <v>0</v>
          </cell>
          <cell r="HR55">
            <v>0</v>
          </cell>
          <cell r="HY55">
            <v>0</v>
          </cell>
          <cell r="IF55">
            <v>0</v>
          </cell>
          <cell r="IM55">
            <v>0</v>
          </cell>
          <cell r="IT55">
            <v>0</v>
          </cell>
          <cell r="JA55">
            <v>0</v>
          </cell>
          <cell r="JH55">
            <v>0</v>
          </cell>
          <cell r="JO55">
            <v>0</v>
          </cell>
          <cell r="JV55">
            <v>0</v>
          </cell>
          <cell r="KC55">
            <v>0</v>
          </cell>
          <cell r="KJ55">
            <v>0</v>
          </cell>
          <cell r="KQ55">
            <v>0</v>
          </cell>
          <cell r="KX55">
            <v>0</v>
          </cell>
          <cell r="LE55">
            <v>0</v>
          </cell>
          <cell r="LL55">
            <v>0</v>
          </cell>
          <cell r="LS55">
            <v>0</v>
          </cell>
          <cell r="LZ55">
            <v>0</v>
          </cell>
          <cell r="MG55">
            <v>0</v>
          </cell>
          <cell r="MN55">
            <v>0</v>
          </cell>
          <cell r="MU55">
            <v>0</v>
          </cell>
          <cell r="NB55">
            <v>0</v>
          </cell>
          <cell r="NI55">
            <v>0</v>
          </cell>
          <cell r="NP55">
            <v>0</v>
          </cell>
          <cell r="NW55">
            <v>0</v>
          </cell>
          <cell r="OD55">
            <v>0</v>
          </cell>
          <cell r="OK55">
            <v>0</v>
          </cell>
          <cell r="OR55">
            <v>0</v>
          </cell>
          <cell r="OY55">
            <v>0</v>
          </cell>
          <cell r="PF55">
            <v>0</v>
          </cell>
          <cell r="PM55">
            <v>0</v>
          </cell>
        </row>
        <row r="56">
          <cell r="P56">
            <v>0</v>
          </cell>
          <cell r="W56">
            <v>0</v>
          </cell>
          <cell r="AD56">
            <v>0</v>
          </cell>
          <cell r="AK56">
            <v>0</v>
          </cell>
          <cell r="AR56">
            <v>0</v>
          </cell>
          <cell r="AY56">
            <v>0</v>
          </cell>
          <cell r="BF56">
            <v>0</v>
          </cell>
          <cell r="BM56">
            <v>0</v>
          </cell>
          <cell r="BT56">
            <v>0</v>
          </cell>
          <cell r="CA56">
            <v>0</v>
          </cell>
          <cell r="CH56">
            <v>0</v>
          </cell>
          <cell r="CO56">
            <v>0</v>
          </cell>
          <cell r="CV56">
            <v>0</v>
          </cell>
          <cell r="DC56">
            <v>0</v>
          </cell>
          <cell r="DJ56">
            <v>0</v>
          </cell>
          <cell r="DQ56">
            <v>0</v>
          </cell>
          <cell r="DX56">
            <v>0</v>
          </cell>
          <cell r="EE56">
            <v>0</v>
          </cell>
          <cell r="EL56">
            <v>0</v>
          </cell>
          <cell r="ES56">
            <v>0</v>
          </cell>
          <cell r="EZ56">
            <v>0</v>
          </cell>
          <cell r="FG56">
            <v>0</v>
          </cell>
          <cell r="FN56">
            <v>0</v>
          </cell>
          <cell r="FU56">
            <v>0</v>
          </cell>
          <cell r="GB56">
            <v>0</v>
          </cell>
          <cell r="GI56">
            <v>0</v>
          </cell>
          <cell r="GP56">
            <v>0</v>
          </cell>
          <cell r="GW56">
            <v>0</v>
          </cell>
          <cell r="HD56">
            <v>0</v>
          </cell>
          <cell r="HK56">
            <v>0</v>
          </cell>
          <cell r="HR56">
            <v>0</v>
          </cell>
          <cell r="HY56">
            <v>0</v>
          </cell>
          <cell r="IF56">
            <v>0</v>
          </cell>
          <cell r="IM56">
            <v>0</v>
          </cell>
          <cell r="IT56">
            <v>0</v>
          </cell>
          <cell r="JA56">
            <v>0</v>
          </cell>
          <cell r="JH56">
            <v>0</v>
          </cell>
          <cell r="JO56">
            <v>0</v>
          </cell>
          <cell r="JV56">
            <v>0</v>
          </cell>
          <cell r="KC56">
            <v>0</v>
          </cell>
          <cell r="KJ56">
            <v>0</v>
          </cell>
          <cell r="KQ56">
            <v>0</v>
          </cell>
          <cell r="KX56">
            <v>0</v>
          </cell>
          <cell r="LE56">
            <v>0</v>
          </cell>
          <cell r="LL56">
            <v>0</v>
          </cell>
          <cell r="LS56">
            <v>0</v>
          </cell>
          <cell r="LZ56">
            <v>0</v>
          </cell>
          <cell r="MG56">
            <v>0</v>
          </cell>
          <cell r="MN56">
            <v>0</v>
          </cell>
          <cell r="MU56">
            <v>0</v>
          </cell>
          <cell r="NB56">
            <v>0</v>
          </cell>
          <cell r="NI56">
            <v>0</v>
          </cell>
          <cell r="NP56">
            <v>0</v>
          </cell>
          <cell r="NW56">
            <v>0</v>
          </cell>
          <cell r="OD56">
            <v>0</v>
          </cell>
          <cell r="OK56">
            <v>0</v>
          </cell>
          <cell r="OR56">
            <v>0</v>
          </cell>
          <cell r="OY56">
            <v>0</v>
          </cell>
          <cell r="PF56">
            <v>0</v>
          </cell>
          <cell r="PM56">
            <v>0</v>
          </cell>
        </row>
        <row r="58">
          <cell r="P58" t="e">
            <v>#REF!</v>
          </cell>
          <cell r="W58" t="e">
            <v>#REF!</v>
          </cell>
          <cell r="AD58" t="e">
            <v>#REF!</v>
          </cell>
          <cell r="AK58" t="e">
            <v>#REF!</v>
          </cell>
          <cell r="AR58" t="e">
            <v>#REF!</v>
          </cell>
          <cell r="AY58" t="e">
            <v>#REF!</v>
          </cell>
          <cell r="BF58" t="e">
            <v>#REF!</v>
          </cell>
          <cell r="BM58" t="e">
            <v>#REF!</v>
          </cell>
          <cell r="BT58" t="e">
            <v>#REF!</v>
          </cell>
          <cell r="CA58" t="e">
            <v>#REF!</v>
          </cell>
          <cell r="CH58" t="e">
            <v>#REF!</v>
          </cell>
          <cell r="CO58" t="e">
            <v>#REF!</v>
          </cell>
          <cell r="CV58" t="e">
            <v>#REF!</v>
          </cell>
          <cell r="DC58" t="e">
            <v>#REF!</v>
          </cell>
          <cell r="DJ58" t="e">
            <v>#REF!</v>
          </cell>
          <cell r="DQ58" t="e">
            <v>#REF!</v>
          </cell>
          <cell r="DX58" t="e">
            <v>#REF!</v>
          </cell>
          <cell r="EE58" t="e">
            <v>#REF!</v>
          </cell>
          <cell r="EL58" t="e">
            <v>#REF!</v>
          </cell>
          <cell r="ES58" t="e">
            <v>#REF!</v>
          </cell>
          <cell r="EZ58" t="e">
            <v>#REF!</v>
          </cell>
          <cell r="FG58" t="e">
            <v>#REF!</v>
          </cell>
          <cell r="FN58" t="e">
            <v>#REF!</v>
          </cell>
          <cell r="FU58" t="e">
            <v>#REF!</v>
          </cell>
          <cell r="GB58" t="e">
            <v>#REF!</v>
          </cell>
          <cell r="GI58" t="e">
            <v>#REF!</v>
          </cell>
          <cell r="GP58" t="e">
            <v>#REF!</v>
          </cell>
          <cell r="GW58" t="e">
            <v>#REF!</v>
          </cell>
          <cell r="HD58" t="e">
            <v>#REF!</v>
          </cell>
          <cell r="HK58" t="e">
            <v>#REF!</v>
          </cell>
          <cell r="HR58" t="e">
            <v>#REF!</v>
          </cell>
          <cell r="HY58" t="e">
            <v>#REF!</v>
          </cell>
          <cell r="IF58" t="e">
            <v>#REF!</v>
          </cell>
          <cell r="IM58" t="e">
            <v>#REF!</v>
          </cell>
          <cell r="IT58" t="e">
            <v>#REF!</v>
          </cell>
          <cell r="JA58" t="e">
            <v>#REF!</v>
          </cell>
          <cell r="JH58" t="e">
            <v>#REF!</v>
          </cell>
          <cell r="JO58" t="e">
            <v>#REF!</v>
          </cell>
          <cell r="JV58" t="e">
            <v>#REF!</v>
          </cell>
          <cell r="KC58" t="e">
            <v>#REF!</v>
          </cell>
          <cell r="KJ58" t="e">
            <v>#REF!</v>
          </cell>
          <cell r="KQ58" t="e">
            <v>#REF!</v>
          </cell>
          <cell r="KX58" t="e">
            <v>#REF!</v>
          </cell>
          <cell r="LE58" t="e">
            <v>#REF!</v>
          </cell>
          <cell r="LL58" t="e">
            <v>#REF!</v>
          </cell>
          <cell r="LS58" t="e">
            <v>#REF!</v>
          </cell>
          <cell r="LZ58" t="e">
            <v>#REF!</v>
          </cell>
          <cell r="MG58" t="e">
            <v>#REF!</v>
          </cell>
          <cell r="MN58" t="e">
            <v>#REF!</v>
          </cell>
          <cell r="MU58" t="e">
            <v>#REF!</v>
          </cell>
          <cell r="NB58" t="e">
            <v>#REF!</v>
          </cell>
          <cell r="NI58" t="e">
            <v>#REF!</v>
          </cell>
          <cell r="NP58" t="e">
            <v>#REF!</v>
          </cell>
          <cell r="NW58" t="e">
            <v>#REF!</v>
          </cell>
          <cell r="OD58" t="e">
            <v>#REF!</v>
          </cell>
          <cell r="OK58" t="e">
            <v>#REF!</v>
          </cell>
          <cell r="OR58" t="e">
            <v>#REF!</v>
          </cell>
          <cell r="OY58" t="e">
            <v>#REF!</v>
          </cell>
          <cell r="PF58" t="e">
            <v>#REF!</v>
          </cell>
          <cell r="PM58" t="e">
            <v>#REF!</v>
          </cell>
        </row>
        <row r="59">
          <cell r="P59" t="e">
            <v>#REF!</v>
          </cell>
          <cell r="W59" t="e">
            <v>#REF!</v>
          </cell>
          <cell r="AD59" t="e">
            <v>#REF!</v>
          </cell>
          <cell r="AK59" t="e">
            <v>#REF!</v>
          </cell>
          <cell r="AR59" t="e">
            <v>#REF!</v>
          </cell>
          <cell r="AY59" t="e">
            <v>#REF!</v>
          </cell>
          <cell r="BF59" t="e">
            <v>#REF!</v>
          </cell>
          <cell r="BM59" t="e">
            <v>#REF!</v>
          </cell>
          <cell r="BT59" t="e">
            <v>#REF!</v>
          </cell>
          <cell r="CA59" t="e">
            <v>#REF!</v>
          </cell>
          <cell r="CH59" t="e">
            <v>#REF!</v>
          </cell>
          <cell r="CO59" t="e">
            <v>#REF!</v>
          </cell>
          <cell r="CV59" t="e">
            <v>#REF!</v>
          </cell>
          <cell r="DC59" t="e">
            <v>#REF!</v>
          </cell>
          <cell r="DJ59" t="e">
            <v>#REF!</v>
          </cell>
          <cell r="DQ59" t="e">
            <v>#REF!</v>
          </cell>
          <cell r="DX59" t="e">
            <v>#REF!</v>
          </cell>
          <cell r="EE59" t="e">
            <v>#REF!</v>
          </cell>
          <cell r="EL59" t="e">
            <v>#REF!</v>
          </cell>
          <cell r="ES59" t="e">
            <v>#REF!</v>
          </cell>
          <cell r="EZ59" t="e">
            <v>#REF!</v>
          </cell>
          <cell r="FG59" t="e">
            <v>#REF!</v>
          </cell>
          <cell r="FN59" t="e">
            <v>#REF!</v>
          </cell>
          <cell r="FU59" t="e">
            <v>#REF!</v>
          </cell>
          <cell r="GB59" t="e">
            <v>#REF!</v>
          </cell>
          <cell r="GI59" t="e">
            <v>#REF!</v>
          </cell>
          <cell r="GP59" t="e">
            <v>#REF!</v>
          </cell>
          <cell r="GW59" t="e">
            <v>#REF!</v>
          </cell>
          <cell r="HD59" t="e">
            <v>#REF!</v>
          </cell>
          <cell r="HK59" t="e">
            <v>#REF!</v>
          </cell>
          <cell r="HR59" t="e">
            <v>#REF!</v>
          </cell>
          <cell r="HY59" t="e">
            <v>#REF!</v>
          </cell>
          <cell r="IF59" t="e">
            <v>#REF!</v>
          </cell>
          <cell r="IM59" t="e">
            <v>#REF!</v>
          </cell>
          <cell r="IT59" t="e">
            <v>#REF!</v>
          </cell>
          <cell r="JA59" t="e">
            <v>#REF!</v>
          </cell>
          <cell r="JH59" t="e">
            <v>#REF!</v>
          </cell>
          <cell r="JO59" t="e">
            <v>#REF!</v>
          </cell>
          <cell r="JV59" t="e">
            <v>#REF!</v>
          </cell>
          <cell r="KC59" t="e">
            <v>#REF!</v>
          </cell>
          <cell r="KJ59" t="e">
            <v>#REF!</v>
          </cell>
          <cell r="KQ59" t="e">
            <v>#REF!</v>
          </cell>
          <cell r="KX59" t="e">
            <v>#REF!</v>
          </cell>
          <cell r="LE59" t="e">
            <v>#REF!</v>
          </cell>
          <cell r="LL59" t="e">
            <v>#REF!</v>
          </cell>
          <cell r="LS59" t="e">
            <v>#REF!</v>
          </cell>
          <cell r="LZ59" t="e">
            <v>#REF!</v>
          </cell>
          <cell r="MG59" t="e">
            <v>#REF!</v>
          </cell>
          <cell r="MN59" t="e">
            <v>#REF!</v>
          </cell>
          <cell r="MU59" t="e">
            <v>#REF!</v>
          </cell>
          <cell r="NB59" t="e">
            <v>#REF!</v>
          </cell>
          <cell r="NI59" t="e">
            <v>#REF!</v>
          </cell>
          <cell r="NP59" t="e">
            <v>#REF!</v>
          </cell>
          <cell r="NW59" t="e">
            <v>#REF!</v>
          </cell>
          <cell r="OD59" t="e">
            <v>#REF!</v>
          </cell>
          <cell r="OK59" t="e">
            <v>#REF!</v>
          </cell>
          <cell r="OR59" t="e">
            <v>#REF!</v>
          </cell>
          <cell r="OY59" t="e">
            <v>#REF!</v>
          </cell>
          <cell r="PF59" t="e">
            <v>#REF!</v>
          </cell>
          <cell r="PM59" t="e">
            <v>#REF!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Código Precios 200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ifa.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9B9D-068F-4E50-8DC3-CDA5607175F2}">
  <sheetPr>
    <tabColor theme="0"/>
  </sheetPr>
  <dimension ref="A1:Q38"/>
  <sheetViews>
    <sheetView showGridLines="0" view="pageBreakPreview" zoomScale="75" zoomScaleNormal="69" zoomScaleSheetLayoutView="55" workbookViewId="0">
      <selection activeCell="E29" sqref="E29"/>
    </sheetView>
  </sheetViews>
  <sheetFormatPr baseColWidth="10" defaultColWidth="10.7109375" defaultRowHeight="14.25"/>
  <cols>
    <col min="1" max="1" width="23" style="369" customWidth="1"/>
    <col min="2" max="2" width="53.140625" style="368" customWidth="1"/>
    <col min="3" max="3" width="12.28515625" style="368" customWidth="1"/>
    <col min="4" max="4" width="12.42578125" style="368" customWidth="1"/>
    <col min="5" max="5" width="22.28515625" style="368" customWidth="1"/>
    <col min="6" max="6" width="22.42578125" style="368" customWidth="1"/>
    <col min="7" max="7" width="24.140625" style="368" customWidth="1"/>
    <col min="8" max="8" width="18.7109375" style="368" customWidth="1"/>
    <col min="9" max="9" width="21.28515625" style="369" customWidth="1"/>
    <col min="10" max="10" width="35.7109375" style="369" customWidth="1"/>
    <col min="11" max="11" width="2" style="358" customWidth="1"/>
    <col min="12" max="12" width="22.7109375" style="358" customWidth="1"/>
    <col min="13" max="13" width="18.28515625" style="358" customWidth="1"/>
    <col min="14" max="14" width="17.85546875" style="359" customWidth="1"/>
    <col min="15" max="15" width="22.7109375" style="360" customWidth="1"/>
    <col min="16" max="16" width="16.140625" style="359" bestFit="1" customWidth="1"/>
    <col min="17" max="17" width="11.42578125" style="368" hidden="1" customWidth="1"/>
    <col min="18" max="18" width="11.42578125" style="368" customWidth="1"/>
    <col min="19" max="16384" width="10.7109375" style="368"/>
  </cols>
  <sheetData>
    <row r="1" spans="1:17" ht="46.5" customHeight="1"/>
    <row r="2" spans="1:17" ht="97.5" customHeight="1">
      <c r="A2" s="600"/>
      <c r="B2" s="601"/>
      <c r="C2" s="601"/>
      <c r="D2" s="601"/>
      <c r="E2" s="601"/>
      <c r="F2" s="601"/>
      <c r="G2" s="601"/>
      <c r="H2" s="601"/>
      <c r="I2" s="601"/>
      <c r="J2" s="602"/>
    </row>
    <row r="3" spans="1:17" s="359" customFormat="1" ht="15.75">
      <c r="A3" s="596" t="s">
        <v>213</v>
      </c>
      <c r="B3" s="596"/>
      <c r="C3" s="596"/>
      <c r="D3" s="596"/>
      <c r="E3" s="596"/>
      <c r="F3" s="596"/>
      <c r="G3" s="596"/>
      <c r="H3" s="596"/>
      <c r="I3" s="596"/>
      <c r="J3" s="596"/>
      <c r="K3" s="358"/>
      <c r="L3" s="358"/>
      <c r="M3" s="358"/>
      <c r="O3" s="360"/>
      <c r="Q3" s="368"/>
    </row>
    <row r="4" spans="1:17" s="359" customFormat="1">
      <c r="A4" s="597"/>
      <c r="B4" s="598"/>
      <c r="C4" s="598"/>
      <c r="D4" s="598"/>
      <c r="E4" s="598"/>
      <c r="F4" s="598"/>
      <c r="G4" s="598"/>
      <c r="H4" s="598"/>
      <c r="I4" s="598"/>
      <c r="J4" s="599"/>
      <c r="K4" s="363"/>
      <c r="L4" s="363"/>
      <c r="M4" s="363"/>
      <c r="N4" s="364"/>
      <c r="O4" s="365"/>
      <c r="Q4" s="368"/>
    </row>
    <row r="5" spans="1:17" s="359" customFormat="1" ht="15.75" thickBot="1">
      <c r="A5" s="593" t="s">
        <v>214</v>
      </c>
      <c r="B5" s="594"/>
      <c r="C5" s="594"/>
      <c r="D5" s="594"/>
      <c r="E5" s="594"/>
      <c r="F5" s="594"/>
      <c r="G5" s="594"/>
      <c r="H5" s="594"/>
      <c r="I5" s="594"/>
      <c r="J5" s="595"/>
      <c r="K5" s="363"/>
      <c r="L5" s="366"/>
      <c r="M5" s="363"/>
      <c r="N5" s="364"/>
      <c r="O5" s="365"/>
      <c r="Q5" s="368"/>
    </row>
    <row r="6" spans="1:17" s="359" customFormat="1" ht="15" thickBot="1">
      <c r="A6" s="367"/>
      <c r="B6" s="368"/>
      <c r="C6" s="368"/>
      <c r="D6" s="368"/>
      <c r="E6" s="368"/>
      <c r="F6" s="368"/>
      <c r="G6" s="368"/>
      <c r="H6" s="368"/>
      <c r="I6" s="369"/>
      <c r="J6" s="370"/>
      <c r="K6" s="358"/>
      <c r="L6" s="358"/>
      <c r="M6" s="358"/>
      <c r="O6" s="360"/>
      <c r="Q6" s="368"/>
    </row>
    <row r="7" spans="1:17" s="359" customFormat="1" ht="51.75" customHeight="1" thickBot="1">
      <c r="A7" s="471" t="s">
        <v>215</v>
      </c>
      <c r="B7" s="471" t="s">
        <v>216</v>
      </c>
      <c r="C7" s="474"/>
      <c r="D7" s="371"/>
      <c r="E7" s="471"/>
      <c r="F7" s="471"/>
      <c r="G7" s="477" t="s">
        <v>217</v>
      </c>
      <c r="H7" s="471" t="s">
        <v>123</v>
      </c>
      <c r="I7" s="480" t="s">
        <v>218</v>
      </c>
      <c r="J7" s="481"/>
      <c r="K7" s="358"/>
      <c r="L7" s="358"/>
      <c r="M7" s="372"/>
      <c r="O7" s="360"/>
      <c r="Q7" s="368"/>
    </row>
    <row r="8" spans="1:17" s="359" customFormat="1" ht="15.75" thickBot="1">
      <c r="A8" s="472"/>
      <c r="B8" s="472"/>
      <c r="C8" s="475"/>
      <c r="D8" s="373"/>
      <c r="E8" s="472"/>
      <c r="F8" s="472"/>
      <c r="G8" s="478"/>
      <c r="H8" s="472"/>
      <c r="I8" s="374" t="s">
        <v>219</v>
      </c>
      <c r="J8" s="375">
        <v>898615899.99999976</v>
      </c>
      <c r="K8" s="358"/>
      <c r="L8" s="358"/>
      <c r="M8" s="372"/>
      <c r="O8" s="376"/>
      <c r="Q8" s="368"/>
    </row>
    <row r="9" spans="1:17" s="359" customFormat="1" ht="15.75" thickBot="1">
      <c r="A9" s="473"/>
      <c r="B9" s="473"/>
      <c r="C9" s="476"/>
      <c r="D9" s="377"/>
      <c r="E9" s="473"/>
      <c r="F9" s="473"/>
      <c r="G9" s="479"/>
      <c r="H9" s="473"/>
      <c r="I9" s="374" t="s">
        <v>220</v>
      </c>
      <c r="J9" s="375">
        <v>1141242192.9999998</v>
      </c>
      <c r="K9" s="358"/>
      <c r="L9" s="358"/>
      <c r="M9" s="372"/>
      <c r="O9" s="378"/>
      <c r="Q9" s="368"/>
    </row>
    <row r="10" spans="1:17" ht="15.75" thickBot="1">
      <c r="A10" s="465" t="s">
        <v>221</v>
      </c>
      <c r="B10" s="466"/>
      <c r="C10" s="466"/>
      <c r="D10" s="466"/>
      <c r="E10" s="466"/>
      <c r="F10" s="466"/>
      <c r="G10" s="466"/>
      <c r="H10" s="466"/>
      <c r="I10" s="466"/>
      <c r="J10" s="467"/>
      <c r="K10" s="379">
        <v>5826620802</v>
      </c>
      <c r="L10" s="380"/>
      <c r="M10" s="380"/>
      <c r="N10" s="381"/>
    </row>
    <row r="11" spans="1:17" ht="30.75" thickBot="1">
      <c r="A11" s="382">
        <v>1</v>
      </c>
      <c r="B11" s="383" t="s">
        <v>222</v>
      </c>
      <c r="C11" s="384" t="s">
        <v>223</v>
      </c>
      <c r="D11" s="384" t="s">
        <v>224</v>
      </c>
      <c r="E11" s="385" t="s">
        <v>225</v>
      </c>
      <c r="F11" s="384" t="s">
        <v>226</v>
      </c>
      <c r="G11" s="386" t="s">
        <v>227</v>
      </c>
      <c r="H11" s="387"/>
      <c r="I11" s="388">
        <v>2.4899999999999957E-2</v>
      </c>
      <c r="J11" s="583" t="s">
        <v>247</v>
      </c>
      <c r="K11" s="389"/>
      <c r="L11" s="390"/>
    </row>
    <row r="12" spans="1:17" ht="15">
      <c r="A12" s="391">
        <v>1.01</v>
      </c>
      <c r="B12" s="392" t="s">
        <v>228</v>
      </c>
      <c r="C12" s="393">
        <v>5</v>
      </c>
      <c r="D12" s="394">
        <v>1</v>
      </c>
      <c r="E12" s="395">
        <v>1.6697000000000002</v>
      </c>
      <c r="F12" s="582" t="s">
        <v>247</v>
      </c>
      <c r="G12" s="396">
        <v>0.05</v>
      </c>
      <c r="H12" s="397" t="s">
        <v>195</v>
      </c>
      <c r="I12" s="398">
        <v>3.3817051311912038E-3</v>
      </c>
      <c r="J12" s="584" t="s">
        <v>247</v>
      </c>
      <c r="K12" s="379">
        <v>15152527.500000002</v>
      </c>
      <c r="L12" s="399"/>
    </row>
    <row r="13" spans="1:17" ht="15.75" thickBot="1">
      <c r="A13" s="400">
        <v>1.02</v>
      </c>
      <c r="B13" s="401" t="s">
        <v>229</v>
      </c>
      <c r="C13" s="402">
        <v>5</v>
      </c>
      <c r="D13" s="402">
        <v>1</v>
      </c>
      <c r="E13" s="395">
        <v>1.6697000000000002</v>
      </c>
      <c r="F13" s="582" t="s">
        <v>247</v>
      </c>
      <c r="G13" s="404">
        <v>1</v>
      </c>
      <c r="H13" s="405" t="s">
        <v>195</v>
      </c>
      <c r="I13" s="406">
        <v>2.1518294868808754E-2</v>
      </c>
      <c r="J13" s="585" t="s">
        <v>247</v>
      </c>
      <c r="K13" s="379">
        <v>34896730.000000007</v>
      </c>
      <c r="L13" s="399"/>
    </row>
    <row r="14" spans="1:17" ht="15.75" thickBot="1">
      <c r="A14" s="382">
        <v>2</v>
      </c>
      <c r="B14" s="383" t="s">
        <v>230</v>
      </c>
      <c r="C14" s="383" t="s">
        <v>211</v>
      </c>
      <c r="D14" s="383"/>
      <c r="E14" s="383"/>
      <c r="F14" s="403"/>
      <c r="G14" s="408"/>
      <c r="H14" s="409"/>
      <c r="I14" s="388">
        <v>0.16510000000000002</v>
      </c>
      <c r="J14" s="583" t="s">
        <v>247</v>
      </c>
      <c r="K14" s="379"/>
      <c r="L14" s="389"/>
      <c r="O14" s="410"/>
    </row>
    <row r="15" spans="1:17" ht="15">
      <c r="A15" s="411" t="s">
        <v>28</v>
      </c>
      <c r="B15" s="412" t="s">
        <v>231</v>
      </c>
      <c r="C15" s="412"/>
      <c r="D15" s="412"/>
      <c r="E15" s="412"/>
      <c r="F15" s="412"/>
      <c r="G15" s="413">
        <v>0.05</v>
      </c>
      <c r="H15" s="414" t="s">
        <v>195</v>
      </c>
      <c r="I15" s="415">
        <v>6.3500000000000001E-2</v>
      </c>
      <c r="J15" s="586" t="s">
        <v>247</v>
      </c>
      <c r="L15" s="389"/>
    </row>
    <row r="16" spans="1:17" ht="15">
      <c r="A16" s="416" t="s">
        <v>30</v>
      </c>
      <c r="B16" s="417" t="s">
        <v>232</v>
      </c>
      <c r="C16" s="418"/>
      <c r="D16" s="418"/>
      <c r="E16" s="418"/>
      <c r="F16" s="418"/>
      <c r="G16" s="419">
        <v>0.01</v>
      </c>
      <c r="H16" s="420" t="s">
        <v>195</v>
      </c>
      <c r="I16" s="421">
        <v>1.2700000000000001E-2</v>
      </c>
      <c r="J16" s="587" t="s">
        <v>247</v>
      </c>
      <c r="L16" s="389"/>
      <c r="O16" s="422"/>
    </row>
    <row r="17" spans="1:16" ht="15.75" thickBot="1">
      <c r="A17" s="423" t="s">
        <v>32</v>
      </c>
      <c r="B17" s="424" t="s">
        <v>233</v>
      </c>
      <c r="C17" s="424"/>
      <c r="D17" s="424"/>
      <c r="E17" s="424"/>
      <c r="F17" s="424"/>
      <c r="G17" s="425">
        <v>7.0000000000000007E-2</v>
      </c>
      <c r="H17" s="426" t="s">
        <v>195</v>
      </c>
      <c r="I17" s="427">
        <v>8.8900000000000007E-2</v>
      </c>
      <c r="J17" s="588" t="s">
        <v>247</v>
      </c>
      <c r="L17" s="389"/>
      <c r="O17" s="422"/>
    </row>
    <row r="18" spans="1:16" ht="15.75" thickBot="1">
      <c r="A18" s="382"/>
      <c r="B18" s="383" t="s">
        <v>234</v>
      </c>
      <c r="C18" s="383"/>
      <c r="D18" s="383"/>
      <c r="E18" s="383"/>
      <c r="F18" s="383"/>
      <c r="G18" s="408"/>
      <c r="H18" s="409"/>
      <c r="I18" s="388">
        <v>0.18999999999999997</v>
      </c>
      <c r="J18" s="589" t="s">
        <v>247</v>
      </c>
      <c r="K18" s="428" t="s">
        <v>211</v>
      </c>
      <c r="L18" s="379" t="s">
        <v>240</v>
      </c>
      <c r="M18" s="429"/>
      <c r="O18" s="430"/>
      <c r="P18" s="407"/>
    </row>
    <row r="19" spans="1:16" ht="16.5" thickBot="1">
      <c r="A19" s="362"/>
      <c r="B19" s="431"/>
      <c r="C19" s="431"/>
      <c r="D19" s="431"/>
      <c r="E19" s="431"/>
      <c r="F19" s="431"/>
      <c r="G19" s="431"/>
      <c r="H19" s="432"/>
      <c r="I19" s="433"/>
      <c r="J19" s="590"/>
      <c r="K19" s="434"/>
      <c r="O19" s="430"/>
    </row>
    <row r="20" spans="1:16" ht="15.75" thickBot="1">
      <c r="A20" s="382"/>
      <c r="B20" s="383" t="s">
        <v>235</v>
      </c>
      <c r="C20" s="383"/>
      <c r="D20" s="383"/>
      <c r="E20" s="383"/>
      <c r="F20" s="383"/>
      <c r="G20" s="408"/>
      <c r="H20" s="409"/>
      <c r="I20" s="435">
        <v>0.03</v>
      </c>
      <c r="J20" s="589" t="s">
        <v>247</v>
      </c>
      <c r="K20" s="434"/>
      <c r="L20" s="379"/>
      <c r="O20" s="436"/>
    </row>
    <row r="21" spans="1:16" ht="15" thickBot="1">
      <c r="A21" s="367"/>
      <c r="I21" s="437"/>
      <c r="J21" s="591"/>
      <c r="K21" s="434"/>
      <c r="L21" s="379"/>
      <c r="O21" s="438"/>
    </row>
    <row r="22" spans="1:16" ht="15.75" thickBot="1">
      <c r="A22" s="382"/>
      <c r="B22" s="383" t="s">
        <v>236</v>
      </c>
      <c r="C22" s="383"/>
      <c r="D22" s="383"/>
      <c r="E22" s="383"/>
      <c r="F22" s="383"/>
      <c r="G22" s="408"/>
      <c r="H22" s="409"/>
      <c r="I22" s="435">
        <v>0.05</v>
      </c>
      <c r="J22" s="589" t="s">
        <v>247</v>
      </c>
      <c r="L22" s="379"/>
      <c r="O22" s="378"/>
    </row>
    <row r="23" spans="1:16" ht="15" thickBot="1">
      <c r="A23" s="367"/>
      <c r="I23" s="439"/>
      <c r="J23" s="592"/>
      <c r="L23" s="379"/>
      <c r="O23" s="440"/>
    </row>
    <row r="24" spans="1:16" ht="17.25" thickBot="1">
      <c r="A24" s="382"/>
      <c r="B24" s="468" t="s">
        <v>237</v>
      </c>
      <c r="C24" s="468"/>
      <c r="D24" s="468"/>
      <c r="E24" s="468"/>
      <c r="F24" s="468"/>
      <c r="G24" s="468"/>
      <c r="H24" s="409"/>
      <c r="I24" s="388">
        <v>0.26999999999999996</v>
      </c>
      <c r="J24" s="589" t="s">
        <v>247</v>
      </c>
      <c r="K24" s="389"/>
      <c r="L24" s="379"/>
      <c r="O24" s="441"/>
    </row>
    <row r="25" spans="1:16">
      <c r="A25" s="442" t="s">
        <v>238</v>
      </c>
      <c r="B25" s="443"/>
      <c r="C25" s="443"/>
      <c r="D25" s="443"/>
      <c r="E25" s="443"/>
      <c r="F25" s="443"/>
      <c r="G25" s="443"/>
      <c r="H25" s="443"/>
      <c r="I25" s="444"/>
      <c r="J25" s="445"/>
      <c r="K25" s="372"/>
    </row>
    <row r="26" spans="1:16" ht="15">
      <c r="A26" s="469" t="s">
        <v>239</v>
      </c>
      <c r="B26" s="469"/>
      <c r="C26" s="469"/>
      <c r="D26" s="469"/>
      <c r="E26" s="469"/>
      <c r="F26" s="469"/>
      <c r="G26" s="469"/>
      <c r="H26" s="469"/>
      <c r="I26" s="469"/>
      <c r="J26" s="469"/>
      <c r="K26" s="469"/>
      <c r="L26" s="372"/>
    </row>
    <row r="27" spans="1:16" ht="15.75">
      <c r="A27" s="446"/>
      <c r="B27" s="443"/>
      <c r="C27" s="443"/>
      <c r="D27" s="443"/>
      <c r="E27" s="443"/>
      <c r="F27" s="443"/>
      <c r="G27" s="443"/>
      <c r="H27" s="443"/>
      <c r="I27" s="447"/>
      <c r="J27" s="445"/>
      <c r="O27" s="407"/>
    </row>
    <row r="28" spans="1:16" ht="15.75">
      <c r="A28" s="446"/>
      <c r="B28" s="448"/>
      <c r="C28" s="443"/>
      <c r="D28" s="443"/>
      <c r="E28" s="443"/>
      <c r="F28" s="443"/>
      <c r="G28" s="443"/>
      <c r="H28" s="443"/>
      <c r="I28" s="445"/>
      <c r="J28" s="445"/>
      <c r="L28" s="372"/>
    </row>
    <row r="29" spans="1:16" ht="31.5">
      <c r="A29" s="446"/>
      <c r="B29" s="448" t="s">
        <v>249</v>
      </c>
      <c r="C29" s="443"/>
      <c r="D29" s="443"/>
      <c r="E29" s="443"/>
      <c r="F29" s="443"/>
      <c r="G29" s="443"/>
      <c r="H29" s="443"/>
      <c r="I29" s="445"/>
      <c r="J29" s="445"/>
      <c r="L29" s="372"/>
    </row>
    <row r="30" spans="1:16" ht="15.75">
      <c r="A30" s="446"/>
      <c r="B30" s="470"/>
      <c r="C30" s="470"/>
      <c r="D30" s="470"/>
      <c r="E30" s="443"/>
      <c r="F30" s="443"/>
      <c r="G30" s="443"/>
      <c r="H30" s="443"/>
      <c r="I30" s="445"/>
      <c r="J30" s="445"/>
      <c r="L30" s="372"/>
    </row>
    <row r="31" spans="1:16" ht="15.75">
      <c r="A31" s="446"/>
      <c r="B31" s="449"/>
      <c r="C31" s="361"/>
      <c r="D31" s="361"/>
      <c r="E31" s="443"/>
      <c r="F31" s="443"/>
      <c r="G31" s="443"/>
      <c r="H31" s="443"/>
      <c r="I31" s="445"/>
      <c r="J31" s="445"/>
      <c r="L31" s="372"/>
    </row>
    <row r="32" spans="1:16" ht="15.75">
      <c r="A32" s="446"/>
      <c r="B32" s="443"/>
      <c r="C32" s="361"/>
      <c r="D32" s="361"/>
      <c r="E32" s="449"/>
      <c r="F32" s="449"/>
      <c r="G32" s="443"/>
      <c r="H32" s="443"/>
      <c r="I32" s="445"/>
      <c r="J32" s="445"/>
      <c r="L32" s="372"/>
    </row>
    <row r="33" spans="1:16" s="451" customFormat="1" ht="15">
      <c r="A33" s="450"/>
      <c r="B33" s="443"/>
      <c r="C33" s="443"/>
      <c r="D33" s="443"/>
      <c r="E33" s="443"/>
      <c r="F33" s="443"/>
      <c r="G33" s="443"/>
      <c r="H33" s="443"/>
      <c r="I33" s="445"/>
      <c r="J33" s="445"/>
      <c r="K33" s="358"/>
      <c r="L33" s="358"/>
      <c r="M33" s="358"/>
      <c r="N33" s="359"/>
      <c r="O33" s="360"/>
      <c r="P33" s="359"/>
    </row>
    <row r="34" spans="1:16" s="451" customFormat="1" ht="15">
      <c r="A34" s="450"/>
      <c r="B34" s="443"/>
      <c r="C34" s="443"/>
      <c r="D34" s="443"/>
      <c r="E34" s="443"/>
      <c r="F34" s="443"/>
      <c r="G34" s="443"/>
      <c r="H34" s="443"/>
      <c r="I34" s="445"/>
      <c r="J34" s="445"/>
      <c r="K34" s="358"/>
      <c r="L34" s="358"/>
      <c r="M34" s="358"/>
      <c r="N34" s="359"/>
      <c r="O34" s="360"/>
      <c r="P34" s="359"/>
    </row>
    <row r="35" spans="1:16" s="451" customFormat="1" ht="15.75">
      <c r="A35" s="452"/>
      <c r="B35" s="368"/>
      <c r="C35" s="368"/>
      <c r="D35" s="368"/>
      <c r="E35" s="368"/>
      <c r="F35" s="368"/>
      <c r="G35" s="368"/>
      <c r="H35" s="368"/>
      <c r="I35" s="369"/>
      <c r="J35" s="369"/>
      <c r="K35" s="358"/>
      <c r="L35" s="358"/>
      <c r="M35" s="358"/>
      <c r="N35" s="359"/>
      <c r="O35" s="360"/>
      <c r="P35" s="359"/>
    </row>
    <row r="36" spans="1:16" s="451" customFormat="1" ht="15">
      <c r="A36" s="450"/>
      <c r="B36" s="368"/>
      <c r="C36" s="368"/>
      <c r="D36" s="368"/>
      <c r="E36" s="368"/>
      <c r="F36" s="368"/>
      <c r="G36" s="368"/>
      <c r="H36" s="368"/>
      <c r="I36" s="369"/>
      <c r="J36" s="369"/>
      <c r="K36" s="358"/>
      <c r="L36" s="358"/>
      <c r="M36" s="358"/>
      <c r="N36" s="359"/>
      <c r="O36" s="360"/>
      <c r="P36" s="359"/>
    </row>
    <row r="37" spans="1:16" s="451" customFormat="1" ht="15">
      <c r="A37" s="450"/>
      <c r="B37" s="368"/>
      <c r="C37" s="368"/>
      <c r="D37" s="368"/>
      <c r="E37" s="368"/>
      <c r="F37" s="368"/>
      <c r="G37" s="368"/>
      <c r="H37" s="368"/>
      <c r="I37" s="369"/>
      <c r="J37" s="369"/>
      <c r="K37" s="358"/>
      <c r="L37" s="358"/>
      <c r="M37" s="358"/>
      <c r="N37" s="359"/>
      <c r="O37" s="360"/>
      <c r="P37" s="359"/>
    </row>
    <row r="38" spans="1:16" s="451" customFormat="1" ht="15">
      <c r="A38" s="453"/>
      <c r="B38" s="368"/>
      <c r="C38" s="368"/>
      <c r="D38" s="368"/>
      <c r="E38" s="368"/>
      <c r="F38" s="368"/>
      <c r="G38" s="368"/>
      <c r="H38" s="368"/>
      <c r="I38" s="369"/>
      <c r="J38" s="369"/>
      <c r="K38" s="358"/>
      <c r="L38" s="358"/>
      <c r="M38" s="358"/>
      <c r="N38" s="359"/>
      <c r="O38" s="360"/>
      <c r="P38" s="359"/>
    </row>
  </sheetData>
  <sheetProtection selectLockedCells="1" selectUnlockedCells="1"/>
  <mergeCells count="16">
    <mergeCell ref="A2:J2"/>
    <mergeCell ref="B30:D30"/>
    <mergeCell ref="A5:J5"/>
    <mergeCell ref="A7:A9"/>
    <mergeCell ref="B7:B9"/>
    <mergeCell ref="C7:C9"/>
    <mergeCell ref="E7:E9"/>
    <mergeCell ref="F7:F9"/>
    <mergeCell ref="G7:G9"/>
    <mergeCell ref="H7:H9"/>
    <mergeCell ref="I7:J7"/>
    <mergeCell ref="A3:J3"/>
    <mergeCell ref="B4:I4"/>
    <mergeCell ref="A10:J10"/>
    <mergeCell ref="B24:G24"/>
    <mergeCell ref="A26:K26"/>
  </mergeCells>
  <phoneticPr fontId="45" type="noConversion"/>
  <printOptions horizontalCentered="1"/>
  <pageMargins left="0.19685039370078741" right="0.19685039370078741" top="0.74803149606299213" bottom="0.19685039370078741" header="0" footer="0"/>
  <pageSetup paperSize="9" scale="3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showGridLines="0" tabSelected="1" view="pageBreakPreview" zoomScaleNormal="100" zoomScaleSheetLayoutView="100" workbookViewId="0">
      <selection activeCell="A2" sqref="A2:F2"/>
    </sheetView>
  </sheetViews>
  <sheetFormatPr baseColWidth="10" defaultColWidth="16.28515625" defaultRowHeight="20.100000000000001" customHeight="1"/>
  <cols>
    <col min="1" max="1" width="7.7109375" style="1" customWidth="1"/>
    <col min="2" max="2" width="46.7109375" style="1" customWidth="1"/>
    <col min="3" max="3" width="9.85546875" style="1" customWidth="1"/>
    <col min="4" max="4" width="21.42578125" style="1" bestFit="1" customWidth="1"/>
    <col min="5" max="5" width="29.28515625" style="352" customWidth="1"/>
    <col min="6" max="6" width="31" style="352" customWidth="1"/>
    <col min="7" max="7" width="16.28515625" style="1" customWidth="1"/>
    <col min="8" max="8" width="23.85546875" style="1" bestFit="1" customWidth="1"/>
    <col min="9" max="16384" width="16.28515625" style="1"/>
  </cols>
  <sheetData>
    <row r="1" spans="1:6" ht="20.100000000000001" customHeight="1">
      <c r="A1" s="482"/>
      <c r="B1" s="483"/>
      <c r="C1" s="483"/>
      <c r="D1" s="483"/>
      <c r="E1" s="483"/>
      <c r="F1" s="483"/>
    </row>
    <row r="2" spans="1:6" ht="57.75" customHeight="1">
      <c r="A2" s="482"/>
      <c r="B2" s="483"/>
      <c r="C2" s="483"/>
      <c r="D2" s="483"/>
      <c r="E2" s="483"/>
      <c r="F2" s="483"/>
    </row>
    <row r="3" spans="1:6" ht="52.35" customHeight="1">
      <c r="A3" s="482" t="s">
        <v>248</v>
      </c>
      <c r="B3" s="483"/>
      <c r="C3" s="483"/>
      <c r="D3" s="483"/>
      <c r="E3" s="483"/>
      <c r="F3" s="483"/>
    </row>
    <row r="4" spans="1:6" ht="25.5" customHeight="1">
      <c r="A4" s="2" t="s">
        <v>0</v>
      </c>
      <c r="B4" s="3" t="s">
        <v>1</v>
      </c>
      <c r="C4" s="4" t="s">
        <v>2</v>
      </c>
      <c r="D4" s="4" t="s">
        <v>3</v>
      </c>
      <c r="E4" s="349" t="s">
        <v>4</v>
      </c>
      <c r="F4" s="349" t="s">
        <v>5</v>
      </c>
    </row>
    <row r="5" spans="1:6" ht="22.35" customHeight="1">
      <c r="A5" s="463">
        <v>1</v>
      </c>
      <c r="B5" s="454" t="s">
        <v>6</v>
      </c>
      <c r="C5" s="5"/>
      <c r="D5" s="5"/>
      <c r="E5" s="350"/>
      <c r="F5" s="459" t="s">
        <v>211</v>
      </c>
    </row>
    <row r="6" spans="1:6" ht="109.35" customHeight="1">
      <c r="A6" s="355" t="s">
        <v>210</v>
      </c>
      <c r="B6" s="462" t="s">
        <v>246</v>
      </c>
      <c r="C6" s="6" t="s">
        <v>8</v>
      </c>
      <c r="D6" s="7">
        <v>7992</v>
      </c>
      <c r="E6" s="455"/>
      <c r="F6" s="455"/>
    </row>
    <row r="7" spans="1:6" ht="85.35" customHeight="1">
      <c r="A7" s="355" t="s">
        <v>7</v>
      </c>
      <c r="B7" s="348" t="s">
        <v>10</v>
      </c>
      <c r="C7" s="6" t="s">
        <v>8</v>
      </c>
      <c r="D7" s="7">
        <v>7992</v>
      </c>
      <c r="E7" s="455"/>
      <c r="F7" s="455"/>
    </row>
    <row r="8" spans="1:6" ht="93.6" customHeight="1">
      <c r="A8" s="355" t="s">
        <v>9</v>
      </c>
      <c r="B8" s="348" t="s">
        <v>12</v>
      </c>
      <c r="C8" s="6" t="s">
        <v>13</v>
      </c>
      <c r="D8" s="7">
        <v>7992</v>
      </c>
      <c r="E8" s="455"/>
      <c r="F8" s="455"/>
    </row>
    <row r="9" spans="1:6" ht="114" customHeight="1">
      <c r="A9" s="355" t="s">
        <v>11</v>
      </c>
      <c r="B9" s="462" t="s">
        <v>242</v>
      </c>
      <c r="C9" s="6" t="s">
        <v>15</v>
      </c>
      <c r="D9" s="7">
        <v>240</v>
      </c>
      <c r="E9" s="455"/>
      <c r="F9" s="455"/>
    </row>
    <row r="10" spans="1:6" ht="114.75" customHeight="1">
      <c r="A10" s="355" t="s">
        <v>14</v>
      </c>
      <c r="B10" s="348" t="s">
        <v>17</v>
      </c>
      <c r="C10" s="6" t="s">
        <v>13</v>
      </c>
      <c r="D10" s="7">
        <v>7992</v>
      </c>
      <c r="E10" s="455"/>
      <c r="F10" s="455"/>
    </row>
    <row r="11" spans="1:6" ht="86.45" customHeight="1">
      <c r="A11" s="355" t="s">
        <v>16</v>
      </c>
      <c r="B11" s="348" t="s">
        <v>19</v>
      </c>
      <c r="C11" s="6" t="s">
        <v>13</v>
      </c>
      <c r="D11" s="7">
        <v>7992</v>
      </c>
      <c r="E11" s="455"/>
      <c r="F11" s="455"/>
    </row>
    <row r="12" spans="1:6" ht="111.75" customHeight="1">
      <c r="A12" s="355" t="s">
        <v>18</v>
      </c>
      <c r="B12" s="348" t="s">
        <v>21</v>
      </c>
      <c r="C12" s="6" t="s">
        <v>13</v>
      </c>
      <c r="D12" s="7">
        <v>7992</v>
      </c>
      <c r="E12" s="455"/>
      <c r="F12" s="455"/>
    </row>
    <row r="13" spans="1:6" ht="70.349999999999994" customHeight="1">
      <c r="A13" s="355" t="s">
        <v>20</v>
      </c>
      <c r="B13" s="348" t="s">
        <v>23</v>
      </c>
      <c r="C13" s="9" t="s">
        <v>13</v>
      </c>
      <c r="D13" s="10">
        <v>1200</v>
      </c>
      <c r="E13" s="455"/>
      <c r="F13" s="455"/>
    </row>
    <row r="14" spans="1:6" ht="51.2" customHeight="1">
      <c r="A14" s="355" t="s">
        <v>22</v>
      </c>
      <c r="B14" s="348" t="s">
        <v>212</v>
      </c>
      <c r="C14" s="6" t="s">
        <v>25</v>
      </c>
      <c r="D14" s="7">
        <v>1</v>
      </c>
      <c r="E14" s="455"/>
      <c r="F14" s="455"/>
    </row>
    <row r="15" spans="1:6" ht="65.45" customHeight="1">
      <c r="A15" s="355" t="s">
        <v>24</v>
      </c>
      <c r="B15" s="356" t="s">
        <v>241</v>
      </c>
      <c r="C15" s="9" t="s">
        <v>26</v>
      </c>
      <c r="D15" s="10">
        <v>4</v>
      </c>
      <c r="E15" s="455"/>
      <c r="F15" s="455"/>
    </row>
    <row r="16" spans="1:6" ht="23.85" customHeight="1">
      <c r="A16" s="464">
        <v>2</v>
      </c>
      <c r="B16" s="353" t="s">
        <v>27</v>
      </c>
      <c r="C16" s="11"/>
      <c r="D16" s="12"/>
      <c r="E16" s="456"/>
      <c r="F16" s="457"/>
    </row>
    <row r="17" spans="1:10" ht="93" customHeight="1">
      <c r="A17" s="8" t="s">
        <v>28</v>
      </c>
      <c r="B17" s="348" t="s">
        <v>29</v>
      </c>
      <c r="C17" s="9" t="s">
        <v>13</v>
      </c>
      <c r="D17" s="10">
        <v>56</v>
      </c>
      <c r="E17" s="458"/>
      <c r="F17" s="455"/>
    </row>
    <row r="18" spans="1:10" ht="104.25" customHeight="1">
      <c r="A18" s="8" t="s">
        <v>30</v>
      </c>
      <c r="B18" s="348" t="s">
        <v>31</v>
      </c>
      <c r="C18" s="9" t="s">
        <v>13</v>
      </c>
      <c r="D18" s="10">
        <v>287</v>
      </c>
      <c r="E18" s="458"/>
      <c r="F18" s="455"/>
    </row>
    <row r="19" spans="1:10" ht="121.5" customHeight="1">
      <c r="A19" s="8" t="s">
        <v>32</v>
      </c>
      <c r="B19" s="348" t="s">
        <v>33</v>
      </c>
      <c r="C19" s="9" t="s">
        <v>13</v>
      </c>
      <c r="D19" s="10">
        <v>80</v>
      </c>
      <c r="E19" s="458"/>
      <c r="F19" s="455"/>
    </row>
    <row r="20" spans="1:10" ht="177.6" customHeight="1">
      <c r="A20" s="13" t="s">
        <v>34</v>
      </c>
      <c r="B20" s="462" t="s">
        <v>243</v>
      </c>
      <c r="C20" s="9" t="s">
        <v>13</v>
      </c>
      <c r="D20" s="357">
        <v>1943</v>
      </c>
      <c r="E20" s="458"/>
      <c r="F20" s="455"/>
    </row>
    <row r="21" spans="1:10" ht="39.200000000000003" customHeight="1">
      <c r="A21" s="14"/>
      <c r="B21" s="15"/>
      <c r="C21" s="16"/>
      <c r="D21" s="17"/>
      <c r="E21" s="351" t="s">
        <v>211</v>
      </c>
      <c r="F21" s="460" t="s">
        <v>247</v>
      </c>
    </row>
    <row r="22" spans="1:10" ht="20.100000000000001" customHeight="1">
      <c r="A22" s="14"/>
      <c r="B22" s="15"/>
      <c r="C22" s="16"/>
      <c r="D22" s="18" t="s">
        <v>35</v>
      </c>
      <c r="E22" s="354">
        <v>0.19</v>
      </c>
      <c r="F22" s="461" t="s">
        <v>247</v>
      </c>
    </row>
    <row r="23" spans="1:10" ht="24.95" customHeight="1">
      <c r="A23" s="14"/>
      <c r="B23" s="19"/>
      <c r="C23" s="16"/>
      <c r="D23" s="18" t="s">
        <v>36</v>
      </c>
      <c r="E23" s="354">
        <v>0.03</v>
      </c>
      <c r="F23" s="461" t="s">
        <v>247</v>
      </c>
    </row>
    <row r="24" spans="1:10" ht="24.2" customHeight="1">
      <c r="A24" s="14"/>
      <c r="B24" s="19"/>
      <c r="C24" s="16"/>
      <c r="D24" s="18" t="s">
        <v>37</v>
      </c>
      <c r="E24" s="354">
        <v>0.05</v>
      </c>
      <c r="F24" s="461" t="s">
        <v>247</v>
      </c>
    </row>
    <row r="25" spans="1:10" ht="33.75" customHeight="1">
      <c r="A25" s="14"/>
      <c r="B25" s="15"/>
      <c r="C25" s="16"/>
      <c r="D25" s="18" t="s">
        <v>38</v>
      </c>
      <c r="E25" s="351"/>
      <c r="F25" s="461" t="s">
        <v>247</v>
      </c>
      <c r="I25" s="1" t="s">
        <v>211</v>
      </c>
      <c r="J25" s="1" t="s">
        <v>211</v>
      </c>
    </row>
    <row r="26" spans="1:10" ht="33.200000000000003" customHeight="1">
      <c r="A26" s="14"/>
      <c r="B26" s="15"/>
      <c r="C26" s="16"/>
      <c r="D26" s="18" t="s">
        <v>39</v>
      </c>
      <c r="E26" s="351"/>
      <c r="F26" s="461" t="s">
        <v>247</v>
      </c>
    </row>
    <row r="27" spans="1:10" ht="37.35" customHeight="1">
      <c r="A27" s="20"/>
      <c r="B27" s="15"/>
      <c r="C27" s="16"/>
      <c r="D27" s="18" t="s">
        <v>40</v>
      </c>
      <c r="E27" s="351"/>
      <c r="F27" s="460" t="s">
        <v>247</v>
      </c>
      <c r="H27" s="460" t="s">
        <v>211</v>
      </c>
    </row>
    <row r="28" spans="1:10" ht="53.25" customHeight="1"/>
    <row r="29" spans="1:10" ht="31.5" customHeight="1">
      <c r="B29" s="603" t="s">
        <v>249</v>
      </c>
    </row>
    <row r="30" spans="1:10" ht="46.5" customHeight="1"/>
  </sheetData>
  <mergeCells count="3">
    <mergeCell ref="A3:F3"/>
    <mergeCell ref="A1:F1"/>
    <mergeCell ref="A2:F2"/>
  </mergeCells>
  <phoneticPr fontId="45" type="noConversion"/>
  <hyperlinks>
    <hyperlink ref="B20" r:id="rId1" display="FIFA.de" xr:uid="{00000000-0004-0000-0000-000000000000}"/>
  </hyperlinks>
  <pageMargins left="0.5" right="0.5" top="0.75" bottom="0.75" header="0.27777800000000002" footer="0.27777800000000002"/>
  <pageSetup scale="61" orientation="portrait" r:id="rId2"/>
  <headerFooter>
    <oddFooter>&amp;C&amp;"Helvetica Neue,Regular"&amp;12&amp;K000000&amp;P</oddFooter>
  </headerFooter>
  <rowBreaks count="1" manualBreakCount="1">
    <brk id="15" max="16383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CE725-7C2D-4630-8690-F14131675782}">
  <sheetPr>
    <tabColor indexed="15"/>
    <pageSetUpPr autoPageBreaks="0" fitToPage="1"/>
  </sheetPr>
  <dimension ref="A1:AA125"/>
  <sheetViews>
    <sheetView showGridLines="0" showZeros="0" zoomScale="90" zoomScaleNormal="90" zoomScaleSheetLayoutView="80" workbookViewId="0">
      <pane xSplit="10" ySplit="14" topLeftCell="K78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baseColWidth="10" defaultColWidth="11.28515625" defaultRowHeight="12"/>
  <cols>
    <col min="1" max="1" width="9.42578125" style="25" hidden="1" customWidth="1"/>
    <col min="2" max="2" width="22.7109375" style="25" customWidth="1"/>
    <col min="3" max="3" width="7.28515625" style="25" customWidth="1"/>
    <col min="4" max="4" width="23.7109375" style="25" customWidth="1"/>
    <col min="5" max="5" width="8.28515625" style="25" customWidth="1"/>
    <col min="6" max="6" width="12.140625" style="25" customWidth="1"/>
    <col min="7" max="7" width="11" style="25" customWidth="1"/>
    <col min="8" max="8" width="10.28515625" style="25" customWidth="1"/>
    <col min="9" max="9" width="14" style="25" customWidth="1"/>
    <col min="10" max="10" width="10.140625" style="25" customWidth="1"/>
    <col min="11" max="11" width="12.28515625" style="25" customWidth="1"/>
    <col min="12" max="12" width="8.7109375" style="25" hidden="1" customWidth="1"/>
    <col min="13" max="13" width="9.28515625" style="25" hidden="1" customWidth="1"/>
    <col min="14" max="14" width="11.7109375" style="25" customWidth="1"/>
    <col min="15" max="15" width="37.85546875" style="25" customWidth="1"/>
    <col min="16" max="16" width="11.7109375" style="25" customWidth="1"/>
    <col min="17" max="17" width="11" style="25" customWidth="1"/>
    <col min="18" max="18" width="11.7109375" style="25" customWidth="1"/>
    <col min="19" max="19" width="9" style="25" customWidth="1"/>
    <col min="20" max="20" width="11.7109375" style="25" customWidth="1"/>
    <col min="21" max="21" width="9" style="25" customWidth="1"/>
    <col min="22" max="22" width="11.7109375" style="25" customWidth="1"/>
    <col min="23" max="23" width="8.85546875" style="25" customWidth="1"/>
    <col min="24" max="24" width="11.7109375" style="25" customWidth="1"/>
    <col min="25" max="25" width="9" style="25" customWidth="1"/>
    <col min="26" max="26" width="12.7109375" style="25" customWidth="1"/>
    <col min="27" max="27" width="9" style="25" customWidth="1"/>
    <col min="28" max="16384" width="11.28515625" style="25"/>
  </cols>
  <sheetData>
    <row r="1" spans="1:27" ht="25.5" customHeight="1" thickBot="1">
      <c r="A1" s="21" t="s">
        <v>41</v>
      </c>
      <c r="B1" s="22"/>
      <c r="C1" s="22"/>
      <c r="D1" s="22"/>
      <c r="E1" s="23"/>
      <c r="F1" s="24" t="s">
        <v>42</v>
      </c>
      <c r="G1" s="487" t="e">
        <v>#REF!</v>
      </c>
      <c r="H1" s="487"/>
      <c r="J1" s="26" t="s">
        <v>43</v>
      </c>
      <c r="K1" s="26" t="s">
        <v>44</v>
      </c>
      <c r="M1" s="26"/>
    </row>
    <row r="2" spans="1:27" ht="18" hidden="1" customHeight="1">
      <c r="J2" s="27"/>
      <c r="L2" s="27"/>
      <c r="M2" s="27"/>
    </row>
    <row r="3" spans="1:27" ht="18" hidden="1" customHeight="1" thickBot="1">
      <c r="J3" s="27"/>
      <c r="L3" s="27"/>
      <c r="M3" s="27"/>
    </row>
    <row r="4" spans="1:27" s="29" customFormat="1" ht="15.75" customHeight="1" thickTop="1">
      <c r="A4" s="28"/>
      <c r="B4" s="488" t="s">
        <v>244</v>
      </c>
      <c r="C4" s="489"/>
      <c r="D4" s="490"/>
      <c r="E4" s="494" t="s">
        <v>45</v>
      </c>
      <c r="F4" s="495"/>
      <c r="G4" s="495"/>
      <c r="H4" s="496"/>
    </row>
    <row r="5" spans="1:27" s="29" customFormat="1" ht="15" customHeight="1">
      <c r="A5" s="28"/>
      <c r="B5" s="491"/>
      <c r="C5" s="492"/>
      <c r="D5" s="493"/>
      <c r="E5" s="497"/>
      <c r="F5" s="498"/>
      <c r="G5" s="498"/>
      <c r="H5" s="499"/>
    </row>
    <row r="6" spans="1:27" s="29" customFormat="1" ht="15" customHeight="1">
      <c r="A6" s="28"/>
      <c r="B6" s="500" t="s">
        <v>245</v>
      </c>
      <c r="C6" s="501"/>
      <c r="D6" s="501"/>
      <c r="E6" s="501"/>
      <c r="F6" s="502"/>
      <c r="G6" s="30" t="s">
        <v>46</v>
      </c>
      <c r="H6" s="31">
        <v>45138</v>
      </c>
    </row>
    <row r="7" spans="1:27" s="29" customFormat="1" ht="13.5" thickBot="1">
      <c r="A7" s="28"/>
      <c r="B7" s="503"/>
      <c r="C7" s="504"/>
      <c r="D7" s="504"/>
      <c r="E7" s="504"/>
      <c r="F7" s="505"/>
      <c r="G7" s="32" t="s">
        <v>47</v>
      </c>
      <c r="H7" s="33">
        <v>0</v>
      </c>
      <c r="N7" s="484"/>
      <c r="O7" s="484"/>
    </row>
    <row r="8" spans="1:27" s="29" customFormat="1" ht="12.75" customHeight="1" thickTop="1" thickBot="1">
      <c r="A8" s="28"/>
      <c r="B8" s="34"/>
      <c r="C8" s="34"/>
      <c r="D8" s="34"/>
      <c r="E8" s="34"/>
      <c r="F8" s="35">
        <v>8949</v>
      </c>
      <c r="G8" s="36"/>
      <c r="H8" s="37">
        <f>23896-F8</f>
        <v>14947</v>
      </c>
    </row>
    <row r="9" spans="1:27" s="42" customFormat="1" ht="12.75" customHeight="1" thickBot="1">
      <c r="A9" s="38" t="s">
        <v>48</v>
      </c>
      <c r="B9" s="39">
        <v>1750905</v>
      </c>
      <c r="C9" s="40" t="s">
        <v>49</v>
      </c>
      <c r="D9" s="41" t="s">
        <v>50</v>
      </c>
      <c r="E9" s="506" t="s">
        <v>51</v>
      </c>
      <c r="F9" s="507"/>
      <c r="G9" s="506" t="s">
        <v>52</v>
      </c>
      <c r="H9" s="507"/>
      <c r="I9" s="508" t="s">
        <v>53</v>
      </c>
      <c r="J9" s="509"/>
    </row>
    <row r="10" spans="1:27" s="42" customFormat="1" ht="15" customHeight="1">
      <c r="A10" s="43" t="s">
        <v>54</v>
      </c>
      <c r="B10" s="44">
        <v>249095</v>
      </c>
      <c r="C10" s="45" t="s">
        <v>55</v>
      </c>
      <c r="D10" s="46" t="s">
        <v>56</v>
      </c>
      <c r="E10" s="510">
        <f>B9</f>
        <v>1750905</v>
      </c>
      <c r="F10" s="511"/>
      <c r="G10" s="512">
        <v>1517401</v>
      </c>
      <c r="H10" s="513"/>
      <c r="I10" s="512">
        <v>3416666</v>
      </c>
      <c r="J10" s="513"/>
    </row>
    <row r="11" spans="1:27" s="42" customFormat="1" ht="15" customHeight="1">
      <c r="A11" s="43"/>
      <c r="B11" s="47">
        <v>18</v>
      </c>
      <c r="C11" s="48" t="s">
        <v>57</v>
      </c>
      <c r="D11" s="49" t="s">
        <v>58</v>
      </c>
      <c r="E11" s="514">
        <f>(E10/30) * 365</f>
        <v>21302677.5</v>
      </c>
      <c r="F11" s="486"/>
      <c r="G11" s="485">
        <f>(G10/30) * 365</f>
        <v>18461712.166666668</v>
      </c>
      <c r="H11" s="486"/>
      <c r="I11" s="485">
        <f>(I10/30) * 365</f>
        <v>41569436.333333336</v>
      </c>
      <c r="J11" s="486"/>
    </row>
    <row r="12" spans="1:27" s="42" customFormat="1" ht="15" customHeight="1">
      <c r="A12" s="43"/>
      <c r="B12" s="50" t="s">
        <v>59</v>
      </c>
      <c r="C12" s="51"/>
      <c r="D12" s="49" t="s">
        <v>60</v>
      </c>
      <c r="E12" s="518">
        <f>E52</f>
        <v>2128</v>
      </c>
      <c r="F12" s="519"/>
      <c r="G12" s="518">
        <f>G52</f>
        <v>2128</v>
      </c>
      <c r="H12" s="519"/>
      <c r="I12" s="520">
        <f>365*8</f>
        <v>2920</v>
      </c>
      <c r="J12" s="521"/>
      <c r="K12" s="52"/>
    </row>
    <row r="13" spans="1:27" s="42" customFormat="1" ht="15" customHeight="1" thickBot="1">
      <c r="A13" s="43" t="s">
        <v>61</v>
      </c>
      <c r="B13" s="53" t="str">
        <f>"  " &amp; G46 &amp; "  y  " &amp; J18</f>
        <v xml:space="preserve">  1,6845  y  1,44</v>
      </c>
      <c r="C13" s="54"/>
      <c r="D13" s="55" t="s">
        <v>62</v>
      </c>
      <c r="E13" s="522">
        <f>+ROUND(E11*$G$18/E12,0)</f>
        <v>16863</v>
      </c>
      <c r="F13" s="523"/>
      <c r="G13" s="522">
        <f>ROUND(G11*G18/G12,0)</f>
        <v>14614</v>
      </c>
      <c r="H13" s="523"/>
      <c r="I13" s="522">
        <f>+ROUND(I11*J18/I12,0)</f>
        <v>20500</v>
      </c>
      <c r="J13" s="523"/>
      <c r="K13" s="52"/>
    </row>
    <row r="14" spans="1:27" s="42" customFormat="1" ht="8.4499999999999993" customHeight="1">
      <c r="B14" s="56"/>
      <c r="C14" s="56"/>
      <c r="D14" s="57"/>
      <c r="E14" s="58"/>
      <c r="F14" s="58"/>
      <c r="G14" s="58"/>
      <c r="H14" s="58"/>
      <c r="I14" s="58"/>
      <c r="J14" s="58"/>
      <c r="K14" s="58"/>
      <c r="L14" s="58"/>
      <c r="M14" s="59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</row>
    <row r="15" spans="1:27" s="42" customFormat="1" ht="15" customHeight="1">
      <c r="B15" s="60"/>
      <c r="C15" s="56"/>
      <c r="D15" s="57"/>
      <c r="E15" s="61"/>
      <c r="F15" s="62" t="s">
        <v>63</v>
      </c>
      <c r="G15" s="63"/>
      <c r="H15" s="63"/>
      <c r="I15" s="64"/>
      <c r="J15" s="65"/>
      <c r="N15" s="66"/>
      <c r="O15" s="66"/>
      <c r="P15" s="66"/>
      <c r="Q15" s="67"/>
      <c r="R15" s="67"/>
    </row>
    <row r="16" spans="1:27" s="42" customFormat="1" ht="9" customHeight="1" thickBot="1">
      <c r="B16" s="60"/>
      <c r="C16" s="56"/>
      <c r="D16" s="57"/>
      <c r="E16" s="58"/>
      <c r="F16" s="58"/>
      <c r="G16" s="58"/>
      <c r="H16" s="58"/>
    </row>
    <row r="17" spans="2:18" s="42" customFormat="1" ht="12.75" customHeight="1" thickBot="1">
      <c r="B17" s="526" t="s">
        <v>64</v>
      </c>
      <c r="C17" s="527"/>
      <c r="D17" s="528"/>
      <c r="E17" s="68"/>
      <c r="F17" s="529" t="s">
        <v>65</v>
      </c>
      <c r="G17" s="530"/>
      <c r="H17" s="69"/>
      <c r="I17" s="529" t="s">
        <v>66</v>
      </c>
      <c r="J17" s="530"/>
      <c r="N17" s="515"/>
      <c r="O17" s="515"/>
      <c r="Q17" s="515"/>
      <c r="R17" s="515"/>
    </row>
    <row r="18" spans="2:18" s="73" customFormat="1" ht="12.75">
      <c r="B18" s="70" t="s">
        <v>67</v>
      </c>
      <c r="C18" s="71" t="s">
        <v>68</v>
      </c>
      <c r="D18" s="72" t="s">
        <v>69</v>
      </c>
      <c r="F18" s="74" t="s">
        <v>70</v>
      </c>
      <c r="G18" s="75">
        <f>ROUND(SUM(G22:G45),4)</f>
        <v>1.6845000000000001</v>
      </c>
      <c r="I18" s="74" t="s">
        <v>70</v>
      </c>
      <c r="J18" s="75">
        <f>ROUND(SUM(J22:J45),2)</f>
        <v>1.44</v>
      </c>
      <c r="O18" s="76"/>
      <c r="R18" s="76"/>
    </row>
    <row r="19" spans="2:18" s="52" customFormat="1" ht="12.75">
      <c r="B19" s="77" t="s">
        <v>71</v>
      </c>
      <c r="C19" s="78" t="s">
        <v>72</v>
      </c>
      <c r="D19" s="79" t="s">
        <v>72</v>
      </c>
      <c r="F19" s="80">
        <f>E10</f>
        <v>1750905</v>
      </c>
      <c r="G19" s="81"/>
      <c r="I19" s="80">
        <f>ROUNDUP(F19*2,-3)</f>
        <v>3502000</v>
      </c>
      <c r="J19" s="81"/>
      <c r="N19" s="82"/>
      <c r="O19" s="83"/>
      <c r="Q19" s="82"/>
      <c r="R19" s="83"/>
    </row>
    <row r="20" spans="2:18" s="29" customFormat="1" ht="25.5">
      <c r="B20" s="84" t="s">
        <v>73</v>
      </c>
      <c r="C20" s="85" t="s">
        <v>74</v>
      </c>
      <c r="D20" s="86" t="s">
        <v>75</v>
      </c>
      <c r="F20" s="80">
        <f>+IF(F19&lt;=2*$B$9,$B$10,0)</f>
        <v>249095</v>
      </c>
      <c r="G20" s="87"/>
      <c r="I20" s="80">
        <f>+IF(I19&lt;=2*$B$9,$B$10,0)</f>
        <v>0</v>
      </c>
      <c r="J20" s="87"/>
      <c r="N20" s="82"/>
      <c r="O20" s="88"/>
      <c r="Q20" s="82"/>
      <c r="R20" s="88"/>
    </row>
    <row r="21" spans="2:18" s="29" customFormat="1" ht="12.75">
      <c r="B21" s="84" t="s">
        <v>76</v>
      </c>
      <c r="C21" s="85" t="s">
        <v>77</v>
      </c>
      <c r="D21" s="86" t="s">
        <v>78</v>
      </c>
      <c r="F21" s="80">
        <f>+(365*F19)/30</f>
        <v>21302677.5</v>
      </c>
      <c r="G21" s="87">
        <v>1</v>
      </c>
      <c r="I21" s="80">
        <f>+(365*I19)/30</f>
        <v>42607666.666666664</v>
      </c>
      <c r="J21" s="89">
        <v>1</v>
      </c>
      <c r="N21" s="82"/>
      <c r="O21" s="90"/>
      <c r="Q21" s="82"/>
      <c r="R21" s="90"/>
    </row>
    <row r="22" spans="2:18" s="29" customFormat="1" ht="25.5">
      <c r="B22" s="84" t="s">
        <v>79</v>
      </c>
      <c r="C22" s="85" t="s">
        <v>80</v>
      </c>
      <c r="D22" s="91" t="s">
        <v>81</v>
      </c>
      <c r="F22" s="80">
        <f>+F21+(F20/30)*(365-$B$11-3)</f>
        <v>24158966.833333332</v>
      </c>
      <c r="G22" s="87">
        <f>+F22/F$21</f>
        <v>1.1340812361888937</v>
      </c>
      <c r="I22" s="80">
        <f>+I21+(I20/30)*(365-$B$11-3)</f>
        <v>42607666.666666664</v>
      </c>
      <c r="J22" s="89">
        <f>+I22/I$21</f>
        <v>1</v>
      </c>
      <c r="N22" s="82"/>
      <c r="O22" s="90"/>
      <c r="Q22" s="82"/>
      <c r="R22" s="90"/>
    </row>
    <row r="23" spans="2:18" s="29" customFormat="1" ht="12.75">
      <c r="B23" s="84"/>
      <c r="C23" s="92"/>
      <c r="D23" s="86"/>
      <c r="F23" s="80"/>
      <c r="G23" s="87"/>
      <c r="I23" s="80"/>
      <c r="J23" s="87"/>
      <c r="N23" s="82"/>
      <c r="O23" s="88"/>
      <c r="Q23" s="82"/>
      <c r="R23" s="88"/>
    </row>
    <row r="24" spans="2:18" s="29" customFormat="1" ht="12.75">
      <c r="B24" s="93" t="s">
        <v>82</v>
      </c>
      <c r="C24" s="94"/>
      <c r="D24" s="95"/>
      <c r="F24" s="96"/>
      <c r="G24" s="97"/>
      <c r="I24" s="96"/>
      <c r="J24" s="97"/>
      <c r="N24" s="82"/>
      <c r="O24" s="88"/>
      <c r="Q24" s="82"/>
      <c r="R24" s="88"/>
    </row>
    <row r="25" spans="2:18" s="29" customFormat="1" ht="12.75">
      <c r="B25" s="84" t="s">
        <v>83</v>
      </c>
      <c r="C25" s="92"/>
      <c r="D25" s="98" t="s">
        <v>84</v>
      </c>
      <c r="F25" s="80">
        <f>+F22*30/365</f>
        <v>1985668.506849315</v>
      </c>
      <c r="G25" s="89">
        <f>+F25/F$21</f>
        <v>9.3212156399087157E-2</v>
      </c>
      <c r="I25" s="80">
        <f>+I22*30/365</f>
        <v>3502000</v>
      </c>
      <c r="J25" s="89">
        <f>+I25/I$21</f>
        <v>8.2191780821917818E-2</v>
      </c>
      <c r="N25" s="82"/>
      <c r="O25" s="90"/>
      <c r="Q25" s="82"/>
      <c r="R25" s="90"/>
    </row>
    <row r="26" spans="2:18" s="29" customFormat="1" ht="12.75">
      <c r="B26" s="84" t="s">
        <v>85</v>
      </c>
      <c r="C26" s="92"/>
      <c r="D26" s="99" t="s">
        <v>86</v>
      </c>
      <c r="F26" s="80">
        <f>0.12*F25</f>
        <v>238280.22082191778</v>
      </c>
      <c r="G26" s="87">
        <f>+F26/F$21</f>
        <v>1.1185458767890458E-2</v>
      </c>
      <c r="I26" s="80">
        <f>0.12*I25</f>
        <v>420240</v>
      </c>
      <c r="J26" s="89">
        <f>+I26/I$21</f>
        <v>9.8630136986301367E-3</v>
      </c>
      <c r="N26" s="82"/>
      <c r="O26" s="90"/>
      <c r="Q26" s="82"/>
      <c r="R26" s="90"/>
    </row>
    <row r="27" spans="2:18" s="29" customFormat="1" ht="12.75">
      <c r="B27" s="84" t="s">
        <v>87</v>
      </c>
      <c r="C27" s="92"/>
      <c r="D27" s="86" t="s">
        <v>88</v>
      </c>
      <c r="F27" s="80">
        <f>0.5*F19</f>
        <v>875452.5</v>
      </c>
      <c r="G27" s="89">
        <f>+F27/F$21</f>
        <v>4.1095890410958902E-2</v>
      </c>
      <c r="I27" s="80">
        <f>0.5*I19</f>
        <v>1751000</v>
      </c>
      <c r="J27" s="89">
        <f>+I27/I$21</f>
        <v>4.1095890410958909E-2</v>
      </c>
      <c r="N27" s="82"/>
      <c r="O27" s="90"/>
      <c r="Q27" s="82"/>
      <c r="R27" s="90"/>
    </row>
    <row r="28" spans="2:18" s="29" customFormat="1" ht="12.75">
      <c r="B28" s="84" t="s">
        <v>89</v>
      </c>
      <c r="C28" s="92"/>
      <c r="D28" s="86" t="s">
        <v>90</v>
      </c>
      <c r="F28" s="80">
        <f>+F19+F20</f>
        <v>2000000</v>
      </c>
      <c r="G28" s="89">
        <f>+F28/F$21</f>
        <v>9.3884911884902736E-2</v>
      </c>
      <c r="I28" s="80">
        <f>+I19+I20</f>
        <v>3502000</v>
      </c>
      <c r="J28" s="89">
        <f>+I28/I$21</f>
        <v>8.2191780821917818E-2</v>
      </c>
      <c r="N28" s="82"/>
      <c r="O28" s="90"/>
      <c r="Q28" s="82"/>
      <c r="R28" s="90"/>
    </row>
    <row r="29" spans="2:18" s="29" customFormat="1" ht="12.75">
      <c r="B29" s="84"/>
      <c r="C29" s="92"/>
      <c r="D29" s="86"/>
      <c r="F29" s="80"/>
      <c r="G29" s="87"/>
      <c r="I29" s="80"/>
      <c r="J29" s="87"/>
      <c r="N29" s="82"/>
      <c r="O29" s="88"/>
      <c r="Q29" s="82"/>
      <c r="R29" s="88"/>
    </row>
    <row r="30" spans="2:18" s="29" customFormat="1" ht="12.75">
      <c r="B30" s="93" t="s">
        <v>91</v>
      </c>
      <c r="C30" s="94"/>
      <c r="D30" s="95"/>
      <c r="F30" s="96"/>
      <c r="G30" s="97"/>
      <c r="I30" s="96"/>
      <c r="J30" s="97"/>
      <c r="N30" s="82"/>
      <c r="O30" s="88"/>
      <c r="Q30" s="82"/>
      <c r="R30" s="88"/>
    </row>
    <row r="31" spans="2:18" s="52" customFormat="1" ht="12.75">
      <c r="B31" s="77" t="s">
        <v>92</v>
      </c>
      <c r="C31" s="100"/>
      <c r="D31" s="101"/>
      <c r="F31" s="102">
        <v>1201306.3643269539</v>
      </c>
      <c r="G31" s="103">
        <f>+F31/F$21</f>
        <v>5.6392271080804461E-2</v>
      </c>
      <c r="I31" s="102"/>
      <c r="J31" s="103">
        <f>+I31/I$21</f>
        <v>0</v>
      </c>
      <c r="N31" s="104"/>
      <c r="O31" s="105"/>
      <c r="Q31" s="104"/>
      <c r="R31" s="105"/>
    </row>
    <row r="32" spans="2:18" s="52" customFormat="1" ht="12.75">
      <c r="B32" s="77"/>
      <c r="C32" s="106"/>
      <c r="D32" s="101"/>
      <c r="F32" s="102"/>
      <c r="G32" s="81"/>
      <c r="I32" s="102"/>
      <c r="J32" s="81"/>
      <c r="N32" s="104"/>
      <c r="O32" s="83"/>
      <c r="Q32" s="104"/>
      <c r="R32" s="83"/>
    </row>
    <row r="33" spans="2:18" s="52" customFormat="1" ht="12.75">
      <c r="B33" s="107" t="s">
        <v>93</v>
      </c>
      <c r="C33" s="108"/>
      <c r="D33" s="109"/>
      <c r="F33" s="110"/>
      <c r="G33" s="111"/>
      <c r="I33" s="110"/>
      <c r="J33" s="111"/>
      <c r="N33" s="104"/>
      <c r="O33" s="83"/>
      <c r="Q33" s="104"/>
      <c r="R33" s="83"/>
    </row>
    <row r="34" spans="2:18" s="29" customFormat="1" ht="12.75">
      <c r="B34" s="84" t="s">
        <v>94</v>
      </c>
      <c r="C34" s="92"/>
      <c r="D34" s="86" t="s">
        <v>95</v>
      </c>
      <c r="F34" s="80">
        <f>+F$21*0.12</f>
        <v>2556321.2999999998</v>
      </c>
      <c r="G34" s="89">
        <f>+F34/F$21</f>
        <v>0.12</v>
      </c>
      <c r="I34" s="80">
        <f>+I$21*0.12</f>
        <v>5112919.9999999991</v>
      </c>
      <c r="J34" s="89">
        <f>+I34/I$21</f>
        <v>0.11999999999999998</v>
      </c>
      <c r="N34" s="82"/>
      <c r="O34" s="90"/>
      <c r="Q34" s="82"/>
      <c r="R34" s="90"/>
    </row>
    <row r="35" spans="2:18" s="29" customFormat="1" ht="25.5">
      <c r="B35" s="84" t="s">
        <v>96</v>
      </c>
      <c r="C35" s="92"/>
      <c r="D35" s="86" t="s">
        <v>97</v>
      </c>
      <c r="F35" s="80">
        <v>0</v>
      </c>
      <c r="G35" s="89">
        <f>+F35/F$21</f>
        <v>0</v>
      </c>
      <c r="I35" s="80">
        <v>0</v>
      </c>
      <c r="J35" s="89">
        <f>+I35/I$21</f>
        <v>0</v>
      </c>
      <c r="N35" s="82"/>
      <c r="O35" s="90"/>
      <c r="Q35" s="82"/>
      <c r="R35" s="90"/>
    </row>
    <row r="36" spans="2:18" s="29" customFormat="1" ht="25.5">
      <c r="B36" s="84" t="s">
        <v>98</v>
      </c>
      <c r="C36" s="92"/>
      <c r="D36" s="86" t="s">
        <v>99</v>
      </c>
      <c r="F36" s="80">
        <f>0.0696*F21</f>
        <v>1482666.3539999998</v>
      </c>
      <c r="G36" s="89">
        <f>+F36/F$21</f>
        <v>6.9599999999999995E-2</v>
      </c>
      <c r="I36" s="80">
        <f>0.0696*I21</f>
        <v>2965493.5999999996</v>
      </c>
      <c r="J36" s="89">
        <f>+I36/I$21</f>
        <v>6.9599999999999995E-2</v>
      </c>
      <c r="N36" s="82"/>
      <c r="O36" s="90"/>
      <c r="Q36" s="82"/>
      <c r="R36" s="90"/>
    </row>
    <row r="37" spans="2:18" s="29" customFormat="1" ht="12.75">
      <c r="B37" s="84"/>
      <c r="C37" s="92"/>
      <c r="D37" s="86"/>
      <c r="F37" s="80"/>
      <c r="G37" s="89"/>
      <c r="I37" s="80"/>
      <c r="J37" s="87"/>
      <c r="N37" s="82"/>
      <c r="O37" s="88"/>
      <c r="Q37" s="82"/>
      <c r="R37" s="88"/>
    </row>
    <row r="38" spans="2:18" s="29" customFormat="1" ht="12.75">
      <c r="B38" s="93" t="s">
        <v>100</v>
      </c>
      <c r="C38" s="112"/>
      <c r="D38" s="113"/>
      <c r="F38" s="114"/>
      <c r="G38" s="115"/>
      <c r="I38" s="114"/>
      <c r="J38" s="115"/>
      <c r="N38" s="116"/>
      <c r="O38" s="117"/>
      <c r="Q38" s="116"/>
      <c r="R38" s="117"/>
    </row>
    <row r="39" spans="2:18" s="29" customFormat="1" ht="25.5">
      <c r="B39" s="84" t="s">
        <v>101</v>
      </c>
      <c r="C39" s="92"/>
      <c r="D39" s="86" t="s">
        <v>97</v>
      </c>
      <c r="F39" s="80">
        <v>0</v>
      </c>
      <c r="G39" s="89">
        <f>+F39/F$21</f>
        <v>0</v>
      </c>
      <c r="I39" s="80">
        <v>0</v>
      </c>
      <c r="J39" s="89">
        <f>+I39/I$21</f>
        <v>0</v>
      </c>
      <c r="N39" s="82"/>
      <c r="O39" s="90"/>
      <c r="Q39" s="82"/>
      <c r="R39" s="90"/>
    </row>
    <row r="40" spans="2:18" s="29" customFormat="1" ht="25.5">
      <c r="B40" s="84" t="s">
        <v>102</v>
      </c>
      <c r="C40" s="92"/>
      <c r="D40" s="118" t="s">
        <v>103</v>
      </c>
      <c r="F40" s="80">
        <f>+F$21*($B$9/40)/F19</f>
        <v>532566.9375</v>
      </c>
      <c r="G40" s="89">
        <f>+F40/F$21</f>
        <v>2.5000000000000001E-2</v>
      </c>
      <c r="I40" s="80">
        <v>0</v>
      </c>
      <c r="J40" s="89">
        <f>+I40/I$21</f>
        <v>0</v>
      </c>
      <c r="N40" s="82"/>
      <c r="O40" s="90"/>
      <c r="Q40" s="82"/>
      <c r="R40" s="90"/>
    </row>
    <row r="41" spans="2:18" s="29" customFormat="1" ht="12.75">
      <c r="B41" s="84"/>
      <c r="C41" s="92"/>
      <c r="D41" s="86"/>
      <c r="F41" s="80"/>
      <c r="G41" s="87"/>
      <c r="I41" s="80"/>
      <c r="J41" s="87"/>
      <c r="N41" s="82"/>
      <c r="O41" s="88"/>
      <c r="Q41" s="82"/>
      <c r="R41" s="88"/>
    </row>
    <row r="42" spans="2:18" s="29" customFormat="1" ht="12.75">
      <c r="B42" s="93" t="s">
        <v>104</v>
      </c>
      <c r="C42" s="94"/>
      <c r="D42" s="95"/>
      <c r="F42" s="96"/>
      <c r="G42" s="97"/>
      <c r="I42" s="96"/>
      <c r="J42" s="97"/>
      <c r="N42" s="82"/>
      <c r="O42" s="88"/>
      <c r="Q42" s="82"/>
      <c r="R42" s="88"/>
    </row>
    <row r="43" spans="2:18" s="29" customFormat="1" ht="25.5">
      <c r="B43" s="84" t="s">
        <v>105</v>
      </c>
      <c r="C43" s="92"/>
      <c r="D43" s="86" t="s">
        <v>97</v>
      </c>
      <c r="F43" s="80">
        <v>0</v>
      </c>
      <c r="G43" s="89">
        <f>+F43/F$21</f>
        <v>0</v>
      </c>
      <c r="I43" s="80">
        <v>0</v>
      </c>
      <c r="J43" s="89">
        <f>+I43/I$21</f>
        <v>0</v>
      </c>
      <c r="N43" s="82"/>
      <c r="O43" s="90"/>
      <c r="Q43" s="82"/>
      <c r="R43" s="90"/>
    </row>
    <row r="44" spans="2:18" s="29" customFormat="1" ht="12.75">
      <c r="B44" s="84" t="s">
        <v>106</v>
      </c>
      <c r="C44" s="92"/>
      <c r="D44" s="86" t="s">
        <v>107</v>
      </c>
      <c r="F44" s="80">
        <f>+F$21*0.04</f>
        <v>852107.1</v>
      </c>
      <c r="G44" s="89">
        <f>+F44/F$21</f>
        <v>0.04</v>
      </c>
      <c r="I44" s="80">
        <f>+I$21*0.04</f>
        <v>1704306.6666666665</v>
      </c>
      <c r="J44" s="89">
        <f>+I44/I$21</f>
        <v>0.04</v>
      </c>
      <c r="N44" s="82"/>
      <c r="O44" s="90"/>
      <c r="Q44" s="82"/>
      <c r="R44" s="90"/>
    </row>
    <row r="45" spans="2:18" s="29" customFormat="1" ht="13.5" thickBot="1">
      <c r="B45" s="119"/>
      <c r="C45" s="120"/>
      <c r="D45" s="121"/>
      <c r="F45" s="122"/>
      <c r="G45" s="123"/>
      <c r="I45" s="122"/>
      <c r="J45" s="124"/>
      <c r="N45" s="82"/>
      <c r="O45" s="88"/>
      <c r="Q45" s="82"/>
      <c r="R45" s="88"/>
    </row>
    <row r="46" spans="2:18" s="131" customFormat="1" ht="26.25" thickBot="1">
      <c r="B46" s="125" t="s">
        <v>108</v>
      </c>
      <c r="C46" s="126" t="s">
        <v>109</v>
      </c>
      <c r="D46" s="127"/>
      <c r="E46" s="128"/>
      <c r="F46" s="129">
        <f>SUM(F22:F45)</f>
        <v>35883336.116831519</v>
      </c>
      <c r="G46" s="130">
        <f>ROUND(SUM(G22:G45),4)</f>
        <v>1.6845000000000001</v>
      </c>
      <c r="H46" s="128"/>
      <c r="I46" s="129">
        <f>SUM(I22:I45)</f>
        <v>61565626.93333333</v>
      </c>
      <c r="J46" s="130">
        <f>ROUND(SUM(J22:J45),2)</f>
        <v>1.44</v>
      </c>
      <c r="N46" s="132"/>
      <c r="O46" s="133"/>
      <c r="Q46" s="132"/>
      <c r="R46" s="133"/>
    </row>
    <row r="47" spans="2:18" s="29" customFormat="1" ht="12.75">
      <c r="B47" s="134"/>
      <c r="C47" s="135"/>
      <c r="D47" s="136"/>
      <c r="F47" s="134"/>
      <c r="G47" s="134"/>
    </row>
    <row r="48" spans="2:18" s="29" customFormat="1" ht="12.75">
      <c r="C48" s="137"/>
      <c r="D48" s="138"/>
    </row>
    <row r="49" spans="1:27" s="29" customFormat="1" ht="13.5" thickBot="1">
      <c r="B49" s="139"/>
      <c r="C49" s="140"/>
      <c r="D49" s="141"/>
      <c r="E49" s="139"/>
      <c r="F49" s="139"/>
      <c r="G49" s="139"/>
      <c r="H49" s="139"/>
    </row>
    <row r="50" spans="1:27" s="29" customFormat="1" ht="17.45" customHeight="1" thickBot="1">
      <c r="B50" s="142" t="s">
        <v>110</v>
      </c>
      <c r="C50" s="143"/>
      <c r="D50" s="144"/>
      <c r="E50" s="516" t="s">
        <v>51</v>
      </c>
      <c r="F50" s="517"/>
      <c r="G50" s="516" t="s">
        <v>52</v>
      </c>
      <c r="H50" s="517"/>
    </row>
    <row r="51" spans="1:27" s="29" customFormat="1" ht="12.75">
      <c r="B51" s="524" t="s">
        <v>111</v>
      </c>
      <c r="C51" s="525"/>
      <c r="D51" s="145"/>
      <c r="E51" s="146">
        <v>3</v>
      </c>
      <c r="F51" s="147"/>
      <c r="G51" s="148">
        <v>3</v>
      </c>
      <c r="H51" s="147"/>
    </row>
    <row r="52" spans="1:27" s="29" customFormat="1" ht="39" thickBot="1">
      <c r="B52" s="149" t="s">
        <v>112</v>
      </c>
      <c r="C52" s="150"/>
      <c r="D52" s="151" t="s">
        <v>113</v>
      </c>
      <c r="E52" s="152">
        <f>(365-(52+52/2+$B$11+E51))*8</f>
        <v>2128</v>
      </c>
      <c r="F52" s="153"/>
      <c r="G52" s="152">
        <f>(365-(52+52/2+$B$11+G51))*8</f>
        <v>2128</v>
      </c>
      <c r="H52" s="154"/>
    </row>
    <row r="53" spans="1:27" s="52" customFormat="1" ht="12.75">
      <c r="B53" s="155"/>
      <c r="C53" s="156"/>
      <c r="D53" s="157"/>
      <c r="E53" s="158"/>
      <c r="F53" s="105"/>
      <c r="G53" s="158"/>
      <c r="H53" s="105"/>
      <c r="I53" s="158"/>
      <c r="J53" s="105"/>
      <c r="K53" s="158"/>
      <c r="L53" s="105"/>
      <c r="M53" s="105"/>
      <c r="N53" s="158"/>
      <c r="O53" s="105"/>
      <c r="P53" s="158"/>
      <c r="Q53" s="105"/>
      <c r="R53" s="158"/>
      <c r="S53" s="105"/>
      <c r="T53" s="158"/>
      <c r="U53" s="105"/>
      <c r="V53" s="158"/>
      <c r="W53" s="105"/>
      <c r="X53" s="158"/>
      <c r="Y53" s="105"/>
      <c r="Z53" s="158"/>
      <c r="AA53" s="105"/>
    </row>
    <row r="54" spans="1:27" s="52" customFormat="1" ht="12.75">
      <c r="B54" s="155" t="s">
        <v>114</v>
      </c>
      <c r="C54" s="156"/>
      <c r="D54" s="159"/>
      <c r="T54" s="160"/>
    </row>
    <row r="55" spans="1:27" s="52" customFormat="1" ht="12.75" customHeight="1">
      <c r="B55" s="161" t="s">
        <v>115</v>
      </c>
      <c r="C55" s="162"/>
      <c r="D55" s="163"/>
      <c r="K55" s="163"/>
      <c r="L55" s="163"/>
      <c r="M55" s="163"/>
      <c r="N55" s="163"/>
      <c r="O55" s="163"/>
      <c r="T55" s="163"/>
      <c r="U55" s="163"/>
      <c r="V55" s="163"/>
      <c r="W55" s="163"/>
    </row>
    <row r="56" spans="1:27" s="52" customFormat="1" ht="12.75" customHeight="1">
      <c r="B56" s="161" t="s">
        <v>116</v>
      </c>
      <c r="C56" s="162"/>
      <c r="D56" s="163"/>
      <c r="K56" s="163"/>
      <c r="L56" s="163"/>
      <c r="M56" s="163"/>
      <c r="N56" s="163"/>
      <c r="O56" s="163"/>
      <c r="T56" s="163"/>
      <c r="U56" s="163"/>
      <c r="V56" s="163"/>
      <c r="W56" s="163"/>
    </row>
    <row r="57" spans="1:27" s="52" customFormat="1" ht="12.75">
      <c r="B57" s="161" t="s">
        <v>117</v>
      </c>
      <c r="C57" s="164"/>
      <c r="D57" s="159"/>
    </row>
    <row r="58" spans="1:27" s="52" customFormat="1" ht="12.75">
      <c r="B58" s="161" t="s">
        <v>118</v>
      </c>
      <c r="C58" s="162"/>
      <c r="D58" s="163"/>
      <c r="K58" s="163"/>
      <c r="L58" s="163"/>
      <c r="M58" s="163"/>
      <c r="N58" s="163"/>
      <c r="O58" s="163"/>
      <c r="T58" s="163"/>
      <c r="U58" s="163"/>
      <c r="V58" s="163"/>
      <c r="W58" s="163"/>
    </row>
    <row r="59" spans="1:27">
      <c r="B59" s="25" t="s">
        <v>119</v>
      </c>
      <c r="F59" s="165"/>
    </row>
    <row r="60" spans="1:27">
      <c r="F60" s="165"/>
    </row>
    <row r="61" spans="1:27">
      <c r="F61" s="165"/>
    </row>
    <row r="62" spans="1:27" ht="24" customHeight="1">
      <c r="A62" s="166"/>
      <c r="B62" s="167" t="s">
        <v>120</v>
      </c>
      <c r="C62" s="168"/>
      <c r="D62" s="168"/>
      <c r="E62" s="168"/>
      <c r="F62" s="169"/>
      <c r="G62" s="168"/>
      <c r="H62" s="168"/>
      <c r="I62" s="170"/>
      <c r="J62" s="171"/>
      <c r="N62" s="172"/>
    </row>
    <row r="63" spans="1:27" ht="24" customHeight="1">
      <c r="A63" s="173" t="s">
        <v>121</v>
      </c>
      <c r="B63" s="174" t="s">
        <v>122</v>
      </c>
      <c r="C63" s="175"/>
      <c r="D63" s="176"/>
      <c r="E63" s="177" t="s">
        <v>123</v>
      </c>
      <c r="F63" s="178" t="s">
        <v>124</v>
      </c>
      <c r="G63" s="179" t="s">
        <v>125</v>
      </c>
      <c r="H63" s="180" t="s">
        <v>126</v>
      </c>
      <c r="I63" s="181" t="s">
        <v>127</v>
      </c>
      <c r="J63" s="182" t="s">
        <v>128</v>
      </c>
      <c r="K63" s="183" t="s">
        <v>129</v>
      </c>
      <c r="M63" s="184" t="s">
        <v>128</v>
      </c>
    </row>
    <row r="64" spans="1:27" ht="12.75">
      <c r="A64" s="185">
        <v>201005</v>
      </c>
      <c r="B64" s="186" t="s">
        <v>130</v>
      </c>
      <c r="C64" s="187"/>
      <c r="D64" s="187"/>
      <c r="E64" s="188" t="s">
        <v>131</v>
      </c>
      <c r="F64" s="189">
        <f>+I13</f>
        <v>20500</v>
      </c>
      <c r="G64" s="190">
        <v>1</v>
      </c>
      <c r="H64" s="191">
        <f t="shared" ref="H64:H85" si="0">+ROUND(F64*G64,0)</f>
        <v>20500</v>
      </c>
      <c r="I64" s="192">
        <v>21497</v>
      </c>
      <c r="J64" s="193">
        <f t="shared" ref="J64:J111" si="1">+I64-H64</f>
        <v>997</v>
      </c>
      <c r="K64" s="194">
        <v>1</v>
      </c>
      <c r="L64" s="195"/>
      <c r="M64" s="196"/>
      <c r="N64" s="197"/>
      <c r="O64" s="198"/>
      <c r="P64" s="197"/>
      <c r="Q64" s="199"/>
      <c r="R64" s="193"/>
    </row>
    <row r="65" spans="1:18" ht="12.75">
      <c r="A65" s="185">
        <v>201000</v>
      </c>
      <c r="B65" s="200" t="s">
        <v>132</v>
      </c>
      <c r="C65" s="201"/>
      <c r="D65" s="201"/>
      <c r="E65" s="202" t="s">
        <v>133</v>
      </c>
      <c r="F65" s="203">
        <f>+E13</f>
        <v>16863</v>
      </c>
      <c r="G65" s="190">
        <v>1</v>
      </c>
      <c r="H65" s="204">
        <f t="shared" si="0"/>
        <v>16863</v>
      </c>
      <c r="I65" s="205">
        <v>9611</v>
      </c>
      <c r="J65" s="193">
        <f t="shared" si="1"/>
        <v>-7252</v>
      </c>
      <c r="K65" s="206">
        <v>1</v>
      </c>
      <c r="L65" s="207"/>
      <c r="M65" s="208"/>
      <c r="N65" s="209"/>
      <c r="O65" s="210"/>
      <c r="P65" s="209"/>
      <c r="Q65" s="211"/>
      <c r="R65" s="193"/>
    </row>
    <row r="66" spans="1:18" ht="12.75">
      <c r="A66" s="185">
        <v>201001</v>
      </c>
      <c r="B66" s="200" t="s">
        <v>134</v>
      </c>
      <c r="C66" s="201"/>
      <c r="D66" s="201"/>
      <c r="E66" s="202" t="s">
        <v>133</v>
      </c>
      <c r="F66" s="203">
        <f>+E13</f>
        <v>16863</v>
      </c>
      <c r="G66" s="212">
        <v>1.1999</v>
      </c>
      <c r="H66" s="204">
        <f t="shared" si="0"/>
        <v>20234</v>
      </c>
      <c r="I66" s="205">
        <v>11532</v>
      </c>
      <c r="J66" s="193">
        <f t="shared" si="1"/>
        <v>-8702</v>
      </c>
      <c r="K66" s="213">
        <v>1</v>
      </c>
      <c r="L66" s="214"/>
      <c r="M66" s="215"/>
      <c r="N66" s="216"/>
      <c r="O66" s="217"/>
      <c r="P66" s="216"/>
      <c r="Q66" s="218"/>
      <c r="R66" s="219"/>
    </row>
    <row r="67" spans="1:18" ht="12.75">
      <c r="A67" s="185">
        <v>201008</v>
      </c>
      <c r="B67" s="220" t="s">
        <v>135</v>
      </c>
      <c r="C67" s="201"/>
      <c r="D67" s="201"/>
      <c r="E67" s="202" t="s">
        <v>136</v>
      </c>
      <c r="F67" s="203">
        <f>+E13</f>
        <v>16863</v>
      </c>
      <c r="G67" s="212">
        <v>3.0998999999999999</v>
      </c>
      <c r="H67" s="221">
        <f t="shared" si="0"/>
        <v>52274</v>
      </c>
      <c r="I67" s="222">
        <v>29793</v>
      </c>
      <c r="J67" s="193">
        <f t="shared" si="1"/>
        <v>-22481</v>
      </c>
      <c r="K67" s="213">
        <v>1</v>
      </c>
      <c r="L67" s="214"/>
      <c r="M67" s="215"/>
      <c r="N67" s="216"/>
      <c r="O67" s="217"/>
      <c r="P67" s="216"/>
      <c r="Q67" s="218"/>
      <c r="R67" s="219"/>
    </row>
    <row r="68" spans="1:18" ht="12.75">
      <c r="A68" s="185">
        <v>201006</v>
      </c>
      <c r="B68" s="200" t="s">
        <v>137</v>
      </c>
      <c r="C68" s="201"/>
      <c r="D68" s="201"/>
      <c r="E68" s="202" t="s">
        <v>131</v>
      </c>
      <c r="F68" s="223">
        <f>+I13</f>
        <v>20500</v>
      </c>
      <c r="G68" s="190">
        <v>1</v>
      </c>
      <c r="H68" s="221">
        <f t="shared" si="0"/>
        <v>20500</v>
      </c>
      <c r="I68" s="222">
        <v>21497</v>
      </c>
      <c r="J68" s="193">
        <f t="shared" si="1"/>
        <v>997</v>
      </c>
      <c r="K68" s="213">
        <v>1</v>
      </c>
      <c r="L68" s="214"/>
      <c r="M68" s="215"/>
      <c r="N68" s="216"/>
      <c r="O68" s="217"/>
      <c r="P68" s="216"/>
      <c r="Q68" s="218"/>
      <c r="R68" s="219"/>
    </row>
    <row r="69" spans="1:18" ht="12.75">
      <c r="A69" s="185">
        <v>201007</v>
      </c>
      <c r="B69" s="200" t="s">
        <v>138</v>
      </c>
      <c r="C69" s="201"/>
      <c r="D69" s="201"/>
      <c r="E69" s="202" t="s">
        <v>131</v>
      </c>
      <c r="F69" s="223">
        <f>+I13</f>
        <v>20500</v>
      </c>
      <c r="G69" s="190">
        <v>1</v>
      </c>
      <c r="H69" s="221">
        <f t="shared" si="0"/>
        <v>20500</v>
      </c>
      <c r="I69" s="222">
        <v>21497</v>
      </c>
      <c r="J69" s="193">
        <f t="shared" si="1"/>
        <v>997</v>
      </c>
      <c r="K69" s="213">
        <v>1</v>
      </c>
      <c r="L69" s="214"/>
      <c r="M69" s="215"/>
      <c r="N69" s="216"/>
      <c r="O69" s="217"/>
      <c r="P69" s="216"/>
      <c r="Q69" s="218"/>
      <c r="R69" s="219"/>
    </row>
    <row r="70" spans="1:18" ht="12.75">
      <c r="A70" s="185">
        <v>200002</v>
      </c>
      <c r="B70" s="200" t="s">
        <v>139</v>
      </c>
      <c r="C70" s="201"/>
      <c r="D70" s="201"/>
      <c r="E70" s="202" t="s">
        <v>136</v>
      </c>
      <c r="F70" s="223">
        <f>+I13</f>
        <v>20500</v>
      </c>
      <c r="G70" s="212">
        <v>4.2801</v>
      </c>
      <c r="H70" s="221">
        <f t="shared" si="0"/>
        <v>87742</v>
      </c>
      <c r="I70" s="222">
        <v>92009</v>
      </c>
      <c r="J70" s="193">
        <f t="shared" si="1"/>
        <v>4267</v>
      </c>
      <c r="K70" s="213">
        <v>1</v>
      </c>
      <c r="L70" s="214"/>
      <c r="M70" s="215"/>
      <c r="N70" s="216"/>
      <c r="O70" s="217"/>
      <c r="P70" s="216"/>
      <c r="Q70" s="218"/>
      <c r="R70" s="219"/>
    </row>
    <row r="71" spans="1:18" ht="12.75">
      <c r="A71" s="185">
        <v>200004</v>
      </c>
      <c r="B71" s="200" t="s">
        <v>140</v>
      </c>
      <c r="C71" s="201"/>
      <c r="D71" s="201"/>
      <c r="E71" s="202" t="s">
        <v>136</v>
      </c>
      <c r="F71" s="203">
        <f>+E13+G13</f>
        <v>31477</v>
      </c>
      <c r="G71" s="212">
        <v>1.12513</v>
      </c>
      <c r="H71" s="204">
        <f t="shared" si="0"/>
        <v>35416</v>
      </c>
      <c r="I71" s="205">
        <v>27223</v>
      </c>
      <c r="J71" s="193">
        <f t="shared" si="1"/>
        <v>-8193</v>
      </c>
      <c r="K71" s="213">
        <v>2</v>
      </c>
      <c r="L71" s="214"/>
      <c r="M71" s="215"/>
      <c r="N71" s="216"/>
      <c r="O71" s="217"/>
      <c r="P71" s="216"/>
      <c r="Q71" s="218"/>
      <c r="R71" s="219"/>
    </row>
    <row r="72" spans="1:18" ht="12.75">
      <c r="A72" s="185">
        <v>200005</v>
      </c>
      <c r="B72" s="200" t="s">
        <v>141</v>
      </c>
      <c r="C72" s="201"/>
      <c r="D72" s="201"/>
      <c r="E72" s="202" t="s">
        <v>136</v>
      </c>
      <c r="F72" s="203">
        <f>2*E13+G13</f>
        <v>48340</v>
      </c>
      <c r="G72" s="212">
        <v>1.091</v>
      </c>
      <c r="H72" s="204">
        <f t="shared" si="0"/>
        <v>52739</v>
      </c>
      <c r="I72" s="205">
        <v>36882</v>
      </c>
      <c r="J72" s="193">
        <f t="shared" si="1"/>
        <v>-15857</v>
      </c>
      <c r="K72" s="213">
        <v>3</v>
      </c>
      <c r="L72" s="214"/>
      <c r="M72" s="215"/>
      <c r="N72" s="216"/>
      <c r="O72" s="217"/>
      <c r="P72" s="216"/>
      <c r="Q72" s="218"/>
      <c r="R72" s="219"/>
    </row>
    <row r="73" spans="1:18" ht="12.75">
      <c r="A73" s="185">
        <v>200006</v>
      </c>
      <c r="B73" s="224" t="s">
        <v>142</v>
      </c>
      <c r="C73" s="225"/>
      <c r="D73" s="225"/>
      <c r="E73" s="226" t="s">
        <v>136</v>
      </c>
      <c r="F73" s="227">
        <f>E13</f>
        <v>16863</v>
      </c>
      <c r="G73" s="190">
        <v>1</v>
      </c>
      <c r="H73" s="228">
        <f t="shared" si="0"/>
        <v>16863</v>
      </c>
      <c r="I73" s="229">
        <v>9611</v>
      </c>
      <c r="J73" s="193">
        <f t="shared" si="1"/>
        <v>-7252</v>
      </c>
      <c r="K73" s="213">
        <v>1</v>
      </c>
      <c r="L73" s="214"/>
      <c r="M73" s="215"/>
      <c r="N73" s="216"/>
      <c r="O73" s="217"/>
      <c r="P73" s="216"/>
      <c r="Q73" s="218"/>
      <c r="R73" s="219"/>
    </row>
    <row r="74" spans="1:18" ht="12.75">
      <c r="A74" s="185">
        <v>200007</v>
      </c>
      <c r="B74" s="224" t="s">
        <v>143</v>
      </c>
      <c r="C74" s="225"/>
      <c r="D74" s="225"/>
      <c r="E74" s="226" t="s">
        <v>136</v>
      </c>
      <c r="F74" s="227">
        <f>+E13+G13</f>
        <v>31477</v>
      </c>
      <c r="G74" s="190">
        <v>1</v>
      </c>
      <c r="H74" s="228">
        <f t="shared" si="0"/>
        <v>31477</v>
      </c>
      <c r="I74" s="229">
        <v>24195</v>
      </c>
      <c r="J74" s="193">
        <f t="shared" si="1"/>
        <v>-7282</v>
      </c>
      <c r="K74" s="213">
        <v>2</v>
      </c>
      <c r="L74" s="214"/>
      <c r="M74" s="215"/>
      <c r="N74" s="216"/>
      <c r="O74" s="217"/>
      <c r="P74" s="216"/>
      <c r="Q74" s="218"/>
      <c r="R74" s="219"/>
    </row>
    <row r="75" spans="1:18" ht="12.75">
      <c r="A75" s="185">
        <v>200008</v>
      </c>
      <c r="B75" s="224" t="s">
        <v>144</v>
      </c>
      <c r="C75" s="225"/>
      <c r="D75" s="225"/>
      <c r="E75" s="226" t="s">
        <v>136</v>
      </c>
      <c r="F75" s="227">
        <f>2*E13</f>
        <v>33726</v>
      </c>
      <c r="G75" s="190">
        <v>1</v>
      </c>
      <c r="H75" s="228">
        <f t="shared" si="0"/>
        <v>33726</v>
      </c>
      <c r="I75" s="229">
        <v>19222</v>
      </c>
      <c r="J75" s="193">
        <f t="shared" si="1"/>
        <v>-14504</v>
      </c>
      <c r="K75" s="213">
        <v>2</v>
      </c>
      <c r="L75" s="214"/>
      <c r="M75" s="215"/>
      <c r="N75" s="230"/>
      <c r="O75" s="231"/>
      <c r="P75" s="216"/>
      <c r="Q75" s="218"/>
      <c r="R75" s="219"/>
    </row>
    <row r="76" spans="1:18" ht="12.75">
      <c r="A76" s="185">
        <v>200009</v>
      </c>
      <c r="B76" s="224" t="s">
        <v>145</v>
      </c>
      <c r="C76" s="225"/>
      <c r="D76" s="225"/>
      <c r="E76" s="226" t="s">
        <v>136</v>
      </c>
      <c r="F76" s="227">
        <f>2*E13+G13</f>
        <v>48340</v>
      </c>
      <c r="G76" s="190">
        <v>1</v>
      </c>
      <c r="H76" s="228">
        <f t="shared" si="0"/>
        <v>48340</v>
      </c>
      <c r="I76" s="229">
        <v>33806</v>
      </c>
      <c r="J76" s="193">
        <f t="shared" si="1"/>
        <v>-14534</v>
      </c>
      <c r="K76" s="213">
        <v>3</v>
      </c>
      <c r="L76" s="214"/>
      <c r="M76" s="215"/>
      <c r="N76" s="230"/>
      <c r="O76" s="231"/>
      <c r="P76" s="216"/>
      <c r="Q76" s="218"/>
      <c r="R76" s="219"/>
    </row>
    <row r="77" spans="1:18" ht="12.75">
      <c r="A77" s="185">
        <v>200010</v>
      </c>
      <c r="B77" s="224" t="s">
        <v>146</v>
      </c>
      <c r="C77" s="225"/>
      <c r="D77" s="225"/>
      <c r="E77" s="226" t="s">
        <v>136</v>
      </c>
      <c r="F77" s="227">
        <f>3*E13</f>
        <v>50589</v>
      </c>
      <c r="G77" s="190">
        <v>1</v>
      </c>
      <c r="H77" s="228">
        <f t="shared" si="0"/>
        <v>50589</v>
      </c>
      <c r="I77" s="229">
        <v>28833</v>
      </c>
      <c r="J77" s="193">
        <f t="shared" si="1"/>
        <v>-21756</v>
      </c>
      <c r="K77" s="213">
        <v>3</v>
      </c>
      <c r="L77" s="214"/>
      <c r="M77" s="215"/>
      <c r="N77" s="230"/>
      <c r="O77" s="231"/>
      <c r="P77" s="216"/>
      <c r="Q77" s="218"/>
      <c r="R77" s="219"/>
    </row>
    <row r="78" spans="1:18" ht="12.75">
      <c r="A78" s="185">
        <v>200011</v>
      </c>
      <c r="B78" s="224" t="s">
        <v>147</v>
      </c>
      <c r="C78" s="225"/>
      <c r="D78" s="225"/>
      <c r="E78" s="226" t="s">
        <v>136</v>
      </c>
      <c r="F78" s="227">
        <f>3*E13+G13</f>
        <v>65203</v>
      </c>
      <c r="G78" s="190">
        <v>1</v>
      </c>
      <c r="H78" s="228">
        <f t="shared" si="0"/>
        <v>65203</v>
      </c>
      <c r="I78" s="229">
        <v>43417</v>
      </c>
      <c r="J78" s="193">
        <f t="shared" si="1"/>
        <v>-21786</v>
      </c>
      <c r="K78" s="213">
        <v>4</v>
      </c>
      <c r="L78" s="214"/>
      <c r="M78" s="215"/>
      <c r="N78" s="230"/>
      <c r="O78" s="231"/>
      <c r="P78" s="216"/>
      <c r="Q78" s="218"/>
      <c r="R78" s="219"/>
    </row>
    <row r="79" spans="1:18" ht="12.75">
      <c r="A79" s="185">
        <v>207000</v>
      </c>
      <c r="B79" s="224" t="s">
        <v>148</v>
      </c>
      <c r="C79" s="225"/>
      <c r="D79" s="225"/>
      <c r="E79" s="226" t="s">
        <v>136</v>
      </c>
      <c r="F79" s="227">
        <f>4*E13</f>
        <v>67452</v>
      </c>
      <c r="G79" s="190">
        <v>1</v>
      </c>
      <c r="H79" s="228">
        <f t="shared" si="0"/>
        <v>67452</v>
      </c>
      <c r="I79" s="229">
        <v>38444</v>
      </c>
      <c r="J79" s="193">
        <f t="shared" si="1"/>
        <v>-29008</v>
      </c>
      <c r="K79" s="213">
        <v>4</v>
      </c>
      <c r="L79" s="214"/>
      <c r="M79" s="215"/>
      <c r="N79" s="230"/>
      <c r="O79" s="231"/>
      <c r="P79" s="216"/>
      <c r="Q79" s="218"/>
      <c r="R79" s="219"/>
    </row>
    <row r="80" spans="1:18" ht="12.75">
      <c r="A80" s="185">
        <v>200012</v>
      </c>
      <c r="B80" s="224" t="s">
        <v>149</v>
      </c>
      <c r="C80" s="225"/>
      <c r="D80" s="225"/>
      <c r="E80" s="226" t="s">
        <v>136</v>
      </c>
      <c r="F80" s="227">
        <f>4*E13+G13</f>
        <v>82066</v>
      </c>
      <c r="G80" s="190">
        <v>1</v>
      </c>
      <c r="H80" s="228">
        <f t="shared" si="0"/>
        <v>82066</v>
      </c>
      <c r="I80" s="229">
        <v>53028</v>
      </c>
      <c r="J80" s="193">
        <f t="shared" si="1"/>
        <v>-29038</v>
      </c>
      <c r="K80" s="213">
        <v>5</v>
      </c>
      <c r="L80" s="214"/>
      <c r="M80" s="215"/>
      <c r="N80" s="230"/>
      <c r="O80" s="231"/>
      <c r="P80" s="216"/>
      <c r="Q80" s="218"/>
      <c r="R80" s="219"/>
    </row>
    <row r="81" spans="1:18" ht="12.75">
      <c r="A81" s="185">
        <v>200013</v>
      </c>
      <c r="B81" s="224" t="s">
        <v>150</v>
      </c>
      <c r="C81" s="225"/>
      <c r="D81" s="225"/>
      <c r="E81" s="226" t="s">
        <v>136</v>
      </c>
      <c r="F81" s="227">
        <f>5*E13+G13</f>
        <v>98929</v>
      </c>
      <c r="G81" s="190">
        <v>1</v>
      </c>
      <c r="H81" s="228">
        <f t="shared" si="0"/>
        <v>98929</v>
      </c>
      <c r="I81" s="229">
        <v>62639</v>
      </c>
      <c r="J81" s="193">
        <f t="shared" si="1"/>
        <v>-36290</v>
      </c>
      <c r="K81" s="213">
        <v>6</v>
      </c>
      <c r="L81" s="214"/>
      <c r="M81" s="215"/>
      <c r="N81" s="230"/>
      <c r="O81" s="231"/>
      <c r="P81" s="216"/>
      <c r="Q81" s="218"/>
      <c r="R81" s="219"/>
    </row>
    <row r="82" spans="1:18" ht="12.75">
      <c r="A82" s="185">
        <v>219007</v>
      </c>
      <c r="B82" s="224" t="s">
        <v>151</v>
      </c>
      <c r="C82" s="225"/>
      <c r="D82" s="225"/>
      <c r="E82" s="226" t="s">
        <v>136</v>
      </c>
      <c r="F82" s="227">
        <f>AyudanteHR*5</f>
        <v>84315</v>
      </c>
      <c r="G82" s="190">
        <v>1</v>
      </c>
      <c r="H82" s="228">
        <f t="shared" si="0"/>
        <v>84315</v>
      </c>
      <c r="I82" s="229">
        <v>48055</v>
      </c>
      <c r="J82" s="193">
        <f t="shared" si="1"/>
        <v>-36260</v>
      </c>
      <c r="K82" s="213">
        <v>5</v>
      </c>
      <c r="L82" s="214"/>
      <c r="M82" s="215"/>
      <c r="N82" s="230"/>
      <c r="O82" s="231"/>
      <c r="P82" s="216"/>
      <c r="Q82" s="218"/>
      <c r="R82" s="219"/>
    </row>
    <row r="83" spans="1:18" ht="12.75">
      <c r="A83" s="185">
        <v>200100</v>
      </c>
      <c r="B83" s="224" t="s">
        <v>152</v>
      </c>
      <c r="C83" s="225"/>
      <c r="D83" s="225"/>
      <c r="E83" s="226" t="s">
        <v>136</v>
      </c>
      <c r="F83" s="227">
        <f>G13</f>
        <v>14614</v>
      </c>
      <c r="G83" s="190">
        <v>1</v>
      </c>
      <c r="H83" s="228">
        <f t="shared" si="0"/>
        <v>14614</v>
      </c>
      <c r="I83" s="229">
        <v>14584</v>
      </c>
      <c r="J83" s="193">
        <f t="shared" si="1"/>
        <v>-30</v>
      </c>
      <c r="K83" s="213">
        <v>1</v>
      </c>
      <c r="L83" s="214"/>
      <c r="M83" s="215"/>
      <c r="N83" s="230"/>
      <c r="O83" s="231"/>
      <c r="P83" s="216"/>
      <c r="Q83" s="218"/>
      <c r="R83" s="219"/>
    </row>
    <row r="84" spans="1:18" ht="12.75">
      <c r="A84" s="185">
        <v>200029</v>
      </c>
      <c r="B84" s="200" t="s">
        <v>153</v>
      </c>
      <c r="C84" s="201"/>
      <c r="D84" s="201"/>
      <c r="E84" s="202" t="s">
        <v>136</v>
      </c>
      <c r="F84" s="223">
        <f>+E13+G13</f>
        <v>31477</v>
      </c>
      <c r="G84" s="232">
        <v>1</v>
      </c>
      <c r="H84" s="221">
        <f t="shared" si="0"/>
        <v>31477</v>
      </c>
      <c r="I84" s="222">
        <v>24195</v>
      </c>
      <c r="J84" s="193">
        <f t="shared" si="1"/>
        <v>-7282</v>
      </c>
      <c r="K84" s="213">
        <v>2</v>
      </c>
      <c r="L84" s="214"/>
      <c r="M84" s="215"/>
      <c r="N84" s="216"/>
      <c r="O84" s="217"/>
      <c r="P84" s="216"/>
      <c r="Q84" s="218"/>
      <c r="R84" s="219"/>
    </row>
    <row r="85" spans="1:18" ht="12.75">
      <c r="A85" s="185">
        <v>200015</v>
      </c>
      <c r="B85" s="200" t="s">
        <v>154</v>
      </c>
      <c r="C85" s="201"/>
      <c r="D85" s="201"/>
      <c r="E85" s="202" t="s">
        <v>136</v>
      </c>
      <c r="F85" s="223">
        <f>+E13+G13</f>
        <v>31477</v>
      </c>
      <c r="G85" s="233">
        <v>1.1251199999999999</v>
      </c>
      <c r="H85" s="221">
        <f t="shared" si="0"/>
        <v>35415</v>
      </c>
      <c r="I85" s="222">
        <v>27222</v>
      </c>
      <c r="J85" s="193">
        <f t="shared" si="1"/>
        <v>-8193</v>
      </c>
      <c r="K85" s="213">
        <v>2</v>
      </c>
      <c r="L85" s="214"/>
      <c r="M85" s="215"/>
      <c r="N85" s="216"/>
      <c r="O85" s="217"/>
      <c r="P85" s="216"/>
      <c r="Q85" s="218"/>
      <c r="R85" s="219"/>
    </row>
    <row r="86" spans="1:18" ht="12.75">
      <c r="A86" s="185">
        <v>200033</v>
      </c>
      <c r="B86" s="200" t="s">
        <v>155</v>
      </c>
      <c r="C86" s="201"/>
      <c r="D86" s="201"/>
      <c r="E86" s="202" t="s">
        <v>136</v>
      </c>
      <c r="F86" s="223">
        <f>2*E13+G13</f>
        <v>48340</v>
      </c>
      <c r="G86" s="233">
        <v>1.3646799999999999</v>
      </c>
      <c r="H86" s="221">
        <f t="shared" ref="H86:H105" si="2">ROUND(F86*G86,0)</f>
        <v>65969</v>
      </c>
      <c r="I86" s="222">
        <v>46134</v>
      </c>
      <c r="J86" s="193">
        <f t="shared" si="1"/>
        <v>-19835</v>
      </c>
      <c r="K86" s="213">
        <v>3</v>
      </c>
      <c r="L86" s="214"/>
      <c r="M86" s="215"/>
      <c r="N86" s="216"/>
      <c r="O86" s="217"/>
      <c r="P86" s="216"/>
      <c r="Q86" s="218"/>
      <c r="R86" s="219"/>
    </row>
    <row r="87" spans="1:18" ht="12.75">
      <c r="A87" s="185">
        <v>200016</v>
      </c>
      <c r="B87" s="200" t="s">
        <v>156</v>
      </c>
      <c r="C87" s="201"/>
      <c r="D87" s="201"/>
      <c r="E87" s="202" t="s">
        <v>136</v>
      </c>
      <c r="F87" s="223">
        <f>+E13+G13</f>
        <v>31477</v>
      </c>
      <c r="G87" s="233">
        <v>1.4751000000000001</v>
      </c>
      <c r="H87" s="221">
        <f t="shared" si="2"/>
        <v>46432</v>
      </c>
      <c r="I87" s="222">
        <v>35690</v>
      </c>
      <c r="J87" s="193">
        <f t="shared" si="1"/>
        <v>-10742</v>
      </c>
      <c r="K87" s="213">
        <v>2</v>
      </c>
      <c r="L87" s="214"/>
      <c r="M87" s="215"/>
      <c r="N87" s="216"/>
      <c r="O87" s="217"/>
      <c r="P87" s="216"/>
      <c r="Q87" s="218"/>
      <c r="R87" s="219"/>
    </row>
    <row r="88" spans="1:18" ht="12.75">
      <c r="A88" s="185">
        <v>200017</v>
      </c>
      <c r="B88" s="200" t="s">
        <v>157</v>
      </c>
      <c r="C88" s="201"/>
      <c r="D88" s="201"/>
      <c r="E88" s="202" t="s">
        <v>136</v>
      </c>
      <c r="F88" s="223">
        <f>+E13+G13</f>
        <v>31477</v>
      </c>
      <c r="G88" s="233">
        <v>1.0625800000000001</v>
      </c>
      <c r="H88" s="221">
        <f t="shared" si="2"/>
        <v>33447</v>
      </c>
      <c r="I88" s="222">
        <v>25709</v>
      </c>
      <c r="J88" s="193">
        <f t="shared" si="1"/>
        <v>-7738</v>
      </c>
      <c r="K88" s="213">
        <v>2</v>
      </c>
      <c r="L88" s="214"/>
      <c r="M88" s="215"/>
      <c r="N88" s="216"/>
      <c r="O88" s="217"/>
      <c r="P88" s="216"/>
      <c r="Q88" s="218"/>
      <c r="R88" s="219"/>
    </row>
    <row r="89" spans="1:18" ht="12.75">
      <c r="A89" s="185">
        <v>200030</v>
      </c>
      <c r="B89" s="200" t="s">
        <v>158</v>
      </c>
      <c r="C89" s="201"/>
      <c r="D89" s="201"/>
      <c r="E89" s="202" t="s">
        <v>133</v>
      </c>
      <c r="F89" s="223">
        <f>2*E13+G13</f>
        <v>48340</v>
      </c>
      <c r="G89" s="233">
        <v>1.2736499999999999</v>
      </c>
      <c r="H89" s="221">
        <f t="shared" si="2"/>
        <v>61568</v>
      </c>
      <c r="I89" s="222">
        <v>43057</v>
      </c>
      <c r="J89" s="193">
        <f t="shared" si="1"/>
        <v>-18511</v>
      </c>
      <c r="K89" s="213">
        <v>3</v>
      </c>
      <c r="L89" s="214"/>
      <c r="M89" s="215"/>
      <c r="N89" s="216"/>
      <c r="O89" s="217"/>
      <c r="P89" s="216"/>
      <c r="Q89" s="218"/>
      <c r="R89" s="219"/>
    </row>
    <row r="90" spans="1:18" ht="12.75">
      <c r="A90" s="185">
        <v>200018</v>
      </c>
      <c r="B90" s="200" t="s">
        <v>159</v>
      </c>
      <c r="C90" s="201"/>
      <c r="D90" s="201"/>
      <c r="E90" s="202" t="s">
        <v>136</v>
      </c>
      <c r="F90" s="223">
        <f>+E13+G13</f>
        <v>31477</v>
      </c>
      <c r="G90" s="233">
        <v>1.40004</v>
      </c>
      <c r="H90" s="221">
        <f t="shared" si="2"/>
        <v>44069</v>
      </c>
      <c r="I90" s="222">
        <v>33874</v>
      </c>
      <c r="J90" s="193">
        <f t="shared" si="1"/>
        <v>-10195</v>
      </c>
      <c r="K90" s="213">
        <v>2</v>
      </c>
      <c r="L90" s="214"/>
      <c r="M90" s="215"/>
      <c r="N90" s="216"/>
      <c r="O90" s="217"/>
      <c r="P90" s="216"/>
      <c r="Q90" s="218"/>
      <c r="R90" s="219"/>
    </row>
    <row r="91" spans="1:18" ht="12.75">
      <c r="A91" s="185">
        <v>200019</v>
      </c>
      <c r="B91" s="200" t="s">
        <v>160</v>
      </c>
      <c r="C91" s="201"/>
      <c r="D91" s="201"/>
      <c r="E91" s="202" t="s">
        <v>136</v>
      </c>
      <c r="F91" s="223">
        <f>2*E13+G13</f>
        <v>48340</v>
      </c>
      <c r="G91" s="233">
        <v>1.3865099999999999</v>
      </c>
      <c r="H91" s="221">
        <f t="shared" si="2"/>
        <v>67024</v>
      </c>
      <c r="I91" s="222">
        <v>46872</v>
      </c>
      <c r="J91" s="193">
        <f t="shared" si="1"/>
        <v>-20152</v>
      </c>
      <c r="K91" s="213">
        <v>3</v>
      </c>
      <c r="L91" s="214"/>
      <c r="M91" s="215"/>
      <c r="N91" s="216"/>
      <c r="O91" s="217"/>
      <c r="P91" s="216"/>
      <c r="Q91" s="218"/>
      <c r="R91" s="219"/>
    </row>
    <row r="92" spans="1:18" ht="12.75">
      <c r="A92" s="185">
        <v>200022</v>
      </c>
      <c r="B92" s="200" t="s">
        <v>161</v>
      </c>
      <c r="C92" s="201"/>
      <c r="D92" s="201"/>
      <c r="E92" s="202" t="s">
        <v>136</v>
      </c>
      <c r="F92" s="223">
        <f>3*E13+G13+I13</f>
        <v>85703</v>
      </c>
      <c r="G92" s="233">
        <v>1.6865000000000001</v>
      </c>
      <c r="H92" s="221">
        <f t="shared" si="2"/>
        <v>144538</v>
      </c>
      <c r="I92" s="222">
        <v>109477</v>
      </c>
      <c r="J92" s="193">
        <f t="shared" si="1"/>
        <v>-35061</v>
      </c>
      <c r="K92" s="213">
        <v>5</v>
      </c>
      <c r="L92" s="214"/>
      <c r="M92" s="215"/>
      <c r="N92" s="216"/>
      <c r="O92" s="217"/>
      <c r="P92" s="216"/>
      <c r="Q92" s="218"/>
      <c r="R92" s="219"/>
    </row>
    <row r="93" spans="1:18" ht="12.75">
      <c r="A93" s="185">
        <v>200021</v>
      </c>
      <c r="B93" s="200" t="s">
        <v>162</v>
      </c>
      <c r="C93" s="201"/>
      <c r="D93" s="201"/>
      <c r="E93" s="202" t="s">
        <v>136</v>
      </c>
      <c r="F93" s="223">
        <f>+E13+G13</f>
        <v>31477</v>
      </c>
      <c r="G93" s="233">
        <v>1.0625599999999999</v>
      </c>
      <c r="H93" s="221">
        <f t="shared" si="2"/>
        <v>33446</v>
      </c>
      <c r="I93" s="222">
        <v>25709</v>
      </c>
      <c r="J93" s="193">
        <f t="shared" si="1"/>
        <v>-7737</v>
      </c>
      <c r="K93" s="213">
        <v>2</v>
      </c>
      <c r="L93" s="214"/>
      <c r="M93" s="215"/>
      <c r="N93" s="216"/>
      <c r="O93" s="217"/>
      <c r="P93" s="216"/>
      <c r="Q93" s="218"/>
      <c r="R93" s="219"/>
    </row>
    <row r="94" spans="1:18" ht="12.75">
      <c r="A94" s="185">
        <v>200020</v>
      </c>
      <c r="B94" s="200" t="s">
        <v>163</v>
      </c>
      <c r="C94" s="201"/>
      <c r="D94" s="201"/>
      <c r="E94" s="202" t="s">
        <v>136</v>
      </c>
      <c r="F94" s="223">
        <f>2*E13+G13</f>
        <v>48340</v>
      </c>
      <c r="G94" s="233">
        <v>1.0682700000000001</v>
      </c>
      <c r="H94" s="221">
        <f t="shared" si="2"/>
        <v>51640</v>
      </c>
      <c r="I94" s="222">
        <v>36114</v>
      </c>
      <c r="J94" s="193">
        <f t="shared" si="1"/>
        <v>-15526</v>
      </c>
      <c r="K94" s="213">
        <v>3</v>
      </c>
      <c r="L94" s="214"/>
      <c r="M94" s="215"/>
      <c r="N94" s="216"/>
      <c r="O94" s="217"/>
      <c r="P94" s="216"/>
      <c r="Q94" s="218"/>
      <c r="R94" s="219"/>
    </row>
    <row r="95" spans="1:18" ht="12.75">
      <c r="A95" s="185">
        <v>207003</v>
      </c>
      <c r="B95" s="200" t="s">
        <v>164</v>
      </c>
      <c r="C95" s="201"/>
      <c r="D95" s="201"/>
      <c r="E95" s="202" t="s">
        <v>136</v>
      </c>
      <c r="F95" s="223">
        <f>1*E13+1*G13</f>
        <v>31477</v>
      </c>
      <c r="G95" s="233">
        <v>1.09382</v>
      </c>
      <c r="H95" s="221">
        <f t="shared" si="2"/>
        <v>34430</v>
      </c>
      <c r="I95" s="222">
        <v>26465</v>
      </c>
      <c r="J95" s="193">
        <f t="shared" si="1"/>
        <v>-7965</v>
      </c>
      <c r="K95" s="213">
        <v>2</v>
      </c>
      <c r="L95" s="214"/>
      <c r="M95" s="215"/>
      <c r="N95" s="216"/>
      <c r="O95" s="217"/>
      <c r="P95" s="216"/>
      <c r="Q95" s="218"/>
      <c r="R95" s="219"/>
    </row>
    <row r="96" spans="1:18" ht="12.75">
      <c r="A96" s="185">
        <v>200023</v>
      </c>
      <c r="B96" s="200" t="s">
        <v>165</v>
      </c>
      <c r="C96" s="201"/>
      <c r="D96" s="201"/>
      <c r="E96" s="202" t="s">
        <v>136</v>
      </c>
      <c r="F96" s="223">
        <f>+E13+G13</f>
        <v>31477</v>
      </c>
      <c r="G96" s="233">
        <v>1.2</v>
      </c>
      <c r="H96" s="221">
        <f t="shared" si="2"/>
        <v>37772</v>
      </c>
      <c r="I96" s="222">
        <v>29034</v>
      </c>
      <c r="J96" s="193">
        <f t="shared" si="1"/>
        <v>-8738</v>
      </c>
      <c r="K96" s="213">
        <v>2</v>
      </c>
      <c r="L96" s="214"/>
      <c r="M96" s="215"/>
      <c r="N96" s="216"/>
      <c r="O96" s="217"/>
      <c r="P96" s="216"/>
      <c r="Q96" s="218"/>
      <c r="R96" s="219"/>
    </row>
    <row r="97" spans="1:18" ht="12.75">
      <c r="A97" s="185">
        <v>200024</v>
      </c>
      <c r="B97" s="200" t="s">
        <v>166</v>
      </c>
      <c r="C97" s="201"/>
      <c r="D97" s="201"/>
      <c r="E97" s="202" t="s">
        <v>136</v>
      </c>
      <c r="F97" s="223">
        <f>2*E13+G13</f>
        <v>48340</v>
      </c>
      <c r="G97" s="233">
        <v>1.25</v>
      </c>
      <c r="H97" s="221">
        <f t="shared" si="2"/>
        <v>60425</v>
      </c>
      <c r="I97" s="222">
        <v>42258</v>
      </c>
      <c r="J97" s="193">
        <f t="shared" si="1"/>
        <v>-18167</v>
      </c>
      <c r="K97" s="213">
        <v>3</v>
      </c>
      <c r="L97" s="214"/>
      <c r="M97" s="215"/>
      <c r="N97" s="216"/>
      <c r="O97" s="217"/>
      <c r="P97" s="216"/>
      <c r="Q97" s="218"/>
      <c r="R97" s="219"/>
    </row>
    <row r="98" spans="1:18" ht="12.75">
      <c r="A98" s="185">
        <v>200026</v>
      </c>
      <c r="B98" s="200" t="s">
        <v>167</v>
      </c>
      <c r="C98" s="201"/>
      <c r="D98" s="201"/>
      <c r="E98" s="202" t="s">
        <v>136</v>
      </c>
      <c r="F98" s="223">
        <f>+E13+G13</f>
        <v>31477</v>
      </c>
      <c r="G98" s="233">
        <v>1.0625599999999999</v>
      </c>
      <c r="H98" s="221">
        <f t="shared" si="2"/>
        <v>33446</v>
      </c>
      <c r="I98" s="222">
        <v>25709</v>
      </c>
      <c r="J98" s="193">
        <f t="shared" si="1"/>
        <v>-7737</v>
      </c>
      <c r="K98" s="213">
        <v>2</v>
      </c>
      <c r="L98" s="214"/>
      <c r="M98" s="215"/>
      <c r="N98" s="216"/>
      <c r="O98" s="217"/>
      <c r="P98" s="216"/>
      <c r="Q98" s="218"/>
      <c r="R98" s="219"/>
    </row>
    <row r="99" spans="1:18" ht="12.75">
      <c r="A99" s="185">
        <v>200025</v>
      </c>
      <c r="B99" s="200" t="s">
        <v>168</v>
      </c>
      <c r="C99" s="201"/>
      <c r="D99" s="201"/>
      <c r="E99" s="202" t="s">
        <v>136</v>
      </c>
      <c r="F99" s="223">
        <f>+G13</f>
        <v>14614</v>
      </c>
      <c r="G99" s="233">
        <v>1.00007</v>
      </c>
      <c r="H99" s="221">
        <f t="shared" si="2"/>
        <v>14615</v>
      </c>
      <c r="I99" s="222">
        <v>14585</v>
      </c>
      <c r="J99" s="193">
        <f t="shared" si="1"/>
        <v>-30</v>
      </c>
      <c r="K99" s="213">
        <v>1</v>
      </c>
      <c r="L99" s="214"/>
      <c r="M99" s="215"/>
      <c r="N99" s="216"/>
      <c r="O99" s="217"/>
      <c r="P99" s="216"/>
      <c r="Q99" s="218"/>
      <c r="R99" s="219"/>
    </row>
    <row r="100" spans="1:18" ht="13.7" customHeight="1">
      <c r="A100" s="185">
        <v>200032</v>
      </c>
      <c r="B100" s="200" t="s">
        <v>169</v>
      </c>
      <c r="C100" s="201"/>
      <c r="D100" s="201"/>
      <c r="E100" s="202" t="s">
        <v>136</v>
      </c>
      <c r="F100" s="223">
        <f>2*E13+G13</f>
        <v>48340</v>
      </c>
      <c r="G100" s="233">
        <v>1.04548</v>
      </c>
      <c r="H100" s="221">
        <f t="shared" si="2"/>
        <v>50539</v>
      </c>
      <c r="I100" s="222">
        <v>35343</v>
      </c>
      <c r="J100" s="193">
        <f t="shared" si="1"/>
        <v>-15196</v>
      </c>
      <c r="K100" s="213">
        <v>3</v>
      </c>
      <c r="L100" s="214"/>
      <c r="M100" s="215"/>
      <c r="N100" s="216"/>
      <c r="O100" s="217"/>
      <c r="P100" s="216"/>
      <c r="Q100" s="218"/>
      <c r="R100" s="219"/>
    </row>
    <row r="101" spans="1:18" ht="11.25" customHeight="1">
      <c r="A101" s="185">
        <v>200027</v>
      </c>
      <c r="B101" s="200" t="s">
        <v>170</v>
      </c>
      <c r="C101" s="201"/>
      <c r="D101" s="201"/>
      <c r="E101" s="202" t="s">
        <v>136</v>
      </c>
      <c r="F101" s="223">
        <f>+I13+E13</f>
        <v>37363</v>
      </c>
      <c r="G101" s="233">
        <v>2.2468599999999999</v>
      </c>
      <c r="H101" s="221">
        <f t="shared" si="2"/>
        <v>83949</v>
      </c>
      <c r="I101" s="222">
        <v>69895</v>
      </c>
      <c r="J101" s="193">
        <f t="shared" si="1"/>
        <v>-14054</v>
      </c>
      <c r="K101" s="213">
        <v>2</v>
      </c>
      <c r="L101" s="214"/>
      <c r="M101" s="215"/>
      <c r="N101" s="216"/>
      <c r="O101" s="217"/>
      <c r="P101" s="216"/>
      <c r="Q101" s="218"/>
      <c r="R101" s="219"/>
    </row>
    <row r="102" spans="1:18" ht="15.75" customHeight="1">
      <c r="A102" s="185">
        <v>200028</v>
      </c>
      <c r="B102" s="200" t="s">
        <v>171</v>
      </c>
      <c r="C102" s="201"/>
      <c r="D102" s="201"/>
      <c r="E102" s="202" t="s">
        <v>136</v>
      </c>
      <c r="F102" s="223">
        <f>2*E13+I13</f>
        <v>54226</v>
      </c>
      <c r="G102" s="233">
        <v>2.1014300000000001</v>
      </c>
      <c r="H102" s="221">
        <f t="shared" si="2"/>
        <v>113952</v>
      </c>
      <c r="I102" s="222">
        <v>85568</v>
      </c>
      <c r="J102" s="193">
        <f t="shared" si="1"/>
        <v>-28384</v>
      </c>
      <c r="K102" s="213">
        <v>3</v>
      </c>
      <c r="L102" s="214"/>
      <c r="M102" s="215"/>
      <c r="N102" s="216"/>
      <c r="O102" s="217"/>
      <c r="P102" s="216"/>
      <c r="Q102" s="218"/>
      <c r="R102" s="219"/>
    </row>
    <row r="103" spans="1:18" ht="15.75" customHeight="1">
      <c r="A103" s="185">
        <v>207200</v>
      </c>
      <c r="B103" s="186" t="s">
        <v>172</v>
      </c>
      <c r="C103" s="187"/>
      <c r="D103" s="187"/>
      <c r="E103" s="234" t="s">
        <v>136</v>
      </c>
      <c r="F103" s="235">
        <f>AyudanteHR</f>
        <v>16863</v>
      </c>
      <c r="G103" s="233">
        <v>3.03498</v>
      </c>
      <c r="H103" s="221">
        <f t="shared" si="2"/>
        <v>51179</v>
      </c>
      <c r="I103" s="236">
        <v>29169</v>
      </c>
      <c r="J103" s="193">
        <f t="shared" si="1"/>
        <v>-22010</v>
      </c>
      <c r="K103" s="213">
        <v>1</v>
      </c>
      <c r="L103" s="214"/>
      <c r="M103" s="215"/>
      <c r="N103" s="216"/>
      <c r="O103" s="217"/>
      <c r="P103" s="216"/>
      <c r="Q103" s="218"/>
      <c r="R103" s="219"/>
    </row>
    <row r="104" spans="1:18" ht="15.75" customHeight="1">
      <c r="A104" s="185">
        <v>207500</v>
      </c>
      <c r="B104" s="186" t="s">
        <v>173</v>
      </c>
      <c r="C104" s="187"/>
      <c r="D104" s="187"/>
      <c r="E104" s="234" t="s">
        <v>133</v>
      </c>
      <c r="F104" s="235">
        <f>AyudanteHR</f>
        <v>16863</v>
      </c>
      <c r="G104" s="233">
        <v>1.00145</v>
      </c>
      <c r="H104" s="221">
        <f t="shared" si="2"/>
        <v>16887</v>
      </c>
      <c r="I104" s="236">
        <v>9625</v>
      </c>
      <c r="J104" s="193">
        <f t="shared" si="1"/>
        <v>-7262</v>
      </c>
      <c r="K104" s="213">
        <v>1</v>
      </c>
      <c r="L104" s="214"/>
      <c r="M104" s="215"/>
      <c r="N104" s="216"/>
      <c r="O104" s="217"/>
      <c r="P104" s="216"/>
      <c r="Q104" s="218"/>
      <c r="R104" s="219"/>
    </row>
    <row r="105" spans="1:18" ht="15.75" customHeight="1">
      <c r="A105" s="185">
        <v>207501</v>
      </c>
      <c r="B105" s="186" t="s">
        <v>174</v>
      </c>
      <c r="C105" s="187"/>
      <c r="D105" s="187"/>
      <c r="E105" s="234" t="s">
        <v>136</v>
      </c>
      <c r="F105" s="235">
        <f>AyudanteHR+OficialHR</f>
        <v>31477</v>
      </c>
      <c r="G105" s="233">
        <v>1</v>
      </c>
      <c r="H105" s="221">
        <f t="shared" si="2"/>
        <v>31477</v>
      </c>
      <c r="I105" s="236">
        <v>24195</v>
      </c>
      <c r="J105" s="193">
        <f t="shared" si="1"/>
        <v>-7282</v>
      </c>
      <c r="K105" s="213">
        <v>2</v>
      </c>
      <c r="L105" s="214"/>
      <c r="M105" s="215"/>
      <c r="N105" s="216"/>
      <c r="O105" s="217"/>
      <c r="P105" s="216"/>
      <c r="Q105" s="218"/>
      <c r="R105" s="219"/>
    </row>
    <row r="106" spans="1:18" ht="12.75">
      <c r="A106" s="185">
        <v>207104</v>
      </c>
      <c r="B106" s="186" t="s">
        <v>175</v>
      </c>
      <c r="C106" s="187"/>
      <c r="D106" s="187"/>
      <c r="E106" s="234" t="s">
        <v>176</v>
      </c>
      <c r="F106" s="237"/>
      <c r="G106" s="238"/>
      <c r="H106" s="239">
        <v>10000</v>
      </c>
      <c r="I106" s="192">
        <v>10000</v>
      </c>
      <c r="J106" s="193">
        <f t="shared" si="1"/>
        <v>0</v>
      </c>
      <c r="K106" s="213"/>
      <c r="L106" s="214"/>
      <c r="M106" s="215"/>
      <c r="N106" s="216"/>
      <c r="O106" s="217"/>
      <c r="P106" s="216"/>
      <c r="Q106" s="218"/>
      <c r="R106" s="219"/>
    </row>
    <row r="107" spans="1:18" ht="12.75">
      <c r="A107" s="185">
        <v>207102</v>
      </c>
      <c r="B107" s="186" t="s">
        <v>177</v>
      </c>
      <c r="C107" s="187"/>
      <c r="D107" s="187"/>
      <c r="E107" s="234" t="s">
        <v>176</v>
      </c>
      <c r="F107" s="237"/>
      <c r="G107" s="240"/>
      <c r="H107" s="239">
        <v>10000</v>
      </c>
      <c r="I107" s="192">
        <v>10000</v>
      </c>
      <c r="J107" s="193">
        <f t="shared" si="1"/>
        <v>0</v>
      </c>
      <c r="K107" s="213"/>
      <c r="L107" s="214"/>
      <c r="M107" s="215"/>
      <c r="N107" s="216"/>
      <c r="O107" s="217"/>
      <c r="P107" s="216"/>
      <c r="Q107" s="218"/>
      <c r="R107" s="193"/>
    </row>
    <row r="108" spans="1:18" ht="12.75">
      <c r="A108" s="185">
        <v>207103</v>
      </c>
      <c r="B108" s="186" t="s">
        <v>178</v>
      </c>
      <c r="C108" s="187"/>
      <c r="D108" s="187"/>
      <c r="E108" s="234" t="s">
        <v>176</v>
      </c>
      <c r="F108" s="237"/>
      <c r="G108" s="240"/>
      <c r="H108" s="239">
        <v>10000</v>
      </c>
      <c r="I108" s="192">
        <v>10000</v>
      </c>
      <c r="J108" s="193">
        <f t="shared" si="1"/>
        <v>0</v>
      </c>
      <c r="K108" s="213"/>
      <c r="L108" s="214"/>
      <c r="M108" s="215"/>
      <c r="N108" s="216"/>
      <c r="O108" s="217"/>
      <c r="P108" s="216"/>
      <c r="Q108" s="218"/>
      <c r="R108" s="193"/>
    </row>
    <row r="109" spans="1:18" ht="12.75">
      <c r="A109" s="185">
        <v>207101</v>
      </c>
      <c r="B109" s="186" t="s">
        <v>179</v>
      </c>
      <c r="C109" s="187"/>
      <c r="D109" s="187"/>
      <c r="E109" s="234" t="s">
        <v>176</v>
      </c>
      <c r="F109" s="237"/>
      <c r="G109" s="240"/>
      <c r="H109" s="239">
        <v>10000</v>
      </c>
      <c r="I109" s="192">
        <v>10000</v>
      </c>
      <c r="J109" s="193">
        <f t="shared" si="1"/>
        <v>0</v>
      </c>
      <c r="K109" s="213"/>
      <c r="L109" s="214"/>
      <c r="M109" s="215"/>
      <c r="N109" s="216"/>
      <c r="O109" s="217"/>
      <c r="P109" s="216"/>
      <c r="Q109" s="218"/>
      <c r="R109" s="193"/>
    </row>
    <row r="110" spans="1:18" ht="12.75">
      <c r="A110" s="185">
        <v>207600</v>
      </c>
      <c r="B110" s="186" t="s">
        <v>180</v>
      </c>
      <c r="C110" s="187"/>
      <c r="D110" s="187"/>
      <c r="E110" s="234" t="s">
        <v>176</v>
      </c>
      <c r="F110" s="237"/>
      <c r="G110" s="240"/>
      <c r="H110" s="239">
        <v>10000</v>
      </c>
      <c r="I110" s="192">
        <v>10000</v>
      </c>
      <c r="J110" s="193">
        <f t="shared" si="1"/>
        <v>0</v>
      </c>
      <c r="K110" s="241"/>
      <c r="L110" s="242"/>
      <c r="M110" s="243"/>
      <c r="N110" s="244"/>
      <c r="O110" s="245"/>
      <c r="P110" s="244"/>
      <c r="Q110" s="246"/>
      <c r="R110" s="193"/>
    </row>
    <row r="111" spans="1:18" ht="13.5" thickBot="1">
      <c r="A111" s="185">
        <v>207105</v>
      </c>
      <c r="B111" s="186" t="s">
        <v>181</v>
      </c>
      <c r="C111" s="187"/>
      <c r="D111" s="187"/>
      <c r="E111" s="234" t="s">
        <v>176</v>
      </c>
      <c r="F111" s="237"/>
      <c r="G111" s="240"/>
      <c r="H111" s="239">
        <v>10000</v>
      </c>
      <c r="I111" s="192">
        <v>10000</v>
      </c>
      <c r="J111" s="193">
        <f t="shared" si="1"/>
        <v>0</v>
      </c>
      <c r="K111" s="247"/>
      <c r="L111" s="248"/>
      <c r="M111" s="249"/>
      <c r="N111" s="250"/>
      <c r="O111" s="251"/>
      <c r="P111" s="250"/>
      <c r="Q111" s="252"/>
      <c r="R111" s="193"/>
    </row>
    <row r="112" spans="1:18" ht="12.75">
      <c r="A112" s="185"/>
      <c r="B112" s="200"/>
      <c r="C112" s="201"/>
      <c r="D112" s="201"/>
      <c r="E112" s="202"/>
      <c r="F112" s="253"/>
      <c r="G112" s="254"/>
      <c r="H112" s="204"/>
      <c r="I112" s="205"/>
      <c r="K112" s="213"/>
      <c r="L112" s="214"/>
      <c r="M112" s="215"/>
      <c r="N112" s="216"/>
      <c r="O112" s="216"/>
      <c r="P112" s="216"/>
      <c r="Q112" s="218"/>
    </row>
    <row r="113" spans="1:17" ht="12.75">
      <c r="A113" s="255" t="s">
        <v>182</v>
      </c>
      <c r="B113" s="255"/>
      <c r="C113" s="168"/>
      <c r="D113" s="168"/>
      <c r="E113" s="168"/>
      <c r="F113" s="168"/>
      <c r="G113" s="168"/>
      <c r="H113" s="169"/>
      <c r="I113" s="170"/>
      <c r="J113" s="256"/>
      <c r="K113" s="213"/>
      <c r="L113" s="214"/>
      <c r="M113" s="215"/>
      <c r="N113" s="216"/>
      <c r="O113" s="216"/>
      <c r="P113" s="216"/>
      <c r="Q113" s="218"/>
    </row>
    <row r="114" spans="1:17">
      <c r="F114" s="165"/>
    </row>
    <row r="115" spans="1:17">
      <c r="F115" s="165"/>
    </row>
    <row r="116" spans="1:17">
      <c r="F116" s="165"/>
    </row>
    <row r="117" spans="1:17">
      <c r="F117" s="165"/>
    </row>
    <row r="118" spans="1:17">
      <c r="F118" s="165"/>
    </row>
    <row r="119" spans="1:17">
      <c r="F119" s="165"/>
    </row>
    <row r="120" spans="1:17">
      <c r="G120" s="257"/>
    </row>
    <row r="121" spans="1:17">
      <c r="B121" s="258" t="s">
        <v>183</v>
      </c>
    </row>
    <row r="125" spans="1:17">
      <c r="B125" s="258" t="s">
        <v>184</v>
      </c>
    </row>
  </sheetData>
  <dataConsolidate link="1"/>
  <mergeCells count="28">
    <mergeCell ref="B51:C51"/>
    <mergeCell ref="B17:D17"/>
    <mergeCell ref="F17:G17"/>
    <mergeCell ref="I17:J17"/>
    <mergeCell ref="N17:O17"/>
    <mergeCell ref="Q17:R17"/>
    <mergeCell ref="E50:F50"/>
    <mergeCell ref="G50:H50"/>
    <mergeCell ref="E12:F12"/>
    <mergeCell ref="G12:H12"/>
    <mergeCell ref="I12:J12"/>
    <mergeCell ref="E13:F13"/>
    <mergeCell ref="G13:H13"/>
    <mergeCell ref="I13:J13"/>
    <mergeCell ref="N7:O7"/>
    <mergeCell ref="G11:H11"/>
    <mergeCell ref="I11:J11"/>
    <mergeCell ref="G1:H1"/>
    <mergeCell ref="B4:D5"/>
    <mergeCell ref="E4:H5"/>
    <mergeCell ref="B6:F7"/>
    <mergeCell ref="E9:F9"/>
    <mergeCell ref="G9:H9"/>
    <mergeCell ref="I9:J9"/>
    <mergeCell ref="E10:F10"/>
    <mergeCell ref="G10:H10"/>
    <mergeCell ref="I10:J10"/>
    <mergeCell ref="E11:F11"/>
  </mergeCells>
  <conditionalFormatting sqref="B6">
    <cfRule type="cellIs" dxfId="8" priority="5" stopIfTrue="1" operator="equal">
      <formula>"ESCRIBA AQUÍ EL NOMBRE DE LA OBRA"</formula>
    </cfRule>
  </conditionalFormatting>
  <conditionalFormatting sqref="G6">
    <cfRule type="expression" dxfId="7" priority="1" stopIfTrue="1">
      <formula>#REF!=0</formula>
    </cfRule>
  </conditionalFormatting>
  <conditionalFormatting sqref="G7">
    <cfRule type="expression" dxfId="6" priority="3" stopIfTrue="1">
      <formula>#REF!=0</formula>
    </cfRule>
  </conditionalFormatting>
  <conditionalFormatting sqref="H6">
    <cfRule type="cellIs" dxfId="5" priority="2" stopIfTrue="1" operator="equal">
      <formula>0</formula>
    </cfRule>
  </conditionalFormatting>
  <conditionalFormatting sqref="H7">
    <cfRule type="cellIs" dxfId="4" priority="4" stopIfTrue="1" operator="equal">
      <formula>0</formula>
    </cfRule>
  </conditionalFormatting>
  <hyperlinks>
    <hyperlink ref="J1" location="F.Prestacional!B65" display="Cuadrillas" xr:uid="{4E8119AB-4AA5-4777-805C-90B59EF9A2ED}"/>
    <hyperlink ref="K1" location="F.Prestacional!B11" display="Inicio" xr:uid="{6E78CD72-69B1-4D0F-9A46-6CA4EFBD3FE3}"/>
  </hyperlinks>
  <printOptions horizontalCentered="1"/>
  <pageMargins left="0.39370078740157483" right="0.59055118110236227" top="0.4" bottom="0.6" header="0" footer="0"/>
  <pageSetup scale="90" firstPageNumber="107" fitToHeight="0" orientation="portrait" useFirstPageNumber="1" horizontalDpi="4294967293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tonProtFP1">
                <anchor moveWithCells="1">
                  <from>
                    <xdr:col>3</xdr:col>
                    <xdr:colOff>9525</xdr:colOff>
                    <xdr:row>0</xdr:row>
                    <xdr:rowOff>38100</xdr:rowOff>
                  </from>
                  <to>
                    <xdr:col>3</xdr:col>
                    <xdr:colOff>371475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27AD-3871-427B-8C1E-EDFB788A6E5A}">
  <sheetPr>
    <tabColor indexed="15"/>
    <pageSetUpPr autoPageBreaks="0" fitToPage="1"/>
  </sheetPr>
  <dimension ref="A1:AB96"/>
  <sheetViews>
    <sheetView showGridLines="0" showZeros="0" zoomScale="90" zoomScaleNormal="90" zoomScaleSheetLayoutView="90" workbookViewId="0">
      <pane xSplit="7" ySplit="12" topLeftCell="H6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baseColWidth="10" defaultColWidth="11.28515625" defaultRowHeight="12"/>
  <cols>
    <col min="1" max="1" width="15.28515625" style="25" hidden="1" customWidth="1"/>
    <col min="2" max="2" width="38.28515625" style="25" customWidth="1"/>
    <col min="3" max="3" width="6.85546875" style="25" customWidth="1"/>
    <col min="4" max="4" width="11.140625" style="25" customWidth="1"/>
    <col min="5" max="5" width="11.85546875" style="25" customWidth="1"/>
    <col min="6" max="6" width="12.28515625" style="25" customWidth="1"/>
    <col min="7" max="7" width="12.140625" style="25" customWidth="1"/>
    <col min="8" max="9" width="10.28515625" style="25" customWidth="1"/>
    <col min="10" max="10" width="13" style="25" customWidth="1"/>
    <col min="11" max="11" width="11.28515625" style="25" customWidth="1"/>
    <col min="12" max="12" width="9.85546875" style="25" customWidth="1"/>
    <col min="13" max="13" width="8.7109375" style="25" customWidth="1"/>
    <col min="14" max="14" width="9.28515625" style="25" customWidth="1"/>
    <col min="15" max="15" width="11.7109375" style="25" customWidth="1"/>
    <col min="16" max="16" width="29.28515625" style="25" customWidth="1"/>
    <col min="17" max="17" width="11.7109375" style="25" customWidth="1"/>
    <col min="18" max="18" width="9" style="25" customWidth="1"/>
    <col min="19" max="19" width="11.7109375" style="25" customWidth="1"/>
    <col min="20" max="20" width="9" style="25" customWidth="1"/>
    <col min="21" max="21" width="11.7109375" style="25" customWidth="1"/>
    <col min="22" max="22" width="9" style="25" customWidth="1"/>
    <col min="23" max="23" width="11.7109375" style="25" customWidth="1"/>
    <col min="24" max="24" width="8.85546875" style="25" customWidth="1"/>
    <col min="25" max="25" width="11.7109375" style="25" customWidth="1"/>
    <col min="26" max="26" width="9" style="25" customWidth="1"/>
    <col min="27" max="27" width="12.7109375" style="25" customWidth="1"/>
    <col min="28" max="28" width="9" style="25" customWidth="1"/>
    <col min="29" max="16384" width="11.28515625" style="25"/>
  </cols>
  <sheetData>
    <row r="1" spans="1:28" ht="28.5" customHeight="1" thickBot="1">
      <c r="A1" s="259" t="s">
        <v>185</v>
      </c>
      <c r="B1" s="260"/>
      <c r="C1" s="261"/>
      <c r="D1" s="261"/>
      <c r="E1" s="262" t="s">
        <v>42</v>
      </c>
      <c r="F1" s="487" t="e">
        <f>[1]PRESUPUESTO!G1</f>
        <v>#REF!</v>
      </c>
      <c r="G1" s="487"/>
      <c r="H1" s="263"/>
      <c r="J1" s="26" t="s">
        <v>43</v>
      </c>
      <c r="K1" s="26" t="s">
        <v>44</v>
      </c>
      <c r="M1" s="26"/>
    </row>
    <row r="2" spans="1:28" ht="18" hidden="1" customHeight="1">
      <c r="A2" s="264"/>
      <c r="J2" s="27"/>
      <c r="L2" s="27"/>
      <c r="M2" s="27"/>
    </row>
    <row r="3" spans="1:28" ht="18" hidden="1" customHeight="1" thickBot="1">
      <c r="A3" s="264"/>
      <c r="J3" s="27"/>
      <c r="L3" s="27"/>
      <c r="M3" s="27"/>
    </row>
    <row r="4" spans="1:28" s="29" customFormat="1" ht="21.2" customHeight="1" thickTop="1">
      <c r="A4" s="265"/>
      <c r="B4" s="488" t="str">
        <f>[1]PRESUPUESTO!B7</f>
        <v>CONSORCIO SALUD SOGAMOSO</v>
      </c>
      <c r="C4" s="489"/>
      <c r="D4" s="490"/>
      <c r="E4" s="533" t="s">
        <v>45</v>
      </c>
      <c r="F4" s="533"/>
      <c r="G4" s="534"/>
      <c r="H4" s="266"/>
      <c r="L4" s="131"/>
      <c r="M4" s="131"/>
      <c r="P4" s="267"/>
    </row>
    <row r="5" spans="1:28" s="29" customFormat="1" ht="21.2" customHeight="1">
      <c r="A5" s="265"/>
      <c r="B5" s="491"/>
      <c r="C5" s="492"/>
      <c r="D5" s="493"/>
      <c r="E5" s="535"/>
      <c r="F5" s="535"/>
      <c r="G5" s="536"/>
      <c r="H5" s="266"/>
      <c r="P5" s="267"/>
    </row>
    <row r="6" spans="1:28" s="29" customFormat="1" ht="15" customHeight="1">
      <c r="A6" s="265"/>
      <c r="B6" s="500" t="str">
        <f>[1]PRESUPUESTO!C9</f>
        <v xml:space="preserve"> REPOSICION DE LA INFRAESTRUCTURA FISICA DE SALUD SOGAMOSO
ESE, SEDE MAGDALENA DE SOGAMOSO, BOYACA.</v>
      </c>
      <c r="C6" s="501"/>
      <c r="D6" s="501"/>
      <c r="E6" s="502"/>
      <c r="F6" s="30" t="s">
        <v>46</v>
      </c>
      <c r="G6" s="31">
        <f>[1]PRESUPUESTO!G9</f>
        <v>45138</v>
      </c>
      <c r="H6" s="268"/>
    </row>
    <row r="7" spans="1:28" s="29" customFormat="1" ht="13.5" thickBot="1">
      <c r="A7" s="265"/>
      <c r="B7" s="503"/>
      <c r="C7" s="504"/>
      <c r="D7" s="504"/>
      <c r="E7" s="505"/>
      <c r="F7" s="32" t="s">
        <v>47</v>
      </c>
      <c r="G7" s="33">
        <f>[1]PRESUPUESTO!F10</f>
        <v>0</v>
      </c>
      <c r="H7" s="269"/>
    </row>
    <row r="8" spans="1:28" s="29" customFormat="1" ht="20.100000000000001" customHeight="1" thickTop="1" thickBot="1">
      <c r="A8" s="265"/>
      <c r="B8" s="34"/>
      <c r="C8" s="34"/>
      <c r="D8" s="34"/>
      <c r="E8" s="34"/>
      <c r="F8" s="35"/>
      <c r="G8" s="270"/>
      <c r="H8" s="271"/>
      <c r="I8" s="271"/>
      <c r="AA8" s="272"/>
      <c r="AB8" s="272"/>
    </row>
    <row r="9" spans="1:28" s="42" customFormat="1" ht="15" customHeight="1">
      <c r="A9" s="273" t="s">
        <v>54</v>
      </c>
      <c r="B9" s="537"/>
      <c r="C9" s="538"/>
      <c r="D9" s="543" t="s">
        <v>186</v>
      </c>
      <c r="E9" s="544"/>
      <c r="F9" s="545">
        <f>F.Prestacional!B9</f>
        <v>1750905</v>
      </c>
      <c r="G9" s="546"/>
    </row>
    <row r="10" spans="1:28" s="42" customFormat="1" ht="15" customHeight="1">
      <c r="A10" s="273" t="s">
        <v>187</v>
      </c>
      <c r="B10" s="539"/>
      <c r="C10" s="540"/>
      <c r="D10" s="547" t="s">
        <v>188</v>
      </c>
      <c r="E10" s="548"/>
      <c r="F10" s="549">
        <f>F.Prestacional!B10</f>
        <v>249095</v>
      </c>
      <c r="G10" s="550"/>
    </row>
    <row r="11" spans="1:28" s="42" customFormat="1" ht="15" customHeight="1">
      <c r="A11" s="265"/>
      <c r="B11" s="539"/>
      <c r="C11" s="540"/>
      <c r="D11" s="547" t="s">
        <v>189</v>
      </c>
      <c r="E11" s="548"/>
      <c r="F11" s="551">
        <f>F.Prestacional!B11</f>
        <v>18</v>
      </c>
      <c r="G11" s="552"/>
    </row>
    <row r="12" spans="1:28" s="42" customFormat="1" ht="22.7" customHeight="1" thickBot="1">
      <c r="A12" s="273" t="s">
        <v>190</v>
      </c>
      <c r="B12" s="541"/>
      <c r="C12" s="542"/>
      <c r="D12" s="553" t="s">
        <v>191</v>
      </c>
      <c r="E12" s="554"/>
      <c r="F12" s="274">
        <f>ROUND(G36,2)</f>
        <v>1.68</v>
      </c>
      <c r="G12" s="275"/>
    </row>
    <row r="13" spans="1:28" s="73" customFormat="1" ht="13.5" thickBot="1">
      <c r="A13" s="276" t="s">
        <v>192</v>
      </c>
      <c r="B13" s="277" t="s">
        <v>122</v>
      </c>
      <c r="C13" s="278"/>
      <c r="D13" s="555" t="s">
        <v>193</v>
      </c>
      <c r="E13" s="556"/>
      <c r="F13" s="557" t="s">
        <v>194</v>
      </c>
      <c r="G13" s="558"/>
    </row>
    <row r="14" spans="1:28" s="52" customFormat="1" ht="12.75">
      <c r="A14" s="265"/>
      <c r="B14" s="70" t="s">
        <v>67</v>
      </c>
      <c r="C14" s="71" t="s">
        <v>68</v>
      </c>
      <c r="D14" s="559" t="s">
        <v>69</v>
      </c>
      <c r="E14" s="560"/>
      <c r="F14" s="74" t="s">
        <v>70</v>
      </c>
      <c r="G14" s="279" t="s">
        <v>195</v>
      </c>
      <c r="J14" s="280"/>
    </row>
    <row r="15" spans="1:28" s="29" customFormat="1" ht="12.75">
      <c r="A15" s="273" t="s">
        <v>196</v>
      </c>
      <c r="B15" s="77" t="s">
        <v>71</v>
      </c>
      <c r="C15" s="78" t="s">
        <v>72</v>
      </c>
      <c r="D15" s="531" t="s">
        <v>72</v>
      </c>
      <c r="E15" s="532"/>
      <c r="F15" s="80">
        <f>F9</f>
        <v>1750905</v>
      </c>
      <c r="G15" s="81"/>
      <c r="J15" s="281"/>
    </row>
    <row r="16" spans="1:28" s="29" customFormat="1" ht="12.75">
      <c r="A16" s="265"/>
      <c r="B16" s="84" t="s">
        <v>73</v>
      </c>
      <c r="C16" s="85" t="s">
        <v>74</v>
      </c>
      <c r="D16" s="561" t="s">
        <v>75</v>
      </c>
      <c r="E16" s="562"/>
      <c r="F16" s="80">
        <f>+IF(F15&lt;=2*$F$9,$F$10,0)</f>
        <v>249095</v>
      </c>
      <c r="G16" s="87"/>
    </row>
    <row r="17" spans="1:13" s="29" customFormat="1" ht="12.75">
      <c r="A17" s="265"/>
      <c r="B17" s="84" t="s">
        <v>76</v>
      </c>
      <c r="C17" s="85" t="s">
        <v>77</v>
      </c>
      <c r="D17" s="561" t="s">
        <v>197</v>
      </c>
      <c r="E17" s="562"/>
      <c r="F17" s="80">
        <f>+(365*F15)/30</f>
        <v>21302677.5</v>
      </c>
      <c r="G17" s="87">
        <v>1</v>
      </c>
    </row>
    <row r="18" spans="1:13" s="29" customFormat="1" ht="12.75">
      <c r="A18" s="265"/>
      <c r="B18" s="84" t="s">
        <v>79</v>
      </c>
      <c r="C18" s="85" t="s">
        <v>80</v>
      </c>
      <c r="D18" s="563" t="s">
        <v>81</v>
      </c>
      <c r="E18" s="564"/>
      <c r="F18" s="80">
        <f>+F17+(F16/30)*(365-$F$11-3)</f>
        <v>24158966.833333332</v>
      </c>
      <c r="G18" s="87">
        <f>+F18/F$17</f>
        <v>1.1340812361888937</v>
      </c>
    </row>
    <row r="19" spans="1:13" s="29" customFormat="1" ht="12.75">
      <c r="A19" s="265"/>
      <c r="B19" s="93" t="s">
        <v>82</v>
      </c>
      <c r="C19" s="94"/>
      <c r="D19" s="565"/>
      <c r="E19" s="566"/>
      <c r="F19" s="96"/>
      <c r="G19" s="97"/>
    </row>
    <row r="20" spans="1:13" s="29" customFormat="1" ht="12.75">
      <c r="A20" s="265"/>
      <c r="B20" s="84" t="s">
        <v>83</v>
      </c>
      <c r="C20" s="92"/>
      <c r="D20" s="567" t="s">
        <v>198</v>
      </c>
      <c r="E20" s="568"/>
      <c r="F20" s="80">
        <f>+F18*30/365</f>
        <v>1985668.506849315</v>
      </c>
      <c r="G20" s="89">
        <f>+F20/F$17</f>
        <v>9.3212156399087157E-2</v>
      </c>
    </row>
    <row r="21" spans="1:13" s="29" customFormat="1" ht="12.75">
      <c r="A21" s="265"/>
      <c r="B21" s="84" t="s">
        <v>85</v>
      </c>
      <c r="C21" s="92"/>
      <c r="D21" s="569" t="s">
        <v>86</v>
      </c>
      <c r="E21" s="570"/>
      <c r="F21" s="80">
        <f>0.12*F20</f>
        <v>238280.22082191778</v>
      </c>
      <c r="G21" s="87">
        <f>+F21/F$17</f>
        <v>1.1185458767890458E-2</v>
      </c>
    </row>
    <row r="22" spans="1:13" s="29" customFormat="1" ht="12.75">
      <c r="A22" s="265"/>
      <c r="B22" s="84" t="s">
        <v>87</v>
      </c>
      <c r="C22" s="92"/>
      <c r="D22" s="561" t="s">
        <v>88</v>
      </c>
      <c r="E22" s="562"/>
      <c r="F22" s="80">
        <f>0.5*F15</f>
        <v>875452.5</v>
      </c>
      <c r="G22" s="89">
        <f>+F22/F$17</f>
        <v>4.1095890410958902E-2</v>
      </c>
    </row>
    <row r="23" spans="1:13" s="29" customFormat="1" ht="12.75">
      <c r="A23" s="265"/>
      <c r="B23" s="84" t="s">
        <v>89</v>
      </c>
      <c r="C23" s="92"/>
      <c r="D23" s="561" t="s">
        <v>90</v>
      </c>
      <c r="E23" s="562"/>
      <c r="F23" s="80">
        <f>+F15+F16</f>
        <v>2000000</v>
      </c>
      <c r="G23" s="89">
        <f>+F23/F$17</f>
        <v>9.3884911884902736E-2</v>
      </c>
    </row>
    <row r="24" spans="1:13" s="52" customFormat="1" ht="12.75">
      <c r="A24" s="265"/>
      <c r="B24" s="93" t="s">
        <v>91</v>
      </c>
      <c r="C24" s="94"/>
      <c r="D24" s="565"/>
      <c r="E24" s="566"/>
      <c r="F24" s="96"/>
      <c r="G24" s="97"/>
    </row>
    <row r="25" spans="1:13" s="52" customFormat="1" ht="12.75">
      <c r="A25" s="273" t="s">
        <v>199</v>
      </c>
      <c r="B25" s="77" t="s">
        <v>200</v>
      </c>
      <c r="C25" s="100"/>
      <c r="D25" s="571"/>
      <c r="E25" s="572"/>
      <c r="F25" s="102">
        <v>1197207</v>
      </c>
      <c r="G25" s="87">
        <f>+F25/F$17</f>
        <v>5.6199836851494371E-2</v>
      </c>
      <c r="H25" s="282" t="s">
        <v>201</v>
      </c>
      <c r="J25" s="104"/>
      <c r="K25" s="83"/>
      <c r="L25" s="283"/>
      <c r="M25" s="284"/>
    </row>
    <row r="26" spans="1:13" s="29" customFormat="1" ht="12.75">
      <c r="A26" s="265"/>
      <c r="B26" s="107" t="s">
        <v>93</v>
      </c>
      <c r="C26" s="108"/>
      <c r="D26" s="573"/>
      <c r="E26" s="574"/>
      <c r="F26" s="110"/>
      <c r="G26" s="111"/>
    </row>
    <row r="27" spans="1:13" s="29" customFormat="1" ht="12.75">
      <c r="A27" s="265"/>
      <c r="B27" s="84" t="s">
        <v>94</v>
      </c>
      <c r="C27" s="92"/>
      <c r="D27" s="561" t="s">
        <v>95</v>
      </c>
      <c r="E27" s="562"/>
      <c r="F27" s="80">
        <f>+F$17*0.12</f>
        <v>2556321.2999999998</v>
      </c>
      <c r="G27" s="89">
        <f>+F27/F$17</f>
        <v>0.12</v>
      </c>
    </row>
    <row r="28" spans="1:13" s="29" customFormat="1" ht="12.75" customHeight="1">
      <c r="A28" s="265"/>
      <c r="B28" s="84" t="s">
        <v>96</v>
      </c>
      <c r="C28" s="561" t="s">
        <v>97</v>
      </c>
      <c r="D28" s="575"/>
      <c r="E28" s="562"/>
      <c r="F28" s="80">
        <v>0</v>
      </c>
      <c r="G28" s="89">
        <f>+F28/F$17</f>
        <v>0</v>
      </c>
    </row>
    <row r="29" spans="1:13" s="29" customFormat="1" ht="25.5" customHeight="1">
      <c r="A29" s="265"/>
      <c r="B29" s="84" t="s">
        <v>98</v>
      </c>
      <c r="C29" s="92"/>
      <c r="D29" s="561" t="s">
        <v>99</v>
      </c>
      <c r="E29" s="562"/>
      <c r="F29" s="80">
        <f>+IF(F13="CAMPO",0.0696*F17,0.00522*F17)</f>
        <v>1482666.3539999998</v>
      </c>
      <c r="G29" s="89">
        <f>+F29/F$17</f>
        <v>6.9599999999999995E-2</v>
      </c>
    </row>
    <row r="30" spans="1:13" s="29" customFormat="1" ht="12.75">
      <c r="A30" s="265"/>
      <c r="B30" s="93" t="s">
        <v>100</v>
      </c>
      <c r="C30" s="112"/>
      <c r="D30" s="578"/>
      <c r="E30" s="579"/>
      <c r="F30" s="114"/>
      <c r="G30" s="115"/>
    </row>
    <row r="31" spans="1:13" s="29" customFormat="1" ht="12.75">
      <c r="A31" s="265"/>
      <c r="B31" s="84" t="s">
        <v>101</v>
      </c>
      <c r="C31" s="561" t="s">
        <v>97</v>
      </c>
      <c r="D31" s="575"/>
      <c r="E31" s="562"/>
      <c r="F31" s="80">
        <v>0</v>
      </c>
      <c r="G31" s="89">
        <f>+F31/F$17</f>
        <v>0</v>
      </c>
    </row>
    <row r="32" spans="1:13" s="29" customFormat="1" ht="25.5" customHeight="1">
      <c r="A32" s="265"/>
      <c r="B32" s="84" t="s">
        <v>102</v>
      </c>
      <c r="C32" s="92"/>
      <c r="D32" s="580" t="s">
        <v>103</v>
      </c>
      <c r="E32" s="581"/>
      <c r="F32" s="80">
        <f>+F$17*($F$9/40)/F15</f>
        <v>532566.9375</v>
      </c>
      <c r="G32" s="89">
        <f>+F32/F$17</f>
        <v>2.5000000000000001E-2</v>
      </c>
    </row>
    <row r="33" spans="1:16" s="29" customFormat="1" ht="12.75">
      <c r="A33" s="265"/>
      <c r="B33" s="93" t="s">
        <v>104</v>
      </c>
      <c r="C33" s="94"/>
      <c r="D33" s="565"/>
      <c r="E33" s="566"/>
      <c r="F33" s="96"/>
      <c r="G33" s="97"/>
    </row>
    <row r="34" spans="1:16" s="29" customFormat="1" ht="12.75">
      <c r="A34" s="265"/>
      <c r="B34" s="84" t="s">
        <v>105</v>
      </c>
      <c r="C34" s="561" t="s">
        <v>97</v>
      </c>
      <c r="D34" s="575"/>
      <c r="E34" s="562"/>
      <c r="F34" s="80">
        <v>0</v>
      </c>
      <c r="G34" s="89">
        <f>+F34/F$17</f>
        <v>0</v>
      </c>
    </row>
    <row r="35" spans="1:16" s="29" customFormat="1" ht="13.5" thickBot="1">
      <c r="A35" s="265"/>
      <c r="B35" s="84" t="s">
        <v>106</v>
      </c>
      <c r="C35" s="92"/>
      <c r="D35" s="561" t="s">
        <v>107</v>
      </c>
      <c r="E35" s="562"/>
      <c r="F35" s="80">
        <f>+F$17*0.04</f>
        <v>852107.1</v>
      </c>
      <c r="G35" s="89">
        <f>+F35/F$17</f>
        <v>0.04</v>
      </c>
    </row>
    <row r="36" spans="1:16" s="29" customFormat="1" ht="13.5" thickBot="1">
      <c r="A36" s="273" t="s">
        <v>202</v>
      </c>
      <c r="B36" s="125" t="s">
        <v>108</v>
      </c>
      <c r="C36" s="126" t="s">
        <v>109</v>
      </c>
      <c r="D36" s="576"/>
      <c r="E36" s="577"/>
      <c r="F36" s="285">
        <f>SUM(F18:F35)</f>
        <v>35879236.752504565</v>
      </c>
      <c r="G36" s="286">
        <f>ROUND(SUM(G18:G35),4)</f>
        <v>1.6842999999999999</v>
      </c>
      <c r="M36" s="287"/>
    </row>
    <row r="37" spans="1:16">
      <c r="A37" s="265"/>
      <c r="F37" s="165"/>
    </row>
    <row r="38" spans="1:16" ht="12.75" thickBot="1">
      <c r="A38" s="265"/>
      <c r="F38" s="165"/>
    </row>
    <row r="39" spans="1:16" ht="27" customHeight="1">
      <c r="A39" s="255"/>
      <c r="B39" s="288" t="s">
        <v>120</v>
      </c>
      <c r="C39" s="289"/>
      <c r="D39" s="289"/>
      <c r="E39" s="290"/>
      <c r="F39" s="289"/>
      <c r="G39" s="291"/>
      <c r="H39" s="292"/>
      <c r="I39" s="292"/>
      <c r="J39" s="293" t="s">
        <v>203</v>
      </c>
      <c r="K39" s="294"/>
      <c r="L39" s="295" t="s">
        <v>204</v>
      </c>
      <c r="M39" s="296"/>
      <c r="N39" s="297"/>
    </row>
    <row r="40" spans="1:16" ht="24" customHeight="1">
      <c r="A40" s="173" t="s">
        <v>121</v>
      </c>
      <c r="B40" s="298" t="s">
        <v>122</v>
      </c>
      <c r="C40" s="175"/>
      <c r="D40" s="177" t="s">
        <v>123</v>
      </c>
      <c r="E40" s="178" t="s">
        <v>205</v>
      </c>
      <c r="F40" s="179" t="s">
        <v>206</v>
      </c>
      <c r="G40" s="299" t="s">
        <v>207</v>
      </c>
      <c r="H40" s="292"/>
      <c r="I40" s="292"/>
      <c r="J40" s="300" t="s">
        <v>205</v>
      </c>
      <c r="K40" s="301" t="s">
        <v>206</v>
      </c>
      <c r="L40" s="301" t="s">
        <v>207</v>
      </c>
      <c r="M40" s="182" t="s">
        <v>128</v>
      </c>
      <c r="N40" s="302" t="s">
        <v>129</v>
      </c>
    </row>
    <row r="41" spans="1:16" ht="12.75">
      <c r="A41" s="185">
        <v>201005</v>
      </c>
      <c r="B41" s="303" t="s">
        <v>130</v>
      </c>
      <c r="C41" s="187"/>
      <c r="D41" s="188" t="s">
        <v>205</v>
      </c>
      <c r="E41" s="304">
        <f>ROUND(F.Prestacional!H64*8/F41,0)</f>
        <v>97619</v>
      </c>
      <c r="F41" s="305">
        <f>$F$12</f>
        <v>1.68</v>
      </c>
      <c r="G41" s="306">
        <f t="shared" ref="G41:G81" si="0">TRUNC(E41*F41,0)</f>
        <v>163999</v>
      </c>
      <c r="H41" s="292">
        <f>A41-F.Prestacional!A64</f>
        <v>0</v>
      </c>
      <c r="I41" s="292"/>
      <c r="J41" s="307">
        <v>96471</v>
      </c>
      <c r="K41" s="308">
        <v>1.7</v>
      </c>
      <c r="L41" s="309">
        <v>164000</v>
      </c>
      <c r="M41" s="310">
        <f>+L41-G41</f>
        <v>1</v>
      </c>
      <c r="N41" s="311">
        <v>1</v>
      </c>
      <c r="P41" s="312"/>
    </row>
    <row r="42" spans="1:16" ht="12.75">
      <c r="A42" s="185">
        <v>201000</v>
      </c>
      <c r="B42" s="313" t="s">
        <v>132</v>
      </c>
      <c r="C42" s="201"/>
      <c r="D42" s="202" t="s">
        <v>205</v>
      </c>
      <c r="E42" s="304">
        <f>ROUND(F.Prestacional!H65*8/F42,0)</f>
        <v>80300</v>
      </c>
      <c r="F42" s="305">
        <f t="shared" ref="F42:F81" si="1">$F$12</f>
        <v>1.68</v>
      </c>
      <c r="G42" s="314">
        <f t="shared" si="0"/>
        <v>134904</v>
      </c>
      <c r="H42" s="292">
        <f>A42-F.Prestacional!A65</f>
        <v>0</v>
      </c>
      <c r="I42" s="292"/>
      <c r="J42" s="315">
        <v>42113</v>
      </c>
      <c r="K42" s="316">
        <v>1.7</v>
      </c>
      <c r="L42" s="317">
        <v>71592</v>
      </c>
      <c r="M42" s="318">
        <f>+L42-G42</f>
        <v>-63312</v>
      </c>
      <c r="N42" s="319">
        <v>1</v>
      </c>
      <c r="P42" s="312"/>
    </row>
    <row r="43" spans="1:16" ht="12.75">
      <c r="A43" s="185">
        <v>201001</v>
      </c>
      <c r="B43" s="313" t="s">
        <v>134</v>
      </c>
      <c r="C43" s="201"/>
      <c r="D43" s="202" t="s">
        <v>205</v>
      </c>
      <c r="E43" s="304">
        <f>ROUND(F.Prestacional!H66*8/F43,0)</f>
        <v>96352</v>
      </c>
      <c r="F43" s="305">
        <f t="shared" si="1"/>
        <v>1.68</v>
      </c>
      <c r="G43" s="314">
        <f t="shared" si="0"/>
        <v>161871</v>
      </c>
      <c r="H43" s="292">
        <f>A43-F.Prestacional!A66</f>
        <v>0</v>
      </c>
      <c r="I43" s="292"/>
      <c r="J43" s="315">
        <v>50532</v>
      </c>
      <c r="K43" s="316">
        <v>1.7</v>
      </c>
      <c r="L43" s="317">
        <v>85904</v>
      </c>
      <c r="M43" s="318">
        <f t="shared" ref="M43:M81" si="2">+L43-G43</f>
        <v>-75967</v>
      </c>
      <c r="N43" s="320">
        <v>1</v>
      </c>
      <c r="P43" s="312"/>
    </row>
    <row r="44" spans="1:16" ht="12.75">
      <c r="A44" s="185">
        <v>201008</v>
      </c>
      <c r="B44" s="321" t="s">
        <v>135</v>
      </c>
      <c r="C44" s="201"/>
      <c r="D44" s="202" t="s">
        <v>205</v>
      </c>
      <c r="E44" s="304">
        <f>ROUND(F.Prestacional!H67*8/F44,0)</f>
        <v>248924</v>
      </c>
      <c r="F44" s="305">
        <f t="shared" si="1"/>
        <v>1.68</v>
      </c>
      <c r="G44" s="314">
        <f t="shared" si="0"/>
        <v>418192</v>
      </c>
      <c r="H44" s="292">
        <f>A44-F.Prestacional!A67</f>
        <v>0</v>
      </c>
      <c r="I44" s="292"/>
      <c r="J44" s="315">
        <v>130546</v>
      </c>
      <c r="K44" s="316">
        <v>1.7</v>
      </c>
      <c r="L44" s="317">
        <v>221928</v>
      </c>
      <c r="M44" s="318">
        <f t="shared" si="2"/>
        <v>-196264</v>
      </c>
      <c r="N44" s="320">
        <v>1</v>
      </c>
      <c r="P44" s="312"/>
    </row>
    <row r="45" spans="1:16" ht="12.75">
      <c r="A45" s="185">
        <v>201006</v>
      </c>
      <c r="B45" s="322" t="s">
        <v>137</v>
      </c>
      <c r="C45" s="225"/>
      <c r="D45" s="226" t="s">
        <v>205</v>
      </c>
      <c r="E45" s="323">
        <f>ROUND(F.Prestacional!H68*8/F45,0)</f>
        <v>97619</v>
      </c>
      <c r="F45" s="305">
        <f t="shared" si="1"/>
        <v>1.68</v>
      </c>
      <c r="G45" s="324">
        <f t="shared" si="0"/>
        <v>163999</v>
      </c>
      <c r="H45" s="292">
        <f>A45-F.Prestacional!A68</f>
        <v>0</v>
      </c>
      <c r="I45" s="292"/>
      <c r="J45" s="325">
        <v>96471</v>
      </c>
      <c r="K45" s="326">
        <v>1.7</v>
      </c>
      <c r="L45" s="327">
        <v>164000</v>
      </c>
      <c r="M45" s="318">
        <f t="shared" si="2"/>
        <v>1</v>
      </c>
      <c r="N45" s="320">
        <v>1</v>
      </c>
      <c r="P45" s="312"/>
    </row>
    <row r="46" spans="1:16" ht="12.75">
      <c r="A46" s="185">
        <v>201007</v>
      </c>
      <c r="B46" s="322" t="s">
        <v>138</v>
      </c>
      <c r="C46" s="225"/>
      <c r="D46" s="226" t="s">
        <v>205</v>
      </c>
      <c r="E46" s="323">
        <f>ROUND(F.Prestacional!H69*8/F46,0)</f>
        <v>97619</v>
      </c>
      <c r="F46" s="305">
        <f t="shared" si="1"/>
        <v>1.68</v>
      </c>
      <c r="G46" s="324">
        <f t="shared" si="0"/>
        <v>163999</v>
      </c>
      <c r="H46" s="292">
        <f>A46-F.Prestacional!A69</f>
        <v>0</v>
      </c>
      <c r="I46" s="292"/>
      <c r="J46" s="325">
        <v>96471</v>
      </c>
      <c r="K46" s="326">
        <v>1.7</v>
      </c>
      <c r="L46" s="327">
        <v>164000</v>
      </c>
      <c r="M46" s="318">
        <f t="shared" si="2"/>
        <v>1</v>
      </c>
      <c r="N46" s="320">
        <v>1</v>
      </c>
      <c r="P46" s="312"/>
    </row>
    <row r="47" spans="1:16" ht="12.75">
      <c r="A47" s="185">
        <v>200002</v>
      </c>
      <c r="B47" s="322" t="s">
        <v>139</v>
      </c>
      <c r="C47" s="225"/>
      <c r="D47" s="226" t="s">
        <v>205</v>
      </c>
      <c r="E47" s="323">
        <f>ROUND(F.Prestacional!H70*8/F47,0)</f>
        <v>417819</v>
      </c>
      <c r="F47" s="305">
        <f t="shared" si="1"/>
        <v>1.68</v>
      </c>
      <c r="G47" s="324">
        <f t="shared" si="0"/>
        <v>701935</v>
      </c>
      <c r="H47" s="292">
        <f>A47-F.Prestacional!A70</f>
        <v>0</v>
      </c>
      <c r="I47" s="292"/>
      <c r="J47" s="325">
        <v>412904</v>
      </c>
      <c r="K47" s="326">
        <v>1.7</v>
      </c>
      <c r="L47" s="327">
        <v>701936</v>
      </c>
      <c r="M47" s="318">
        <f t="shared" si="2"/>
        <v>1</v>
      </c>
      <c r="N47" s="320">
        <v>1</v>
      </c>
      <c r="P47" s="312"/>
    </row>
    <row r="48" spans="1:16" ht="12.75">
      <c r="A48" s="185">
        <v>200004</v>
      </c>
      <c r="B48" s="313" t="s">
        <v>140</v>
      </c>
      <c r="C48" s="201"/>
      <c r="D48" s="202" t="s">
        <v>205</v>
      </c>
      <c r="E48" s="304">
        <f>ROUND(F.Prestacional!H71*8/F48,0)</f>
        <v>168648</v>
      </c>
      <c r="F48" s="305">
        <f t="shared" si="1"/>
        <v>1.68</v>
      </c>
      <c r="G48" s="314">
        <f t="shared" si="0"/>
        <v>283328</v>
      </c>
      <c r="H48" s="292">
        <f>A48-F.Prestacional!A71</f>
        <v>0</v>
      </c>
      <c r="I48" s="292"/>
      <c r="J48" s="315">
        <v>126522</v>
      </c>
      <c r="K48" s="316">
        <v>1.7</v>
      </c>
      <c r="L48" s="317">
        <v>215087</v>
      </c>
      <c r="M48" s="318">
        <f t="shared" si="2"/>
        <v>-68241</v>
      </c>
      <c r="N48" s="320">
        <v>2</v>
      </c>
      <c r="P48" s="312"/>
    </row>
    <row r="49" spans="1:16" ht="12.75">
      <c r="A49" s="185">
        <v>200005</v>
      </c>
      <c r="B49" s="313" t="s">
        <v>141</v>
      </c>
      <c r="C49" s="201"/>
      <c r="D49" s="202" t="s">
        <v>205</v>
      </c>
      <c r="E49" s="328">
        <f>ROUND(F.Prestacional!H72*8/F49,0)</f>
        <v>251138</v>
      </c>
      <c r="F49" s="305">
        <f t="shared" si="1"/>
        <v>1.68</v>
      </c>
      <c r="G49" s="314">
        <f t="shared" si="0"/>
        <v>421911</v>
      </c>
      <c r="H49" s="292">
        <f>A49-F.Prestacional!A72</f>
        <v>0</v>
      </c>
      <c r="I49" s="292"/>
      <c r="J49" s="315">
        <v>168631</v>
      </c>
      <c r="K49" s="316">
        <v>1.7</v>
      </c>
      <c r="L49" s="317">
        <v>286672</v>
      </c>
      <c r="M49" s="318">
        <f t="shared" si="2"/>
        <v>-135239</v>
      </c>
      <c r="N49" s="320">
        <v>3</v>
      </c>
      <c r="P49" s="312"/>
    </row>
    <row r="50" spans="1:16" ht="12.75">
      <c r="A50" s="185">
        <v>200006</v>
      </c>
      <c r="B50" s="322" t="s">
        <v>142</v>
      </c>
      <c r="C50" s="329"/>
      <c r="D50" s="226" t="s">
        <v>205</v>
      </c>
      <c r="E50" s="327">
        <f>ROUND(F.Prestacional!H73*8/F50,0)</f>
        <v>80300</v>
      </c>
      <c r="F50" s="305">
        <f t="shared" si="1"/>
        <v>1.68</v>
      </c>
      <c r="G50" s="324">
        <f>TRUNC(E50*F50,0)</f>
        <v>134904</v>
      </c>
      <c r="H50" s="292">
        <f>A50-F.Prestacional!A73</f>
        <v>0</v>
      </c>
      <c r="I50" s="292"/>
      <c r="J50" s="325">
        <v>42113</v>
      </c>
      <c r="K50" s="326">
        <v>1.7</v>
      </c>
      <c r="L50" s="327">
        <v>71592</v>
      </c>
      <c r="M50" s="318">
        <f>+L50-G50</f>
        <v>-63312</v>
      </c>
      <c r="N50" s="320">
        <v>1</v>
      </c>
      <c r="P50" s="312"/>
    </row>
    <row r="51" spans="1:16" ht="12.75">
      <c r="A51" s="185">
        <v>200007</v>
      </c>
      <c r="B51" s="322" t="s">
        <v>143</v>
      </c>
      <c r="C51" s="329"/>
      <c r="D51" s="226" t="s">
        <v>205</v>
      </c>
      <c r="E51" s="327">
        <f>ROUND(F.Prestacional!H74*8/F51,0)</f>
        <v>149890</v>
      </c>
      <c r="F51" s="305">
        <f t="shared" si="1"/>
        <v>1.68</v>
      </c>
      <c r="G51" s="324">
        <f t="shared" si="0"/>
        <v>251815</v>
      </c>
      <c r="H51" s="292">
        <f>A51-F.Prestacional!A74</f>
        <v>0</v>
      </c>
      <c r="I51" s="292"/>
      <c r="J51" s="325">
        <v>112452</v>
      </c>
      <c r="K51" s="326">
        <v>1.7</v>
      </c>
      <c r="L51" s="327">
        <v>191168</v>
      </c>
      <c r="M51" s="318">
        <f t="shared" si="2"/>
        <v>-60647</v>
      </c>
      <c r="N51" s="320">
        <v>2</v>
      </c>
      <c r="P51" s="312"/>
    </row>
    <row r="52" spans="1:16" ht="12.75">
      <c r="A52" s="185">
        <v>200008</v>
      </c>
      <c r="B52" s="322" t="s">
        <v>144</v>
      </c>
      <c r="C52" s="329"/>
      <c r="D52" s="226" t="s">
        <v>205</v>
      </c>
      <c r="E52" s="327">
        <f>ROUND(F.Prestacional!H75*8/F52,0)</f>
        <v>160600</v>
      </c>
      <c r="F52" s="305">
        <f t="shared" si="1"/>
        <v>1.68</v>
      </c>
      <c r="G52" s="324">
        <f t="shared" si="0"/>
        <v>269808</v>
      </c>
      <c r="H52" s="292">
        <f>A52-F.Prestacional!A75</f>
        <v>0</v>
      </c>
      <c r="I52" s="292"/>
      <c r="J52" s="325">
        <v>84226</v>
      </c>
      <c r="K52" s="326">
        <v>1.7</v>
      </c>
      <c r="L52" s="327">
        <v>143184</v>
      </c>
      <c r="M52" s="318">
        <f t="shared" si="2"/>
        <v>-126624</v>
      </c>
      <c r="N52" s="320">
        <v>2</v>
      </c>
      <c r="P52" s="312"/>
    </row>
    <row r="53" spans="1:16" ht="12.75">
      <c r="A53" s="185">
        <v>200009</v>
      </c>
      <c r="B53" s="322" t="s">
        <v>145</v>
      </c>
      <c r="C53" s="329"/>
      <c r="D53" s="226" t="s">
        <v>205</v>
      </c>
      <c r="E53" s="327">
        <f>ROUND(F.Prestacional!H76*8/F53,0)</f>
        <v>230190</v>
      </c>
      <c r="F53" s="305">
        <f t="shared" si="1"/>
        <v>1.68</v>
      </c>
      <c r="G53" s="324">
        <f t="shared" si="0"/>
        <v>386719</v>
      </c>
      <c r="H53" s="292">
        <f>A53-F.Prestacional!A76</f>
        <v>0</v>
      </c>
      <c r="I53" s="292"/>
      <c r="J53" s="325">
        <v>154565</v>
      </c>
      <c r="K53" s="326">
        <v>1.7</v>
      </c>
      <c r="L53" s="327">
        <v>262760</v>
      </c>
      <c r="M53" s="318">
        <f t="shared" si="2"/>
        <v>-123959</v>
      </c>
      <c r="N53" s="320">
        <v>3</v>
      </c>
      <c r="P53" s="312"/>
    </row>
    <row r="54" spans="1:16" ht="12.75">
      <c r="A54" s="185">
        <v>200010</v>
      </c>
      <c r="B54" s="322" t="s">
        <v>146</v>
      </c>
      <c r="C54" s="329"/>
      <c r="D54" s="226" t="s">
        <v>205</v>
      </c>
      <c r="E54" s="327">
        <f>ROUND(F.Prestacional!H77*8/F54,0)</f>
        <v>240900</v>
      </c>
      <c r="F54" s="305">
        <f t="shared" si="1"/>
        <v>1.68</v>
      </c>
      <c r="G54" s="324">
        <f t="shared" si="0"/>
        <v>404712</v>
      </c>
      <c r="H54" s="292">
        <f>A54-F.Prestacional!A77</f>
        <v>0</v>
      </c>
      <c r="I54" s="292"/>
      <c r="J54" s="325">
        <v>126339</v>
      </c>
      <c r="K54" s="326">
        <v>1.7</v>
      </c>
      <c r="L54" s="327">
        <v>214776</v>
      </c>
      <c r="M54" s="318">
        <f t="shared" si="2"/>
        <v>-189936</v>
      </c>
      <c r="N54" s="320">
        <v>3</v>
      </c>
      <c r="P54" s="312"/>
    </row>
    <row r="55" spans="1:16" ht="12.75">
      <c r="A55" s="185">
        <v>200011</v>
      </c>
      <c r="B55" s="322" t="s">
        <v>147</v>
      </c>
      <c r="C55" s="329"/>
      <c r="D55" s="226" t="s">
        <v>205</v>
      </c>
      <c r="E55" s="327">
        <f>ROUND(F.Prestacional!H78*8/F55,0)</f>
        <v>310490</v>
      </c>
      <c r="F55" s="305">
        <f t="shared" si="1"/>
        <v>1.68</v>
      </c>
      <c r="G55" s="324">
        <f t="shared" si="0"/>
        <v>521623</v>
      </c>
      <c r="H55" s="292">
        <f>A55-F.Prestacional!A78</f>
        <v>0</v>
      </c>
      <c r="I55" s="292"/>
      <c r="J55" s="325">
        <v>196678</v>
      </c>
      <c r="K55" s="326">
        <v>1.7</v>
      </c>
      <c r="L55" s="327">
        <v>334352</v>
      </c>
      <c r="M55" s="318">
        <f t="shared" si="2"/>
        <v>-187271</v>
      </c>
      <c r="N55" s="320">
        <v>4</v>
      </c>
      <c r="P55" s="312"/>
    </row>
    <row r="56" spans="1:16" ht="12.75">
      <c r="A56" s="185">
        <v>207000</v>
      </c>
      <c r="B56" s="322" t="s">
        <v>148</v>
      </c>
      <c r="C56" s="329"/>
      <c r="D56" s="226" t="s">
        <v>205</v>
      </c>
      <c r="E56" s="327">
        <f>ROUND(F.Prestacional!H79*8/F56,0)</f>
        <v>321200</v>
      </c>
      <c r="F56" s="305">
        <f t="shared" si="1"/>
        <v>1.68</v>
      </c>
      <c r="G56" s="324">
        <f t="shared" si="0"/>
        <v>539616</v>
      </c>
      <c r="H56" s="292">
        <f>A56-F.Prestacional!A79</f>
        <v>0</v>
      </c>
      <c r="I56" s="292"/>
      <c r="J56" s="325">
        <v>168452</v>
      </c>
      <c r="K56" s="326">
        <v>1.7</v>
      </c>
      <c r="L56" s="327">
        <v>286368</v>
      </c>
      <c r="M56" s="318">
        <f t="shared" si="2"/>
        <v>-253248</v>
      </c>
      <c r="N56" s="320">
        <v>4</v>
      </c>
      <c r="P56" s="312"/>
    </row>
    <row r="57" spans="1:16" ht="12.75">
      <c r="A57" s="185">
        <v>200012</v>
      </c>
      <c r="B57" s="322" t="s">
        <v>149</v>
      </c>
      <c r="C57" s="329"/>
      <c r="D57" s="226" t="s">
        <v>205</v>
      </c>
      <c r="E57" s="327">
        <f>ROUND(F.Prestacional!H80*8/F57,0)</f>
        <v>390790</v>
      </c>
      <c r="F57" s="305">
        <f t="shared" si="1"/>
        <v>1.68</v>
      </c>
      <c r="G57" s="324">
        <f t="shared" si="0"/>
        <v>656527</v>
      </c>
      <c r="H57" s="292">
        <f>A57-F.Prestacional!A80</f>
        <v>0</v>
      </c>
      <c r="I57" s="292"/>
      <c r="J57" s="325">
        <v>238791</v>
      </c>
      <c r="K57" s="326">
        <v>1.7</v>
      </c>
      <c r="L57" s="327">
        <v>405944</v>
      </c>
      <c r="M57" s="318">
        <f t="shared" si="2"/>
        <v>-250583</v>
      </c>
      <c r="N57" s="320">
        <v>5</v>
      </c>
      <c r="P57" s="312"/>
    </row>
    <row r="58" spans="1:16" ht="12.75">
      <c r="A58" s="185">
        <v>200013</v>
      </c>
      <c r="B58" s="322" t="s">
        <v>150</v>
      </c>
      <c r="C58" s="225"/>
      <c r="D58" s="226" t="s">
        <v>205</v>
      </c>
      <c r="E58" s="327">
        <f>ROUND(F.Prestacional!H81*8/F58,0)</f>
        <v>471090</v>
      </c>
      <c r="F58" s="305">
        <f t="shared" si="1"/>
        <v>1.68</v>
      </c>
      <c r="G58" s="324">
        <f t="shared" si="0"/>
        <v>791431</v>
      </c>
      <c r="H58" s="292">
        <f>A58-F.Prestacional!A81</f>
        <v>0</v>
      </c>
      <c r="I58" s="292"/>
      <c r="J58" s="325">
        <v>280904</v>
      </c>
      <c r="K58" s="326">
        <v>1.7</v>
      </c>
      <c r="L58" s="327">
        <v>477536</v>
      </c>
      <c r="M58" s="318">
        <f t="shared" si="2"/>
        <v>-313895</v>
      </c>
      <c r="N58" s="320">
        <v>6</v>
      </c>
      <c r="P58" s="312"/>
    </row>
    <row r="59" spans="1:16" ht="12.75">
      <c r="A59" s="185">
        <v>200100</v>
      </c>
      <c r="B59" s="322" t="s">
        <v>152</v>
      </c>
      <c r="C59" s="329"/>
      <c r="D59" s="226" t="s">
        <v>205</v>
      </c>
      <c r="E59" s="327">
        <f>ROUND(F.Prestacional!H83*8/F59,0)</f>
        <v>69590</v>
      </c>
      <c r="F59" s="305">
        <f t="shared" si="1"/>
        <v>1.68</v>
      </c>
      <c r="G59" s="324">
        <f>TRUNC(E59*F59,0)</f>
        <v>116911</v>
      </c>
      <c r="H59" s="292">
        <f>A59-F.Prestacional!A83</f>
        <v>0</v>
      </c>
      <c r="I59" s="292"/>
      <c r="J59" s="325">
        <v>70339</v>
      </c>
      <c r="K59" s="326">
        <v>1.7</v>
      </c>
      <c r="L59" s="327">
        <v>119576</v>
      </c>
      <c r="M59" s="318">
        <f>+L59-G59</f>
        <v>2665</v>
      </c>
      <c r="N59" s="320">
        <v>1</v>
      </c>
      <c r="P59" s="312"/>
    </row>
    <row r="60" spans="1:16" ht="12.75">
      <c r="A60" s="185">
        <v>200029</v>
      </c>
      <c r="B60" s="313" t="s">
        <v>153</v>
      </c>
      <c r="C60" s="201"/>
      <c r="D60" s="202" t="s">
        <v>205</v>
      </c>
      <c r="E60" s="317">
        <f>ROUND(F.Prestacional!H84*8/F60,0)</f>
        <v>149890</v>
      </c>
      <c r="F60" s="305">
        <f t="shared" si="1"/>
        <v>1.68</v>
      </c>
      <c r="G60" s="314">
        <f t="shared" si="0"/>
        <v>251815</v>
      </c>
      <c r="H60" s="292">
        <f>A60-F.Prestacional!A84</f>
        <v>0</v>
      </c>
      <c r="I60" s="292"/>
      <c r="J60" s="315">
        <v>112452</v>
      </c>
      <c r="K60" s="316">
        <v>1.7</v>
      </c>
      <c r="L60" s="317">
        <v>191168</v>
      </c>
      <c r="M60" s="318">
        <f t="shared" si="2"/>
        <v>-60647</v>
      </c>
      <c r="N60" s="320">
        <v>2</v>
      </c>
      <c r="P60" s="312"/>
    </row>
    <row r="61" spans="1:16" ht="12.75">
      <c r="A61" s="185">
        <v>200015</v>
      </c>
      <c r="B61" s="313" t="s">
        <v>154</v>
      </c>
      <c r="C61" s="201"/>
      <c r="D61" s="202" t="s">
        <v>205</v>
      </c>
      <c r="E61" s="317">
        <f>ROUND(F.Prestacional!H85*8/F61,0)</f>
        <v>168643</v>
      </c>
      <c r="F61" s="305">
        <f t="shared" si="1"/>
        <v>1.68</v>
      </c>
      <c r="G61" s="314">
        <f t="shared" si="0"/>
        <v>283320</v>
      </c>
      <c r="H61" s="292">
        <f>A61-F.Prestacional!A85</f>
        <v>0</v>
      </c>
      <c r="I61" s="292"/>
      <c r="J61" s="315">
        <v>126522</v>
      </c>
      <c r="K61" s="316">
        <v>1.7</v>
      </c>
      <c r="L61" s="317">
        <v>215087</v>
      </c>
      <c r="M61" s="318">
        <f t="shared" si="2"/>
        <v>-68233</v>
      </c>
      <c r="N61" s="320">
        <v>2</v>
      </c>
      <c r="P61" s="312"/>
    </row>
    <row r="62" spans="1:16" ht="12.75">
      <c r="A62" s="185">
        <v>200033</v>
      </c>
      <c r="B62" s="313" t="s">
        <v>155</v>
      </c>
      <c r="C62" s="201"/>
      <c r="D62" s="202" t="s">
        <v>205</v>
      </c>
      <c r="E62" s="317">
        <f>ROUND(F.Prestacional!H86*8/F62,0)</f>
        <v>314138</v>
      </c>
      <c r="F62" s="305">
        <f t="shared" si="1"/>
        <v>1.68</v>
      </c>
      <c r="G62" s="314">
        <f t="shared" si="0"/>
        <v>527751</v>
      </c>
      <c r="H62" s="292">
        <f>A62-F.Prestacional!A86</f>
        <v>0</v>
      </c>
      <c r="I62" s="292"/>
      <c r="J62" s="315">
        <v>210932</v>
      </c>
      <c r="K62" s="316">
        <v>1.7</v>
      </c>
      <c r="L62" s="317">
        <v>358584</v>
      </c>
      <c r="M62" s="318">
        <f t="shared" si="2"/>
        <v>-169167</v>
      </c>
      <c r="N62" s="320">
        <v>2</v>
      </c>
      <c r="P62" s="312"/>
    </row>
    <row r="63" spans="1:16" ht="12.75">
      <c r="A63" s="185">
        <v>200016</v>
      </c>
      <c r="B63" s="322" t="s">
        <v>156</v>
      </c>
      <c r="C63" s="225"/>
      <c r="D63" s="226" t="s">
        <v>205</v>
      </c>
      <c r="E63" s="327">
        <f>ROUND(F.Prestacional!H87*8/F63,0)</f>
        <v>221105</v>
      </c>
      <c r="F63" s="305">
        <f t="shared" si="1"/>
        <v>1.68</v>
      </c>
      <c r="G63" s="324">
        <f t="shared" si="0"/>
        <v>371456</v>
      </c>
      <c r="H63" s="292">
        <f>A63-F.Prestacional!A87</f>
        <v>0</v>
      </c>
      <c r="I63" s="292"/>
      <c r="J63" s="325">
        <v>165878</v>
      </c>
      <c r="K63" s="326">
        <v>1.7</v>
      </c>
      <c r="L63" s="327">
        <v>281992</v>
      </c>
      <c r="M63" s="318">
        <f t="shared" si="2"/>
        <v>-89464</v>
      </c>
      <c r="N63" s="320">
        <v>2</v>
      </c>
      <c r="P63" s="312"/>
    </row>
    <row r="64" spans="1:16" ht="12.75">
      <c r="A64" s="185">
        <v>200017</v>
      </c>
      <c r="B64" s="313" t="s">
        <v>157</v>
      </c>
      <c r="C64" s="201"/>
      <c r="D64" s="202" t="s">
        <v>205</v>
      </c>
      <c r="E64" s="317">
        <f>ROUND(F.Prestacional!H88*8/F64,0)</f>
        <v>159271</v>
      </c>
      <c r="F64" s="305">
        <f t="shared" si="1"/>
        <v>1.68</v>
      </c>
      <c r="G64" s="314">
        <f t="shared" si="0"/>
        <v>267575</v>
      </c>
      <c r="H64" s="292">
        <f>A64-F.Prestacional!A88</f>
        <v>0</v>
      </c>
      <c r="I64" s="292"/>
      <c r="J64" s="315">
        <v>119487</v>
      </c>
      <c r="K64" s="316">
        <v>1.7</v>
      </c>
      <c r="L64" s="317">
        <v>203127</v>
      </c>
      <c r="M64" s="318">
        <f t="shared" si="2"/>
        <v>-64448</v>
      </c>
      <c r="N64" s="320">
        <v>2</v>
      </c>
      <c r="P64" s="312"/>
    </row>
    <row r="65" spans="1:16" ht="12.75">
      <c r="A65" s="185">
        <v>200030</v>
      </c>
      <c r="B65" s="313" t="s">
        <v>158</v>
      </c>
      <c r="C65" s="201"/>
      <c r="D65" s="202" t="s">
        <v>205</v>
      </c>
      <c r="E65" s="317">
        <f>ROUND(F.Prestacional!H89*8/F65,0)</f>
        <v>293181</v>
      </c>
      <c r="F65" s="305">
        <f t="shared" si="1"/>
        <v>1.68</v>
      </c>
      <c r="G65" s="314">
        <f t="shared" si="0"/>
        <v>492544</v>
      </c>
      <c r="H65" s="292">
        <f>A65-F.Prestacional!A89</f>
        <v>0</v>
      </c>
      <c r="I65" s="292"/>
      <c r="J65" s="315">
        <v>196861</v>
      </c>
      <c r="K65" s="316">
        <v>1.7</v>
      </c>
      <c r="L65" s="317">
        <v>334663</v>
      </c>
      <c r="M65" s="318">
        <f t="shared" si="2"/>
        <v>-157881</v>
      </c>
      <c r="N65" s="320">
        <v>3</v>
      </c>
      <c r="P65" s="312"/>
    </row>
    <row r="66" spans="1:16" ht="12.75">
      <c r="A66" s="185">
        <v>200018</v>
      </c>
      <c r="B66" s="322" t="s">
        <v>159</v>
      </c>
      <c r="C66" s="225"/>
      <c r="D66" s="226" t="s">
        <v>205</v>
      </c>
      <c r="E66" s="327">
        <f>ROUND(F.Prestacional!H90*8/F66,0)</f>
        <v>209852</v>
      </c>
      <c r="F66" s="305">
        <f t="shared" si="1"/>
        <v>1.68</v>
      </c>
      <c r="G66" s="324">
        <f t="shared" si="0"/>
        <v>352551</v>
      </c>
      <c r="H66" s="292">
        <f>A66-F.Prestacional!A90</f>
        <v>0</v>
      </c>
      <c r="I66" s="292"/>
      <c r="J66" s="325">
        <v>157435</v>
      </c>
      <c r="K66" s="326">
        <v>1.7</v>
      </c>
      <c r="L66" s="327">
        <v>267639</v>
      </c>
      <c r="M66" s="318">
        <f t="shared" si="2"/>
        <v>-84912</v>
      </c>
      <c r="N66" s="320">
        <v>2</v>
      </c>
      <c r="P66" s="312"/>
    </row>
    <row r="67" spans="1:16" ht="12.75">
      <c r="A67" s="185">
        <v>200019</v>
      </c>
      <c r="B67" s="322" t="s">
        <v>160</v>
      </c>
      <c r="C67" s="225"/>
      <c r="D67" s="226" t="s">
        <v>205</v>
      </c>
      <c r="E67" s="327">
        <f>ROUND(F.Prestacional!H91*8/F67,0)</f>
        <v>319162</v>
      </c>
      <c r="F67" s="305">
        <f t="shared" si="1"/>
        <v>1.68</v>
      </c>
      <c r="G67" s="324">
        <f t="shared" si="0"/>
        <v>536192</v>
      </c>
      <c r="H67" s="292">
        <f>A67-F.Prestacional!A91</f>
        <v>0</v>
      </c>
      <c r="I67" s="292"/>
      <c r="J67" s="325">
        <v>214306</v>
      </c>
      <c r="K67" s="326">
        <v>1.7</v>
      </c>
      <c r="L67" s="327">
        <v>364320</v>
      </c>
      <c r="M67" s="318">
        <f t="shared" si="2"/>
        <v>-171872</v>
      </c>
      <c r="N67" s="320">
        <v>3</v>
      </c>
      <c r="P67" s="312"/>
    </row>
    <row r="68" spans="1:16" ht="12.75">
      <c r="A68" s="185">
        <v>200022</v>
      </c>
      <c r="B68" s="322" t="s">
        <v>161</v>
      </c>
      <c r="C68" s="225"/>
      <c r="D68" s="226" t="s">
        <v>205</v>
      </c>
      <c r="E68" s="327">
        <f>ROUND(F.Prestacional!H92*8/F68,0)</f>
        <v>688276</v>
      </c>
      <c r="F68" s="305">
        <f t="shared" si="1"/>
        <v>1.68</v>
      </c>
      <c r="G68" s="324">
        <f t="shared" si="0"/>
        <v>1156303</v>
      </c>
      <c r="H68" s="292">
        <f>A68-F.Prestacional!A92</f>
        <v>0</v>
      </c>
      <c r="I68" s="292"/>
      <c r="J68" s="325">
        <v>494395</v>
      </c>
      <c r="K68" s="326">
        <v>1.7</v>
      </c>
      <c r="L68" s="327">
        <v>840471</v>
      </c>
      <c r="M68" s="318">
        <f t="shared" si="2"/>
        <v>-315832</v>
      </c>
      <c r="N68" s="320">
        <v>5</v>
      </c>
      <c r="P68" s="312"/>
    </row>
    <row r="69" spans="1:16" ht="12.75">
      <c r="A69" s="185">
        <v>200021</v>
      </c>
      <c r="B69" s="313" t="s">
        <v>162</v>
      </c>
      <c r="C69" s="201"/>
      <c r="D69" s="202" t="s">
        <v>205</v>
      </c>
      <c r="E69" s="317">
        <f>ROUND(F.Prestacional!H93*8/F69,0)</f>
        <v>159267</v>
      </c>
      <c r="F69" s="305">
        <f t="shared" si="1"/>
        <v>1.68</v>
      </c>
      <c r="G69" s="314">
        <f t="shared" si="0"/>
        <v>267568</v>
      </c>
      <c r="H69" s="292">
        <f>A69-F.Prestacional!A93</f>
        <v>0</v>
      </c>
      <c r="I69" s="292"/>
      <c r="J69" s="315">
        <v>119487</v>
      </c>
      <c r="K69" s="316">
        <v>1.7</v>
      </c>
      <c r="L69" s="317">
        <v>203127</v>
      </c>
      <c r="M69" s="318">
        <f t="shared" si="2"/>
        <v>-64441</v>
      </c>
      <c r="N69" s="320">
        <v>2</v>
      </c>
      <c r="P69" s="312"/>
    </row>
    <row r="70" spans="1:16" ht="12.75">
      <c r="A70" s="185">
        <v>200020</v>
      </c>
      <c r="B70" s="313" t="s">
        <v>163</v>
      </c>
      <c r="C70" s="201"/>
      <c r="D70" s="202" t="s">
        <v>205</v>
      </c>
      <c r="E70" s="317">
        <f>ROUND(F.Prestacional!H94*8/F70,0)</f>
        <v>245905</v>
      </c>
      <c r="F70" s="305">
        <f t="shared" si="1"/>
        <v>1.68</v>
      </c>
      <c r="G70" s="314">
        <f t="shared" si="0"/>
        <v>413120</v>
      </c>
      <c r="H70" s="292">
        <f>A70-F.Prestacional!A94</f>
        <v>0</v>
      </c>
      <c r="I70" s="292"/>
      <c r="J70" s="315">
        <v>165115</v>
      </c>
      <c r="K70" s="316">
        <v>1.7</v>
      </c>
      <c r="L70" s="317">
        <v>280695</v>
      </c>
      <c r="M70" s="318">
        <f t="shared" si="2"/>
        <v>-132425</v>
      </c>
      <c r="N70" s="320">
        <v>3</v>
      </c>
      <c r="P70" s="312"/>
    </row>
    <row r="71" spans="1:16" ht="12.75">
      <c r="A71" s="185">
        <v>207003</v>
      </c>
      <c r="B71" s="313" t="s">
        <v>164</v>
      </c>
      <c r="C71" s="201"/>
      <c r="D71" s="202" t="s">
        <v>205</v>
      </c>
      <c r="E71" s="317">
        <f>ROUND(F.Prestacional!H95*8/F71,0)</f>
        <v>163952</v>
      </c>
      <c r="F71" s="305">
        <f t="shared" si="1"/>
        <v>1.68</v>
      </c>
      <c r="G71" s="314">
        <f t="shared" si="0"/>
        <v>275439</v>
      </c>
      <c r="H71" s="292">
        <f>A71-F.Prestacional!A95</f>
        <v>0</v>
      </c>
      <c r="I71" s="292"/>
      <c r="J71" s="315">
        <v>123002</v>
      </c>
      <c r="K71" s="316">
        <v>1.7</v>
      </c>
      <c r="L71" s="317">
        <v>209103</v>
      </c>
      <c r="M71" s="318">
        <f t="shared" si="2"/>
        <v>-66336</v>
      </c>
      <c r="N71" s="320">
        <v>2</v>
      </c>
      <c r="P71" s="312"/>
    </row>
    <row r="72" spans="1:16" ht="12.75">
      <c r="A72" s="185">
        <v>200023</v>
      </c>
      <c r="B72" s="322" t="s">
        <v>165</v>
      </c>
      <c r="C72" s="225"/>
      <c r="D72" s="226" t="s">
        <v>205</v>
      </c>
      <c r="E72" s="327">
        <f>ROUND(F.Prestacional!H96*8/F72,0)</f>
        <v>179867</v>
      </c>
      <c r="F72" s="305">
        <f t="shared" si="1"/>
        <v>1.68</v>
      </c>
      <c r="G72" s="324">
        <f t="shared" si="0"/>
        <v>302176</v>
      </c>
      <c r="H72" s="292">
        <f>A72-F.Prestacional!A96</f>
        <v>0</v>
      </c>
      <c r="I72" s="292"/>
      <c r="J72" s="325">
        <v>134941</v>
      </c>
      <c r="K72" s="326">
        <v>1.7</v>
      </c>
      <c r="L72" s="327">
        <v>229399</v>
      </c>
      <c r="M72" s="318">
        <f t="shared" si="2"/>
        <v>-72777</v>
      </c>
      <c r="N72" s="320">
        <v>2</v>
      </c>
      <c r="P72" s="312"/>
    </row>
    <row r="73" spans="1:16" ht="12.75">
      <c r="A73" s="185">
        <v>200024</v>
      </c>
      <c r="B73" s="322" t="s">
        <v>166</v>
      </c>
      <c r="C73" s="225"/>
      <c r="D73" s="226" t="s">
        <v>205</v>
      </c>
      <c r="E73" s="327">
        <f>ROUND(F.Prestacional!H97*8/F73,0)</f>
        <v>287738</v>
      </c>
      <c r="F73" s="305">
        <f t="shared" si="1"/>
        <v>1.68</v>
      </c>
      <c r="G73" s="324">
        <f t="shared" si="0"/>
        <v>483399</v>
      </c>
      <c r="H73" s="292">
        <f>A73-F.Prestacional!A97</f>
        <v>0</v>
      </c>
      <c r="I73" s="292"/>
      <c r="J73" s="325">
        <v>193205</v>
      </c>
      <c r="K73" s="326">
        <v>1.7</v>
      </c>
      <c r="L73" s="327">
        <v>328448</v>
      </c>
      <c r="M73" s="318">
        <f t="shared" si="2"/>
        <v>-154951</v>
      </c>
      <c r="N73" s="320">
        <v>3</v>
      </c>
      <c r="P73" s="312"/>
    </row>
    <row r="74" spans="1:16" ht="12.75">
      <c r="A74" s="185">
        <v>200026</v>
      </c>
      <c r="B74" s="313" t="s">
        <v>167</v>
      </c>
      <c r="C74" s="201"/>
      <c r="D74" s="202" t="s">
        <v>205</v>
      </c>
      <c r="E74" s="317">
        <f>ROUND(F.Prestacional!H98*8/F74,0)</f>
        <v>159267</v>
      </c>
      <c r="F74" s="305">
        <f t="shared" si="1"/>
        <v>1.68</v>
      </c>
      <c r="G74" s="314">
        <f t="shared" si="0"/>
        <v>267568</v>
      </c>
      <c r="H74" s="292">
        <f>A74-F.Prestacional!A98</f>
        <v>0</v>
      </c>
      <c r="I74" s="292"/>
      <c r="J74" s="315">
        <v>119487</v>
      </c>
      <c r="K74" s="316">
        <v>1.7</v>
      </c>
      <c r="L74" s="317">
        <v>203127</v>
      </c>
      <c r="M74" s="318">
        <f t="shared" si="2"/>
        <v>-64441</v>
      </c>
      <c r="N74" s="320">
        <v>2</v>
      </c>
      <c r="P74" s="312"/>
    </row>
    <row r="75" spans="1:16" ht="12.75">
      <c r="A75" s="185">
        <v>200025</v>
      </c>
      <c r="B75" s="313" t="s">
        <v>168</v>
      </c>
      <c r="C75" s="201"/>
      <c r="D75" s="202" t="s">
        <v>205</v>
      </c>
      <c r="E75" s="317">
        <f>ROUND(F.Prestacional!H99*8/F75,0)</f>
        <v>69595</v>
      </c>
      <c r="F75" s="305">
        <f t="shared" si="1"/>
        <v>1.68</v>
      </c>
      <c r="G75" s="314">
        <f t="shared" si="0"/>
        <v>116919</v>
      </c>
      <c r="H75" s="292">
        <f>A75-F.Prestacional!A99</f>
        <v>0</v>
      </c>
      <c r="I75" s="292"/>
      <c r="J75" s="315">
        <v>70344</v>
      </c>
      <c r="K75" s="316">
        <v>1.7</v>
      </c>
      <c r="L75" s="317">
        <v>119584</v>
      </c>
      <c r="M75" s="318">
        <f t="shared" si="2"/>
        <v>2665</v>
      </c>
      <c r="N75" s="320">
        <v>1</v>
      </c>
      <c r="P75" s="312"/>
    </row>
    <row r="76" spans="1:16" ht="13.7" customHeight="1">
      <c r="A76" s="185">
        <v>200032</v>
      </c>
      <c r="B76" s="313" t="s">
        <v>169</v>
      </c>
      <c r="C76" s="201"/>
      <c r="D76" s="202" t="s">
        <v>205</v>
      </c>
      <c r="E76" s="317">
        <f>ROUND(F.Prestacional!H100*8/F76,0)</f>
        <v>240662</v>
      </c>
      <c r="F76" s="305">
        <f t="shared" si="1"/>
        <v>1.68</v>
      </c>
      <c r="G76" s="314">
        <f t="shared" si="0"/>
        <v>404312</v>
      </c>
      <c r="H76" s="292">
        <f>A76-F.Prestacional!A100</f>
        <v>0</v>
      </c>
      <c r="I76" s="292"/>
      <c r="J76" s="315">
        <v>161595</v>
      </c>
      <c r="K76" s="316">
        <v>1.7</v>
      </c>
      <c r="L76" s="317">
        <v>274711</v>
      </c>
      <c r="M76" s="318">
        <f t="shared" si="2"/>
        <v>-129601</v>
      </c>
      <c r="N76" s="320">
        <v>3</v>
      </c>
      <c r="P76" s="312"/>
    </row>
    <row r="77" spans="1:16" ht="11.25" customHeight="1">
      <c r="A77" s="185">
        <v>200027</v>
      </c>
      <c r="B77" s="322" t="s">
        <v>170</v>
      </c>
      <c r="C77" s="225"/>
      <c r="D77" s="226" t="s">
        <v>205</v>
      </c>
      <c r="E77" s="327">
        <f>ROUND(F.Prestacional!H101*8/F77,0)</f>
        <v>399757</v>
      </c>
      <c r="F77" s="305">
        <f t="shared" si="1"/>
        <v>1.68</v>
      </c>
      <c r="G77" s="324">
        <f t="shared" si="0"/>
        <v>671591</v>
      </c>
      <c r="H77" s="292">
        <f>A77-F.Prestacional!A101</f>
        <v>0</v>
      </c>
      <c r="I77" s="292"/>
      <c r="J77" s="325">
        <v>311379</v>
      </c>
      <c r="K77" s="326">
        <v>1.7</v>
      </c>
      <c r="L77" s="327">
        <v>529344</v>
      </c>
      <c r="M77" s="318">
        <f t="shared" si="2"/>
        <v>-142247</v>
      </c>
      <c r="N77" s="320">
        <v>2</v>
      </c>
      <c r="P77" s="312"/>
    </row>
    <row r="78" spans="1:16" ht="15.75" customHeight="1">
      <c r="A78" s="185">
        <v>200028</v>
      </c>
      <c r="B78" s="322" t="s">
        <v>171</v>
      </c>
      <c r="C78" s="225"/>
      <c r="D78" s="226" t="s">
        <v>205</v>
      </c>
      <c r="E78" s="330">
        <f>ROUND(F.Prestacional!H102*8/F78,0)</f>
        <v>542629</v>
      </c>
      <c r="F78" s="305">
        <f t="shared" si="1"/>
        <v>1.68</v>
      </c>
      <c r="G78" s="324">
        <f t="shared" si="0"/>
        <v>911616</v>
      </c>
      <c r="H78" s="292">
        <f>A78-F.Prestacional!A102</f>
        <v>0</v>
      </c>
      <c r="I78" s="292"/>
      <c r="J78" s="325">
        <v>379722</v>
      </c>
      <c r="K78" s="326">
        <v>1.7</v>
      </c>
      <c r="L78" s="327">
        <v>645527</v>
      </c>
      <c r="M78" s="318">
        <f t="shared" si="2"/>
        <v>-266089</v>
      </c>
      <c r="N78" s="320">
        <v>3</v>
      </c>
      <c r="P78" s="312"/>
    </row>
    <row r="79" spans="1:16" ht="15.75" customHeight="1">
      <c r="A79" s="185">
        <v>207200</v>
      </c>
      <c r="B79" s="303" t="s">
        <v>172</v>
      </c>
      <c r="C79" s="187"/>
      <c r="D79" s="234" t="s">
        <v>205</v>
      </c>
      <c r="E79" s="331">
        <f>ROUND(F.Prestacional!H103*8/F79,0)</f>
        <v>243710</v>
      </c>
      <c r="F79" s="305">
        <f t="shared" si="1"/>
        <v>1.68</v>
      </c>
      <c r="G79" s="306">
        <f t="shared" si="0"/>
        <v>409432</v>
      </c>
      <c r="H79" s="292"/>
      <c r="I79" s="292"/>
      <c r="J79" s="332">
        <v>127812</v>
      </c>
      <c r="K79" s="308">
        <v>1.7</v>
      </c>
      <c r="L79" s="309">
        <v>217280</v>
      </c>
      <c r="M79" s="318">
        <f t="shared" si="2"/>
        <v>-192152</v>
      </c>
      <c r="N79" s="320">
        <v>1</v>
      </c>
      <c r="P79" s="312"/>
    </row>
    <row r="80" spans="1:16" ht="15.75" customHeight="1">
      <c r="A80" s="185">
        <v>207500</v>
      </c>
      <c r="B80" s="303" t="s">
        <v>173</v>
      </c>
      <c r="C80" s="187"/>
      <c r="D80" s="234" t="s">
        <v>205</v>
      </c>
      <c r="E80" s="331">
        <f>ROUND(F.Prestacional!H104*8/F80,0)</f>
        <v>80414</v>
      </c>
      <c r="F80" s="305">
        <f t="shared" si="1"/>
        <v>1.68</v>
      </c>
      <c r="G80" s="306">
        <f t="shared" si="0"/>
        <v>135095</v>
      </c>
      <c r="H80" s="292"/>
      <c r="I80" s="292"/>
      <c r="J80" s="332">
        <v>42174</v>
      </c>
      <c r="K80" s="308">
        <v>1.7</v>
      </c>
      <c r="L80" s="309">
        <v>71695</v>
      </c>
      <c r="M80" s="318">
        <f t="shared" si="2"/>
        <v>-63400</v>
      </c>
      <c r="N80" s="320">
        <v>1</v>
      </c>
      <c r="P80" s="312"/>
    </row>
    <row r="81" spans="1:16" ht="15.75" customHeight="1">
      <c r="A81" s="185">
        <v>207501</v>
      </c>
      <c r="B81" s="303" t="s">
        <v>174</v>
      </c>
      <c r="C81" s="187"/>
      <c r="D81" s="234" t="s">
        <v>205</v>
      </c>
      <c r="E81" s="331">
        <f>ROUND(F.Prestacional!H105*8/F81,0)</f>
        <v>149890</v>
      </c>
      <c r="F81" s="305">
        <f t="shared" si="1"/>
        <v>1.68</v>
      </c>
      <c r="G81" s="306">
        <f t="shared" si="0"/>
        <v>251815</v>
      </c>
      <c r="H81" s="292"/>
      <c r="I81" s="292"/>
      <c r="J81" s="332">
        <v>112452</v>
      </c>
      <c r="K81" s="308">
        <v>1.7</v>
      </c>
      <c r="L81" s="309">
        <v>191168</v>
      </c>
      <c r="M81" s="318">
        <f t="shared" si="2"/>
        <v>-60647</v>
      </c>
      <c r="N81" s="320">
        <v>2</v>
      </c>
      <c r="P81" s="312"/>
    </row>
    <row r="82" spans="1:16" ht="12.75">
      <c r="A82" s="185">
        <v>207104</v>
      </c>
      <c r="B82" s="303" t="s">
        <v>175</v>
      </c>
      <c r="C82" s="187"/>
      <c r="D82" s="234" t="s">
        <v>176</v>
      </c>
      <c r="E82" s="333"/>
      <c r="F82" s="334"/>
      <c r="G82" s="306">
        <v>10000</v>
      </c>
      <c r="H82" s="292"/>
      <c r="I82" s="292"/>
      <c r="J82" s="332"/>
      <c r="K82" s="308"/>
      <c r="L82" s="309"/>
      <c r="M82" s="318"/>
      <c r="N82" s="320"/>
      <c r="P82" s="312"/>
    </row>
    <row r="83" spans="1:16" ht="12.75">
      <c r="A83" s="185">
        <v>207102</v>
      </c>
      <c r="B83" s="303" t="s">
        <v>177</v>
      </c>
      <c r="C83" s="187"/>
      <c r="D83" s="234" t="s">
        <v>176</v>
      </c>
      <c r="E83" s="333"/>
      <c r="F83" s="335"/>
      <c r="G83" s="306">
        <v>10000</v>
      </c>
      <c r="H83" s="292"/>
      <c r="I83" s="292"/>
      <c r="J83" s="332"/>
      <c r="K83" s="308"/>
      <c r="L83" s="309"/>
      <c r="M83" s="318"/>
      <c r="N83" s="320"/>
      <c r="P83" s="312"/>
    </row>
    <row r="84" spans="1:16" ht="12.75">
      <c r="A84" s="185">
        <v>207103</v>
      </c>
      <c r="B84" s="303" t="s">
        <v>178</v>
      </c>
      <c r="C84" s="187"/>
      <c r="D84" s="234" t="s">
        <v>176</v>
      </c>
      <c r="E84" s="336"/>
      <c r="F84" s="335"/>
      <c r="G84" s="306">
        <v>10000</v>
      </c>
      <c r="H84" s="292"/>
      <c r="I84" s="292"/>
      <c r="J84" s="332"/>
      <c r="K84" s="308"/>
      <c r="L84" s="309"/>
      <c r="M84" s="318"/>
      <c r="N84" s="320"/>
      <c r="P84" s="312"/>
    </row>
    <row r="85" spans="1:16" ht="12.75">
      <c r="A85" s="185">
        <v>207101</v>
      </c>
      <c r="B85" s="303" t="s">
        <v>179</v>
      </c>
      <c r="C85" s="187"/>
      <c r="D85" s="234" t="s">
        <v>176</v>
      </c>
      <c r="E85" s="336"/>
      <c r="F85" s="335"/>
      <c r="G85" s="306">
        <v>10000</v>
      </c>
      <c r="H85" s="292"/>
      <c r="I85" s="292"/>
      <c r="J85" s="332"/>
      <c r="K85" s="308"/>
      <c r="L85" s="309"/>
      <c r="M85" s="318"/>
      <c r="N85" s="320"/>
      <c r="P85" s="312"/>
    </row>
    <row r="86" spans="1:16" ht="12.75">
      <c r="A86" s="185">
        <v>207105</v>
      </c>
      <c r="B86" s="303" t="s">
        <v>181</v>
      </c>
      <c r="C86" s="187"/>
      <c r="D86" s="234" t="s">
        <v>176</v>
      </c>
      <c r="E86" s="336"/>
      <c r="F86" s="335"/>
      <c r="G86" s="306">
        <v>10000</v>
      </c>
      <c r="H86" s="292"/>
      <c r="I86" s="292"/>
      <c r="J86" s="332"/>
      <c r="K86" s="308"/>
      <c r="L86" s="309"/>
      <c r="M86" s="318"/>
      <c r="N86" s="320"/>
      <c r="P86" s="312"/>
    </row>
    <row r="87" spans="1:16" ht="12.75">
      <c r="A87" s="185"/>
      <c r="B87" s="313"/>
      <c r="C87" s="201"/>
      <c r="D87" s="202"/>
      <c r="E87" s="253"/>
      <c r="F87" s="254"/>
      <c r="G87" s="314"/>
      <c r="H87" s="292"/>
      <c r="I87" s="292"/>
      <c r="J87" s="337"/>
      <c r="K87" s="338"/>
      <c r="L87" s="339"/>
      <c r="M87" s="340"/>
      <c r="N87" s="341"/>
      <c r="P87" s="312"/>
    </row>
    <row r="88" spans="1:16" ht="13.5" thickBot="1">
      <c r="A88" s="255" t="s">
        <v>182</v>
      </c>
      <c r="B88" s="342"/>
      <c r="C88" s="343"/>
      <c r="D88" s="343"/>
      <c r="E88" s="343"/>
      <c r="F88" s="343"/>
      <c r="G88" s="344"/>
      <c r="H88" s="292"/>
      <c r="I88" s="292"/>
      <c r="J88" s="345"/>
      <c r="K88" s="346"/>
      <c r="L88" s="346"/>
      <c r="M88" s="346"/>
      <c r="N88" s="347"/>
    </row>
    <row r="89" spans="1:16">
      <c r="D89" s="165"/>
    </row>
    <row r="90" spans="1:16">
      <c r="D90" s="165"/>
    </row>
    <row r="91" spans="1:16">
      <c r="F91" s="165"/>
    </row>
    <row r="92" spans="1:16">
      <c r="F92" s="165"/>
    </row>
    <row r="95" spans="1:16">
      <c r="B95" s="258" t="s">
        <v>208</v>
      </c>
    </row>
    <row r="96" spans="1:16">
      <c r="B96" s="25" t="s">
        <v>209</v>
      </c>
    </row>
  </sheetData>
  <sheetProtection sheet="1" objects="1" scenarios="1"/>
  <mergeCells count="37">
    <mergeCell ref="C34:E34"/>
    <mergeCell ref="D35:E35"/>
    <mergeCell ref="D36:E36"/>
    <mergeCell ref="C28:E28"/>
    <mergeCell ref="D29:E29"/>
    <mergeCell ref="D30:E30"/>
    <mergeCell ref="C31:E31"/>
    <mergeCell ref="D32:E32"/>
    <mergeCell ref="D33:E33"/>
    <mergeCell ref="D27:E27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15:E15"/>
    <mergeCell ref="F1:G1"/>
    <mergeCell ref="B4:D5"/>
    <mergeCell ref="E4:G5"/>
    <mergeCell ref="B6:E7"/>
    <mergeCell ref="B9:C12"/>
    <mergeCell ref="D9:E9"/>
    <mergeCell ref="F9:G9"/>
    <mergeCell ref="D10:E10"/>
    <mergeCell ref="F10:G10"/>
    <mergeCell ref="D11:E11"/>
    <mergeCell ref="F11:G11"/>
    <mergeCell ref="D12:E12"/>
    <mergeCell ref="D13:E13"/>
    <mergeCell ref="F13:G13"/>
    <mergeCell ref="D14:E14"/>
  </mergeCells>
  <conditionalFormatting sqref="F6">
    <cfRule type="expression" dxfId="3" priority="1" stopIfTrue="1">
      <formula>#REF!=0</formula>
    </cfRule>
  </conditionalFormatting>
  <conditionalFormatting sqref="F7">
    <cfRule type="expression" dxfId="2" priority="3" stopIfTrue="1">
      <formula>#REF!=0</formula>
    </cfRule>
  </conditionalFormatting>
  <conditionalFormatting sqref="G6:H6">
    <cfRule type="cellIs" dxfId="1" priority="2" stopIfTrue="1" operator="equal">
      <formula>0</formula>
    </cfRule>
  </conditionalFormatting>
  <conditionalFormatting sqref="G7:H7">
    <cfRule type="cellIs" dxfId="0" priority="4" stopIfTrue="1" operator="equal">
      <formula>0</formula>
    </cfRule>
  </conditionalFormatting>
  <hyperlinks>
    <hyperlink ref="J1" location="F.Prestacional!B65" display="Cuadrillas" xr:uid="{CE83BA30-F7FA-4031-B173-84BDA5C8525C}"/>
    <hyperlink ref="K1" location="F.Prestacional!B11" display="Inicio" xr:uid="{A99739D0-3E3F-405C-A5A6-71C2721E59C5}"/>
  </hyperlinks>
  <printOptions horizontalCentered="1"/>
  <pageMargins left="0.39370078740157483" right="0.59055118110236227" top="0.4" bottom="0.6" header="0" footer="0"/>
  <pageSetup scale="80" firstPageNumber="107" orientation="portrait" useFirstPageNumber="1" horizontalDpi="4294967293" verticalDpi="300" r:id="rId1"/>
  <headerFooter alignWithMargins="0"/>
  <rowBreaks count="1" manualBreakCount="1">
    <brk id="38" min="1" max="6" man="1"/>
  </rowBreaks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tonProtFP2">
                <anchor moveWithCells="1">
                  <from>
                    <xdr:col>1</xdr:col>
                    <xdr:colOff>1333500</xdr:colOff>
                    <xdr:row>0</xdr:row>
                    <xdr:rowOff>38100</xdr:rowOff>
                  </from>
                  <to>
                    <xdr:col>1</xdr:col>
                    <xdr:colOff>1685925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14</vt:i4>
      </vt:variant>
    </vt:vector>
  </HeadingPairs>
  <TitlesOfParts>
    <vt:vector size="18" baseType="lpstr">
      <vt:lpstr>AIU OBRA</vt:lpstr>
      <vt:lpstr>PRESUPUESTO</vt:lpstr>
      <vt:lpstr>F.Prestacional</vt:lpstr>
      <vt:lpstr>F.Prestacional J</vt:lpstr>
      <vt:lpstr>'AIU OBRA'!Área_de_impresión</vt:lpstr>
      <vt:lpstr>F.Prestacional!Área_de_impresión</vt:lpstr>
      <vt:lpstr>'F.Prestacional J'!Área_de_impresión</vt:lpstr>
      <vt:lpstr>PRESUPUESTO!Área_de_impresión</vt:lpstr>
      <vt:lpstr>F.Prestacional!AyudanteHR</vt:lpstr>
      <vt:lpstr>F.Prestacional!CUADRILLAS</vt:lpstr>
      <vt:lpstr>F.Prestacional!CuadrillasTodas</vt:lpstr>
      <vt:lpstr>'F.Prestacional J'!CuadrillasTodasJ</vt:lpstr>
      <vt:lpstr>F.Prestacional!OficialHR</vt:lpstr>
      <vt:lpstr>F.Prestacional!ProfHR</vt:lpstr>
      <vt:lpstr>F.Prestacional!RangoPrest</vt:lpstr>
      <vt:lpstr>'F.Prestacional J'!RangoPrest</vt:lpstr>
      <vt:lpstr>F.Prestacional!Títulos_a_imprimir</vt:lpstr>
      <vt:lpstr>'F.Prestacional J'!Títulos_a_imprimir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IMDRI-JURIDICA-2025</cp:lastModifiedBy>
  <cp:lastPrinted>2026-05-28T17:33:02Z</cp:lastPrinted>
  <dcterms:created xsi:type="dcterms:W3CDTF">2026-05-14T15:14:29Z</dcterms:created>
  <dcterms:modified xsi:type="dcterms:W3CDTF">2026-05-28T17:34:53Z</dcterms:modified>
</cp:coreProperties>
</file>