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7"/>
  <workbookPr filterPrivacy="1" defaultThemeVersion="124226"/>
  <xr:revisionPtr revIDLastSave="38" documentId="13_ncr:1_{B6323CAE-60A1-4BAF-A74B-7D887C0EFFBD}" xr6:coauthVersionLast="47" xr6:coauthVersionMax="47" xr10:uidLastSave="{CDB4A4B4-E4A2-4544-B6F5-F2D1699C8049}"/>
  <bookViews>
    <workbookView xWindow="1950" yWindow="720" windowWidth="23715" windowHeight="15480" xr2:uid="{00000000-000D-0000-FFFF-FFFF00000000}"/>
  </bookViews>
  <sheets>
    <sheet name="AJUSTES" sheetId="3" r:id="rId1"/>
    <sheet name="Promedio" sheetId="2" r:id="rId2"/>
  </sheets>
  <definedNames>
    <definedName name="_xlnm.Print_Area" localSheetId="1">Promedio!$B$1:$I$6</definedName>
    <definedName name="_xlnm.Print_Area" localSheetId="0">AJUSTES!$B$1:$H$6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 l="1"/>
  <c r="G8" i="3"/>
  <c r="H8" i="3" s="1"/>
  <c r="G5" i="3"/>
  <c r="H5" i="3" s="1"/>
  <c r="G4" i="3"/>
  <c r="H4" i="3" s="1"/>
  <c r="J9" i="2"/>
  <c r="G9" i="2" s="1"/>
  <c r="G4" i="2"/>
  <c r="G5" i="2"/>
  <c r="H9" i="3" l="1"/>
  <c r="H9" i="2"/>
  <c r="I9" i="2" s="1"/>
  <c r="H6" i="3" l="1"/>
  <c r="H10" i="3" s="1"/>
  <c r="I10" i="2"/>
  <c r="H5" i="2"/>
  <c r="I5" i="2" s="1"/>
  <c r="H4" i="2"/>
  <c r="I4" i="2" s="1"/>
  <c r="H11" i="3" l="1"/>
  <c r="H12" i="3" s="1"/>
  <c r="I6" i="2"/>
  <c r="H12" i="2" s="1"/>
</calcChain>
</file>

<file path=xl/sharedStrings.xml><?xml version="1.0" encoding="utf-8"?>
<sst xmlns="http://schemas.openxmlformats.org/spreadsheetml/2006/main" count="60" uniqueCount="27">
  <si>
    <t>MANTENIMIENTO PREVENTIVO Y/O CORRECTIVO PLATAFORMAS SALVAESCALERAS</t>
  </si>
  <si>
    <t>PROMEDIOS</t>
  </si>
  <si>
    <t>IR ELEVADORES</t>
  </si>
  <si>
    <t>IPSUM</t>
  </si>
  <si>
    <t>QUANTIUM</t>
  </si>
  <si>
    <t>ÍTEM</t>
  </si>
  <si>
    <t>DESCRIPCIÓN</t>
  </si>
  <si>
    <t>UNIDAD</t>
  </si>
  <si>
    <t>CANTIDAD EQUIPOS</t>
  </si>
  <si>
    <t>MANTENIMIENTOS</t>
  </si>
  <si>
    <t>VALOR UNITARIO (1 MANTENIMIENTO 1 EQUIPO) (ANTES DE IVA)</t>
  </si>
  <si>
    <t>VALOR TOTAL (TODOS LOS MENTENIMIENTOS) (TODOS LOS EQUIPOS)  (IVA INCLUIDO)</t>
  </si>
  <si>
    <t>PRESTACIÓN DEL SERVICIO DE MANTENIMIENTO PREVENTIVO Y/O CORRECTIVO; Y ATENCIÓN DE EMERGENCIAS  DE LAS PLATAFORMAS SALVAESCALERAS MARCA DELTA  UBICADAS EN EL EDIFICIO JOSÉ FÉLIX DE RESTREPO (PALACIO DE JUSTICIA DE MEDELLIN, ANTIOQUIA).</t>
  </si>
  <si>
    <t>UND</t>
  </si>
  <si>
    <t>PRESTACIÓN DEL SERVICIO DE MANTENIMIENTO PREVENTIVO Y/O CORRECTIVO; Y ATENCIÓN DE EMERGENCIAS  DE LAS PLATAFORMAS SALVAESCALERAS MARCA DELTA  UBICADAS EN EL EDIFICIO HORACIO MONTOYA GIL (PALACIO DE JUSTICIA DE APARTADÓ, ANTIOQUIA).</t>
  </si>
  <si>
    <t>SUBTOTAL</t>
  </si>
  <si>
    <t>MANTENIMIENTO CORRECTIVO (REPUESTOS)</t>
  </si>
  <si>
    <t>SUMINISTRO E INSTALACIÓN DE  BATERIA 12 V-9AH PARA  PLATAFORMA SALVAESCALEERA</t>
  </si>
  <si>
    <t>Und</t>
  </si>
  <si>
    <t>SUBTOTAL MANTENIMIENTOS PREVENTIVOS Y CORRECTIVOS</t>
  </si>
  <si>
    <t>IVA</t>
  </si>
  <si>
    <t>VALOR TOTAL MANTENIMIENTOS PLATAFORMAS SALVAESCALERAS  (IVA INCLUIDO)</t>
  </si>
  <si>
    <t>IVA (19%)</t>
  </si>
  <si>
    <t>TOTAL</t>
  </si>
  <si>
    <t>CANTIDAD</t>
  </si>
  <si>
    <t>VALOR UNITARIO (ANTES DE IVA)</t>
  </si>
  <si>
    <t>VALOR TOTAL (IVA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</si>
</sst>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[$$-240A]\ * #,##0_-;\-[$$-240A]\ * #,##0_-;_-[$$-240A]\ * &quot;-&quot;??_-;_-@_-"/>
    <numFmt numFmtId="166" formatCode="_-[$$-240A]* #,##0_-;\-[$$-240A]* #,##0_-;_-[$$-240A]* &quot;-&quot;??_-;_-@_-"/>
    <numFmt numFmtId="167" formatCode="_-* #,##0_-;\-* #,##0_-;_-* &quot;-&quot;??_-;_-@_-"/>
  </numFmts>
  <fonts count="10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56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3" fillId="4" borderId="1" xfId="1" applyFont="1" applyFill="1" applyBorder="1" applyAlignment="1">
      <alignment horizontal="center" vertical="center"/>
    </xf>
    <xf numFmtId="164" fontId="3" fillId="4" borderId="1" xfId="1" applyFont="1" applyFill="1" applyBorder="1" applyAlignment="1">
      <alignment vertical="center"/>
    </xf>
    <xf numFmtId="164" fontId="4" fillId="3" borderId="1" xfId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3" fillId="5" borderId="1" xfId="1" applyFont="1" applyFill="1" applyBorder="1" applyAlignment="1">
      <alignment horizontal="center" vertical="center"/>
    </xf>
    <xf numFmtId="164" fontId="3" fillId="5" borderId="1" xfId="1" applyFont="1" applyFill="1" applyBorder="1" applyAlignment="1">
      <alignment vertical="center"/>
    </xf>
    <xf numFmtId="166" fontId="2" fillId="5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6" fontId="3" fillId="0" borderId="1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43" fontId="0" fillId="0" borderId="0" xfId="0" applyNumberFormat="1" applyAlignment="1">
      <alignment vertical="center"/>
    </xf>
    <xf numFmtId="43" fontId="9" fillId="0" borderId="0" xfId="2" applyFont="1"/>
    <xf numFmtId="0" fontId="5" fillId="3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9" fontId="3" fillId="0" borderId="1" xfId="0" applyNumberFormat="1" applyFont="1" applyBorder="1" applyAlignment="1">
      <alignment vertical="center"/>
    </xf>
    <xf numFmtId="167" fontId="3" fillId="0" borderId="1" xfId="0" applyNumberFormat="1" applyFont="1" applyBorder="1" applyAlignment="1">
      <alignment vertical="center"/>
    </xf>
    <xf numFmtId="16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D93A-C09C-462E-B952-89E01D5F74AB}">
  <dimension ref="B1:K16"/>
  <sheetViews>
    <sheetView tabSelected="1" zoomScaleNormal="100" workbookViewId="0">
      <selection activeCell="B10" sqref="B10:G10"/>
    </sheetView>
  </sheetViews>
  <sheetFormatPr defaultColWidth="9.140625" defaultRowHeight="15"/>
  <cols>
    <col min="1" max="1" width="2" style="23" customWidth="1"/>
    <col min="2" max="2" width="4.5703125" style="23" bestFit="1" customWidth="1"/>
    <col min="3" max="3" width="38.85546875" style="23" customWidth="1"/>
    <col min="4" max="4" width="7" style="23" bestFit="1" customWidth="1"/>
    <col min="5" max="5" width="12.85546875" style="23" customWidth="1"/>
    <col min="6" max="6" width="14.5703125" style="23" bestFit="1" customWidth="1"/>
    <col min="7" max="7" width="18.5703125" style="23" customWidth="1"/>
    <col min="8" max="8" width="19.28515625" style="23" customWidth="1"/>
    <col min="9" max="9" width="18.5703125" style="23" customWidth="1"/>
    <col min="10" max="10" width="14.7109375" style="23" customWidth="1"/>
    <col min="11" max="11" width="14" style="23" customWidth="1"/>
    <col min="12" max="16384" width="9.140625" style="23"/>
  </cols>
  <sheetData>
    <row r="1" spans="2:11" ht="21.75" customHeight="1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</row>
    <row r="2" spans="2:11" ht="18" customHeight="1">
      <c r="B2" s="50" t="s">
        <v>1</v>
      </c>
      <c r="C2" s="51"/>
      <c r="D2" s="51"/>
      <c r="E2" s="51"/>
      <c r="F2" s="51"/>
      <c r="G2" s="51"/>
      <c r="H2" s="52"/>
      <c r="I2" s="36" t="s">
        <v>2</v>
      </c>
      <c r="J2" s="37" t="s">
        <v>3</v>
      </c>
      <c r="K2" s="38" t="s">
        <v>4</v>
      </c>
    </row>
    <row r="3" spans="2:11" s="24" customFormat="1" ht="62.25">
      <c r="B3" s="2" t="s">
        <v>5</v>
      </c>
      <c r="C3" s="2" t="s">
        <v>6</v>
      </c>
      <c r="D3" s="2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3" t="s">
        <v>10</v>
      </c>
      <c r="J3" s="19" t="s">
        <v>10</v>
      </c>
      <c r="K3" s="15" t="s">
        <v>10</v>
      </c>
    </row>
    <row r="4" spans="2:11" ht="87.75">
      <c r="B4" s="10">
        <v>1</v>
      </c>
      <c r="C4" s="1" t="s">
        <v>12</v>
      </c>
      <c r="D4" s="3" t="s">
        <v>13</v>
      </c>
      <c r="E4" s="3">
        <v>2</v>
      </c>
      <c r="F4" s="3">
        <v>5</v>
      </c>
      <c r="G4" s="4">
        <f>ROUND(((I4+J4+K4)/3),0)</f>
        <v>626667</v>
      </c>
      <c r="H4" s="5">
        <f>+G4*F4*E4</f>
        <v>6266670</v>
      </c>
      <c r="I4" s="18">
        <v>650000</v>
      </c>
      <c r="J4" s="20">
        <v>580000</v>
      </c>
      <c r="K4" s="16">
        <v>650000</v>
      </c>
    </row>
    <row r="5" spans="2:11" ht="87.75">
      <c r="B5" s="10">
        <v>2</v>
      </c>
      <c r="C5" s="1" t="s">
        <v>14</v>
      </c>
      <c r="D5" s="3" t="s">
        <v>13</v>
      </c>
      <c r="E5" s="3">
        <v>2</v>
      </c>
      <c r="F5" s="3">
        <v>5</v>
      </c>
      <c r="G5" s="4">
        <f>ROUND(((I5+J5+K5)/3),0)</f>
        <v>1046667</v>
      </c>
      <c r="H5" s="5">
        <f>+G5*F5*E5</f>
        <v>10466670</v>
      </c>
      <c r="I5" s="18">
        <v>1100000</v>
      </c>
      <c r="J5" s="20">
        <v>1020000</v>
      </c>
      <c r="K5" s="16">
        <v>1020000</v>
      </c>
    </row>
    <row r="6" spans="2:11">
      <c r="B6" s="49" t="s">
        <v>15</v>
      </c>
      <c r="C6" s="49"/>
      <c r="D6" s="49"/>
      <c r="E6" s="49"/>
      <c r="F6" s="49"/>
      <c r="G6" s="49"/>
      <c r="H6" s="25">
        <f>ROUND((SUM(H4:H5)),0)</f>
        <v>16733340</v>
      </c>
      <c r="I6" s="26"/>
      <c r="J6" s="27"/>
      <c r="K6" s="28"/>
    </row>
    <row r="7" spans="2:11">
      <c r="B7" s="49" t="s">
        <v>16</v>
      </c>
      <c r="C7" s="49"/>
      <c r="D7" s="49"/>
      <c r="E7" s="49"/>
      <c r="F7" s="49"/>
      <c r="G7" s="49"/>
      <c r="H7" s="49"/>
      <c r="I7" s="26"/>
      <c r="J7" s="29"/>
      <c r="K7" s="30"/>
    </row>
    <row r="8" spans="2:11" ht="24.75">
      <c r="B8" s="10">
        <v>3</v>
      </c>
      <c r="C8" s="6" t="s">
        <v>17</v>
      </c>
      <c r="D8" s="10" t="s">
        <v>18</v>
      </c>
      <c r="E8" s="53">
        <v>1</v>
      </c>
      <c r="F8" s="53"/>
      <c r="G8" s="4">
        <f>ROUND(((I8+J8+K8)/3),0)</f>
        <v>269300</v>
      </c>
      <c r="H8" s="5">
        <f>+G8*E8</f>
        <v>269300</v>
      </c>
      <c r="I8" s="14">
        <f>+(J8+K8)/2</f>
        <v>269300</v>
      </c>
      <c r="J8" s="21">
        <v>240000</v>
      </c>
      <c r="K8" s="17">
        <v>298600</v>
      </c>
    </row>
    <row r="9" spans="2:11">
      <c r="B9" s="42" t="s">
        <v>15</v>
      </c>
      <c r="C9" s="42"/>
      <c r="D9" s="42"/>
      <c r="E9" s="42"/>
      <c r="F9" s="42"/>
      <c r="G9" s="42"/>
      <c r="H9" s="7">
        <f>ROUND((SUM(H8:H8)),0)</f>
        <v>269300</v>
      </c>
      <c r="I9" s="31"/>
      <c r="J9" s="27"/>
      <c r="K9" s="28"/>
    </row>
    <row r="10" spans="2:11">
      <c r="B10" s="43" t="s">
        <v>19</v>
      </c>
      <c r="C10" s="44"/>
      <c r="D10" s="44"/>
      <c r="E10" s="44"/>
      <c r="F10" s="44"/>
      <c r="G10" s="45"/>
      <c r="H10" s="7">
        <f>+H6+H9</f>
        <v>17002640</v>
      </c>
      <c r="I10" s="31"/>
      <c r="J10" s="27"/>
      <c r="K10" s="28"/>
    </row>
    <row r="11" spans="2:11">
      <c r="B11" s="46" t="s">
        <v>20</v>
      </c>
      <c r="C11" s="47"/>
      <c r="D11" s="47"/>
      <c r="E11" s="47"/>
      <c r="F11" s="48"/>
      <c r="G11" s="39">
        <v>0.19</v>
      </c>
      <c r="H11" s="40">
        <f>ROUND(H10*G11,0)</f>
        <v>3230502</v>
      </c>
      <c r="I11" s="31"/>
      <c r="J11" s="29"/>
      <c r="K11" s="30"/>
    </row>
    <row r="12" spans="2:11">
      <c r="B12" s="42" t="s">
        <v>21</v>
      </c>
      <c r="C12" s="42"/>
      <c r="D12" s="42"/>
      <c r="E12" s="42"/>
      <c r="F12" s="42"/>
      <c r="G12" s="42"/>
      <c r="H12" s="41">
        <f>+H10+H11</f>
        <v>20233142</v>
      </c>
      <c r="I12" s="31"/>
      <c r="J12" s="22"/>
      <c r="K12" s="28"/>
    </row>
    <row r="13" spans="2:11">
      <c r="J13" s="33"/>
      <c r="K13" s="33"/>
    </row>
    <row r="14" spans="2:11">
      <c r="H14" s="35"/>
    </row>
    <row r="15" spans="2:11">
      <c r="H15" s="34"/>
    </row>
    <row r="16" spans="2:11">
      <c r="H16" s="34"/>
    </row>
  </sheetData>
  <mergeCells count="9">
    <mergeCell ref="B9:G9"/>
    <mergeCell ref="B12:G12"/>
    <mergeCell ref="B10:G10"/>
    <mergeCell ref="B11:F11"/>
    <mergeCell ref="B1:K1"/>
    <mergeCell ref="B2:H2"/>
    <mergeCell ref="B6:G6"/>
    <mergeCell ref="B7:H7"/>
    <mergeCell ref="E8:F8"/>
  </mergeCells>
  <pageMargins left="0.70866141732283472" right="0.70866141732283472" top="0.74803149606299213" bottom="0.74803149606299213" header="0.31496062992125984" footer="0.31496062992125984"/>
  <pageSetup scale="55" orientation="landscape" horizontalDpi="300" verticalDpi="300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6"/>
  <sheetViews>
    <sheetView topLeftCell="B1" zoomScaleNormal="100" workbookViewId="0">
      <selection activeCell="F4" sqref="F4"/>
    </sheetView>
  </sheetViews>
  <sheetFormatPr defaultColWidth="9.140625" defaultRowHeight="15"/>
  <cols>
    <col min="1" max="1" width="2" style="23" customWidth="1"/>
    <col min="2" max="2" width="4.5703125" style="23" bestFit="1" customWidth="1"/>
    <col min="3" max="3" width="38.85546875" style="23" customWidth="1"/>
    <col min="4" max="4" width="7" style="23" bestFit="1" customWidth="1"/>
    <col min="5" max="5" width="12.85546875" style="23" customWidth="1"/>
    <col min="6" max="6" width="14.5703125" style="23" bestFit="1" customWidth="1"/>
    <col min="7" max="7" width="18.5703125" style="23" customWidth="1"/>
    <col min="8" max="8" width="10" style="23" bestFit="1" customWidth="1"/>
    <col min="9" max="9" width="19.28515625" style="23" customWidth="1"/>
    <col min="10" max="10" width="18.5703125" style="23" customWidth="1"/>
    <col min="11" max="11" width="14.7109375" style="23" customWidth="1"/>
    <col min="12" max="12" width="14" style="23" customWidth="1"/>
    <col min="13" max="16384" width="9.140625" style="23"/>
  </cols>
  <sheetData>
    <row r="1" spans="2:12" ht="21.75" customHeight="1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18" customHeight="1">
      <c r="B2" s="50" t="s">
        <v>1</v>
      </c>
      <c r="C2" s="51"/>
      <c r="D2" s="51"/>
      <c r="E2" s="51"/>
      <c r="F2" s="51"/>
      <c r="G2" s="51"/>
      <c r="H2" s="51"/>
      <c r="I2" s="52"/>
      <c r="J2" s="36" t="s">
        <v>2</v>
      </c>
      <c r="K2" s="37" t="s">
        <v>3</v>
      </c>
      <c r="L2" s="38" t="s">
        <v>4</v>
      </c>
    </row>
    <row r="3" spans="2:12" s="24" customFormat="1" ht="60">
      <c r="B3" s="2" t="s">
        <v>5</v>
      </c>
      <c r="C3" s="2" t="s">
        <v>6</v>
      </c>
      <c r="D3" s="2" t="s">
        <v>7</v>
      </c>
      <c r="E3" s="9" t="s">
        <v>8</v>
      </c>
      <c r="F3" s="9" t="s">
        <v>9</v>
      </c>
      <c r="G3" s="9" t="s">
        <v>10</v>
      </c>
      <c r="H3" s="9" t="s">
        <v>22</v>
      </c>
      <c r="I3" s="9" t="s">
        <v>11</v>
      </c>
      <c r="J3" s="13" t="s">
        <v>10</v>
      </c>
      <c r="K3" s="19" t="s">
        <v>10</v>
      </c>
      <c r="L3" s="15" t="s">
        <v>10</v>
      </c>
    </row>
    <row r="4" spans="2:12" ht="87.75">
      <c r="B4" s="10">
        <v>1</v>
      </c>
      <c r="C4" s="1" t="s">
        <v>12</v>
      </c>
      <c r="D4" s="3" t="s">
        <v>13</v>
      </c>
      <c r="E4" s="3">
        <v>2</v>
      </c>
      <c r="F4" s="3">
        <v>6</v>
      </c>
      <c r="G4" s="4">
        <f>ROUND(((J4+K4+L4)/3),0)</f>
        <v>626667</v>
      </c>
      <c r="H4" s="4">
        <f t="shared" ref="H4:H5" si="0">ROUND((G4*0.19),0)</f>
        <v>119067</v>
      </c>
      <c r="I4" s="5">
        <f>ROUND(((G4+H4)*E4*F4),0)</f>
        <v>8948808</v>
      </c>
      <c r="J4" s="18">
        <v>650000</v>
      </c>
      <c r="K4" s="20">
        <v>580000</v>
      </c>
      <c r="L4" s="16">
        <v>650000</v>
      </c>
    </row>
    <row r="5" spans="2:12" ht="87.75">
      <c r="B5" s="10">
        <v>2</v>
      </c>
      <c r="C5" s="1" t="s">
        <v>14</v>
      </c>
      <c r="D5" s="3" t="s">
        <v>13</v>
      </c>
      <c r="E5" s="3">
        <v>2</v>
      </c>
      <c r="F5" s="3">
        <v>6</v>
      </c>
      <c r="G5" s="4">
        <f>ROUND(((J5+K5+L5)/3),0)</f>
        <v>1046667</v>
      </c>
      <c r="H5" s="4">
        <f t="shared" si="0"/>
        <v>198867</v>
      </c>
      <c r="I5" s="5">
        <f>ROUND(((G5+H5)*E5*F5),0)</f>
        <v>14946408</v>
      </c>
      <c r="J5" s="18">
        <v>1100000</v>
      </c>
      <c r="K5" s="20">
        <v>1020000</v>
      </c>
      <c r="L5" s="16">
        <v>1020000</v>
      </c>
    </row>
    <row r="6" spans="2:12">
      <c r="B6" s="49" t="s">
        <v>23</v>
      </c>
      <c r="C6" s="49"/>
      <c r="D6" s="49"/>
      <c r="E6" s="49"/>
      <c r="F6" s="49"/>
      <c r="G6" s="49"/>
      <c r="H6" s="11"/>
      <c r="I6" s="25">
        <f>ROUND((SUM(I4:I5)),0)</f>
        <v>23895216</v>
      </c>
      <c r="J6" s="26"/>
      <c r="K6" s="27"/>
      <c r="L6" s="28"/>
    </row>
    <row r="7" spans="2:12">
      <c r="B7" s="49" t="s">
        <v>16</v>
      </c>
      <c r="C7" s="49"/>
      <c r="D7" s="49"/>
      <c r="E7" s="49"/>
      <c r="F7" s="49"/>
      <c r="G7" s="49"/>
      <c r="H7" s="49"/>
      <c r="I7" s="49"/>
      <c r="J7" s="26"/>
      <c r="K7" s="29"/>
      <c r="L7" s="30"/>
    </row>
    <row r="8" spans="2:12" ht="24">
      <c r="B8" s="2" t="s">
        <v>5</v>
      </c>
      <c r="C8" s="2" t="s">
        <v>6</v>
      </c>
      <c r="D8" s="2" t="s">
        <v>7</v>
      </c>
      <c r="E8" s="55" t="s">
        <v>24</v>
      </c>
      <c r="F8" s="55"/>
      <c r="G8" s="9" t="s">
        <v>25</v>
      </c>
      <c r="H8" s="9" t="s">
        <v>22</v>
      </c>
      <c r="I8" s="9" t="s">
        <v>26</v>
      </c>
      <c r="J8" s="31"/>
      <c r="K8" s="29"/>
      <c r="L8" s="30"/>
    </row>
    <row r="9" spans="2:12" ht="24">
      <c r="B9" s="10">
        <v>4</v>
      </c>
      <c r="C9" s="6" t="s">
        <v>17</v>
      </c>
      <c r="D9" s="10" t="s">
        <v>18</v>
      </c>
      <c r="E9" s="53">
        <v>1</v>
      </c>
      <c r="F9" s="53"/>
      <c r="G9" s="4">
        <f>ROUND(((J9+K9+L9)/3),0)</f>
        <v>269300</v>
      </c>
      <c r="H9" s="4">
        <f t="shared" ref="H9" si="1">ROUND((G9*0.19),0)</f>
        <v>51167</v>
      </c>
      <c r="I9" s="5">
        <f>ROUND(((G9+H9)*E9),0)</f>
        <v>320467</v>
      </c>
      <c r="J9" s="14">
        <f>+(K9+L9)/2</f>
        <v>269300</v>
      </c>
      <c r="K9" s="21">
        <v>240000</v>
      </c>
      <c r="L9" s="17">
        <v>298600</v>
      </c>
    </row>
    <row r="10" spans="2:12">
      <c r="B10" s="42" t="s">
        <v>23</v>
      </c>
      <c r="C10" s="42"/>
      <c r="D10" s="42"/>
      <c r="E10" s="42"/>
      <c r="F10" s="42"/>
      <c r="G10" s="42"/>
      <c r="H10" s="8"/>
      <c r="I10" s="7">
        <f>ROUND((SUM(I9:I9)),0)</f>
        <v>320467</v>
      </c>
      <c r="J10" s="31"/>
      <c r="K10" s="27"/>
      <c r="L10" s="28"/>
    </row>
    <row r="11" spans="2:12">
      <c r="B11" s="12"/>
      <c r="C11" s="12"/>
      <c r="D11" s="12"/>
      <c r="E11" s="12"/>
      <c r="F11" s="32"/>
      <c r="G11" s="12"/>
      <c r="H11" s="12"/>
      <c r="I11" s="12"/>
      <c r="J11" s="31"/>
      <c r="K11" s="29"/>
      <c r="L11" s="30"/>
    </row>
    <row r="12" spans="2:12">
      <c r="B12" s="42" t="s">
        <v>21</v>
      </c>
      <c r="C12" s="42"/>
      <c r="D12" s="42"/>
      <c r="E12" s="42"/>
      <c r="F12" s="42"/>
      <c r="G12" s="42"/>
      <c r="H12" s="54">
        <f>ROUND(((I6+I10)),0)</f>
        <v>24215683</v>
      </c>
      <c r="I12" s="54"/>
      <c r="J12" s="31"/>
      <c r="K12" s="22"/>
      <c r="L12" s="28"/>
    </row>
    <row r="13" spans="2:12">
      <c r="K13" s="33"/>
      <c r="L13" s="33"/>
    </row>
    <row r="14" spans="2:12">
      <c r="I14" s="35"/>
    </row>
    <row r="15" spans="2:12">
      <c r="I15" s="34"/>
    </row>
    <row r="16" spans="2:12">
      <c r="I16" s="34"/>
    </row>
  </sheetData>
  <mergeCells count="9">
    <mergeCell ref="B1:L1"/>
    <mergeCell ref="B2:I2"/>
    <mergeCell ref="B6:G6"/>
    <mergeCell ref="B7:I7"/>
    <mergeCell ref="H12:I12"/>
    <mergeCell ref="B12:G12"/>
    <mergeCell ref="B10:G10"/>
    <mergeCell ref="E8:F8"/>
    <mergeCell ref="E9:F9"/>
  </mergeCells>
  <pageMargins left="0.70866141732283472" right="0.70866141732283472" top="0.74803149606299213" bottom="0.74803149606299213" header="0.31496062992125984" footer="0.31496062992125984"/>
  <pageSetup scale="55" orientation="landscape" horizontalDpi="300" verticalDpi="300" r:id="rId1"/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Monica Jaqueline Durango Castro</cp:lastModifiedBy>
  <cp:revision/>
  <dcterms:created xsi:type="dcterms:W3CDTF">2006-09-16T00:00:00Z</dcterms:created>
  <dcterms:modified xsi:type="dcterms:W3CDTF">2026-08-03T20:37:46Z</dcterms:modified>
  <cp:category/>
  <cp:contentStatus/>
</cp:coreProperties>
</file>