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 DE CONTRATACION\PROCESOS DE CONTRATACION 2026\1. INDICADORES FINANCIEROS\27. -  PLAN DE GESTIÓN DEL RIESGO EN AEROPUERTOS\"/>
    </mc:Choice>
  </mc:AlternateContent>
  <xr:revisionPtr revIDLastSave="0" documentId="13_ncr:1_{282056ED-4ABA-44DF-8456-AF68948CCF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5" r:id="rId1"/>
    <sheet name="Hoja2" sheetId="8" r:id="rId2"/>
    <sheet name="Hoja1" sheetId="6" r:id="rId3"/>
  </sheets>
  <definedNames>
    <definedName name="_xlnm._FilterDatabase" localSheetId="0" hidden="1">'HOJA 1'!$A$19:$J$416</definedName>
    <definedName name="_Hlk178076350" localSheetId="0">'HOJA 1'!$B$545</definedName>
    <definedName name="_xlnm.Print_Titles" localSheetId="0">'HOJA 1'!$19:$19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9" i="5" l="1"/>
  <c r="D514" i="5"/>
  <c r="C430" i="5"/>
  <c r="C429" i="5"/>
  <c r="G519" i="5"/>
  <c r="G518" i="5"/>
  <c r="G514" i="5"/>
  <c r="F514" i="5"/>
  <c r="E519" i="5"/>
  <c r="E518" i="5"/>
  <c r="E514" i="5"/>
  <c r="C466" i="5"/>
  <c r="C465" i="5"/>
  <c r="C441" i="5"/>
  <c r="C440" i="5"/>
  <c r="B11" i="5"/>
  <c r="C502" i="5" l="1"/>
  <c r="C503" i="5"/>
  <c r="C491" i="5"/>
  <c r="C490" i="5"/>
  <c r="C479" i="5"/>
  <c r="C450" i="5"/>
  <c r="C451" i="5"/>
  <c r="C452" i="5"/>
  <c r="C453" i="5"/>
  <c r="C454" i="5"/>
  <c r="C439" i="5"/>
  <c r="C431" i="5"/>
  <c r="H11" i="5"/>
  <c r="C468" i="5" s="1"/>
  <c r="F11" i="5"/>
  <c r="C443" i="5" s="1"/>
  <c r="B418" i="5"/>
  <c r="C501" i="5"/>
  <c r="C500" i="5"/>
  <c r="C499" i="5"/>
  <c r="C478" i="5"/>
  <c r="I519" i="5" l="1"/>
  <c r="J519" i="5"/>
  <c r="J514" i="5"/>
  <c r="H519" i="5"/>
  <c r="F519" i="5"/>
  <c r="H514" i="5"/>
  <c r="I514" i="5"/>
  <c r="D430" i="5"/>
  <c r="D431" i="5"/>
  <c r="D429" i="5"/>
  <c r="C504" i="5"/>
  <c r="D502" i="5" l="1"/>
  <c r="D499" i="5"/>
  <c r="D503" i="5"/>
  <c r="D501" i="5"/>
  <c r="D500" i="5"/>
  <c r="E536" i="5"/>
  <c r="G536" i="5"/>
  <c r="D504" i="5" l="1"/>
  <c r="D423" i="5"/>
  <c r="D422" i="5"/>
  <c r="D421" i="5"/>
  <c r="D420" i="5"/>
  <c r="C489" i="5" l="1"/>
  <c r="C488" i="5"/>
  <c r="C487" i="5"/>
  <c r="C477" i="5"/>
  <c r="C476" i="5"/>
  <c r="C475" i="5"/>
  <c r="C464" i="5"/>
  <c r="C463" i="5"/>
  <c r="J423" i="5"/>
  <c r="J422" i="5"/>
  <c r="J421" i="5"/>
  <c r="J420" i="5"/>
  <c r="I423" i="5"/>
  <c r="I422" i="5"/>
  <c r="I421" i="5"/>
  <c r="I420" i="5"/>
  <c r="H423" i="5"/>
  <c r="H422" i="5"/>
  <c r="H421" i="5"/>
  <c r="H420" i="5"/>
  <c r="G423" i="5"/>
  <c r="G422" i="5"/>
  <c r="G421" i="5"/>
  <c r="G420" i="5"/>
  <c r="F423" i="5"/>
  <c r="F422" i="5"/>
  <c r="F421" i="5"/>
  <c r="F420" i="5"/>
  <c r="E423" i="5"/>
  <c r="E422" i="5"/>
  <c r="E421" i="5"/>
  <c r="E420" i="5"/>
  <c r="D466" i="5" l="1"/>
  <c r="D465" i="5"/>
  <c r="D440" i="5"/>
  <c r="D450" i="5"/>
  <c r="D452" i="5"/>
  <c r="D454" i="5"/>
  <c r="D464" i="5"/>
  <c r="D475" i="5"/>
  <c r="D477" i="5"/>
  <c r="D479" i="5"/>
  <c r="D488" i="5"/>
  <c r="D490" i="5"/>
  <c r="D439" i="5"/>
  <c r="D441" i="5"/>
  <c r="D451" i="5"/>
  <c r="D453" i="5"/>
  <c r="D463" i="5"/>
  <c r="D476" i="5"/>
  <c r="D478" i="5"/>
  <c r="D487" i="5"/>
  <c r="D489" i="5"/>
  <c r="D491" i="5"/>
  <c r="C432" i="5"/>
  <c r="C442" i="5"/>
  <c r="C455" i="5"/>
  <c r="C480" i="5"/>
  <c r="C492" i="5"/>
  <c r="C467" i="5" l="1"/>
  <c r="D432" i="5"/>
  <c r="D442" i="5"/>
  <c r="D467" i="5"/>
  <c r="D492" i="5"/>
  <c r="D480" i="5"/>
  <c r="D455" i="5"/>
</calcChain>
</file>

<file path=xl/sharedStrings.xml><?xml version="1.0" encoding="utf-8"?>
<sst xmlns="http://schemas.openxmlformats.org/spreadsheetml/2006/main" count="937" uniqueCount="495">
  <si>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</si>
  <si>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</si>
  <si>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</si>
  <si>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</si>
  <si>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</si>
  <si>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</si>
  <si>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</si>
  <si>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</si>
  <si>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</si>
  <si>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</si>
  <si>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</si>
  <si>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</si>
  <si>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</si>
  <si>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</si>
  <si>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</si>
  <si>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</si>
  <si>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</si>
  <si>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</si>
  <si>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</si>
  <si>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</si>
  <si>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</si>
  <si>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0 - 1</t>
  </si>
  <si>
    <t>1,1 - 2</t>
  </si>
  <si>
    <t>&lt; 0</t>
  </si>
  <si>
    <t xml:space="preserve"> = 0</t>
  </si>
  <si>
    <t>Gastos de intereses = 0</t>
  </si>
  <si>
    <t>CANTIDAD DE EMPRESAS IDENTIFICADAS COMO MUESTRA PARA EL ANALISIS:</t>
  </si>
  <si>
    <t>OBJETO</t>
  </si>
  <si>
    <t>VALOR</t>
  </si>
  <si>
    <t>Valores Expresados en Miles de $</t>
  </si>
  <si>
    <t>Clasificación Internacional Industrial Uniforme (CIIU) Versión 4.</t>
  </si>
  <si>
    <t>PROMEDIO</t>
  </si>
  <si>
    <t>MENOR O IGUAL A 
70%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</si>
  <si>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</si>
  <si>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</si>
  <si>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</si>
  <si>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</si>
  <si>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</si>
  <si>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</si>
  <si>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</si>
  <si>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</si>
  <si>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</si>
  <si>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</si>
  <si>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</si>
  <si>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</si>
  <si>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</si>
  <si>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</si>
  <si>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</si>
  <si>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</si>
  <si>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</si>
  <si>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</si>
  <si>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</si>
  <si>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</si>
  <si>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</si>
  <si>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</si>
  <si>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</si>
  <si>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</si>
  <si>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4. CONCLUSIONES</t>
  </si>
  <si>
    <t>CRITERIOS RECOMENDADOS:</t>
  </si>
  <si>
    <t>ANÁLISIS DEL SECTOR</t>
  </si>
  <si>
    <t>3. ANALISIS DEL SECTOR DE ACUERDO CON LOS PROCESOS REALIZADOS POR OTRAS ENTIDADES PÚBLICAS O EN LA AEROCIVIL EN VIG ANT. DE LA MISMA NATURALEZA DEL OBJETO CONTRACTUAL DEL PRESENTO PROCESO.</t>
  </si>
  <si>
    <t>Henry Oviedo Gongora - Contratista Dirección Financiera</t>
  </si>
  <si>
    <t>MAYOR O IGUAL A 
2%</t>
  </si>
  <si>
    <t>MAYOR O IGUAL A 
2 VECES</t>
  </si>
  <si>
    <t>C3312 - Mantenimiento y reparación especializado de maquinaria y equipo</t>
  </si>
  <si>
    <t>C3314 - Mantenimiento y reparación especializado de equipo eléctrico</t>
  </si>
  <si>
    <t>S9511 - Mantenimiento y reparación de computadores y de equipo periférico</t>
  </si>
  <si>
    <t>C3313 - Mantenimiento y reparación especializado de equipo electrónico y óptico</t>
  </si>
  <si>
    <r>
      <t>1.</t>
    </r>
    <r>
      <rPr>
        <b/>
        <sz val="7"/>
        <color theme="1"/>
        <rFont val="Times New Roman"/>
        <family val="1"/>
      </rPr>
      <t xml:space="preserve">         </t>
    </r>
    <r>
      <rPr>
        <b/>
        <sz val="11"/>
        <color theme="1"/>
        <rFont val="Arial Narrow"/>
        <family val="2"/>
      </rPr>
      <t>PRESUPUESTO OFICIAL ESTIMADO</t>
    </r>
  </si>
  <si>
    <t>Luis Alfonso Martinez Chimenty - Director Financiero</t>
  </si>
  <si>
    <t>0 - &lt; 15%</t>
  </si>
  <si>
    <t xml:space="preserve"> 15,1% - &lt;30%</t>
  </si>
  <si>
    <t>30,1% &lt; 45%</t>
  </si>
  <si>
    <t>&gt;70,01%</t>
  </si>
  <si>
    <t>45,1% &lt; =70%</t>
  </si>
  <si>
    <t>1,1 - &lt;2</t>
  </si>
  <si>
    <t>&gt;=2</t>
  </si>
  <si>
    <t>Capital de Trabajo: 1* (PO/n)</t>
  </si>
  <si>
    <t>Patrimonio:
  (25% del PO)</t>
  </si>
  <si>
    <t xml:space="preserve"> &gt; 3</t>
  </si>
  <si>
    <t>INDICADORES FINANCIEROS PARA ESAL</t>
  </si>
  <si>
    <t>MAYOR O IGUAL A 
0%</t>
  </si>
  <si>
    <t>MAYOR O IGUAL A 
0 VECES</t>
  </si>
  <si>
    <t>INDICADORES FINANCIEROS PARA LOS DEMAS PROPONENTES</t>
  </si>
  <si>
    <t xml:space="preserve"> “REALIZAR EL PLAN DE GESTIÓN DEL RIESGO EN LOS AEROPUERTOS A CARGO DE AEROCIVIL IMPLEMENTANDO LA METODOLOGÍA DE CÁLCULO DE RIESGO MULTIAMENAZAS DE LA ENTIDAD “</t>
  </si>
  <si>
    <t xml:space="preserve"> CONCURSO DE MERITOS ABIERTO</t>
  </si>
  <si>
    <t>C2392 - Fabricación de materiales de arcilla para la construcción</t>
  </si>
  <si>
    <t>KENT ENERGY COLOMBIA SAS</t>
  </si>
  <si>
    <t>M7112 - Actividades de ingeniería y otras actividades conexas de consultoría técnica</t>
  </si>
  <si>
    <t>Mawdy S.A.S.</t>
  </si>
  <si>
    <t>M7490 - Otras actividades profesionales, científicas y técnicas n.c.p.</t>
  </si>
  <si>
    <t>K2 INGENIERIA S.A.S.</t>
  </si>
  <si>
    <t>SERVICIOS AMBIENTALES Y GEOGRAFICOS S.A</t>
  </si>
  <si>
    <t>INTEGRAL INGENIERIA DE SUPERVISION S.A.S.</t>
  </si>
  <si>
    <t>AECSA SAS</t>
  </si>
  <si>
    <t>M6910 - Actividades jurídicas</t>
  </si>
  <si>
    <t>Vanti Plus SAS</t>
  </si>
  <si>
    <t>ASSURANT SERVICES COLOMBIA SA</t>
  </si>
  <si>
    <t>PROFESIONALES CONTABLES EN ASESORIA EMPRESARIAL Y DE INGENIERIA SAS -PROASEM SAS.SSS</t>
  </si>
  <si>
    <t>RELIABILITY MAINTENANCE SERVICES SAS</t>
  </si>
  <si>
    <t>MERCER COLOMBIA LTDA</t>
  </si>
  <si>
    <t>M7020 - Actividades de consultoría de gestión</t>
  </si>
  <si>
    <t>MONTINPETROL SA</t>
  </si>
  <si>
    <t>HATCH S.A.S.</t>
  </si>
  <si>
    <t>SENCO COLOMBIANA SAS</t>
  </si>
  <si>
    <t>ZONA FRANCA DEL CARIBE S.A. UOZF</t>
  </si>
  <si>
    <t>FEM INGENIERIA SAS</t>
  </si>
  <si>
    <t>Zona Franca Metropolitana S.A.S. Usuario Operador</t>
  </si>
  <si>
    <t>PETROSEISMIC SERVICES SA</t>
  </si>
  <si>
    <t>WORLEY COLOMBIA SAS</t>
  </si>
  <si>
    <t>CONSULTEC INTERNATIONAL SUCURSAL COLOMBIA</t>
  </si>
  <si>
    <t>MOTOROLA MOBILITY COLOMBIA S A S</t>
  </si>
  <si>
    <t>PI EPSILON PROYECTOS DE INGENIERIA ESPECIALIZADA SAS</t>
  </si>
  <si>
    <t>SANTANDER FINANCING SAS</t>
  </si>
  <si>
    <t>BAKER &amp; MCKENZIE SAS</t>
  </si>
  <si>
    <t>GMS MANAGEMENT SOLUTIONS COLOMBIA S.A.S.</t>
  </si>
  <si>
    <t>THE BOSTON CONSULTING GROUP SAS</t>
  </si>
  <si>
    <t>SERVICIOS ESTRATEGICOS COMPARTIDOS SAS</t>
  </si>
  <si>
    <t>GO BRAVO COLOMBIA SAS</t>
  </si>
  <si>
    <t>VENISE SAS</t>
  </si>
  <si>
    <t>Exxonmobil South America (Pacific Coast) Limited</t>
  </si>
  <si>
    <t>BROOKFIELD INFRASTRUCTURE GROUP COLOMBIA S.A.S</t>
  </si>
  <si>
    <t>CHINAOIL (LATIN AMERICA) S.A.S.</t>
  </si>
  <si>
    <t>VISUM CAPITAL S.A.S.</t>
  </si>
  <si>
    <t>STEWARD HEALTH CARE INTERNATIONAL COLOMBIA S.A.S</t>
  </si>
  <si>
    <t>SOLUCIONES Y DESARROLLOS EMPRESARIALES SAS</t>
  </si>
  <si>
    <t>ZONA FRANCA DE BOGOTA SAS</t>
  </si>
  <si>
    <t>CONSULTORIA EN GESTION DE RIESGOS SURAMERICANA S.A.S.</t>
  </si>
  <si>
    <t>THOMAS GREG &amp; SONS LIMITED (GUERNSEY) SA</t>
  </si>
  <si>
    <t>HITOS URBANOS SAS</t>
  </si>
  <si>
    <t>APPLUS NORCONTROL COLOMBIA LIMITADA</t>
  </si>
  <si>
    <t>GODOY CORDOBA ABOGADOS SAS</t>
  </si>
  <si>
    <t>HMV INGENIEROS LTDA</t>
  </si>
  <si>
    <t>ESTUDIOS TECNICOS SAS</t>
  </si>
  <si>
    <t>CONSULTORIA  COLOMBIANA S.A.</t>
  </si>
  <si>
    <t>Gomez Cajiao y Asociados SAS</t>
  </si>
  <si>
    <t>ACI PROYECTOS SAS</t>
  </si>
  <si>
    <t>MARSH RISK CONSULTING LTDA</t>
  </si>
  <si>
    <t>CONSTRUCCIONES OBYCON SAS</t>
  </si>
  <si>
    <t>TELVAL S.A.S</t>
  </si>
  <si>
    <t>INTEGRAL S.A.</t>
  </si>
  <si>
    <t>SUMMUM PROJECTS S.A.S</t>
  </si>
  <si>
    <t>SYNERMIN SAS</t>
  </si>
  <si>
    <t>NIXUS CAPITAL HUMANO SAS</t>
  </si>
  <si>
    <t>3B PROYECTOS SAS</t>
  </si>
  <si>
    <t>MC VICTORIAS TEMPRANAS SAS</t>
  </si>
  <si>
    <t>REDWOOD KAPITAL S.A.S.</t>
  </si>
  <si>
    <t>GALLAGHER CONSULTING LTDA</t>
  </si>
  <si>
    <t>Oroville SAS</t>
  </si>
  <si>
    <t>GRUPO POSSO SAS</t>
  </si>
  <si>
    <t>VELNEC SA</t>
  </si>
  <si>
    <t>ESTUDIOS TECNICOS Y CONSTRUCCIONES SAS</t>
  </si>
  <si>
    <t>APOREMA S.A.S</t>
  </si>
  <si>
    <t>GRUPO LOPERA INGENIEROS SA</t>
  </si>
  <si>
    <t>IPI INGENIERIA DE PROCESOS INDUSTRIALES  LTDA O IPI LTDA</t>
  </si>
  <si>
    <t>CASCAIS SAS</t>
  </si>
  <si>
    <t>INSPEQ INGENIERIA LIMITADA</t>
  </si>
  <si>
    <t>EPROQMECANICA  LTDA</t>
  </si>
  <si>
    <t>GEODESIA POR SATELITE DE COLOMBIA LTDA</t>
  </si>
  <si>
    <t>SOPORTE Y CIA S.A.S.</t>
  </si>
  <si>
    <t>GEOAMBIENTAL SAS</t>
  </si>
  <si>
    <t>INGENIERIA CONSULTORIA Y PLANEACION INCOPLAN SA</t>
  </si>
  <si>
    <t>JAHV MCGREGOR SAS</t>
  </si>
  <si>
    <t>ATENCION EN SOSTENIBILIDAD INTEGRAL SAS</t>
  </si>
  <si>
    <t>ARQ SAS</t>
  </si>
  <si>
    <t>IINGEPLAN.CO SAS BIC</t>
  </si>
  <si>
    <t>GEOCOL CONSULTORES S.A.</t>
  </si>
  <si>
    <t>GÓMEZ-PINZÓN ABOGADOS S.A.S</t>
  </si>
  <si>
    <t>KORN FERRY INTERNATIONAL COLOMBIA</t>
  </si>
  <si>
    <t>ZONA FRANCA DE LA CANDELARIA SA USUARIO OPERADOR</t>
  </si>
  <si>
    <t>NYL ELECTRONICA SA</t>
  </si>
  <si>
    <t>ITECO CONSULTORES SAS BIC</t>
  </si>
  <si>
    <t>ZONA FRANCA DE BARRANQUILLA SA UOZF</t>
  </si>
  <si>
    <t>PROYECTOS Y SERVICIOS S.A.S.</t>
  </si>
  <si>
    <t>HEALTH SAFETY AND ENVIRONMENT SAS</t>
  </si>
  <si>
    <t>ZONA FRANCA DE RIONEGRO S.A. USUARIO OPERASDOR DE ZONA FRANCA</t>
  </si>
  <si>
    <t>CAÑADUZALES S.A.S</t>
  </si>
  <si>
    <t>DELTA A SALUD SAS BIC</t>
  </si>
  <si>
    <t>ZONA FRANCA PERMANENTE PALMASECA S A USUARIO OPERADOR DE ZONA FRANCA</t>
  </si>
  <si>
    <t>SERVICIOS GEOLOGICOS INTEGRADOS SAS</t>
  </si>
  <si>
    <t>MCKINSEY &amp; COMPANY COLOMBIA INC</t>
  </si>
  <si>
    <t>TF AUDITORES Y ASESORES SAS BIC</t>
  </si>
  <si>
    <t>PHILIPPI PRIETOCARRIZOSA FERRERO DU &amp; URIA SAS</t>
  </si>
  <si>
    <t>INERCO CONSULTORIA COLOMBIA LTDA</t>
  </si>
  <si>
    <t>I+CONSULTORES S.A.S</t>
  </si>
  <si>
    <t>CONSULTORIA INTERVENTORIA TECNICAS CIVILES SAS</t>
  </si>
  <si>
    <t>GRUPO EMPRESARIAL DE INFRAESTRUCTURA COLOMBIANO SAS</t>
  </si>
  <si>
    <t>SUPERTEG DEL CARIBE S.A.S.</t>
  </si>
  <si>
    <t>HIDROSERVICIOS S.A.S.</t>
  </si>
  <si>
    <t>INTELPRO SAS</t>
  </si>
  <si>
    <t>C.S.I. CONSULTORIAS Y SERVICIOS INTEGRADOS DE INGENIERIA SAS</t>
  </si>
  <si>
    <t>COPOWER LIMITADA</t>
  </si>
  <si>
    <t>SITELSA SAS</t>
  </si>
  <si>
    <t>CONSTRUSUELOS DE COLOMBIA SAS EN REORGANIZACION</t>
  </si>
  <si>
    <t>AMERICAN LIGHTING S.A.S.</t>
  </si>
  <si>
    <t>DCI INGENIEROS SAS</t>
  </si>
  <si>
    <t>GESTION EN INGENIERIA CIVIL Y AMBIENTAL S.A.S.</t>
  </si>
  <si>
    <t>LUIS GUILLERMO RESTREPO Y CIA S.A.S.</t>
  </si>
  <si>
    <t>CENTRO DE SISTEMAS DE ANTIOQUIA S.A.S.</t>
  </si>
  <si>
    <t>P8551 - Formación para el trabajo</t>
  </si>
  <si>
    <t>INGECONCRETO S.A.S</t>
  </si>
  <si>
    <t>ESTRUCRURAS INTERVETORIAS Y PROYECTOS SAS</t>
  </si>
  <si>
    <t>CONSULTORIA ESTRATEGICA INTEGRAL S.A.S</t>
  </si>
  <si>
    <t>AQUA &amp; TERRA CONSULTORES ASOCIADOS S.A.S</t>
  </si>
  <si>
    <t>INGECINCO LTDA.</t>
  </si>
  <si>
    <t>JERICO INGENIERIA Y PROYECTOS SAS</t>
  </si>
  <si>
    <t>AGS   COLOMBIA   SAS  -  ASESORES  GERENCIALES  Y AUDITORES EN SALUD</t>
  </si>
  <si>
    <t>ATI INTERNACIONAL SAS</t>
  </si>
  <si>
    <t>GRUPO METRO COLOMBIA SAS</t>
  </si>
  <si>
    <t>DURAN &amp; OSORIO ABOGADOS ASOCIADOS SAS</t>
  </si>
  <si>
    <t>CONSULTORES ASOCIADOS ASOCONSULT SAS</t>
  </si>
  <si>
    <t>LLOREDA &amp; CIA S.A.S.</t>
  </si>
  <si>
    <t>2C INGENIEROS SA</t>
  </si>
  <si>
    <t>EMEC SAS</t>
  </si>
  <si>
    <t>PANAIA SAS</t>
  </si>
  <si>
    <t>SEEL SA</t>
  </si>
  <si>
    <t>PROING SAS PROYECTOS E INGENIERIA SAS</t>
  </si>
  <si>
    <t>LABORATORIOS CONTECON URBAR S.A.S</t>
  </si>
  <si>
    <t>EGON ZEHNDER SAS</t>
  </si>
  <si>
    <t>DATTIS COMUNICACIONES S.A.S</t>
  </si>
  <si>
    <t>SOCIEDAD ASESORES Y AJUSTADORES JURIDICOS Y CIA SA-EN REORGANIZACION</t>
  </si>
  <si>
    <t>TES AMERICA ANDINA SAS</t>
  </si>
  <si>
    <t>STEER DAVIES &amp; GLEAVE LIMITED SUCURSAL COLOMBIA</t>
  </si>
  <si>
    <t>BVQI COLOMBIA LTDA</t>
  </si>
  <si>
    <t>PSIGMA CORPORATION SAS</t>
  </si>
  <si>
    <t>CONSULCONS LTDA</t>
  </si>
  <si>
    <t>D&amp;G CONSULTORES S.A.</t>
  </si>
  <si>
    <t>PINILLA GONZALEZ &amp; PRIETO ABOGADOS SAS</t>
  </si>
  <si>
    <t>PARQUE DE MAQUINARIA SAS</t>
  </si>
  <si>
    <t>COMMERCIAL OPERATIONS COMPANY S.A.S</t>
  </si>
  <si>
    <t>REFRATERMIC SA</t>
  </si>
  <si>
    <t>GESTION INTEGRAL DE PROYECTOS SAS</t>
  </si>
  <si>
    <t>OVAL CONSULTORIA GERENCIAL SAS</t>
  </si>
  <si>
    <t>MCS CONSULTORIA Y MONITOREO AMBIENTAL SAS</t>
  </si>
  <si>
    <t>CORPORACION SOLUCIONES ENERGETICAS INTEGRALES SAS</t>
  </si>
  <si>
    <t>INDUSTRIA CARBONIFERA DE SAMACÁ S.A.S.</t>
  </si>
  <si>
    <t>Arcomat SAS</t>
  </si>
  <si>
    <t>ASISTA SAS</t>
  </si>
  <si>
    <t>GRUPO SPIRA SAS</t>
  </si>
  <si>
    <t>COMPAÑIA CONSULTORA Y ADMINISTRADORA DE CARTERA SAS</t>
  </si>
  <si>
    <t>CREATIVA PRODUCCIONES SA</t>
  </si>
  <si>
    <t>SERVICIOS CORPORATIVOS PARA ASEGURADORES LTDA</t>
  </si>
  <si>
    <t>RODRIGUEZ AZUERO ASOCIADOS SA</t>
  </si>
  <si>
    <t>HUMAN CAPITAL OUTSOURCING S.A.S</t>
  </si>
  <si>
    <t>FTI CONSULTING SAS</t>
  </si>
  <si>
    <t>SERVIMETERS SAS</t>
  </si>
  <si>
    <t>ARISTIZABAL &amp; JIMENEZ S EN C</t>
  </si>
  <si>
    <t>LOPEZ &amp; ASOCIADOS SAS</t>
  </si>
  <si>
    <t>PARDO Y  ASOCIADOS  ESTRATEGIAS TRIBUTARIAS SA</t>
  </si>
  <si>
    <t>QUANTUM COLOMBIA SAS</t>
  </si>
  <si>
    <t>DE LA ESPRIELLA LAWYERS ENTERPRISE SAS</t>
  </si>
  <si>
    <t>ESTRUCTURAS EN FINANZAS SA</t>
  </si>
  <si>
    <t>GODOY Y HOYOS ABOGADOS SAS</t>
  </si>
  <si>
    <t>IQVIA RDS COLOMBIA S.A.S.</t>
  </si>
  <si>
    <t>Consultores Macrofinancieros Asociados SAS</t>
  </si>
  <si>
    <t>SONY MUSIC PUBLISHING COLOMBIA LTDA</t>
  </si>
  <si>
    <t>PATIÑO OSORIO &amp; CIA S EN C</t>
  </si>
  <si>
    <t>WILLIS TOWERS WATSON CONSULTORES COLOMBIA SAS</t>
  </si>
  <si>
    <t>JOSE LLOREDA CAMACHO &amp; CO S.A.S</t>
  </si>
  <si>
    <t>MITSUBISHI COLOMBIA LTDA</t>
  </si>
  <si>
    <t>INGENIEROS CONSULTORES CIVILES Y ELECTRICOS SAS</t>
  </si>
  <si>
    <t>DENTONS CARDENAS Y CARDENAS ABOGADOS SAS</t>
  </si>
  <si>
    <t>CAVELIER ABOGADOS SAS</t>
  </si>
  <si>
    <t>COMPAÑIA DE PROYECTOS TECNICOS CPT SA</t>
  </si>
  <si>
    <t>BRIGARD &amp; CASTRO S.A.S</t>
  </si>
  <si>
    <t>iINGECONTROL SA</t>
  </si>
  <si>
    <t>ECONOMETRIA S.A.S.</t>
  </si>
  <si>
    <t>JOYCO SAS BIC</t>
  </si>
  <si>
    <t>860075625</t>
  </si>
  <si>
    <t>PROYECTOS E INTERVENTORIAS SAS</t>
  </si>
  <si>
    <t>CIVING INGENIEROS CONTRATISTAS SAS- BIC</t>
  </si>
  <si>
    <t>GUTIERREZ DIAZ SAS</t>
  </si>
  <si>
    <t>BEJARANO Y RICAURTE ABOGADOS Y  CONSULTORES SAS</t>
  </si>
  <si>
    <t>Deloitte Asesores y Consultores S.A.S</t>
  </si>
  <si>
    <t>ECOVIAS SAS</t>
  </si>
  <si>
    <t>ISE INGENIERIA SAS</t>
  </si>
  <si>
    <t>AEQUITAS SAS</t>
  </si>
  <si>
    <t>AGENCIA DE ADUANAS HUBEMAR SAS NIVEL 1</t>
  </si>
  <si>
    <t>ER Y CIA S EN C</t>
  </si>
  <si>
    <t>COMPAÑIA COLOMBIANA DE CONSULTORES  SAS</t>
  </si>
  <si>
    <t>INTERVE S.A.S   REALIZACION DE TODA CLASE DE PROYECTOS DE INGENIERIA CIVIL  M7112 - Actividades de ingeniería y otras actividades conexas de consultor INTERVE S.A.S   ACTIVA 08. SOCIEDAD POR ACCIONES SIMPLIFICADA SAS 07. ACTIVIDAD ECONÓMICA DIFERENTE A LAS ANTERIORES</t>
  </si>
  <si>
    <t>BOSQUES SUELOS Y AGUAS LTDA</t>
  </si>
  <si>
    <t>VECTOR GEOPHYSICAL SAS</t>
  </si>
  <si>
    <t>GESTAR INNOVACION SAS</t>
  </si>
  <si>
    <t>SYSTEM COLOMBIA S A S</t>
  </si>
  <si>
    <t>CONSTRUCCION, FINANZAS Y TECNOLOGIA S.A. - COFINTEC S.A.</t>
  </si>
  <si>
    <t>VEMEGA SAS</t>
  </si>
  <si>
    <t>GEOLOGIA REGIONAL Y PROSPECCION SOCIEDAD POR ACCIONES SIMPLIFICADA GRP SAS</t>
  </si>
  <si>
    <t>SABRE COLOMBIA LTDA</t>
  </si>
  <si>
    <t>INFOTIC S.A.</t>
  </si>
  <si>
    <t>PRIAS CADAVID SAS</t>
  </si>
  <si>
    <t>ECODES INGENIERIA SAS</t>
  </si>
  <si>
    <t>COINTEXCARGO LOGISTICS SERVICES</t>
  </si>
  <si>
    <t>INSUELECTRI SAS</t>
  </si>
  <si>
    <t>INTEGRA GERENCIA Y CONSTRUCCION SAS</t>
  </si>
  <si>
    <t>LEGAL MARKET SAS</t>
  </si>
  <si>
    <t>CYMADE SAS</t>
  </si>
  <si>
    <t>PROCTEK S,A,S,</t>
  </si>
  <si>
    <t>ACS ACIEL SOLUCIONES INTEGRALES SAS</t>
  </si>
  <si>
    <t>VELEZ GUTIERREZ ABOGADOS SAS</t>
  </si>
  <si>
    <t>MASTERPLAN INGENIERIA  Y CIA LTDA</t>
  </si>
  <si>
    <t>JEMUÑOZ &amp; ASOCIADOS S.A.S.</t>
  </si>
  <si>
    <t>GRUPO IS COLOMBIA SAS</t>
  </si>
  <si>
    <t>GESPROYECT SAS</t>
  </si>
  <si>
    <t>INGETEC INGENIERIA &amp; DISEÑO SAS</t>
  </si>
  <si>
    <t>SLACOL SAS</t>
  </si>
  <si>
    <t>GP STRATEGIES COLOMBIA LTDA</t>
  </si>
  <si>
    <t>ZONA FRANCA DE TOCANCIPA SA  USUARIO OPERADOR DE ZONA FRANCA</t>
  </si>
  <si>
    <t>AUTOMAS COMERCIAL</t>
  </si>
  <si>
    <t>ULTRATEK SAS</t>
  </si>
  <si>
    <t>ENTERPRISE MANAGEMENT SERVICES SAS</t>
  </si>
  <si>
    <t>FORTREA COLOMBIA LTDA</t>
  </si>
  <si>
    <t>ILP INGENIERIA SAS</t>
  </si>
  <si>
    <t>BRUSPOL &amp; CIA SAS</t>
  </si>
  <si>
    <t>ACOSTA  RESTREPO HERMANOS  SAS</t>
  </si>
  <si>
    <t>SIGA INGENIERIA Y CONSULTORIA SA SUCURSAL COLOMBIA</t>
  </si>
  <si>
    <t>EMPRESA DE SERVICIOS INTEGRALES DE INGENIERIA EMSIC SAS</t>
  </si>
  <si>
    <t>EMTRA - SERVICIOS ESPECIALIZADO DE TRANSITO Y TRANSPORTE S EN C</t>
  </si>
  <si>
    <t>AIRAVATA SAS</t>
  </si>
  <si>
    <t>SICMECI S.A.S.</t>
  </si>
  <si>
    <t>Hepta Proyectos SAS</t>
  </si>
  <si>
    <t>ASESORIAS ARVA SAS</t>
  </si>
  <si>
    <t>BEJILI S.A.S.</t>
  </si>
  <si>
    <t>MARQUEZ ROBLEDO ABOGADOS SAS</t>
  </si>
  <si>
    <t>CUMBRE INGENIERIA SAS</t>
  </si>
  <si>
    <t>CADAVID LIZARAZU SAS</t>
  </si>
  <si>
    <t>CHEMICAL LABORATORY SAS</t>
  </si>
  <si>
    <t>A&amp;A CONSULTORIA E INGENIERIA SAS</t>
  </si>
  <si>
    <t>AMGO CONSTRUCCIONES SAS</t>
  </si>
  <si>
    <t>ESUR S.A.S</t>
  </si>
  <si>
    <t>PAREDES LOPEZ ASOCIADOS SAS</t>
  </si>
  <si>
    <t>TELLUS INGENIERIA SAS</t>
  </si>
  <si>
    <t>SONDEOS ESTRUCTURAS Y GEOTECNIA SUCURSAL COLOMBIA</t>
  </si>
  <si>
    <t>PEREZ Y PEREZ ABOGADOS SAS</t>
  </si>
  <si>
    <t>SIRUNA S.AS.</t>
  </si>
  <si>
    <t>SOLID INVESTMENT S.A.S.</t>
  </si>
  <si>
    <t>JSA SAS</t>
  </si>
  <si>
    <t>COINCARIBE S.A.S.</t>
  </si>
  <si>
    <t>CONSULTORIA Y CONTROL S.A.S.</t>
  </si>
  <si>
    <t>RYR SUMINISTROS E INGENIERIA SAS</t>
  </si>
  <si>
    <t>VALBUENA ABOGADOS SAS</t>
  </si>
  <si>
    <t>CONSTRUCEC SAS</t>
  </si>
  <si>
    <t>EAM CONSULTORIA Y SERVICIOS SAS</t>
  </si>
  <si>
    <t>INGENIERIA GESTION INMOBILIARIA Y CATASTRO SAS</t>
  </si>
  <si>
    <t>INGSA S.A.S.</t>
  </si>
  <si>
    <t>ASESORES JURIDICOS Y CONSULTORES EMPRESARIALES SAS</t>
  </si>
  <si>
    <t>VFS COLOMBIA S.A.S.</t>
  </si>
  <si>
    <t>EUROESTUDIOS SAS</t>
  </si>
  <si>
    <t>VALERO Y ASOCIADOS SAS</t>
  </si>
  <si>
    <t>COTEL IT SERVICES SAS</t>
  </si>
  <si>
    <t>CASTRO LEIVA ABOGADOS SAS</t>
  </si>
  <si>
    <t>Interventoria, Asesorias y Construcción SAS</t>
  </si>
  <si>
    <t>IDOM CONSULTING, ENGINEERING, ARCHITECTURE S.A.U.</t>
  </si>
  <si>
    <t>VALESMA SAS</t>
  </si>
  <si>
    <t>VEOLIA CONSULTING COLOMBIA SAS ESP</t>
  </si>
  <si>
    <t>HESEGO INGENIERIA SAS</t>
  </si>
  <si>
    <t>AUDUBON COLOMBIA LLC SUCURSAL COLOMBIANA</t>
  </si>
  <si>
    <t>ZEBRA TECHNOLOGIES COLOMBIA S.A.S.</t>
  </si>
  <si>
    <t>PRONUS SAS</t>
  </si>
  <si>
    <t>GAMBIA GARCIA ROLDAN &amp; CO SAS</t>
  </si>
  <si>
    <t>Nippon Koe Co Ltd Sucursal Colombia</t>
  </si>
  <si>
    <t>ROSEN COLOMBIA SAS   ROSEN COLOMBIA SAS</t>
  </si>
  <si>
    <t>BQA CONSULTORIAS SAS</t>
  </si>
  <si>
    <t>CARTAGO NOVA S.A.S.</t>
  </si>
  <si>
    <t>SAP CORPORATION SAS</t>
  </si>
  <si>
    <t>PROYECTAMOS COLOMBIA SAS</t>
  </si>
  <si>
    <t>BASTIA SAS</t>
  </si>
  <si>
    <t>INFRAESTRUCTURA INTEGRTAL SAS</t>
  </si>
  <si>
    <t>ACOSTA IRREÑO &amp; ASOCIADOS SAS</t>
  </si>
  <si>
    <t>IMF INGENIERIA SAS</t>
  </si>
  <si>
    <t>ANDES HORIZON CAPITAL S.A.S</t>
  </si>
  <si>
    <t>QUIRONPREVENCION COLOMBIA SAS</t>
  </si>
  <si>
    <t>WORLDWIDE ENGINEERING SOLUTIONS TEAM WEST S.A.S</t>
  </si>
  <si>
    <t>INGEANDINA CONSULTORES DE INGENIERIA S.A.S.</t>
  </si>
  <si>
    <t>BATIMETRIA SAS</t>
  </si>
  <si>
    <t>TRUJILLO RUEDA &amp; ASOCIADOS SAS</t>
  </si>
  <si>
    <t>SALUD NET DE COLOMBIA SAS</t>
  </si>
  <si>
    <t>P&amp;P PROYECTOS SAS</t>
  </si>
  <si>
    <t>CONSULTORIA Y GESTION AMBIENTAL SAS BIC</t>
  </si>
  <si>
    <t>VEGARIA VEGALARA S. EN C.</t>
  </si>
  <si>
    <t>SERRANO BLANCO SAS</t>
  </si>
  <si>
    <t>ADVANSEK SAS</t>
  </si>
  <si>
    <t>TECNIESTRATEGIA SAS BIC</t>
  </si>
  <si>
    <t>PARRA RC &amp; CIA SAS</t>
  </si>
  <si>
    <t>ARUP COLOMBIA SAS</t>
  </si>
  <si>
    <t>G KOI S.A.S.</t>
  </si>
  <si>
    <t>EUROESTUDIOS INGENIEROS DE CONSULTA SAS</t>
  </si>
  <si>
    <t>GT SERVICES SUCURSAL COLOMBIA</t>
  </si>
  <si>
    <t>TPF GETINSA EUROESTUDIOS COLOMBIA</t>
  </si>
  <si>
    <t>MELO Y ALVAREZ INGENIERIA SOCIEDAD POR ACCIONES SIMPLIFICADAS</t>
  </si>
  <si>
    <t>SUMATORIA GESTION DE ACTIVOS SAS</t>
  </si>
  <si>
    <t>CONSTRUCSION SAS</t>
  </si>
  <si>
    <t>AFELCAM SAS</t>
  </si>
  <si>
    <t>INGENIERIA MASTER SAS</t>
  </si>
  <si>
    <t>GAVINCO INGENIEROS CONSULTORES S.A.S</t>
  </si>
  <si>
    <t>AMARTHYA SAS</t>
  </si>
  <si>
    <t>LAYNA</t>
  </si>
  <si>
    <t>CHRISTUS HEALTH COLOMBIA SAS</t>
  </si>
  <si>
    <t>ASTOUND COMMERCE S.A.S.</t>
  </si>
  <si>
    <t>UNIVISION COLOMBIA S.A.S</t>
  </si>
  <si>
    <t>CUATRECASAS SAS (Antes Cuatrecasas, GonÇalves Pereira S.A.S)</t>
  </si>
  <si>
    <t>SC ABOGADOS</t>
  </si>
  <si>
    <t>Warner Chappell Music Colombia SAS</t>
  </si>
  <si>
    <t>IBAÑEZ ABOGADOS SAS</t>
  </si>
  <si>
    <t>MARTINEZ QUINTERO MENDOZA GONZALES LAGUADO Y DE LA ROSA</t>
  </si>
  <si>
    <t>PROCOL PROYECTOS DE COLOMBIA SAS</t>
  </si>
  <si>
    <t>CEMOSA INGENIERIA Y CONTROL SAS</t>
  </si>
  <si>
    <t>MESA DOS2 &amp; CIA S.C.A.</t>
  </si>
  <si>
    <t>INTECSA COLOMBIA INTERNACIONAL SAS</t>
  </si>
  <si>
    <t>ADEMINCOL S.A.</t>
  </si>
  <si>
    <t>VICMAN SERVICES SAS</t>
  </si>
  <si>
    <t>BRETTON WOODS-LEGAL INVESTMENTS S.A.S.</t>
  </si>
  <si>
    <t>OSANJO ZOMAC SAS</t>
  </si>
  <si>
    <t>HELOW SAS</t>
  </si>
  <si>
    <t>CE CAPITAL SAS</t>
  </si>
  <si>
    <t>SALOJE SAS</t>
  </si>
  <si>
    <t>ESCRITORIO ES OFICINA S.A.S.</t>
  </si>
  <si>
    <t>LEKTEC S.A.S. BIC</t>
  </si>
  <si>
    <t>MGM ALUMBRADOS PUBLICOS COLOMBIA S.A.S</t>
  </si>
  <si>
    <t>SCAIN CONSULTORIA SAS BIC</t>
  </si>
  <si>
    <t>DTOBON SAS</t>
  </si>
  <si>
    <t>EDUCACIÓN INTERNACIONAL INTEGRAL SAS</t>
  </si>
  <si>
    <t>NUMENA SAS</t>
  </si>
  <si>
    <t>08</t>
  </si>
  <si>
    <t>ESI CONSULTING SAS BIC</t>
  </si>
  <si>
    <t>SCAIPROYEKTA SAS BIC</t>
  </si>
  <si>
    <t>CONSULTORA CAPITAL S.A.S- BIC</t>
  </si>
  <si>
    <t>ANALYTICA MSE SAS BIC</t>
  </si>
  <si>
    <t>GAONERA S.A.S</t>
  </si>
  <si>
    <t>JFS CONSULTORES S.A.S. - BIC</t>
  </si>
  <si>
    <t>BATEMAN INGENIERIA SAS</t>
  </si>
  <si>
    <t>INGENIERIA ESPECIALIZADA S.A.</t>
  </si>
  <si>
    <t>INGENIERIA Y TELEMATICA G&amp;C SAS</t>
  </si>
  <si>
    <t>BRIGARD &amp; URRUTIA ABOGADOS S.A.S.</t>
  </si>
  <si>
    <t>SIGMA SAS</t>
  </si>
  <si>
    <t>SIGNUM INGENIERIA SAS</t>
  </si>
  <si>
    <t>servicios de ingenieria y construccion sas</t>
  </si>
  <si>
    <t>INTERPRO SAS</t>
  </si>
  <si>
    <t>IINGENIERIA Y TECNOLOGIA ESPECIALIZADA SAS</t>
  </si>
  <si>
    <t>INTERESTUDIOS INGENIERIA S.A.S</t>
  </si>
  <si>
    <t>DESARROLLADORA  DE PROYECTOS DE INGENIERIA SAS</t>
  </si>
  <si>
    <t>MEDINA &amp; RIVERA INGENIEROS ASOCIADOS SOCIEDAD POR ACCIONES SIMPLIFICADA</t>
  </si>
  <si>
    <t>POSSE HERRERA RUIZ S.A.S.</t>
  </si>
  <si>
    <t>INGENIERIA Y DISEÑO INGEDISA S.A.</t>
  </si>
  <si>
    <t>DATA TOOLS SAS</t>
  </si>
  <si>
    <t>INGENIERIA Y SERVICIOS TECNICOS INGESERTEC S.A</t>
  </si>
  <si>
    <t>GOMEZ MACIAS Y CIA S EN C</t>
  </si>
  <si>
    <t>VQ INGENIERIA S.A.S.</t>
  </si>
  <si>
    <t>C &amp; M CONSULTORES S.A.S</t>
  </si>
  <si>
    <t>LIGHGEN INGENIERIA SAS</t>
  </si>
  <si>
    <t>EIATEC SAS EN REORGANIZACIÓN</t>
  </si>
  <si>
    <t>MERIDIAN CONSULTING LTDA</t>
  </si>
  <si>
    <t>PROFITLINE SAS</t>
  </si>
  <si>
    <t>BELISARIO VELASQUEZ &amp; ASOCIADOS SAS</t>
  </si>
  <si>
    <t>CONSULTORES TECNICOS Y ECONOMICOS SAS</t>
  </si>
  <si>
    <t>INTERVENTORIAS Y DISEÑOS S.A</t>
  </si>
  <si>
    <t>SALGADO MELENDEZ Y ASOCIADOS INGENIEROS CONSULTORES S.A.S.</t>
  </si>
  <si>
    <t>PADILLA MORENO Y ASOCIADOS SA</t>
  </si>
  <si>
    <t>PRICEWATERHOUSECOOPERS ASESORES GERENCIALES SAS</t>
  </si>
  <si>
    <t>INVERLINK S.A.S.</t>
  </si>
  <si>
    <t>LEWIN Y ASOCIADOS SAS</t>
  </si>
  <si>
    <t>INGENIERIA DE PROYECTOS S.A.S</t>
  </si>
  <si>
    <t>BUZCA SOLUCIONES DE INGENIERIA SA</t>
  </si>
  <si>
    <t>AFA CONSULTORES Y CONSTRUCTORES S.A.</t>
  </si>
  <si>
    <t>ARREDONDO MADRID INGENIEROS CIVILES AIM SAS</t>
  </si>
  <si>
    <t>PERFORMANCE FACTOR SAS</t>
  </si>
  <si>
    <t>BONUS BANCA DE INVERSION SAS</t>
  </si>
  <si>
    <t>MAB INGENIERIA DE VALOR SA</t>
  </si>
  <si>
    <t>MANAGEMENT AND QUALITY SAS</t>
  </si>
  <si>
    <t>SCAIN ADMINISTRACION E INGENIERIA SAS</t>
  </si>
  <si>
    <t>GM - ISUZU CAMIONES ANDINOS DE COLOMBIA LIMITADA</t>
  </si>
  <si>
    <t>UNIANSA SAS</t>
  </si>
  <si>
    <t>KRONUS SAS</t>
  </si>
  <si>
    <t>PEDELTA COLOMBIA S A S</t>
  </si>
  <si>
    <t>SURVEY SERVICES SAS</t>
  </si>
  <si>
    <t>VENUES COLOMBIA SAS</t>
  </si>
  <si>
    <t>RETOÑO DE LULU SAS</t>
  </si>
  <si>
    <t>IGGA SAS</t>
  </si>
  <si>
    <t>CASIES SAS</t>
  </si>
  <si>
    <t>AVENIDA COLOMBIA MANAGEMENT COMPANY SAS</t>
  </si>
  <si>
    <t>SISTEMAS DE INFORMACION GEOGRAFICA DE LATINO AMERICA SIGLA SAS</t>
  </si>
  <si>
    <t>MOFFATT &amp; NICHOL SUCURSAL COLOMBIA</t>
  </si>
  <si>
    <t>1 SOLUTION SAS</t>
  </si>
  <si>
    <t>GRUPO MARBE SAS</t>
  </si>
  <si>
    <t>MICROFINANCE DEVELOPMENT GROUP SAS</t>
  </si>
  <si>
    <t>RL GROUP SAS</t>
  </si>
  <si>
    <t>&gt;0&lt;.317,900</t>
  </si>
  <si>
    <t>&gt; 317,900</t>
  </si>
  <si>
    <t>&gt;0&lt;. 397,400</t>
  </si>
  <si>
    <t>&gt; 397,400</t>
  </si>
  <si>
    <t>MAYOR O IGUAL A 
$ 317,900,000</t>
  </si>
  <si>
    <t>MAYOR O IGUAL A 
$ 397,400.000</t>
  </si>
  <si>
    <t>0 - &gt;=1,5</t>
  </si>
  <si>
    <t>&gt;=1,5 - 3</t>
  </si>
  <si>
    <t>MAYOR O IGUAL A 
1,5 VECES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</si>
</sst>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b/>
      <sz val="7"/>
      <color theme="1"/>
      <name val="Times New Roman"/>
      <family val="1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6" fillId="2" borderId="0" xfId="0" applyNumberFormat="1" applyFont="1" applyFill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8" fontId="8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7" fillId="0" borderId="4" xfId="0" applyFont="1" applyBorder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Font="1" applyFill="1" applyBorder="1" applyAlignment="1">
      <alignment horizontal="center"/>
    </xf>
    <xf numFmtId="9" fontId="8" fillId="0" borderId="0" xfId="2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169" fontId="8" fillId="0" borderId="0" xfId="3" applyNumberFormat="1" applyFont="1" applyFill="1" applyBorder="1" applyAlignment="1"/>
    <xf numFmtId="169" fontId="0" fillId="0" borderId="0" xfId="0" applyNumberFormat="1"/>
    <xf numFmtId="1" fontId="8" fillId="0" borderId="0" xfId="3" applyNumberFormat="1" applyFont="1" applyFill="1" applyBorder="1" applyAlignment="1">
      <alignment horizontal="center"/>
    </xf>
    <xf numFmtId="166" fontId="3" fillId="4" borderId="4" xfId="0" applyNumberFormat="1" applyFont="1" applyFill="1" applyBorder="1" applyAlignment="1">
      <alignment horizontal="center" vertical="center" wrapText="1"/>
    </xf>
    <xf numFmtId="9" fontId="3" fillId="0" borderId="13" xfId="2" applyFont="1" applyFill="1" applyBorder="1" applyAlignment="1">
      <alignment horizontal="center" vertical="center" wrapText="1"/>
    </xf>
    <xf numFmtId="10" fontId="0" fillId="0" borderId="0" xfId="0" applyNumberFormat="1"/>
    <xf numFmtId="3" fontId="0" fillId="0" borderId="0" xfId="0" applyNumberFormat="1" applyAlignment="1">
      <alignment horizontal="right"/>
    </xf>
    <xf numFmtId="3" fontId="0" fillId="0" borderId="0" xfId="0" applyNumberFormat="1"/>
    <xf numFmtId="3" fontId="8" fillId="0" borderId="0" xfId="0" applyNumberFormat="1" applyFont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4" xfId="0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/>
    <xf numFmtId="0" fontId="6" fillId="0" borderId="0" xfId="0" applyFont="1" applyAlignment="1">
      <alignment horizontal="center"/>
    </xf>
    <xf numFmtId="6" fontId="13" fillId="0" borderId="0" xfId="0" applyNumberFormat="1" applyFont="1"/>
    <xf numFmtId="3" fontId="13" fillId="0" borderId="0" xfId="0" applyNumberFormat="1" applyFont="1"/>
    <xf numFmtId="3" fontId="8" fillId="0" borderId="0" xfId="0" applyNumberFormat="1" applyFont="1" applyAlignment="1">
      <alignment wrapText="1"/>
    </xf>
    <xf numFmtId="3" fontId="6" fillId="0" borderId="15" xfId="0" applyNumberFormat="1" applyFont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4" fillId="0" borderId="9" xfId="2" applyNumberFormat="1" applyFont="1" applyBorder="1" applyAlignment="1">
      <alignment horizontal="center" vertical="center"/>
    </xf>
    <xf numFmtId="0" fontId="3" fillId="0" borderId="9" xfId="2" applyNumberFormat="1" applyFont="1" applyBorder="1" applyAlignment="1">
      <alignment horizontal="center" vertical="center"/>
    </xf>
    <xf numFmtId="10" fontId="8" fillId="0" borderId="0" xfId="0" applyNumberFormat="1" applyFont="1"/>
    <xf numFmtId="3" fontId="4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8" fillId="0" borderId="18" xfId="1" applyNumberFormat="1" applyFont="1" applyFill="1" applyBorder="1" applyAlignment="1"/>
    <xf numFmtId="9" fontId="8" fillId="0" borderId="18" xfId="2" applyFont="1" applyFill="1" applyBorder="1" applyAlignment="1">
      <alignment horizontal="center"/>
    </xf>
    <xf numFmtId="3" fontId="0" fillId="0" borderId="18" xfId="0" applyNumberFormat="1" applyBorder="1"/>
    <xf numFmtId="4" fontId="8" fillId="0" borderId="19" xfId="1" applyNumberFormat="1" applyFont="1" applyFill="1" applyBorder="1" applyAlignment="1">
      <alignment horizontal="center"/>
    </xf>
    <xf numFmtId="3" fontId="8" fillId="0" borderId="19" xfId="1" applyNumberFormat="1" applyFont="1" applyFill="1" applyBorder="1" applyAlignment="1"/>
    <xf numFmtId="9" fontId="8" fillId="0" borderId="19" xfId="2" applyFont="1" applyFill="1" applyBorder="1" applyAlignment="1">
      <alignment horizontal="center"/>
    </xf>
    <xf numFmtId="3" fontId="0" fillId="0" borderId="19" xfId="0" applyNumberFormat="1" applyBorder="1"/>
    <xf numFmtId="3" fontId="11" fillId="0" borderId="0" xfId="0" applyNumberFormat="1" applyFont="1"/>
    <xf numFmtId="3" fontId="8" fillId="0" borderId="0" xfId="1" applyNumberFormat="1" applyFont="1" applyFill="1" applyBorder="1" applyAlignment="1"/>
    <xf numFmtId="3" fontId="0" fillId="0" borderId="0" xfId="0" applyNumberFormat="1" applyBorder="1"/>
    <xf numFmtId="4" fontId="8" fillId="0" borderId="0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Alignment="1">
      <alignment horizontal="left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8" fillId="0" borderId="18" xfId="1" applyNumberFormat="1" applyFont="1" applyFill="1" applyBorder="1" applyAlignment="1">
      <alignment horizontal="center"/>
    </xf>
    <xf numFmtId="3" fontId="17" fillId="0" borderId="0" xfId="0" applyNumberFormat="1" applyFont="1"/>
    <xf numFmtId="167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206690089853712"/>
          <c:y val="0.20379358437935846"/>
          <c:w val="0.86796638394752967"/>
          <c:h val="0.6500515050681426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62C-4EFC-BD34-BC379134E8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62C-4EFC-BD34-BC379134E8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62C-4EFC-BD34-BC379134E8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1'!$B$428:$B$431</c15:sqref>
                  </c15:fullRef>
                </c:ext>
              </c:extLst>
              <c:f>'HOJA 1'!$B$429:$B$431</c:f>
              <c:strCache>
                <c:ptCount val="3"/>
                <c:pt idx="0">
                  <c:v>0 - &gt;=1,5</c:v>
                </c:pt>
                <c:pt idx="1">
                  <c:v>&gt;=1,5 - 3</c:v>
                </c:pt>
                <c:pt idx="2">
                  <c:v> &gt; 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1'!$C$428:$C$431</c15:sqref>
                  </c15:fullRef>
                </c:ext>
              </c:extLst>
              <c:f>'HOJA 1'!$C$429:$C$431</c:f>
              <c:numCache>
                <c:formatCode>#,##0</c:formatCode>
                <c:ptCount val="3"/>
                <c:pt idx="0">
                  <c:v>25</c:v>
                </c:pt>
                <c:pt idx="1">
                  <c:v>140</c:v>
                </c:pt>
                <c:pt idx="2">
                  <c:v>229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1'!$D$428:$D$431</c15:f>
                <c15:dlblRangeCache>
                  <c:ptCount val="4"/>
                  <c:pt idx="1">
                    <c:v>6,35%</c:v>
                  </c:pt>
                  <c:pt idx="2">
                    <c:v>35,53%</c:v>
                  </c:pt>
                  <c:pt idx="3">
                    <c:v>58,12%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262C-4EFC-BD34-BC379134E8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9181648"/>
        <c:axId val="5291808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262C-4EFC-BD34-BC379134E88E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62C-4EFC-BD34-BC379134E88E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262C-4EFC-BD34-BC379134E88E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1'!$B$428:$B$431</c15:sqref>
                        </c15:fullRef>
                        <c15:formulaRef>
                          <c15:sqref>'HOJA 1'!$B$429:$B$431</c15:sqref>
                        </c15:formulaRef>
                      </c:ext>
                    </c:extLst>
                    <c:strCache>
                      <c:ptCount val="3"/>
                      <c:pt idx="0">
                        <c:v>0 - &gt;=1,5</c:v>
                      </c:pt>
                      <c:pt idx="1">
                        <c:v>&gt;=1,5 - 3</c:v>
                      </c:pt>
                      <c:pt idx="2">
                        <c:v> &gt; 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1'!$D$428:$D$431</c15:sqref>
                        </c15:fullRef>
                        <c15:formulaRef>
                          <c15:sqref>'HOJA 1'!$D$429:$D$431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6.3451776649746189E-2</c:v>
                      </c:pt>
                      <c:pt idx="1">
                        <c:v>0.35532994923857869</c:v>
                      </c:pt>
                      <c:pt idx="2">
                        <c:v>0.58121827411167515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1'!$D$429:$D$431</c15:f>
                      <c15:dlblRangeCache>
                        <c:ptCount val="3"/>
                        <c:pt idx="0">
                          <c:v>6,35%</c:v>
                        </c:pt>
                        <c:pt idx="1">
                          <c:v>35,53%</c:v>
                        </c:pt>
                        <c:pt idx="2">
                          <c:v>58,12%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262C-4EFC-BD34-BC379134E88E}"/>
                  </c:ext>
                </c:extLst>
              </c15:ser>
            </c15:filteredBarSeries>
          </c:ext>
        </c:extLst>
      </c:barChart>
      <c:catAx>
        <c:axId val="52918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0864"/>
        <c:crosses val="autoZero"/>
        <c:auto val="1"/>
        <c:lblAlgn val="ctr"/>
        <c:lblOffset val="100"/>
        <c:noMultiLvlLbl val="0"/>
      </c:catAx>
      <c:valAx>
        <c:axId val="5291808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2918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768-4271-866D-BF61BF2EE0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768-4271-866D-BF61BF2EE0C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768-4271-866D-BF61BF2EE0C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768-4271-866D-BF61BF2EE0C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768-4271-866D-BF61BF2EE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1'!$B$449:$B$454</c15:sqref>
                  </c15:fullRef>
                </c:ext>
              </c:extLst>
              <c:f>'HOJA 1'!$B$450:$B$454</c:f>
              <c:strCache>
                <c:ptCount val="5"/>
                <c:pt idx="0">
                  <c:v>0 - &lt; 15%</c:v>
                </c:pt>
                <c:pt idx="1">
                  <c:v> 15,1% - &lt;30%</c:v>
                </c:pt>
                <c:pt idx="2">
                  <c:v>30,1% &lt; 45%</c:v>
                </c:pt>
                <c:pt idx="3">
                  <c:v>45,1% &lt; =70%</c:v>
                </c:pt>
                <c:pt idx="4">
                  <c:v>&gt;70,01%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1'!$C$449:$C$454</c15:sqref>
                  </c15:fullRef>
                </c:ext>
              </c:extLst>
              <c:f>'HOJA 1'!$C$450:$C$454</c:f>
              <c:numCache>
                <c:formatCode>#,##0</c:formatCode>
                <c:ptCount val="5"/>
                <c:pt idx="0">
                  <c:v>100</c:v>
                </c:pt>
                <c:pt idx="1">
                  <c:v>72</c:v>
                </c:pt>
                <c:pt idx="2">
                  <c:v>87</c:v>
                </c:pt>
                <c:pt idx="3">
                  <c:v>117</c:v>
                </c:pt>
                <c:pt idx="4">
                  <c:v>18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1'!$D$449:$D$454</c15:f>
                <c15:dlblRangeCache>
                  <c:ptCount val="6"/>
                  <c:pt idx="1">
                    <c:v>25,38%</c:v>
                  </c:pt>
                  <c:pt idx="2">
                    <c:v>18,27%</c:v>
                  </c:pt>
                  <c:pt idx="3">
                    <c:v>22,08%</c:v>
                  </c:pt>
                  <c:pt idx="4">
                    <c:v>29,70%</c:v>
                  </c:pt>
                  <c:pt idx="5">
                    <c:v>4,57%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768-4271-866D-BF61BF2EE0C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36171728"/>
        <c:axId val="5361732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D768-4271-866D-BF61BF2EE0C0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D768-4271-866D-BF61BF2EE0C0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D768-4271-866D-BF61BF2EE0C0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D768-4271-866D-BF61BF2EE0C0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D768-4271-866D-BF61BF2EE0C0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1'!$B$449:$B$454</c15:sqref>
                        </c15:fullRef>
                        <c15:formulaRef>
                          <c15:sqref>'HOJA 1'!$B$450:$B$454</c15:sqref>
                        </c15:formulaRef>
                      </c:ext>
                    </c:extLst>
                    <c:strCache>
                      <c:ptCount val="5"/>
                      <c:pt idx="0">
                        <c:v>0 - &lt; 15%</c:v>
                      </c:pt>
                      <c:pt idx="1">
                        <c:v> 15,1% - &lt;30%</c:v>
                      </c:pt>
                      <c:pt idx="2">
                        <c:v>30,1% &lt; 45%</c:v>
                      </c:pt>
                      <c:pt idx="3">
                        <c:v>45,1% &lt; =70%</c:v>
                      </c:pt>
                      <c:pt idx="4">
                        <c:v>&gt;70,01%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1'!$D$449:$D$454</c15:sqref>
                        </c15:fullRef>
                        <c15:formulaRef>
                          <c15:sqref>'HOJA 1'!$D$450:$D$454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0.25380710659898476</c:v>
                      </c:pt>
                      <c:pt idx="1">
                        <c:v>0.18274111675126903</c:v>
                      </c:pt>
                      <c:pt idx="2">
                        <c:v>0.22081218274111675</c:v>
                      </c:pt>
                      <c:pt idx="3">
                        <c:v>0.29695431472081218</c:v>
                      </c:pt>
                      <c:pt idx="4">
                        <c:v>4.5685279187817257E-2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1'!$D$449:$D$454</c15:f>
                      <c15:dlblRangeCache>
                        <c:ptCount val="6"/>
                        <c:pt idx="1">
                          <c:v>25,38%</c:v>
                        </c:pt>
                        <c:pt idx="2">
                          <c:v>18,27%</c:v>
                        </c:pt>
                        <c:pt idx="3">
                          <c:v>22,08%</c:v>
                        </c:pt>
                        <c:pt idx="4">
                          <c:v>29,70%</c:v>
                        </c:pt>
                        <c:pt idx="5">
                          <c:v>4,57%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D768-4271-866D-BF61BF2EE0C0}"/>
                  </c:ext>
                </c:extLst>
              </c15:ser>
            </c15:filteredBarSeries>
          </c:ext>
        </c:extLst>
      </c:barChart>
      <c:catAx>
        <c:axId val="53617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3296"/>
        <c:crosses val="autoZero"/>
        <c:auto val="1"/>
        <c:lblAlgn val="ctr"/>
        <c:lblOffset val="100"/>
        <c:noMultiLvlLbl val="0"/>
      </c:catAx>
      <c:valAx>
        <c:axId val="53617329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6171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A6F-4CFF-8D5F-C41C3DC2375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A6F-4CFF-8D5F-C41C3DC2375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A6F-4CFF-8D5F-C41C3DC2375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A6F-4CFF-8D5F-C41C3DC2375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1'!$B$462:$B$467</c15:sqref>
                  </c15:fullRef>
                </c:ext>
              </c:extLst>
              <c:f>'HOJA 1'!$B$463:$B$466</c:f>
              <c:strCache>
                <c:ptCount val="4"/>
                <c:pt idx="0">
                  <c:v>&lt; 0</c:v>
                </c:pt>
                <c:pt idx="1">
                  <c:v> = 0</c:v>
                </c:pt>
                <c:pt idx="2">
                  <c:v>&gt;0&lt;. 397,400</c:v>
                </c:pt>
                <c:pt idx="3">
                  <c:v>&gt; 397,400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1'!$C$462:$C$467</c15:sqref>
                  </c15:fullRef>
                </c:ext>
              </c:extLst>
              <c:f>'HOJA 1'!$C$463:$C$466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394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1'!$D$462:$D$466</c15:f>
                <c15:dlblRangeCache>
                  <c:ptCount val="5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5A6F-4CFF-8D5F-C41C3DC237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73572032"/>
        <c:axId val="37376912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5A6F-4CFF-8D5F-C41C3DC2375C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A6F-4CFF-8D5F-C41C3DC2375C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A6F-4CFF-8D5F-C41C3DC2375C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A6F-4CFF-8D5F-C41C3DC2375C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1'!$B$462:$B$467</c15:sqref>
                        </c15:fullRef>
                        <c15:formulaRef>
                          <c15:sqref>'HOJA 1'!$B$463:$B$466</c15:sqref>
                        </c15:formulaRef>
                      </c:ext>
                    </c:extLst>
                    <c:strCache>
                      <c:ptCount val="4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&gt;0&lt;. 397,400</c:v>
                      </c:pt>
                      <c:pt idx="3">
                        <c:v>&gt; 397,400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1'!$D$462:$D$467</c15:sqref>
                        </c15:fullRef>
                        <c15:formulaRef>
                          <c15:sqref>'HOJA 1'!$D$463:$D$466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1'!$D$463:$D$466</c15:f>
                      <c15:dlblRangeCache>
                        <c:ptCount val="4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100,00%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B-5A6F-4CFF-8D5F-C41C3DC2375C}"/>
                  </c:ext>
                </c:extLst>
              </c15:ser>
            </c15:filteredBarSeries>
          </c:ext>
        </c:extLst>
      </c:barChart>
      <c:catAx>
        <c:axId val="37357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769120"/>
        <c:crosses val="autoZero"/>
        <c:auto val="1"/>
        <c:lblAlgn val="ctr"/>
        <c:lblOffset val="100"/>
        <c:noMultiLvlLbl val="0"/>
      </c:catAx>
      <c:valAx>
        <c:axId val="37376912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357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1'!$B$438:$B$441</c15:sqref>
                  </c15:fullRef>
                </c:ext>
              </c:extLst>
              <c:f>'HOJA 1'!$B$439:$B$441</c:f>
              <c:strCache>
                <c:ptCount val="3"/>
                <c:pt idx="0">
                  <c:v>&lt; 0</c:v>
                </c:pt>
                <c:pt idx="1">
                  <c:v>&gt;0&lt;.317,900</c:v>
                </c:pt>
                <c:pt idx="2">
                  <c:v>&gt; 317,900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1'!$C$438:$C$441</c15:sqref>
                  </c15:fullRef>
                </c:ext>
              </c:extLst>
              <c:f>'HOJA 1'!$C$439:$C$441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6-4CBA-AD9A-352493BC539B}"/>
            </c:ext>
          </c:extLst>
        </c:ser>
        <c:ser>
          <c:idx val="3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1'!$B$438:$B$441</c15:sqref>
                  </c15:fullRef>
                </c:ext>
              </c:extLst>
              <c:f>'HOJA 1'!$B$439:$B$441</c:f>
              <c:strCache>
                <c:ptCount val="3"/>
                <c:pt idx="0">
                  <c:v>&lt; 0</c:v>
                </c:pt>
                <c:pt idx="1">
                  <c:v>&gt;0&lt;.317,900</c:v>
                </c:pt>
                <c:pt idx="2">
                  <c:v>&gt; 317,900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1'!$D$438:$D$441</c15:sqref>
                  </c15:fullRef>
                </c:ext>
              </c:extLst>
              <c:f>'HOJA 1'!$D$439:$D$441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26-4CBA-AD9A-352493BC539B}"/>
            </c:ext>
          </c:extLst>
        </c:ser>
        <c:ser>
          <c:idx val="0"/>
          <c:order val="2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ED26-4CBA-AD9A-352493BC539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D26-4CBA-AD9A-352493BC53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1'!$B$439:$B$441</c15:sqref>
                  </c15:fullRef>
                </c:ext>
              </c:extLst>
              <c:f>'HOJA 1'!$B$440:$B$441</c:f>
              <c:strCache>
                <c:ptCount val="2"/>
                <c:pt idx="0">
                  <c:v>&gt;0&lt;.317,900</c:v>
                </c:pt>
                <c:pt idx="1">
                  <c:v>&gt; 317,900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1'!$C$439:$C$441</c15:sqref>
                  </c15:fullRef>
                </c:ext>
              </c:extLst>
              <c:f>'HOJA 1'!$C$440:$C$441</c:f>
              <c:numCache>
                <c:formatCode>#,##0</c:formatCode>
                <c:ptCount val="2"/>
                <c:pt idx="0">
                  <c:v>0</c:v>
                </c:pt>
                <c:pt idx="1">
                  <c:v>394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1'!$D$438:$D$441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5="http://schemas.microsoft.com/office/drawing/2012/chart" uri="{02D57815-91ED-43cb-92C2-25804820EDAC}">
              <c15:categoryFilterExceptions>
                <c15:categoryFilterException>
                  <c15:sqref>'HOJA 1'!$C$439</c15:sqref>
                  <c15:dLbl>
                    <c:idx val="-1"/>
                    <c:tx>
                      <c:rich>
                        <a:bodyPr/>
                        <a:lstStyle/>
                        <a:p>
                          <a:fld id="{281FA0B4-0E91-4A49-9391-78B8917BAA06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64171A1-3113-4F22-B401-E55BC09BA3A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0465-4F1E-879E-429F6C1EB49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4-ED26-4CBA-AD9A-352493BC539B}"/>
            </c:ext>
          </c:extLst>
        </c:ser>
        <c:ser>
          <c:idx val="1"/>
          <c:order val="3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1'!$B$439:$B$441</c15:sqref>
                  </c15:fullRef>
                </c:ext>
              </c:extLst>
              <c:f>'HOJA 1'!$B$440:$B$441</c:f>
              <c:strCache>
                <c:ptCount val="2"/>
                <c:pt idx="0">
                  <c:v>&gt;0&lt;.317,900</c:v>
                </c:pt>
                <c:pt idx="1">
                  <c:v>&gt; 317,900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1'!$D$439:$D$441</c15:sqref>
                  </c15:fullRef>
                </c:ext>
              </c:extLst>
              <c:f>'HOJA 1'!$D$440:$D$441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ED26-4CBA-AD9A-352493BC53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34632"/>
        <c:axId val="386232280"/>
        <c:extLst/>
      </c:barChart>
      <c:catAx>
        <c:axId val="38623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280"/>
        <c:crosses val="autoZero"/>
        <c:auto val="1"/>
        <c:lblAlgn val="ctr"/>
        <c:lblOffset val="100"/>
        <c:noMultiLvlLbl val="0"/>
      </c:catAx>
      <c:valAx>
        <c:axId val="386232280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63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62B3-4A37-9583-2AB07B5B242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62B3-4A37-9583-2AB07B5B242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62B3-4A37-9583-2AB07B5B24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2B3-4A37-9583-2AB07B5B2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1'!$B$474:$B$479</c15:sqref>
                  </c15:fullRef>
                </c:ext>
              </c:extLst>
              <c:f>'HOJA 1'!$B$476:$B$479</c:f>
              <c:strCache>
                <c:ptCount val="4"/>
                <c:pt idx="0">
                  <c:v>&lt; 0</c:v>
                </c:pt>
                <c:pt idx="1">
                  <c:v>0 - 1</c:v>
                </c:pt>
                <c:pt idx="2">
                  <c:v>1,1 - &lt;2</c:v>
                </c:pt>
                <c:pt idx="3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1'!$C$474:$C$479</c15:sqref>
                  </c15:fullRef>
                </c:ext>
              </c:extLst>
              <c:f>'HOJA 1'!$C$476:$C$479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18</c:v>
                </c:pt>
                <c:pt idx="3">
                  <c:v>376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1'!$D$474:$D$479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4,57%</c:v>
                  </c:pt>
                  <c:pt idx="5">
                    <c:v>95,43%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62B3-4A37-9583-2AB07B5B242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4240"/>
        <c:axId val="38623071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62B3-4A37-9583-2AB07B5B242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62B3-4A37-9583-2AB07B5B242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62B3-4A37-9583-2AB07B5B242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62B3-4A37-9583-2AB07B5B242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1'!$B$474:$B$479</c15:sqref>
                        </c15:fullRef>
                        <c15:formulaRef>
                          <c15:sqref>'HOJA 1'!$B$476:$B$479</c15:sqref>
                        </c15:formulaRef>
                      </c:ext>
                    </c:extLst>
                    <c:strCache>
                      <c:ptCount val="4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&lt;2</c:v>
                      </c:pt>
                      <c:pt idx="3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1'!$D$474:$D$479</c15:sqref>
                        </c15:fullRef>
                        <c15:formulaRef>
                          <c15:sqref>'HOJA 1'!$D$476:$D$479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4.5685279187817257E-2</c:v>
                      </c:pt>
                      <c:pt idx="3">
                        <c:v>0.95431472081218272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1'!$D$474:$D$479</c15:f>
                      <c15:dlblRangeCache>
                        <c:ptCount val="6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0,00%</c:v>
                        </c:pt>
                        <c:pt idx="4">
                          <c:v>4,57%</c:v>
                        </c:pt>
                        <c:pt idx="5">
                          <c:v>95,43%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62B3-4A37-9583-2AB07B5B2426}"/>
                  </c:ext>
                </c:extLst>
              </c15:ser>
            </c15:filteredBarSeries>
          </c:ext>
        </c:extLst>
      </c:barChart>
      <c:catAx>
        <c:axId val="38623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0712"/>
        <c:crosses val="autoZero"/>
        <c:auto val="1"/>
        <c:lblAlgn val="ctr"/>
        <c:lblOffset val="100"/>
        <c:noMultiLvlLbl val="0"/>
      </c:catAx>
      <c:valAx>
        <c:axId val="386230712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85A-409A-811B-8680E9E2070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85A-409A-811B-8680E9E2070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85A-409A-811B-8680E9E2070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85A-409A-811B-8680E9E207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85A-409A-811B-8680E9E2070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1'!$B$486:$B$491</c15:sqref>
                  </c15:fullRef>
                </c:ext>
              </c:extLst>
              <c:f>'HOJA 1'!$B$487:$B$491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1'!$C$486:$C$491</c15:sqref>
                  </c15:fullRef>
                </c:ext>
              </c:extLst>
              <c:f>'HOJA 1'!$C$487:$C$491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384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1'!$D$486:$D$491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2,54%</c:v>
                  </c:pt>
                  <c:pt idx="5">
                    <c:v>97,46%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85A-409A-811B-8680E9E2070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6228752"/>
        <c:axId val="3862330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1'!$B$486:$B$491</c15:sqref>
                        </c15:fullRef>
                        <c15:formulaRef>
                          <c15:sqref>'HOJA 1'!$B$487:$B$491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1'!$D$486:$D$491</c15:sqref>
                        </c15:fullRef>
                        <c15:formulaRef>
                          <c15:sqref>'HOJA 1'!$D$487:$D$491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2.5380710659898477E-2</c:v>
                      </c:pt>
                      <c:pt idx="4">
                        <c:v>0.97461928934010156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85A-409A-811B-8680E9E20708}"/>
                  </c:ext>
                </c:extLst>
              </c15:ser>
            </c15:filteredBarSeries>
          </c:ext>
        </c:extLst>
      </c:barChart>
      <c:catAx>
        <c:axId val="38622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3064"/>
        <c:crosses val="autoZero"/>
        <c:auto val="1"/>
        <c:lblAlgn val="ctr"/>
        <c:lblOffset val="100"/>
        <c:noMultiLvlLbl val="0"/>
      </c:catAx>
      <c:valAx>
        <c:axId val="38623306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2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B3E3-4A9C-B678-20BEE47F19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3E3-4A9C-B678-20BEE47F192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3E3-4A9C-B678-20BEE47F192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3E3-4A9C-B678-20BEE47F192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3E3-4A9C-B678-20BEE47F19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1'!$B$498:$B$503</c15:sqref>
                  </c15:fullRef>
                </c:ext>
              </c:extLst>
              <c:f>'HOJA 1'!$B$499:$B$503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1'!$C$498:$C$503</c15:sqref>
                  </c15:fullRef>
                </c:ext>
              </c:extLst>
              <c:f>'HOJA 1'!$C$499:$C$503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1'!$D$498:$D$503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0,00%</c:v>
                  </c:pt>
                  <c:pt idx="5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B3E3-4A9C-B678-20BEE47F192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6235024"/>
        <c:axId val="38623267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1'!$B$498:$B$503</c15:sqref>
                        </c15:fullRef>
                        <c15:formulaRef>
                          <c15:sqref>'HOJA 1'!$B$499:$B$503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1'!$D$498:$D$503</c15:sqref>
                        </c15:fullRef>
                        <c15:formulaRef>
                          <c15:sqref>'HOJA 1'!$D$499:$D$503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B3E3-4A9C-B678-20BEE47F1924}"/>
                  </c:ext>
                </c:extLst>
              </c15:ser>
            </c15:filteredBarSeries>
          </c:ext>
        </c:extLst>
      </c:barChart>
      <c:catAx>
        <c:axId val="38623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2672"/>
        <c:crosses val="autoZero"/>
        <c:auto val="1"/>
        <c:lblAlgn val="ctr"/>
        <c:lblOffset val="100"/>
        <c:noMultiLvlLbl val="0"/>
      </c:catAx>
      <c:valAx>
        <c:axId val="38623267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8623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1</xdr:col>
      <xdr:colOff>1962150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5E22816F-006A-4E36-87CE-4715A2139EE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38099</xdr:colOff>
      <xdr:row>424</xdr:row>
      <xdr:rowOff>152398</xdr:rowOff>
    </xdr:from>
    <xdr:to>
      <xdr:col>14</xdr:col>
      <xdr:colOff>0</xdr:colOff>
      <xdr:row>431</xdr:row>
      <xdr:rowOff>133350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F5FE182-499F-4FAD-8526-B1F435D0AD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446</xdr:row>
      <xdr:rowOff>28575</xdr:rowOff>
    </xdr:from>
    <xdr:to>
      <xdr:col>13</xdr:col>
      <xdr:colOff>1133475</xdr:colOff>
      <xdr:row>454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564CA7C-61B6-4151-A95D-86395C7EF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459</xdr:row>
      <xdr:rowOff>47624</xdr:rowOff>
    </xdr:from>
    <xdr:to>
      <xdr:col>13</xdr:col>
      <xdr:colOff>1114424</xdr:colOff>
      <xdr:row>470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D48AC1D-1011-4905-A7E7-01C998CE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435</xdr:row>
      <xdr:rowOff>19050</xdr:rowOff>
    </xdr:from>
    <xdr:to>
      <xdr:col>13</xdr:col>
      <xdr:colOff>1133475</xdr:colOff>
      <xdr:row>445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F78327F-F171-4E18-A2D0-F9F965DD49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</xdr:colOff>
      <xdr:row>471</xdr:row>
      <xdr:rowOff>28575</xdr:rowOff>
    </xdr:from>
    <xdr:to>
      <xdr:col>13</xdr:col>
      <xdr:colOff>1142999</xdr:colOff>
      <xdr:row>479</xdr:row>
      <xdr:rowOff>85725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EBDE9A7-E8D8-4AB1-A461-9B36FABE1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28576</xdr:colOff>
      <xdr:row>482</xdr:row>
      <xdr:rowOff>123825</xdr:rowOff>
    </xdr:from>
    <xdr:to>
      <xdr:col>14</xdr:col>
      <xdr:colOff>0</xdr:colOff>
      <xdr:row>492</xdr:row>
      <xdr:rowOff>9525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7C3F3984-6E5A-4D15-80C5-F49238A34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28575</xdr:colOff>
      <xdr:row>494</xdr:row>
      <xdr:rowOff>76201</xdr:rowOff>
    </xdr:from>
    <xdr:to>
      <xdr:col>14</xdr:col>
      <xdr:colOff>9525</xdr:colOff>
      <xdr:row>505</xdr:row>
      <xdr:rowOff>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6ED33D82-A84B-4273-BC76-2A6751749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</xdr:col>
      <xdr:colOff>0</xdr:colOff>
      <xdr:row>544</xdr:row>
      <xdr:rowOff>0</xdr:rowOff>
    </xdr:from>
    <xdr:to>
      <xdr:col>6</xdr:col>
      <xdr:colOff>982188</xdr:colOff>
      <xdr:row>545</xdr:row>
      <xdr:rowOff>142989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F2DD41F-D7C5-3C3A-180F-84336374F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28800" y="106670475"/>
          <a:ext cx="7973538" cy="819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567"/>
  <sheetViews>
    <sheetView tabSelected="1" topLeftCell="C502" workbookViewId="0">
      <selection activeCell="D520" sqref="D520"/>
    </sheetView>
  </sheetViews>
  <sheetFormatPr baseColWidth="10" defaultRowHeight="12" x14ac:dyDescent="0.2"/>
  <cols>
    <col min="1" max="1" width="27.42578125" style="13" customWidth="1"/>
    <col min="2" max="2" width="34.7109375" style="13" customWidth="1"/>
    <col min="3" max="3" width="23" style="13" customWidth="1"/>
    <col min="4" max="6" width="15.7109375" style="13" customWidth="1"/>
    <col min="7" max="7" width="19.28515625" style="13" bestFit="1" customWidth="1"/>
    <col min="8" max="8" width="16.28515625" style="13" customWidth="1"/>
    <col min="9" max="9" width="15.85546875" style="13" customWidth="1"/>
    <col min="10" max="10" width="16.140625" style="13" customWidth="1"/>
    <col min="11" max="16" width="17.140625" style="13" customWidth="1"/>
    <col min="17" max="16384" width="11.42578125" style="13"/>
  </cols>
  <sheetData>
    <row r="3" spans="1:10" x14ac:dyDescent="0.2">
      <c r="F3" s="94" t="s">
        <v>35</v>
      </c>
      <c r="G3" s="94"/>
      <c r="H3" s="94"/>
      <c r="I3" s="94"/>
      <c r="J3" s="94"/>
    </row>
    <row r="4" spans="1:10" x14ac:dyDescent="0.2">
      <c r="F4" s="94" t="s">
        <v>34</v>
      </c>
      <c r="G4" s="94"/>
      <c r="H4" s="94"/>
      <c r="I4" s="94"/>
      <c r="J4" s="94"/>
    </row>
    <row r="5" spans="1:10" x14ac:dyDescent="0.2">
      <c r="F5" s="94" t="s">
        <v>36</v>
      </c>
      <c r="G5" s="94"/>
      <c r="H5" s="94"/>
      <c r="I5" s="94"/>
      <c r="J5" s="94"/>
    </row>
    <row r="7" spans="1:10" ht="12.75" thickBot="1" x14ac:dyDescent="0.25"/>
    <row r="8" spans="1:10" ht="47.25" customHeight="1" thickTop="1" thickBot="1" x14ac:dyDescent="0.25">
      <c r="A8" s="18" t="s">
        <v>13</v>
      </c>
      <c r="B8" s="95" t="s">
        <v>84</v>
      </c>
      <c r="C8" s="96"/>
      <c r="D8" s="96"/>
      <c r="E8" s="96"/>
      <c r="F8" s="97"/>
      <c r="G8" s="18" t="s">
        <v>16</v>
      </c>
      <c r="H8" s="98" t="s">
        <v>85</v>
      </c>
      <c r="I8" s="99"/>
      <c r="J8" s="100"/>
    </row>
    <row r="9" spans="1:10" ht="13.5" customHeight="1" thickTop="1" thickBot="1" x14ac:dyDescent="0.25">
      <c r="A9" s="21"/>
      <c r="B9" s="20"/>
      <c r="C9" s="20"/>
      <c r="D9" s="20"/>
      <c r="E9" s="20"/>
      <c r="F9" s="20"/>
      <c r="G9" s="21"/>
      <c r="H9" s="20"/>
      <c r="I9" s="20"/>
      <c r="J9" s="20"/>
    </row>
    <row r="10" spans="1:10" ht="18" customHeight="1" thickTop="1" thickBot="1" x14ac:dyDescent="0.25">
      <c r="A10" s="92" t="s">
        <v>39</v>
      </c>
      <c r="B10" s="93"/>
      <c r="C10" s="93"/>
      <c r="D10" s="93"/>
      <c r="E10" s="93"/>
      <c r="F10" s="93"/>
      <c r="G10" s="93"/>
      <c r="H10" s="93"/>
      <c r="I10" s="37"/>
    </row>
    <row r="11" spans="1:10" ht="39" customHeight="1" thickTop="1" thickBot="1" x14ac:dyDescent="0.25">
      <c r="A11" s="19" t="s">
        <v>38</v>
      </c>
      <c r="B11" s="124">
        <f>+G543</f>
        <v>1589475072</v>
      </c>
      <c r="C11" s="19" t="s">
        <v>33</v>
      </c>
      <c r="D11" s="125">
        <v>5</v>
      </c>
      <c r="E11" s="19" t="s">
        <v>77</v>
      </c>
      <c r="F11" s="124">
        <f>MROUND((1*($B$11/$D$11)),100000)</f>
        <v>317900000</v>
      </c>
      <c r="G11" s="19" t="s">
        <v>78</v>
      </c>
      <c r="H11" s="124">
        <f>MROUND(($B$11*25%),100000)</f>
        <v>397400000</v>
      </c>
    </row>
    <row r="12" spans="1:10" ht="13.5" thickTop="1" thickBot="1" x14ac:dyDescent="0.25"/>
    <row r="13" spans="1:10" ht="13.5" thickTop="1" thickBot="1" x14ac:dyDescent="0.25">
      <c r="A13" s="107" t="s">
        <v>59</v>
      </c>
      <c r="B13" s="108"/>
      <c r="C13" s="108"/>
      <c r="D13" s="108"/>
      <c r="E13" s="108"/>
      <c r="F13" s="108"/>
      <c r="G13" s="108"/>
      <c r="H13" s="108"/>
      <c r="I13" s="108"/>
      <c r="J13" s="109"/>
    </row>
    <row r="14" spans="1:10" ht="15.75" thickTop="1" x14ac:dyDescent="0.25">
      <c r="B14"/>
    </row>
    <row r="15" spans="1:10" x14ac:dyDescent="0.2">
      <c r="A15" s="14" t="s">
        <v>37</v>
      </c>
    </row>
    <row r="16" spans="1:10" x14ac:dyDescent="0.2">
      <c r="A16" s="14" t="s">
        <v>30</v>
      </c>
    </row>
    <row r="17" spans="1:12" x14ac:dyDescent="0.2">
      <c r="A17" s="14" t="s">
        <v>29</v>
      </c>
    </row>
    <row r="19" spans="1:12" ht="60" x14ac:dyDescent="0.2">
      <c r="A19" s="10" t="s">
        <v>0</v>
      </c>
      <c r="B19" s="10" t="s">
        <v>1</v>
      </c>
      <c r="C19" s="10" t="s">
        <v>2</v>
      </c>
      <c r="D19" s="11" t="s">
        <v>3</v>
      </c>
      <c r="E19" s="11" t="s">
        <v>4</v>
      </c>
      <c r="F19" s="11" t="s">
        <v>5</v>
      </c>
      <c r="G19" s="11" t="s">
        <v>6</v>
      </c>
      <c r="H19" s="11" t="s">
        <v>7</v>
      </c>
      <c r="I19" s="11" t="s">
        <v>8</v>
      </c>
      <c r="J19" s="11" t="s">
        <v>9</v>
      </c>
    </row>
    <row r="20" spans="1:12" ht="15" customHeight="1" x14ac:dyDescent="0.25">
      <c r="A20">
        <v>800107832</v>
      </c>
      <c r="B20" t="s">
        <v>87</v>
      </c>
      <c r="C20" t="s">
        <v>88</v>
      </c>
      <c r="D20" s="122">
        <v>3.5072892050852551</v>
      </c>
      <c r="E20" s="79">
        <v>28510368</v>
      </c>
      <c r="F20" s="80">
        <v>0.49965084941911542</v>
      </c>
      <c r="G20" s="81">
        <v>20221008</v>
      </c>
      <c r="H20" s="80">
        <v>7.4295027230182165E-2</v>
      </c>
      <c r="I20" s="80">
        <v>0.14848636625829928</v>
      </c>
      <c r="J20" s="82"/>
      <c r="L20" s="54"/>
    </row>
    <row r="21" spans="1:12" ht="15" customHeight="1" x14ac:dyDescent="0.25">
      <c r="A21">
        <v>800163827</v>
      </c>
      <c r="B21" t="s">
        <v>89</v>
      </c>
      <c r="C21" t="s">
        <v>90</v>
      </c>
      <c r="D21" s="122">
        <v>2.1042603282983166</v>
      </c>
      <c r="E21" s="79">
        <v>15076813</v>
      </c>
      <c r="F21" s="80">
        <v>0.47429388183433452</v>
      </c>
      <c r="G21" s="81">
        <v>15448390</v>
      </c>
      <c r="H21" s="80">
        <v>4.209895187776784E-2</v>
      </c>
      <c r="I21" s="80">
        <v>8.0080772171080616E-2</v>
      </c>
      <c r="J21" s="82">
        <v>2.9147568638630834</v>
      </c>
      <c r="L21" s="54"/>
    </row>
    <row r="22" spans="1:12" ht="15" customHeight="1" x14ac:dyDescent="0.25">
      <c r="A22">
        <v>804007055</v>
      </c>
      <c r="B22" t="s">
        <v>91</v>
      </c>
      <c r="C22" t="s">
        <v>88</v>
      </c>
      <c r="D22" s="122">
        <v>2.3664996670637382</v>
      </c>
      <c r="E22" s="79">
        <v>20954954</v>
      </c>
      <c r="F22" s="80">
        <v>0.30895143312427537</v>
      </c>
      <c r="G22" s="81">
        <v>34300112</v>
      </c>
      <c r="H22" s="80">
        <v>0.23444773583511708</v>
      </c>
      <c r="I22" s="80">
        <v>0.33926376100462879</v>
      </c>
      <c r="J22" s="82">
        <v>12.258266872151193</v>
      </c>
      <c r="L22" s="54"/>
    </row>
    <row r="23" spans="1:12" ht="15" customHeight="1" x14ac:dyDescent="0.25">
      <c r="A23">
        <v>811015529</v>
      </c>
      <c r="B23" t="s">
        <v>92</v>
      </c>
      <c r="C23" t="s">
        <v>88</v>
      </c>
      <c r="D23" s="122">
        <v>2.0087552712993255</v>
      </c>
      <c r="E23" s="79">
        <v>18966431</v>
      </c>
      <c r="F23" s="80">
        <v>0.48475994891742419</v>
      </c>
      <c r="G23" s="81">
        <v>19984012</v>
      </c>
      <c r="H23" s="80">
        <v>0.13118531335723965</v>
      </c>
      <c r="I23" s="80">
        <v>0.25461008530219059</v>
      </c>
      <c r="J23" s="82">
        <v>86.416736017935094</v>
      </c>
      <c r="L23" s="54"/>
    </row>
    <row r="24" spans="1:12" ht="15" customHeight="1" x14ac:dyDescent="0.25">
      <c r="A24">
        <v>811043176</v>
      </c>
      <c r="B24" t="s">
        <v>93</v>
      </c>
      <c r="C24" t="s">
        <v>88</v>
      </c>
      <c r="D24" s="122">
        <v>4.7261254571296254</v>
      </c>
      <c r="E24" s="79">
        <v>15866185</v>
      </c>
      <c r="F24" s="80">
        <v>0.21932333067073295</v>
      </c>
      <c r="G24" s="81">
        <v>15945239</v>
      </c>
      <c r="H24" s="80">
        <v>8.8704201416947306E-2</v>
      </c>
      <c r="I24" s="80">
        <v>0.11362476285241005</v>
      </c>
      <c r="J24" s="82">
        <v>6.1171588802717274</v>
      </c>
      <c r="L24" s="54"/>
    </row>
    <row r="25" spans="1:12" ht="15" customHeight="1" x14ac:dyDescent="0.25">
      <c r="A25">
        <v>830059718</v>
      </c>
      <c r="B25" t="s">
        <v>94</v>
      </c>
      <c r="C25" t="s">
        <v>95</v>
      </c>
      <c r="D25" s="122">
        <v>1.5692056227582463</v>
      </c>
      <c r="E25" s="79">
        <v>39085770</v>
      </c>
      <c r="F25" s="80">
        <v>0.54075888263963123</v>
      </c>
      <c r="G25" s="81">
        <v>85284388</v>
      </c>
      <c r="H25" s="80">
        <v>0.26759406485735154</v>
      </c>
      <c r="I25" s="80">
        <v>0.58268751368656124</v>
      </c>
      <c r="J25" s="82">
        <v>3.754333422707568</v>
      </c>
      <c r="L25" s="54"/>
    </row>
    <row r="26" spans="1:12" ht="15" customHeight="1" x14ac:dyDescent="0.25">
      <c r="A26">
        <v>830062040</v>
      </c>
      <c r="B26" t="s">
        <v>96</v>
      </c>
      <c r="C26" t="s">
        <v>90</v>
      </c>
      <c r="D26" s="122">
        <v>3.917663163298212</v>
      </c>
      <c r="E26" s="79">
        <v>3990024</v>
      </c>
      <c r="F26" s="80">
        <v>0.12934209926479143</v>
      </c>
      <c r="G26" s="81">
        <v>9205513</v>
      </c>
      <c r="H26" s="80">
        <v>0.14895043570192681</v>
      </c>
      <c r="I26" s="80">
        <v>0.17107802683022663</v>
      </c>
      <c r="J26" s="82">
        <v>49.76807609657439</v>
      </c>
      <c r="L26" s="54"/>
    </row>
    <row r="27" spans="1:12" ht="15" customHeight="1" x14ac:dyDescent="0.25">
      <c r="A27">
        <v>830084106</v>
      </c>
      <c r="B27" t="s">
        <v>97</v>
      </c>
      <c r="C27" t="s">
        <v>90</v>
      </c>
      <c r="D27" s="122">
        <v>3.9019980485664023</v>
      </c>
      <c r="E27" s="79">
        <v>65435851</v>
      </c>
      <c r="F27" s="80">
        <v>0.50888009227053443</v>
      </c>
      <c r="G27" s="81">
        <v>43889376</v>
      </c>
      <c r="H27" s="80">
        <v>0.10458802818394715</v>
      </c>
      <c r="I27" s="80">
        <v>0.21295823390152552</v>
      </c>
      <c r="J27" s="82"/>
      <c r="L27" s="54"/>
    </row>
    <row r="28" spans="1:12" ht="15" customHeight="1" x14ac:dyDescent="0.25">
      <c r="A28">
        <v>830087219</v>
      </c>
      <c r="B28" t="s">
        <v>98</v>
      </c>
      <c r="C28" t="s">
        <v>88</v>
      </c>
      <c r="D28" s="122">
        <v>2.1921031174302219</v>
      </c>
      <c r="E28" s="79">
        <v>14525246</v>
      </c>
      <c r="F28" s="80">
        <v>0.33933788128550335</v>
      </c>
      <c r="G28" s="81">
        <v>24854502</v>
      </c>
      <c r="H28" s="80">
        <v>0.14450398777584458</v>
      </c>
      <c r="I28" s="80">
        <v>0.21872600786770943</v>
      </c>
      <c r="J28" s="82"/>
      <c r="L28" s="54"/>
    </row>
    <row r="29" spans="1:12" ht="15" customHeight="1" x14ac:dyDescent="0.25">
      <c r="A29">
        <v>830507705</v>
      </c>
      <c r="B29" t="s">
        <v>99</v>
      </c>
      <c r="C29" t="s">
        <v>88</v>
      </c>
      <c r="D29" s="122">
        <v>1.6914406069971222</v>
      </c>
      <c r="E29" s="79">
        <v>4294288</v>
      </c>
      <c r="F29" s="80">
        <v>0.64803441620238256</v>
      </c>
      <c r="G29" s="81">
        <v>8341748</v>
      </c>
      <c r="H29" s="80">
        <v>6.5270153982210893E-2</v>
      </c>
      <c r="I29" s="80">
        <v>0.18544470535432142</v>
      </c>
      <c r="J29" s="82">
        <v>3.7011508278304146</v>
      </c>
      <c r="L29" s="54"/>
    </row>
    <row r="30" spans="1:12" ht="15" customHeight="1" x14ac:dyDescent="0.25">
      <c r="A30">
        <v>860008207</v>
      </c>
      <c r="B30" t="s">
        <v>100</v>
      </c>
      <c r="C30" t="s">
        <v>101</v>
      </c>
      <c r="D30" s="122">
        <v>1.791304598117929</v>
      </c>
      <c r="E30" s="79">
        <v>29635886</v>
      </c>
      <c r="F30" s="80">
        <v>0.47023821468713295</v>
      </c>
      <c r="G30" s="81">
        <v>43294481</v>
      </c>
      <c r="H30" s="80">
        <v>0.28016498175233573</v>
      </c>
      <c r="I30" s="80">
        <v>0.5288508713154455</v>
      </c>
      <c r="J30" s="82"/>
      <c r="L30" s="54"/>
    </row>
    <row r="31" spans="1:12" ht="15" customHeight="1" x14ac:dyDescent="0.25">
      <c r="A31">
        <v>860048081</v>
      </c>
      <c r="B31" t="s">
        <v>102</v>
      </c>
      <c r="C31" t="s">
        <v>88</v>
      </c>
      <c r="D31" s="122">
        <v>2.0511155502517515</v>
      </c>
      <c r="E31" s="79">
        <v>26136170</v>
      </c>
      <c r="F31" s="80">
        <v>0.35844914961331042</v>
      </c>
      <c r="G31" s="81">
        <v>57324454</v>
      </c>
      <c r="H31" s="80">
        <v>8.846317858666071E-2</v>
      </c>
      <c r="I31" s="80">
        <v>0.13788958199235529</v>
      </c>
      <c r="J31" s="82">
        <v>5.2239103367329136</v>
      </c>
      <c r="L31" s="54"/>
    </row>
    <row r="32" spans="1:12" ht="15" customHeight="1" x14ac:dyDescent="0.25">
      <c r="A32">
        <v>890922265</v>
      </c>
      <c r="B32" t="s">
        <v>103</v>
      </c>
      <c r="C32" t="s">
        <v>88</v>
      </c>
      <c r="D32" s="122">
        <v>1.3732220590893511</v>
      </c>
      <c r="E32" s="79">
        <v>14422295</v>
      </c>
      <c r="F32" s="80">
        <v>0.70822822087684234</v>
      </c>
      <c r="G32" s="81">
        <v>18950774</v>
      </c>
      <c r="H32" s="80">
        <v>0.26582706030383824</v>
      </c>
      <c r="I32" s="80">
        <v>0.91107872427796355</v>
      </c>
      <c r="J32" s="82">
        <v>6.2089357135819023</v>
      </c>
      <c r="L32" s="54"/>
    </row>
    <row r="33" spans="1:12" ht="15" customHeight="1" x14ac:dyDescent="0.25">
      <c r="A33">
        <v>890926628</v>
      </c>
      <c r="B33" t="s">
        <v>104</v>
      </c>
      <c r="C33" t="s">
        <v>86</v>
      </c>
      <c r="D33" s="122">
        <v>1.7627683584107408</v>
      </c>
      <c r="E33" s="79">
        <v>9444594</v>
      </c>
      <c r="F33" s="80">
        <v>0.61173463341440981</v>
      </c>
      <c r="G33" s="81">
        <v>15002116</v>
      </c>
      <c r="H33" s="80">
        <v>8.5990123766975193E-2</v>
      </c>
      <c r="I33" s="80">
        <v>0.2214725576045406</v>
      </c>
      <c r="J33" s="82">
        <v>1.9051227858523909</v>
      </c>
      <c r="L33" s="54"/>
    </row>
    <row r="34" spans="1:12" ht="15" customHeight="1" x14ac:dyDescent="0.25">
      <c r="A34">
        <v>900107673</v>
      </c>
      <c r="B34" t="s">
        <v>105</v>
      </c>
      <c r="C34" t="s">
        <v>101</v>
      </c>
      <c r="D34" s="122">
        <v>6.1328608267997069</v>
      </c>
      <c r="E34" s="79">
        <v>17360598</v>
      </c>
      <c r="F34" s="80">
        <v>0.22182344047379265</v>
      </c>
      <c r="G34" s="81">
        <v>25870156</v>
      </c>
      <c r="H34" s="80">
        <v>0.11575662971147421</v>
      </c>
      <c r="I34" s="80">
        <v>0.14875368358814689</v>
      </c>
      <c r="J34" s="82">
        <v>9.9960803056790102</v>
      </c>
      <c r="L34" s="54"/>
    </row>
    <row r="35" spans="1:12" ht="15" customHeight="1" x14ac:dyDescent="0.25">
      <c r="A35">
        <v>900180705</v>
      </c>
      <c r="B35" t="s">
        <v>106</v>
      </c>
      <c r="C35" t="s">
        <v>88</v>
      </c>
      <c r="D35" s="122">
        <v>4.9460546298474899</v>
      </c>
      <c r="E35" s="79">
        <v>7748244</v>
      </c>
      <c r="F35" s="80">
        <v>0.41948627005650874</v>
      </c>
      <c r="G35" s="81">
        <v>7032067</v>
      </c>
      <c r="H35" s="80">
        <v>8.7418987241037374E-2</v>
      </c>
      <c r="I35" s="80">
        <v>0.15058900889311777</v>
      </c>
      <c r="J35" s="82">
        <v>7.2026771503584497</v>
      </c>
      <c r="L35" s="54"/>
    </row>
    <row r="36" spans="1:12" ht="15" customHeight="1" x14ac:dyDescent="0.25">
      <c r="A36">
        <v>900269883</v>
      </c>
      <c r="B36" t="s">
        <v>107</v>
      </c>
      <c r="C36" t="s">
        <v>101</v>
      </c>
      <c r="D36" s="122">
        <v>5.2104371114844366</v>
      </c>
      <c r="E36" s="79">
        <v>37538851</v>
      </c>
      <c r="F36" s="80">
        <v>0.45052073486635846</v>
      </c>
      <c r="G36" s="81">
        <v>33264062</v>
      </c>
      <c r="H36" s="80">
        <v>1.7774309510237046E-2</v>
      </c>
      <c r="I36" s="80">
        <v>3.2347552743257874E-2</v>
      </c>
      <c r="J36" s="82"/>
      <c r="L36" s="54"/>
    </row>
    <row r="37" spans="1:12" ht="15" customHeight="1" x14ac:dyDescent="0.25">
      <c r="A37">
        <v>900309576</v>
      </c>
      <c r="B37" t="s">
        <v>108</v>
      </c>
      <c r="C37" t="s">
        <v>88</v>
      </c>
      <c r="D37" s="122">
        <v>2.3551317445143538</v>
      </c>
      <c r="E37" s="79">
        <v>26963513</v>
      </c>
      <c r="F37" s="80">
        <v>0.33354153768200756</v>
      </c>
      <c r="G37" s="81">
        <v>72881035</v>
      </c>
      <c r="H37" s="80">
        <v>0.21702719579193422</v>
      </c>
      <c r="I37" s="80">
        <v>0.3256424939629356</v>
      </c>
      <c r="J37" s="82">
        <v>3.3916048599380932</v>
      </c>
      <c r="L37" s="54"/>
    </row>
    <row r="38" spans="1:12" ht="15" customHeight="1" x14ac:dyDescent="0.25">
      <c r="A38">
        <v>900323811</v>
      </c>
      <c r="B38" t="s">
        <v>109</v>
      </c>
      <c r="C38" t="s">
        <v>88</v>
      </c>
      <c r="D38" s="122">
        <v>2.0685438057425212</v>
      </c>
      <c r="E38" s="79">
        <v>12370054</v>
      </c>
      <c r="F38" s="80">
        <v>0.53762959929901533</v>
      </c>
      <c r="G38" s="81">
        <v>16145457</v>
      </c>
      <c r="H38" s="80">
        <v>5.0148915138489118E-2</v>
      </c>
      <c r="I38" s="80">
        <v>0.10846047900657133</v>
      </c>
      <c r="J38" s="82">
        <v>11.476890811377638</v>
      </c>
      <c r="L38" s="54"/>
    </row>
    <row r="39" spans="1:12" ht="15" customHeight="1" x14ac:dyDescent="0.25">
      <c r="A39">
        <v>900324784</v>
      </c>
      <c r="B39" t="s">
        <v>110</v>
      </c>
      <c r="C39" t="s">
        <v>88</v>
      </c>
      <c r="D39" s="122">
        <v>1.5826589380556628</v>
      </c>
      <c r="E39" s="79">
        <v>30227516</v>
      </c>
      <c r="F39" s="80">
        <v>0.66280561432491947</v>
      </c>
      <c r="G39" s="81">
        <v>28375878</v>
      </c>
      <c r="H39" s="80">
        <v>0.26536765623155517</v>
      </c>
      <c r="I39" s="80">
        <v>0.78698717269647123</v>
      </c>
      <c r="J39" s="82"/>
      <c r="L39" s="54"/>
    </row>
    <row r="40" spans="1:12" ht="15" customHeight="1" x14ac:dyDescent="0.25">
      <c r="A40">
        <v>900337553</v>
      </c>
      <c r="B40" t="s">
        <v>111</v>
      </c>
      <c r="C40" t="s">
        <v>90</v>
      </c>
      <c r="D40" s="122">
        <v>1.4030667934597401</v>
      </c>
      <c r="E40" s="79">
        <v>23030740</v>
      </c>
      <c r="F40" s="80">
        <v>0.70989408009833976</v>
      </c>
      <c r="G40" s="81">
        <v>23588027</v>
      </c>
      <c r="H40" s="80">
        <v>4.7987963151670802E-2</v>
      </c>
      <c r="I40" s="80">
        <v>0.16541531854275052</v>
      </c>
      <c r="J40" s="82">
        <v>3.2995367582889652</v>
      </c>
      <c r="L40" s="54"/>
    </row>
    <row r="41" spans="1:12" ht="15" customHeight="1" x14ac:dyDescent="0.25">
      <c r="A41">
        <v>900396394</v>
      </c>
      <c r="B41" t="s">
        <v>112</v>
      </c>
      <c r="C41" t="s">
        <v>88</v>
      </c>
      <c r="D41" s="122">
        <v>1.5142128504739896</v>
      </c>
      <c r="E41" s="79">
        <v>5792128</v>
      </c>
      <c r="F41" s="80">
        <v>0.73122367705921476</v>
      </c>
      <c r="G41" s="81">
        <v>5202939</v>
      </c>
      <c r="H41" s="80">
        <v>3.3941170304987472E-2</v>
      </c>
      <c r="I41" s="80">
        <v>0.12628035808223007</v>
      </c>
      <c r="J41" s="82"/>
      <c r="L41" s="54"/>
    </row>
    <row r="42" spans="1:12" ht="15" customHeight="1" x14ac:dyDescent="0.25">
      <c r="A42">
        <v>900491651</v>
      </c>
      <c r="B42" t="s">
        <v>113</v>
      </c>
      <c r="C42" t="s">
        <v>101</v>
      </c>
      <c r="D42" s="122">
        <v>1.4439902195409158</v>
      </c>
      <c r="E42" s="79">
        <v>18925080</v>
      </c>
      <c r="F42" s="80">
        <v>0.76731867594792458</v>
      </c>
      <c r="G42" s="81">
        <v>14667232</v>
      </c>
      <c r="H42" s="80">
        <v>0.22493834764257745</v>
      </c>
      <c r="I42" s="80">
        <v>0.96672282813826083</v>
      </c>
      <c r="J42" s="82"/>
      <c r="L42" s="54"/>
    </row>
    <row r="43" spans="1:12" ht="15" customHeight="1" x14ac:dyDescent="0.25">
      <c r="A43">
        <v>900532339</v>
      </c>
      <c r="B43" t="s">
        <v>114</v>
      </c>
      <c r="C43" t="s">
        <v>95</v>
      </c>
      <c r="D43" s="122">
        <v>1.7277434459262011</v>
      </c>
      <c r="E43" s="79">
        <v>24415551</v>
      </c>
      <c r="F43" s="80">
        <v>0.69009474222519662</v>
      </c>
      <c r="G43" s="81">
        <v>25768995</v>
      </c>
      <c r="H43" s="80">
        <v>0.20914148409855238</v>
      </c>
      <c r="I43" s="80">
        <v>0.67485619831118748</v>
      </c>
      <c r="J43" s="82"/>
      <c r="L43" s="54"/>
    </row>
    <row r="44" spans="1:12" ht="15" customHeight="1" x14ac:dyDescent="0.25">
      <c r="A44">
        <v>900541101</v>
      </c>
      <c r="B44" t="s">
        <v>115</v>
      </c>
      <c r="C44" t="s">
        <v>101</v>
      </c>
      <c r="D44" s="122">
        <v>3.0415860797341807</v>
      </c>
      <c r="E44" s="79">
        <v>26291372</v>
      </c>
      <c r="F44" s="80">
        <v>0.51433020663656581</v>
      </c>
      <c r="G44" s="81">
        <v>22194637</v>
      </c>
      <c r="H44" s="80">
        <v>0.58830340085796573</v>
      </c>
      <c r="I44" s="80">
        <v>1.2113238436834988</v>
      </c>
      <c r="J44" s="82">
        <v>7.6886363018899218</v>
      </c>
      <c r="L44" s="54"/>
    </row>
    <row r="45" spans="1:12" ht="15" customHeight="1" x14ac:dyDescent="0.25">
      <c r="A45">
        <v>900569143</v>
      </c>
      <c r="B45" t="s">
        <v>116</v>
      </c>
      <c r="C45" t="s">
        <v>101</v>
      </c>
      <c r="D45" s="122">
        <v>1.5015315164188421</v>
      </c>
      <c r="E45" s="79">
        <v>35000892</v>
      </c>
      <c r="F45" s="80">
        <v>0.61837476624285015</v>
      </c>
      <c r="G45" s="81">
        <v>44578382</v>
      </c>
      <c r="H45" s="80">
        <v>0.18100378184814761</v>
      </c>
      <c r="I45" s="80">
        <v>0.47429720531355313</v>
      </c>
      <c r="J45" s="82">
        <v>50.676622996869774</v>
      </c>
      <c r="L45" s="54"/>
    </row>
    <row r="46" spans="1:12" ht="15" customHeight="1" x14ac:dyDescent="0.25">
      <c r="A46">
        <v>900612118</v>
      </c>
      <c r="B46" t="s">
        <v>117</v>
      </c>
      <c r="C46" t="s">
        <v>101</v>
      </c>
      <c r="D46" s="122">
        <v>1.3254052235662279</v>
      </c>
      <c r="E46" s="79">
        <v>7144546</v>
      </c>
      <c r="F46" s="80">
        <v>0.73727088814241937</v>
      </c>
      <c r="G46" s="81">
        <v>7824043</v>
      </c>
      <c r="H46" s="80">
        <v>4.1977628792803305E-2</v>
      </c>
      <c r="I46" s="80">
        <v>0.15977532332069239</v>
      </c>
      <c r="J46" s="82"/>
      <c r="L46" s="54"/>
    </row>
    <row r="47" spans="1:12" ht="15" customHeight="1" x14ac:dyDescent="0.25">
      <c r="A47">
        <v>900707908</v>
      </c>
      <c r="B47" t="s">
        <v>118</v>
      </c>
      <c r="C47" t="s">
        <v>101</v>
      </c>
      <c r="D47" s="122">
        <v>1.8238665289237768</v>
      </c>
      <c r="E47" s="79">
        <v>12006244</v>
      </c>
      <c r="F47" s="80">
        <v>0.75021671130718226</v>
      </c>
      <c r="G47" s="81">
        <v>15815229</v>
      </c>
      <c r="H47" s="80">
        <v>0.2823173002265264</v>
      </c>
      <c r="I47" s="80">
        <v>1.1302489518172643</v>
      </c>
      <c r="J47" s="82">
        <v>2.4828515876647108</v>
      </c>
      <c r="L47" s="54"/>
    </row>
    <row r="48" spans="1:12" ht="15" customHeight="1" x14ac:dyDescent="0.25">
      <c r="A48">
        <v>901035719</v>
      </c>
      <c r="B48" t="s">
        <v>119</v>
      </c>
      <c r="C48" t="s">
        <v>90</v>
      </c>
      <c r="D48" s="122">
        <v>33.587458448202817</v>
      </c>
      <c r="E48" s="79">
        <v>27458942</v>
      </c>
      <c r="F48" s="80">
        <v>1.3820136302786045E-2</v>
      </c>
      <c r="G48" s="81">
        <v>639388475</v>
      </c>
      <c r="H48" s="80">
        <v>9.8781576568892956E-2</v>
      </c>
      <c r="I48" s="80">
        <v>0.10016588272098587</v>
      </c>
      <c r="J48" s="82">
        <v>2120.1307931673728</v>
      </c>
      <c r="L48" s="54"/>
    </row>
    <row r="49" spans="1:12" ht="15" customHeight="1" x14ac:dyDescent="0.25">
      <c r="A49">
        <v>901088395</v>
      </c>
      <c r="B49" t="s">
        <v>120</v>
      </c>
      <c r="C49" t="s">
        <v>90</v>
      </c>
      <c r="D49" s="122">
        <v>3.5415519677010239</v>
      </c>
      <c r="E49" s="79">
        <v>21472467</v>
      </c>
      <c r="F49" s="80">
        <v>0.55050452432193853</v>
      </c>
      <c r="G49" s="81">
        <v>13788912</v>
      </c>
      <c r="H49" s="80">
        <v>9.3544455317797842E-2</v>
      </c>
      <c r="I49" s="80">
        <v>0.20810989293426485</v>
      </c>
      <c r="J49" s="82">
        <v>36.508555870790445</v>
      </c>
      <c r="L49" s="54"/>
    </row>
    <row r="50" spans="1:12" ht="15" customHeight="1" x14ac:dyDescent="0.25">
      <c r="A50">
        <v>901139964</v>
      </c>
      <c r="B50" t="s">
        <v>121</v>
      </c>
      <c r="C50" t="s">
        <v>101</v>
      </c>
      <c r="D50" s="122">
        <v>3.3682725977420342</v>
      </c>
      <c r="E50" s="79">
        <v>9462535</v>
      </c>
      <c r="F50" s="80">
        <v>0.29216168362875311</v>
      </c>
      <c r="G50" s="81">
        <v>9680251</v>
      </c>
      <c r="H50" s="80">
        <v>0.18175734439989372</v>
      </c>
      <c r="I50" s="80">
        <v>0.25677805255256292</v>
      </c>
      <c r="J50" s="82"/>
      <c r="L50" s="54"/>
    </row>
    <row r="51" spans="1:12" ht="15" customHeight="1" x14ac:dyDescent="0.25">
      <c r="A51">
        <v>901178795</v>
      </c>
      <c r="B51" t="s">
        <v>122</v>
      </c>
      <c r="C51" t="s">
        <v>101</v>
      </c>
      <c r="D51" s="122">
        <v>4.8804008838460398</v>
      </c>
      <c r="E51" s="79">
        <v>7999233</v>
      </c>
      <c r="F51" s="80">
        <v>0.20282178579215066</v>
      </c>
      <c r="G51" s="81">
        <v>8113585</v>
      </c>
      <c r="H51" s="80">
        <v>0.60400519518748552</v>
      </c>
      <c r="I51" s="80">
        <v>0.75767900379425368</v>
      </c>
      <c r="J51" s="82">
        <v>1610.5561959654178</v>
      </c>
      <c r="L51" s="54"/>
    </row>
    <row r="52" spans="1:12" ht="15" customHeight="1" x14ac:dyDescent="0.25">
      <c r="A52">
        <v>901303671</v>
      </c>
      <c r="B52" t="s">
        <v>123</v>
      </c>
      <c r="C52" t="s">
        <v>101</v>
      </c>
      <c r="D52" s="122">
        <v>2.6181597720608756</v>
      </c>
      <c r="E52" s="79">
        <v>6557853</v>
      </c>
      <c r="F52" s="80">
        <v>0.35858563693516271</v>
      </c>
      <c r="G52" s="81">
        <v>7249133</v>
      </c>
      <c r="H52" s="80">
        <v>0.9656323588980652</v>
      </c>
      <c r="I52" s="80">
        <v>1.50547355111294</v>
      </c>
      <c r="J52" s="82"/>
      <c r="L52" s="54"/>
    </row>
    <row r="53" spans="1:12" ht="15" customHeight="1" x14ac:dyDescent="0.25">
      <c r="A53">
        <v>901399739</v>
      </c>
      <c r="B53" t="s">
        <v>124</v>
      </c>
      <c r="C53" t="s">
        <v>101</v>
      </c>
      <c r="D53" s="122">
        <v>8.1392468893604821</v>
      </c>
      <c r="E53" s="79">
        <v>16026724</v>
      </c>
      <c r="F53" s="80">
        <v>0.10690813778738983</v>
      </c>
      <c r="G53" s="81">
        <v>18753301</v>
      </c>
      <c r="H53" s="80">
        <v>0.42126623658806189</v>
      </c>
      <c r="I53" s="80">
        <v>0.47169418333337687</v>
      </c>
      <c r="J53" s="82">
        <v>6.5546269360099707</v>
      </c>
      <c r="L53" s="54"/>
    </row>
    <row r="54" spans="1:12" ht="15" customHeight="1" x14ac:dyDescent="0.25">
      <c r="A54">
        <v>901560866</v>
      </c>
      <c r="B54" t="s">
        <v>125</v>
      </c>
      <c r="C54" t="s">
        <v>90</v>
      </c>
      <c r="D54" s="122">
        <v>45.256469408542948</v>
      </c>
      <c r="E54" s="79">
        <v>13946851</v>
      </c>
      <c r="F54" s="80">
        <v>3.6362722711282287E-3</v>
      </c>
      <c r="G54" s="81">
        <v>89026763</v>
      </c>
      <c r="H54" s="80">
        <v>3.2989545690640144E-2</v>
      </c>
      <c r="I54" s="80">
        <v>3.3109942456292611E-2</v>
      </c>
      <c r="J54" s="82">
        <v>66.553872205915553</v>
      </c>
      <c r="L54" s="54"/>
    </row>
    <row r="55" spans="1:12" ht="15" customHeight="1" x14ac:dyDescent="0.25">
      <c r="A55">
        <v>800185347</v>
      </c>
      <c r="B55" t="s">
        <v>126</v>
      </c>
      <c r="C55" t="s">
        <v>101</v>
      </c>
      <c r="D55" s="122">
        <v>1.9717294507373901</v>
      </c>
      <c r="E55" s="79">
        <v>7047703</v>
      </c>
      <c r="F55" s="80">
        <v>0.66819881723380503</v>
      </c>
      <c r="G55" s="81">
        <v>31516571</v>
      </c>
      <c r="H55" s="80">
        <v>9.6116890019723164E-2</v>
      </c>
      <c r="I55" s="80">
        <v>0.28968218020926195</v>
      </c>
      <c r="J55" s="82">
        <v>2.5605081983029021</v>
      </c>
      <c r="L55" s="54"/>
    </row>
    <row r="56" spans="1:12" ht="15" customHeight="1" x14ac:dyDescent="0.25">
      <c r="A56">
        <v>811005246</v>
      </c>
      <c r="B56" t="s">
        <v>127</v>
      </c>
      <c r="C56" t="s">
        <v>101</v>
      </c>
      <c r="D56" s="122">
        <v>1.1613825214821032</v>
      </c>
      <c r="E56" s="79">
        <v>4407723</v>
      </c>
      <c r="F56" s="80">
        <v>0.75119840106151881</v>
      </c>
      <c r="G56" s="81">
        <v>10041328</v>
      </c>
      <c r="H56" s="80">
        <v>0.17887214914545477</v>
      </c>
      <c r="I56" s="80">
        <v>0.71893488590353782</v>
      </c>
      <c r="J56" s="82"/>
      <c r="L56" s="54"/>
    </row>
    <row r="57" spans="1:12" ht="15" customHeight="1" x14ac:dyDescent="0.25">
      <c r="A57">
        <v>830012157</v>
      </c>
      <c r="B57" t="s">
        <v>128</v>
      </c>
      <c r="C57" t="s">
        <v>101</v>
      </c>
      <c r="D57" s="122">
        <v>4.3616388081374069</v>
      </c>
      <c r="E57" s="79">
        <v>223835705</v>
      </c>
      <c r="F57" s="80">
        <v>9.3555386867094664E-2</v>
      </c>
      <c r="G57" s="81">
        <v>647244412</v>
      </c>
      <c r="H57" s="80">
        <v>4.5551521319750161E-2</v>
      </c>
      <c r="I57" s="80">
        <v>5.0252956065690996E-2</v>
      </c>
      <c r="J57" s="82"/>
      <c r="L57" s="54"/>
    </row>
    <row r="58" spans="1:12" ht="15" customHeight="1" x14ac:dyDescent="0.25">
      <c r="A58">
        <v>830126461</v>
      </c>
      <c r="B58" t="s">
        <v>129</v>
      </c>
      <c r="C58" t="s">
        <v>88</v>
      </c>
      <c r="D58" s="122">
        <v>4.0993285184931878</v>
      </c>
      <c r="E58" s="79">
        <v>73683430</v>
      </c>
      <c r="F58" s="80">
        <v>0.70438713085026372</v>
      </c>
      <c r="G58" s="81">
        <v>67788808</v>
      </c>
      <c r="H58" s="80">
        <v>5.0779094678717801E-2</v>
      </c>
      <c r="I58" s="80">
        <v>0.17177565653610549</v>
      </c>
      <c r="J58" s="82">
        <v>1.8273742043614176</v>
      </c>
      <c r="L58" s="54"/>
    </row>
    <row r="59" spans="1:12" ht="15" customHeight="1" x14ac:dyDescent="0.25">
      <c r="A59">
        <v>830513773</v>
      </c>
      <c r="B59" t="s">
        <v>130</v>
      </c>
      <c r="C59" t="s">
        <v>88</v>
      </c>
      <c r="D59" s="122">
        <v>1.7195242530785197</v>
      </c>
      <c r="E59" s="79">
        <v>56393825</v>
      </c>
      <c r="F59" s="80">
        <v>0.55314381902564214</v>
      </c>
      <c r="G59" s="81">
        <v>79622565</v>
      </c>
      <c r="H59" s="80">
        <v>7.8257570481701219E-2</v>
      </c>
      <c r="I59" s="80">
        <v>0.17512921117273728</v>
      </c>
      <c r="J59" s="82">
        <v>2.1436871684270868</v>
      </c>
      <c r="L59" s="54"/>
    </row>
    <row r="60" spans="1:12" ht="15" customHeight="1" x14ac:dyDescent="0.25">
      <c r="A60">
        <v>830515294</v>
      </c>
      <c r="B60" t="s">
        <v>131</v>
      </c>
      <c r="C60" t="s">
        <v>95</v>
      </c>
      <c r="D60" s="122">
        <v>1.9971467674632741</v>
      </c>
      <c r="E60" s="79">
        <v>13288615</v>
      </c>
      <c r="F60" s="80">
        <v>0.41789088725954487</v>
      </c>
      <c r="G60" s="81">
        <v>20718328</v>
      </c>
      <c r="H60" s="80">
        <v>0.30785478880559919</v>
      </c>
      <c r="I60" s="80">
        <v>0.52886096793138904</v>
      </c>
      <c r="J60" s="82">
        <v>6.7468341258024749</v>
      </c>
      <c r="L60" s="54"/>
    </row>
    <row r="61" spans="1:12" ht="15" customHeight="1" x14ac:dyDescent="0.25">
      <c r="A61">
        <v>860000656</v>
      </c>
      <c r="B61" t="s">
        <v>132</v>
      </c>
      <c r="C61" t="s">
        <v>88</v>
      </c>
      <c r="D61" s="122">
        <v>1.2472055414681418</v>
      </c>
      <c r="E61" s="79">
        <v>39277138</v>
      </c>
      <c r="F61" s="80">
        <v>0.56644886670132111</v>
      </c>
      <c r="G61" s="81">
        <v>138138875</v>
      </c>
      <c r="H61" s="80">
        <v>7.0276810090330433E-2</v>
      </c>
      <c r="I61" s="80">
        <v>0.16209578223363988</v>
      </c>
      <c r="J61" s="82">
        <v>1.5931374871808226</v>
      </c>
      <c r="L61" s="54"/>
    </row>
    <row r="62" spans="1:12" ht="15" customHeight="1" x14ac:dyDescent="0.25">
      <c r="A62">
        <v>860008018</v>
      </c>
      <c r="B62" t="s">
        <v>133</v>
      </c>
      <c r="C62" t="s">
        <v>88</v>
      </c>
      <c r="D62" s="122">
        <v>3.7253355587326227</v>
      </c>
      <c r="E62" s="79">
        <v>168459608</v>
      </c>
      <c r="F62" s="80">
        <v>0.2743089742722547</v>
      </c>
      <c r="G62" s="81">
        <v>175733034</v>
      </c>
      <c r="H62" s="80">
        <v>0.20422115036704308</v>
      </c>
      <c r="I62" s="80">
        <v>0.28141611667616234</v>
      </c>
      <c r="J62" s="82">
        <v>3.1156146675868044</v>
      </c>
      <c r="L62" s="54"/>
    </row>
    <row r="63" spans="1:12" ht="15" customHeight="1" x14ac:dyDescent="0.25">
      <c r="A63">
        <v>860031361</v>
      </c>
      <c r="B63" t="s">
        <v>134</v>
      </c>
      <c r="C63" t="s">
        <v>88</v>
      </c>
      <c r="D63" s="122">
        <v>2.4090961254170913</v>
      </c>
      <c r="E63" s="79">
        <v>34920688</v>
      </c>
      <c r="F63" s="80">
        <v>0.30868205440484336</v>
      </c>
      <c r="G63" s="81">
        <v>58987628</v>
      </c>
      <c r="H63" s="80">
        <v>6.254221366610406E-2</v>
      </c>
      <c r="I63" s="80">
        <v>9.0468089342395669E-2</v>
      </c>
      <c r="J63" s="82">
        <v>3.2140027342973641</v>
      </c>
      <c r="L63" s="54"/>
    </row>
    <row r="64" spans="1:12" ht="15" customHeight="1" x14ac:dyDescent="0.25">
      <c r="A64">
        <v>860034335</v>
      </c>
      <c r="B64" t="s">
        <v>135</v>
      </c>
      <c r="C64" t="s">
        <v>88</v>
      </c>
      <c r="D64" s="122">
        <v>2.2162541416674131</v>
      </c>
      <c r="E64" s="79">
        <v>10865528</v>
      </c>
      <c r="F64" s="80">
        <v>0.56272147444381648</v>
      </c>
      <c r="G64" s="81">
        <v>9933069</v>
      </c>
      <c r="H64" s="80">
        <v>5.1404280316435486E-2</v>
      </c>
      <c r="I64" s="80">
        <v>0.11755500742016389</v>
      </c>
      <c r="J64" s="82">
        <v>1.7119152723023761</v>
      </c>
      <c r="L64" s="54"/>
    </row>
    <row r="65" spans="1:12" ht="15" customHeight="1" x14ac:dyDescent="0.25">
      <c r="A65">
        <v>860059851</v>
      </c>
      <c r="B65" t="s">
        <v>136</v>
      </c>
      <c r="C65" t="s">
        <v>88</v>
      </c>
      <c r="D65" s="122">
        <v>1.8236194804050736</v>
      </c>
      <c r="E65" s="79">
        <v>32227391</v>
      </c>
      <c r="F65" s="80">
        <v>0.56792054002779602</v>
      </c>
      <c r="G65" s="81">
        <v>40698702</v>
      </c>
      <c r="H65" s="80">
        <v>7.0060659627170632E-2</v>
      </c>
      <c r="I65" s="80">
        <v>0.162147628197086</v>
      </c>
      <c r="J65" s="82">
        <v>1.5001532160828694</v>
      </c>
      <c r="L65" s="54"/>
    </row>
    <row r="66" spans="1:12" ht="15" customHeight="1" x14ac:dyDescent="0.25">
      <c r="A66">
        <v>860451192</v>
      </c>
      <c r="B66" t="s">
        <v>137</v>
      </c>
      <c r="C66" t="s">
        <v>101</v>
      </c>
      <c r="D66" s="122">
        <v>2.8928800789974978</v>
      </c>
      <c r="E66" s="79">
        <v>13245788</v>
      </c>
      <c r="F66" s="80">
        <v>0.27570816874400983</v>
      </c>
      <c r="G66" s="81">
        <v>19239608</v>
      </c>
      <c r="H66" s="80">
        <v>0.32297105593322106</v>
      </c>
      <c r="I66" s="80">
        <v>0.44591287930606488</v>
      </c>
      <c r="J66" s="82"/>
      <c r="L66" s="54"/>
    </row>
    <row r="67" spans="1:12" ht="15" customHeight="1" x14ac:dyDescent="0.25">
      <c r="A67">
        <v>860527800</v>
      </c>
      <c r="B67" t="s">
        <v>138</v>
      </c>
      <c r="C67" t="s">
        <v>88</v>
      </c>
      <c r="D67" s="122">
        <v>1.6361553046964725</v>
      </c>
      <c r="E67" s="79">
        <v>118244497</v>
      </c>
      <c r="F67" s="80">
        <v>0.60307412285332396</v>
      </c>
      <c r="G67" s="81">
        <v>133707544</v>
      </c>
      <c r="H67" s="80">
        <v>6.0619291441788709E-2</v>
      </c>
      <c r="I67" s="80">
        <v>0.15272194364739808</v>
      </c>
      <c r="J67" s="82">
        <v>43.052898786005542</v>
      </c>
      <c r="L67" s="54"/>
    </row>
    <row r="68" spans="1:12" ht="15" customHeight="1" x14ac:dyDescent="0.25">
      <c r="A68">
        <v>860535490</v>
      </c>
      <c r="B68" t="s">
        <v>139</v>
      </c>
      <c r="C68" t="s">
        <v>88</v>
      </c>
      <c r="D68" s="122">
        <v>4.7575155957605428</v>
      </c>
      <c r="E68" s="79">
        <v>43008144</v>
      </c>
      <c r="F68" s="80">
        <v>0.5445485807787559</v>
      </c>
      <c r="G68" s="81">
        <v>31083372</v>
      </c>
      <c r="H68" s="80">
        <v>3.98598375765064E-2</v>
      </c>
      <c r="I68" s="80">
        <v>8.7517210166258672E-2</v>
      </c>
      <c r="J68" s="82"/>
      <c r="L68" s="54"/>
    </row>
    <row r="69" spans="1:12" ht="15" customHeight="1" x14ac:dyDescent="0.25">
      <c r="A69">
        <v>890903055</v>
      </c>
      <c r="B69" t="s">
        <v>140</v>
      </c>
      <c r="C69" t="s">
        <v>88</v>
      </c>
      <c r="D69" s="122">
        <v>1.9893218691210581</v>
      </c>
      <c r="E69" s="79">
        <v>53157749</v>
      </c>
      <c r="F69" s="80">
        <v>0.36215182823617703</v>
      </c>
      <c r="G69" s="81">
        <v>137620835</v>
      </c>
      <c r="H69" s="80">
        <v>2.5422317745712332E-2</v>
      </c>
      <c r="I69" s="80">
        <v>3.9856377851507731E-2</v>
      </c>
      <c r="J69" s="82">
        <v>6.3986775841412751</v>
      </c>
      <c r="L69" s="54"/>
    </row>
    <row r="70" spans="1:12" ht="15" customHeight="1" x14ac:dyDescent="0.25">
      <c r="A70">
        <v>900113435</v>
      </c>
      <c r="B70" t="s">
        <v>141</v>
      </c>
      <c r="C70" t="s">
        <v>88</v>
      </c>
      <c r="D70" s="122">
        <v>1.4487439571301566</v>
      </c>
      <c r="E70" s="79">
        <v>19493919</v>
      </c>
      <c r="F70" s="80">
        <v>0.28516850983082442</v>
      </c>
      <c r="G70" s="81">
        <v>124571337</v>
      </c>
      <c r="H70" s="80">
        <v>0.16206224278615405</v>
      </c>
      <c r="I70" s="80">
        <v>0.22671391092157903</v>
      </c>
      <c r="J70" s="82">
        <v>5.878642140802385</v>
      </c>
      <c r="L70" s="54"/>
    </row>
    <row r="71" spans="1:12" ht="15" customHeight="1" x14ac:dyDescent="0.25">
      <c r="A71">
        <v>900369069</v>
      </c>
      <c r="B71" t="s">
        <v>142</v>
      </c>
      <c r="C71" t="s">
        <v>101</v>
      </c>
      <c r="D71" s="122">
        <v>1.500017356554322</v>
      </c>
      <c r="E71" s="79">
        <v>4004390</v>
      </c>
      <c r="F71" s="80">
        <v>0.79219433870208733</v>
      </c>
      <c r="G71" s="81">
        <v>4105482</v>
      </c>
      <c r="H71" s="80">
        <v>0.27602007313799265</v>
      </c>
      <c r="I71" s="80">
        <v>1.3282606037488411</v>
      </c>
      <c r="J71" s="82">
        <v>23.514788510713529</v>
      </c>
      <c r="L71" s="54"/>
    </row>
    <row r="72" spans="1:12" ht="15" customHeight="1" x14ac:dyDescent="0.25">
      <c r="A72">
        <v>900490623</v>
      </c>
      <c r="B72" t="s">
        <v>143</v>
      </c>
      <c r="C72" t="s">
        <v>101</v>
      </c>
      <c r="D72" s="122">
        <v>12.167391421158481</v>
      </c>
      <c r="E72" s="79">
        <v>11638566</v>
      </c>
      <c r="F72" s="80">
        <v>1.6321155988249996E-2</v>
      </c>
      <c r="G72" s="81">
        <v>83967135</v>
      </c>
      <c r="H72" s="80">
        <v>5.1133328773837451E-2</v>
      </c>
      <c r="I72" s="80">
        <v>5.1981730709282865E-2</v>
      </c>
      <c r="J72" s="82">
        <v>35.025092683239983</v>
      </c>
      <c r="L72" s="54"/>
    </row>
    <row r="73" spans="1:12" ht="15" customHeight="1" x14ac:dyDescent="0.25">
      <c r="A73">
        <v>900504398</v>
      </c>
      <c r="B73" t="s">
        <v>144</v>
      </c>
      <c r="C73" t="s">
        <v>88</v>
      </c>
      <c r="D73" s="122">
        <v>4.2563559880152351</v>
      </c>
      <c r="E73" s="79">
        <v>4697287</v>
      </c>
      <c r="F73" s="80">
        <v>0.22914405007785349</v>
      </c>
      <c r="G73" s="81">
        <v>4852660</v>
      </c>
      <c r="H73" s="80">
        <v>0.20518087075812871</v>
      </c>
      <c r="I73" s="80">
        <v>0.26617277946528295</v>
      </c>
      <c r="J73" s="82">
        <v>53.071164434218097</v>
      </c>
      <c r="L73" s="54"/>
    </row>
    <row r="74" spans="1:12" ht="15" customHeight="1" x14ac:dyDescent="0.25">
      <c r="A74">
        <v>900608144</v>
      </c>
      <c r="B74" t="s">
        <v>145</v>
      </c>
      <c r="C74" t="s">
        <v>101</v>
      </c>
      <c r="D74" s="122">
        <v>4.7033552837880217</v>
      </c>
      <c r="E74" s="79">
        <v>11810000</v>
      </c>
      <c r="F74" s="80">
        <v>0.21792430457973927</v>
      </c>
      <c r="G74" s="81">
        <v>883830000</v>
      </c>
      <c r="H74" s="80">
        <v>0.18565924672686152</v>
      </c>
      <c r="I74" s="80">
        <v>0.23739293755586482</v>
      </c>
      <c r="J74" s="82"/>
      <c r="L74" s="54"/>
    </row>
    <row r="75" spans="1:12" ht="15" customHeight="1" x14ac:dyDescent="0.25">
      <c r="A75">
        <v>900796125</v>
      </c>
      <c r="B75" t="s">
        <v>146</v>
      </c>
      <c r="C75" t="s">
        <v>101</v>
      </c>
      <c r="D75" s="122">
        <v>57.599856996871019</v>
      </c>
      <c r="E75" s="79">
        <v>17889913</v>
      </c>
      <c r="F75" s="80">
        <v>1.1933363335822591E-2</v>
      </c>
      <c r="G75" s="81">
        <v>27670157</v>
      </c>
      <c r="H75" s="80">
        <v>0.10416584313368824</v>
      </c>
      <c r="I75" s="80">
        <v>0.10542390489508245</v>
      </c>
      <c r="J75" s="82">
        <v>63.080529365971799</v>
      </c>
      <c r="L75" s="54"/>
    </row>
    <row r="76" spans="1:12" ht="15" customHeight="1" x14ac:dyDescent="0.25">
      <c r="A76">
        <v>901024978</v>
      </c>
      <c r="B76" t="s">
        <v>147</v>
      </c>
      <c r="C76" t="s">
        <v>90</v>
      </c>
      <c r="D76" s="122">
        <v>1.2368714174336195</v>
      </c>
      <c r="E76" s="79">
        <v>3733631</v>
      </c>
      <c r="F76" s="80">
        <v>0.73057792365945962</v>
      </c>
      <c r="G76" s="81">
        <v>5977895</v>
      </c>
      <c r="H76" s="80">
        <v>0.10361637660693847</v>
      </c>
      <c r="I76" s="80">
        <v>0.38458755130359434</v>
      </c>
      <c r="J76" s="82">
        <v>18.481346013167521</v>
      </c>
      <c r="L76" s="54"/>
    </row>
    <row r="77" spans="1:12" ht="15" customHeight="1" x14ac:dyDescent="0.25">
      <c r="A77">
        <v>901171682</v>
      </c>
      <c r="B77" t="s">
        <v>148</v>
      </c>
      <c r="C77" t="s">
        <v>90</v>
      </c>
      <c r="D77" s="122">
        <v>1.8151780860240121</v>
      </c>
      <c r="E77" s="79">
        <v>4370883</v>
      </c>
      <c r="F77" s="80">
        <v>0.12783515226299616</v>
      </c>
      <c r="G77" s="81">
        <v>88345708</v>
      </c>
      <c r="H77" s="80">
        <v>4.938950628194539E-2</v>
      </c>
      <c r="I77" s="80">
        <v>5.6628636673555208E-2</v>
      </c>
      <c r="J77" s="82"/>
      <c r="L77" s="54"/>
    </row>
    <row r="78" spans="1:12" ht="15" customHeight="1" x14ac:dyDescent="0.25">
      <c r="A78">
        <v>800007208</v>
      </c>
      <c r="B78" t="s">
        <v>149</v>
      </c>
      <c r="C78" t="s">
        <v>88</v>
      </c>
      <c r="D78" s="122">
        <v>4.1755864338641286</v>
      </c>
      <c r="E78" s="79">
        <v>4799521</v>
      </c>
      <c r="F78" s="80">
        <v>0.17598997752503551</v>
      </c>
      <c r="G78" s="81">
        <v>7869079</v>
      </c>
      <c r="H78" s="80">
        <v>8.4968622696101476E-2</v>
      </c>
      <c r="I78" s="80">
        <v>0.10311600633314268</v>
      </c>
      <c r="J78" s="82">
        <v>2.5894599786825294</v>
      </c>
      <c r="L78" s="54"/>
    </row>
    <row r="79" spans="1:12" ht="15" customHeight="1" x14ac:dyDescent="0.25">
      <c r="A79">
        <v>800028455</v>
      </c>
      <c r="B79" t="s">
        <v>150</v>
      </c>
      <c r="C79" t="s">
        <v>88</v>
      </c>
      <c r="D79" s="122">
        <v>1.9250025457805859</v>
      </c>
      <c r="E79" s="79">
        <v>4096741</v>
      </c>
      <c r="F79" s="80">
        <v>0.50768372535660733</v>
      </c>
      <c r="G79" s="81">
        <v>6356803</v>
      </c>
      <c r="H79" s="80">
        <v>7.4046213179011111E-2</v>
      </c>
      <c r="I79" s="80">
        <v>0.15040374855096186</v>
      </c>
      <c r="J79" s="82">
        <v>3.6052497614944587</v>
      </c>
      <c r="L79" s="54"/>
    </row>
    <row r="80" spans="1:12" ht="15" customHeight="1" x14ac:dyDescent="0.25">
      <c r="A80">
        <v>800032277</v>
      </c>
      <c r="B80" t="s">
        <v>151</v>
      </c>
      <c r="C80" t="s">
        <v>88</v>
      </c>
      <c r="D80" s="122">
        <v>4.017698894831641</v>
      </c>
      <c r="E80" s="79">
        <v>5699715</v>
      </c>
      <c r="F80" s="80">
        <v>0.44765439841858862</v>
      </c>
      <c r="G80" s="81">
        <v>6545112</v>
      </c>
      <c r="H80" s="80">
        <v>0.10726714031144163</v>
      </c>
      <c r="I80" s="80">
        <v>0.19420294106502684</v>
      </c>
      <c r="J80" s="82">
        <v>6.8779152192028397</v>
      </c>
      <c r="L80" s="54"/>
    </row>
    <row r="81" spans="1:12" ht="15" customHeight="1" x14ac:dyDescent="0.25">
      <c r="A81">
        <v>800051393</v>
      </c>
      <c r="B81" t="s">
        <v>152</v>
      </c>
      <c r="C81" t="s">
        <v>90</v>
      </c>
      <c r="D81" s="122">
        <v>4.817217089843477</v>
      </c>
      <c r="E81" s="79">
        <v>10931502</v>
      </c>
      <c r="F81" s="80">
        <v>8.0834058573513154E-2</v>
      </c>
      <c r="G81" s="81">
        <v>32563608</v>
      </c>
      <c r="H81" s="80">
        <v>3.0763892432918483E-2</v>
      </c>
      <c r="I81" s="80">
        <v>3.3469356344051307E-2</v>
      </c>
      <c r="J81" s="82">
        <v>23.220619567070052</v>
      </c>
      <c r="L81" s="54"/>
    </row>
    <row r="82" spans="1:12" ht="15" customHeight="1" x14ac:dyDescent="0.25">
      <c r="A82">
        <v>800058709</v>
      </c>
      <c r="B82" t="s">
        <v>153</v>
      </c>
      <c r="C82" t="s">
        <v>88</v>
      </c>
      <c r="D82" s="122">
        <v>1.7715299537115643</v>
      </c>
      <c r="E82" s="79">
        <v>4048794</v>
      </c>
      <c r="F82" s="80">
        <v>0.40749386648390756</v>
      </c>
      <c r="G82" s="81">
        <v>7756608</v>
      </c>
      <c r="H82" s="80">
        <v>9.6038433798129513E-2</v>
      </c>
      <c r="I82" s="80">
        <v>0.16208850569733574</v>
      </c>
      <c r="J82" s="82">
        <v>47.646833668094139</v>
      </c>
      <c r="L82" s="54"/>
    </row>
    <row r="83" spans="1:12" ht="15" customHeight="1" x14ac:dyDescent="0.25">
      <c r="A83">
        <v>800063546</v>
      </c>
      <c r="B83" t="s">
        <v>154</v>
      </c>
      <c r="C83" t="s">
        <v>88</v>
      </c>
      <c r="D83" s="122">
        <v>17.750993878967627</v>
      </c>
      <c r="E83" s="79">
        <v>6370872</v>
      </c>
      <c r="F83" s="80">
        <v>8.8301048799184156E-2</v>
      </c>
      <c r="G83" s="81">
        <v>6696055</v>
      </c>
      <c r="H83" s="80">
        <v>8.3630127753897762E-2</v>
      </c>
      <c r="I83" s="80">
        <v>9.1729981309890671E-2</v>
      </c>
      <c r="J83" s="82">
        <v>170.14653739612189</v>
      </c>
      <c r="L83" s="54"/>
    </row>
    <row r="84" spans="1:12" ht="15" customHeight="1" x14ac:dyDescent="0.25">
      <c r="A84">
        <v>800063969</v>
      </c>
      <c r="B84" t="s">
        <v>155</v>
      </c>
      <c r="C84" t="s">
        <v>101</v>
      </c>
      <c r="D84" s="122">
        <v>14.005327631197449</v>
      </c>
      <c r="E84" s="79">
        <v>7535703</v>
      </c>
      <c r="F84" s="80">
        <v>1.3222320299540969E-2</v>
      </c>
      <c r="G84" s="81">
        <v>47656655</v>
      </c>
      <c r="H84" s="80">
        <v>7.3199527158272146E-2</v>
      </c>
      <c r="I84" s="80">
        <v>7.4180363686876472E-2</v>
      </c>
      <c r="J84" s="82">
        <v>266.26406567748739</v>
      </c>
      <c r="L84" s="54"/>
    </row>
    <row r="85" spans="1:12" ht="15" customHeight="1" x14ac:dyDescent="0.25">
      <c r="A85">
        <v>800067737</v>
      </c>
      <c r="B85" t="s">
        <v>156</v>
      </c>
      <c r="C85" t="s">
        <v>88</v>
      </c>
      <c r="D85" s="122">
        <v>2.8405919970742652</v>
      </c>
      <c r="E85" s="79">
        <v>5868284</v>
      </c>
      <c r="F85" s="80">
        <v>0.71242231599138672</v>
      </c>
      <c r="G85" s="81">
        <v>10227120</v>
      </c>
      <c r="H85" s="80">
        <v>0.11464221419902301</v>
      </c>
      <c r="I85" s="80">
        <v>0.39864781091842083</v>
      </c>
      <c r="J85" s="82">
        <v>21919.456989247312</v>
      </c>
      <c r="L85" s="54"/>
    </row>
    <row r="86" spans="1:12" ht="15" customHeight="1" x14ac:dyDescent="0.25">
      <c r="A86">
        <v>800081740</v>
      </c>
      <c r="B86" t="s">
        <v>157</v>
      </c>
      <c r="C86" t="s">
        <v>88</v>
      </c>
      <c r="D86" s="122">
        <v>8.7650364594865575</v>
      </c>
      <c r="E86" s="79">
        <v>31211797</v>
      </c>
      <c r="F86" s="80">
        <v>9.7217038674882267E-2</v>
      </c>
      <c r="G86" s="81">
        <v>38862573</v>
      </c>
      <c r="H86" s="80">
        <v>0.20073903898681658</v>
      </c>
      <c r="I86" s="80">
        <v>0.22235581262208243</v>
      </c>
      <c r="J86" s="82"/>
      <c r="L86" s="54"/>
    </row>
    <row r="87" spans="1:12" ht="15" customHeight="1" x14ac:dyDescent="0.25">
      <c r="A87">
        <v>800085328</v>
      </c>
      <c r="B87" t="s">
        <v>158</v>
      </c>
      <c r="C87" t="s">
        <v>88</v>
      </c>
      <c r="D87" s="122">
        <v>6.4430985850258216</v>
      </c>
      <c r="E87" s="79">
        <v>5875961</v>
      </c>
      <c r="F87" s="80">
        <v>0.19587517069644148</v>
      </c>
      <c r="G87" s="81">
        <v>7007385</v>
      </c>
      <c r="H87" s="80">
        <v>0.39227557004004909</v>
      </c>
      <c r="I87" s="80">
        <v>0.48782919733966379</v>
      </c>
      <c r="J87" s="82">
        <v>34.077068006459719</v>
      </c>
      <c r="L87" s="54"/>
    </row>
    <row r="88" spans="1:12" ht="15" customHeight="1" x14ac:dyDescent="0.25">
      <c r="A88">
        <v>800091162</v>
      </c>
      <c r="B88" t="s">
        <v>159</v>
      </c>
      <c r="C88" t="s">
        <v>101</v>
      </c>
      <c r="D88" s="122">
        <v>5.764696639417501</v>
      </c>
      <c r="E88" s="79">
        <v>3578149</v>
      </c>
      <c r="F88" s="80">
        <v>0.15786417953775284</v>
      </c>
      <c r="G88" s="81">
        <v>7899346</v>
      </c>
      <c r="H88" s="80">
        <v>0.26651626368197551</v>
      </c>
      <c r="I88" s="80">
        <v>0.31647657920035405</v>
      </c>
      <c r="J88" s="82">
        <v>4.8308833901776831</v>
      </c>
      <c r="L88" s="54"/>
    </row>
    <row r="89" spans="1:12" ht="15" customHeight="1" x14ac:dyDescent="0.25">
      <c r="A89">
        <v>800093661</v>
      </c>
      <c r="B89" t="s">
        <v>160</v>
      </c>
      <c r="C89" t="s">
        <v>88</v>
      </c>
      <c r="D89" s="122">
        <v>1.7673323713758367</v>
      </c>
      <c r="E89" s="79">
        <v>3974032</v>
      </c>
      <c r="F89" s="80">
        <v>0.1996846232907972</v>
      </c>
      <c r="G89" s="81">
        <v>32897066</v>
      </c>
      <c r="H89" s="80">
        <v>0.13099988400474025</v>
      </c>
      <c r="I89" s="80">
        <v>0.16368532683127426</v>
      </c>
      <c r="J89" s="82"/>
      <c r="L89" s="54"/>
    </row>
    <row r="90" spans="1:12" ht="15" customHeight="1" x14ac:dyDescent="0.25">
      <c r="A90">
        <v>800097991</v>
      </c>
      <c r="B90" t="s">
        <v>161</v>
      </c>
      <c r="C90" t="s">
        <v>88</v>
      </c>
      <c r="D90" s="122">
        <v>4.7709627667071111</v>
      </c>
      <c r="E90" s="79">
        <v>18890012</v>
      </c>
      <c r="F90" s="80">
        <v>0.20737643449745868</v>
      </c>
      <c r="G90" s="81">
        <v>20903377</v>
      </c>
      <c r="H90" s="80">
        <v>0.16530205132345044</v>
      </c>
      <c r="I90" s="80">
        <v>0.20855051315392722</v>
      </c>
      <c r="J90" s="82">
        <v>30.753130401044054</v>
      </c>
      <c r="L90" s="54"/>
    </row>
    <row r="91" spans="1:12" ht="15" customHeight="1" x14ac:dyDescent="0.25">
      <c r="A91">
        <v>800121665</v>
      </c>
      <c r="B91" t="s">
        <v>162</v>
      </c>
      <c r="C91" t="s">
        <v>101</v>
      </c>
      <c r="D91" s="122">
        <v>3.2026188257989801</v>
      </c>
      <c r="E91" s="79">
        <v>16592147</v>
      </c>
      <c r="F91" s="80">
        <v>0.35793799799840864</v>
      </c>
      <c r="G91" s="81">
        <v>24417451</v>
      </c>
      <c r="H91" s="80">
        <v>0.16610657869341205</v>
      </c>
      <c r="I91" s="80">
        <v>0.25870800355041157</v>
      </c>
      <c r="J91" s="82">
        <v>6.3617640957055759</v>
      </c>
      <c r="L91" s="54"/>
    </row>
    <row r="92" spans="1:12" ht="15" customHeight="1" x14ac:dyDescent="0.25">
      <c r="A92">
        <v>800167347</v>
      </c>
      <c r="B92" t="s">
        <v>163</v>
      </c>
      <c r="C92" t="s">
        <v>101</v>
      </c>
      <c r="D92" s="122">
        <v>2.0914949508624807</v>
      </c>
      <c r="E92" s="79">
        <v>6159461</v>
      </c>
      <c r="F92" s="80">
        <v>0.53492767252302598</v>
      </c>
      <c r="G92" s="81">
        <v>5979021</v>
      </c>
      <c r="H92" s="80">
        <v>0.36214399223404281</v>
      </c>
      <c r="I92" s="80">
        <v>0.778683165688831</v>
      </c>
      <c r="J92" s="82">
        <v>7.9810389249733866</v>
      </c>
      <c r="L92" s="54"/>
    </row>
    <row r="93" spans="1:12" ht="15" customHeight="1" x14ac:dyDescent="0.25">
      <c r="A93">
        <v>800168477</v>
      </c>
      <c r="B93" t="s">
        <v>164</v>
      </c>
      <c r="C93" t="s">
        <v>88</v>
      </c>
      <c r="D93" s="122">
        <v>8.4696560891041273</v>
      </c>
      <c r="E93" s="79">
        <v>11284275</v>
      </c>
      <c r="F93" s="80">
        <v>0.27015180722262516</v>
      </c>
      <c r="G93" s="81">
        <v>9505556</v>
      </c>
      <c r="H93" s="80">
        <v>0.17419025372968619</v>
      </c>
      <c r="I93" s="80">
        <v>0.23866641782974085</v>
      </c>
      <c r="J93" s="82">
        <v>156.3620511406713</v>
      </c>
      <c r="L93" s="54"/>
    </row>
    <row r="94" spans="1:12" ht="15" customHeight="1" x14ac:dyDescent="0.25">
      <c r="A94">
        <v>800169622</v>
      </c>
      <c r="B94" t="s">
        <v>165</v>
      </c>
      <c r="C94" t="s">
        <v>88</v>
      </c>
      <c r="D94" s="122">
        <v>6.1169757073314797</v>
      </c>
      <c r="E94" s="79">
        <v>8247347</v>
      </c>
      <c r="F94" s="80">
        <v>0.5</v>
      </c>
      <c r="G94" s="81">
        <v>4972332</v>
      </c>
      <c r="H94" s="80">
        <v>0.33103984207007897</v>
      </c>
      <c r="I94" s="80">
        <v>0.66207968414015794</v>
      </c>
      <c r="J94" s="82"/>
      <c r="L94" s="54"/>
    </row>
    <row r="95" spans="1:12" ht="15" customHeight="1" x14ac:dyDescent="0.25">
      <c r="A95">
        <v>800172871</v>
      </c>
      <c r="B95" t="s">
        <v>166</v>
      </c>
      <c r="C95" t="s">
        <v>88</v>
      </c>
      <c r="D95" s="122">
        <v>2.0622386468655125</v>
      </c>
      <c r="E95" s="79">
        <v>15233045</v>
      </c>
      <c r="F95" s="80">
        <v>0.48711516172740332</v>
      </c>
      <c r="G95" s="81">
        <v>17695366</v>
      </c>
      <c r="H95" s="80">
        <v>0.14005941631289601</v>
      </c>
      <c r="I95" s="80">
        <v>0.27308160791927105</v>
      </c>
      <c r="J95" s="82">
        <v>2.4310686928427474</v>
      </c>
      <c r="L95" s="54"/>
    </row>
    <row r="96" spans="1:12" ht="15" customHeight="1" x14ac:dyDescent="0.25">
      <c r="A96">
        <v>800175087</v>
      </c>
      <c r="B96" t="s">
        <v>167</v>
      </c>
      <c r="C96" t="s">
        <v>95</v>
      </c>
      <c r="D96" s="122">
        <v>1.4178356630184286</v>
      </c>
      <c r="E96" s="79">
        <v>14183343</v>
      </c>
      <c r="F96" s="80">
        <v>0.65378743262768868</v>
      </c>
      <c r="G96" s="81">
        <v>21562324</v>
      </c>
      <c r="H96" s="80">
        <v>0.45425442561216461</v>
      </c>
      <c r="I96" s="80">
        <v>1.312067984879552</v>
      </c>
      <c r="J96" s="82">
        <v>19.183229476739061</v>
      </c>
      <c r="L96" s="54"/>
    </row>
    <row r="97" spans="1:12" ht="15" customHeight="1" x14ac:dyDescent="0.25">
      <c r="A97">
        <v>800177551</v>
      </c>
      <c r="B97" t="s">
        <v>168</v>
      </c>
      <c r="C97" t="s">
        <v>101</v>
      </c>
      <c r="D97" s="122">
        <v>3.4031714782644715</v>
      </c>
      <c r="E97" s="79">
        <v>13459368</v>
      </c>
      <c r="F97" s="80">
        <v>0.28072372274353241</v>
      </c>
      <c r="G97" s="81">
        <v>15134600</v>
      </c>
      <c r="H97" s="80">
        <v>0.12438005633457958</v>
      </c>
      <c r="I97" s="80">
        <v>0.17292389623775983</v>
      </c>
      <c r="J97" s="82">
        <v>5.5271167540991915</v>
      </c>
      <c r="L97" s="54"/>
    </row>
    <row r="98" spans="1:12" ht="15" customHeight="1" x14ac:dyDescent="0.25">
      <c r="A98">
        <v>800178052</v>
      </c>
      <c r="B98" t="s">
        <v>169</v>
      </c>
      <c r="C98" t="s">
        <v>101</v>
      </c>
      <c r="D98" s="122">
        <v>4.1617693040134132</v>
      </c>
      <c r="E98" s="79">
        <v>7594162</v>
      </c>
      <c r="F98" s="80">
        <v>0.12324725573036872</v>
      </c>
      <c r="G98" s="81">
        <v>17832929</v>
      </c>
      <c r="H98" s="80">
        <v>0.25403098671777974</v>
      </c>
      <c r="I98" s="80">
        <v>0.28974073748625367</v>
      </c>
      <c r="J98" s="82">
        <v>66.810530535190139</v>
      </c>
      <c r="L98" s="54"/>
    </row>
    <row r="99" spans="1:12" ht="15" customHeight="1" x14ac:dyDescent="0.25">
      <c r="A99">
        <v>800179722</v>
      </c>
      <c r="B99" t="s">
        <v>170</v>
      </c>
      <c r="C99" t="s">
        <v>88</v>
      </c>
      <c r="D99" s="122">
        <v>4.9268818809905621</v>
      </c>
      <c r="E99" s="79">
        <v>18566541</v>
      </c>
      <c r="F99" s="80">
        <v>0.20625766209931953</v>
      </c>
      <c r="G99" s="81">
        <v>21445113</v>
      </c>
      <c r="H99" s="80">
        <v>8.411425891283375E-2</v>
      </c>
      <c r="I99" s="80">
        <v>0.10597174283949914</v>
      </c>
      <c r="J99" s="82">
        <v>2.495126294732358</v>
      </c>
      <c r="L99" s="54"/>
    </row>
    <row r="100" spans="1:12" ht="15" customHeight="1" x14ac:dyDescent="0.25">
      <c r="A100">
        <v>800181867</v>
      </c>
      <c r="B100" t="s">
        <v>171</v>
      </c>
      <c r="C100" t="s">
        <v>88</v>
      </c>
      <c r="D100" s="122">
        <v>2.9822178398213528</v>
      </c>
      <c r="E100" s="79">
        <v>5809712</v>
      </c>
      <c r="F100" s="80">
        <v>0.34156669162490555</v>
      </c>
      <c r="G100" s="81">
        <v>5831169</v>
      </c>
      <c r="H100" s="80">
        <v>0.27717838734697459</v>
      </c>
      <c r="I100" s="80">
        <v>0.42096653346867496</v>
      </c>
      <c r="J100" s="82">
        <v>46.789680346148714</v>
      </c>
      <c r="L100" s="54"/>
    </row>
    <row r="101" spans="1:12" ht="15" customHeight="1" x14ac:dyDescent="0.25">
      <c r="A101">
        <v>800186284</v>
      </c>
      <c r="B101" t="s">
        <v>172</v>
      </c>
      <c r="C101" t="s">
        <v>101</v>
      </c>
      <c r="D101" s="122">
        <v>8.4824760404445119</v>
      </c>
      <c r="E101" s="79">
        <v>61357598</v>
      </c>
      <c r="F101" s="80">
        <v>0.36351778750512759</v>
      </c>
      <c r="G101" s="81">
        <v>115863471</v>
      </c>
      <c r="H101" s="80">
        <v>0.12407929214531252</v>
      </c>
      <c r="I101" s="80">
        <v>0.19494541985540895</v>
      </c>
      <c r="J101" s="82">
        <v>2.8411448175423772</v>
      </c>
      <c r="L101" s="54"/>
    </row>
    <row r="102" spans="1:12" ht="15" customHeight="1" x14ac:dyDescent="0.25">
      <c r="A102">
        <v>800191462</v>
      </c>
      <c r="B102" t="s">
        <v>173</v>
      </c>
      <c r="C102" t="s">
        <v>88</v>
      </c>
      <c r="D102" s="122">
        <v>2.5521770575193119</v>
      </c>
      <c r="E102" s="79">
        <v>17914124</v>
      </c>
      <c r="F102" s="80">
        <v>0.34068078872995394</v>
      </c>
      <c r="G102" s="81">
        <v>24839817</v>
      </c>
      <c r="H102" s="80">
        <v>0.16605599561809614</v>
      </c>
      <c r="I102" s="80">
        <v>0.25185978624560723</v>
      </c>
      <c r="J102" s="82">
        <v>7.6396914889589826</v>
      </c>
      <c r="L102" s="54"/>
    </row>
    <row r="103" spans="1:12" ht="15" customHeight="1" x14ac:dyDescent="0.25">
      <c r="A103">
        <v>800191603</v>
      </c>
      <c r="B103" t="s">
        <v>174</v>
      </c>
      <c r="C103" t="s">
        <v>101</v>
      </c>
      <c r="D103" s="122">
        <v>3.1985309365428471</v>
      </c>
      <c r="E103" s="79">
        <v>7750048</v>
      </c>
      <c r="F103" s="80">
        <v>0.33949651179928408</v>
      </c>
      <c r="G103" s="81">
        <v>8353525</v>
      </c>
      <c r="H103" s="80">
        <v>0.20727420629122253</v>
      </c>
      <c r="I103" s="80">
        <v>0.3138124324761104</v>
      </c>
      <c r="J103" s="82">
        <v>15.950446914797169</v>
      </c>
      <c r="L103" s="54"/>
    </row>
    <row r="104" spans="1:12" ht="15" customHeight="1" x14ac:dyDescent="0.25">
      <c r="A104">
        <v>800194632</v>
      </c>
      <c r="B104" t="s">
        <v>175</v>
      </c>
      <c r="C104" t="s">
        <v>101</v>
      </c>
      <c r="D104" s="122">
        <v>6.9741938575557958</v>
      </c>
      <c r="E104" s="79">
        <v>14835393</v>
      </c>
      <c r="F104" s="80">
        <v>0.55825300680488876</v>
      </c>
      <c r="G104" s="81">
        <v>9582139</v>
      </c>
      <c r="H104" s="80">
        <v>0.16618633947436651</v>
      </c>
      <c r="I104" s="80">
        <v>0.37620253682398053</v>
      </c>
      <c r="J104" s="82">
        <v>25.285129097196407</v>
      </c>
      <c r="L104" s="54"/>
    </row>
    <row r="105" spans="1:12" ht="15" customHeight="1" x14ac:dyDescent="0.25">
      <c r="A105">
        <v>800203990</v>
      </c>
      <c r="B105" t="s">
        <v>176</v>
      </c>
      <c r="C105" t="s">
        <v>90</v>
      </c>
      <c r="D105" s="122">
        <v>37.74664614488654</v>
      </c>
      <c r="E105" s="79">
        <v>22967646</v>
      </c>
      <c r="F105" s="80">
        <v>2.6408425115194912E-2</v>
      </c>
      <c r="G105" s="81">
        <v>23042685</v>
      </c>
      <c r="H105" s="80">
        <v>8.5679680401721969E-2</v>
      </c>
      <c r="I105" s="80">
        <v>8.8003720052589357E-2</v>
      </c>
      <c r="J105" s="82">
        <v>89.022432942622586</v>
      </c>
      <c r="L105" s="54"/>
    </row>
    <row r="106" spans="1:12" ht="15" customHeight="1" x14ac:dyDescent="0.25">
      <c r="A106">
        <v>800214959</v>
      </c>
      <c r="B106" t="s">
        <v>177</v>
      </c>
      <c r="C106" t="s">
        <v>101</v>
      </c>
      <c r="D106" s="122">
        <v>2.5216590518170245</v>
      </c>
      <c r="E106" s="79">
        <v>5811327</v>
      </c>
      <c r="F106" s="80">
        <v>0.28880952344606237</v>
      </c>
      <c r="G106" s="81">
        <v>9783575</v>
      </c>
      <c r="H106" s="80">
        <v>0.10444726345147212</v>
      </c>
      <c r="I106" s="80">
        <v>0.1468625732413765</v>
      </c>
      <c r="J106" s="82">
        <v>5.5122975819167426</v>
      </c>
      <c r="L106" s="54"/>
    </row>
    <row r="107" spans="1:12" ht="15" customHeight="1" x14ac:dyDescent="0.25">
      <c r="A107">
        <v>800215583</v>
      </c>
      <c r="B107" t="s">
        <v>178</v>
      </c>
      <c r="C107" t="s">
        <v>101</v>
      </c>
      <c r="D107" s="122">
        <v>7.6555687192516677</v>
      </c>
      <c r="E107" s="79">
        <v>11190620</v>
      </c>
      <c r="F107" s="80">
        <v>0.11339907890496276</v>
      </c>
      <c r="G107" s="81">
        <v>13889803</v>
      </c>
      <c r="H107" s="80">
        <v>0.24589545505581292</v>
      </c>
      <c r="I107" s="80">
        <v>0.27734626617814523</v>
      </c>
      <c r="J107" s="82">
        <v>385.57551796616957</v>
      </c>
      <c r="L107" s="54"/>
    </row>
    <row r="108" spans="1:12" ht="15" customHeight="1" x14ac:dyDescent="0.25">
      <c r="A108">
        <v>800217975</v>
      </c>
      <c r="B108" t="s">
        <v>179</v>
      </c>
      <c r="C108" t="s">
        <v>88</v>
      </c>
      <c r="D108" s="122">
        <v>2.9495616114724452</v>
      </c>
      <c r="E108" s="79">
        <v>51128191</v>
      </c>
      <c r="F108" s="80">
        <v>0.38797505154502315</v>
      </c>
      <c r="G108" s="81">
        <v>60763441</v>
      </c>
      <c r="H108" s="80">
        <v>0.13753699149421125</v>
      </c>
      <c r="I108" s="80">
        <v>0.22472448523775998</v>
      </c>
      <c r="J108" s="82">
        <v>23.881077592765212</v>
      </c>
      <c r="L108" s="54"/>
    </row>
    <row r="109" spans="1:12" ht="15" customHeight="1" x14ac:dyDescent="0.25">
      <c r="A109">
        <v>800228026</v>
      </c>
      <c r="B109" t="s">
        <v>180</v>
      </c>
      <c r="C109" t="s">
        <v>101</v>
      </c>
      <c r="D109" s="122">
        <v>17.173115508692526</v>
      </c>
      <c r="E109" s="79">
        <v>529876662</v>
      </c>
      <c r="F109" s="80">
        <v>0.13735435066149246</v>
      </c>
      <c r="G109" s="81">
        <v>522098143</v>
      </c>
      <c r="H109" s="80">
        <v>3.4359736272772244E-2</v>
      </c>
      <c r="I109" s="80">
        <v>3.983064923485085E-2</v>
      </c>
      <c r="J109" s="82">
        <v>80.379985698548595</v>
      </c>
      <c r="L109" s="54"/>
    </row>
    <row r="110" spans="1:12" ht="15" customHeight="1" x14ac:dyDescent="0.25">
      <c r="A110">
        <v>800235267</v>
      </c>
      <c r="B110" t="s">
        <v>181</v>
      </c>
      <c r="C110" t="s">
        <v>88</v>
      </c>
      <c r="D110" s="122">
        <v>3.2163038219858504</v>
      </c>
      <c r="E110" s="79">
        <v>4952373</v>
      </c>
      <c r="F110" s="80">
        <v>0.46272035998254529</v>
      </c>
      <c r="G110" s="81">
        <v>4002808</v>
      </c>
      <c r="H110" s="80">
        <v>0.21675461357163942</v>
      </c>
      <c r="I110" s="80">
        <v>0.40342979228581538</v>
      </c>
      <c r="J110" s="82">
        <v>2.9552391218017813</v>
      </c>
      <c r="L110" s="54"/>
    </row>
    <row r="111" spans="1:12" ht="15" customHeight="1" x14ac:dyDescent="0.25">
      <c r="A111">
        <v>800240450</v>
      </c>
      <c r="B111" t="s">
        <v>182</v>
      </c>
      <c r="C111" t="s">
        <v>95</v>
      </c>
      <c r="D111" s="122">
        <v>1.6442513714648528</v>
      </c>
      <c r="E111" s="79">
        <v>24067504</v>
      </c>
      <c r="F111" s="80">
        <v>0.62690263776483823</v>
      </c>
      <c r="G111" s="81">
        <v>23591601</v>
      </c>
      <c r="H111" s="80">
        <v>0.44208878909022847</v>
      </c>
      <c r="I111" s="80">
        <v>1.184915343388522</v>
      </c>
      <c r="J111" s="82">
        <v>7.2358875982948039</v>
      </c>
      <c r="L111" s="54"/>
    </row>
    <row r="112" spans="1:12" ht="15" customHeight="1" x14ac:dyDescent="0.25">
      <c r="A112">
        <v>800247308</v>
      </c>
      <c r="B112" t="s">
        <v>183</v>
      </c>
      <c r="C112" t="s">
        <v>90</v>
      </c>
      <c r="D112" s="122">
        <v>2.2442772510756699</v>
      </c>
      <c r="E112" s="79">
        <v>6752506</v>
      </c>
      <c r="F112" s="80">
        <v>0.46029847973938387</v>
      </c>
      <c r="G112" s="81">
        <v>7554526</v>
      </c>
      <c r="H112" s="80">
        <v>0.15415278333428586</v>
      </c>
      <c r="I112" s="80">
        <v>0.28562599427151353</v>
      </c>
      <c r="J112" s="82"/>
      <c r="L112" s="54"/>
    </row>
    <row r="113" spans="1:12" ht="15" customHeight="1" x14ac:dyDescent="0.25">
      <c r="A113">
        <v>800247715</v>
      </c>
      <c r="B113" t="s">
        <v>184</v>
      </c>
      <c r="C113" t="s">
        <v>88</v>
      </c>
      <c r="D113" s="122">
        <v>6.3073765217848363</v>
      </c>
      <c r="E113" s="79">
        <v>5856552</v>
      </c>
      <c r="F113" s="80">
        <v>0.133890957322155</v>
      </c>
      <c r="G113" s="81">
        <v>8038397</v>
      </c>
      <c r="H113" s="80">
        <v>3.158049551532182E-2</v>
      </c>
      <c r="I113" s="80">
        <v>3.6462493703657582E-2</v>
      </c>
      <c r="J113" s="82">
        <v>7.3130567129918411</v>
      </c>
      <c r="L113" s="54"/>
    </row>
    <row r="114" spans="1:12" ht="15" customHeight="1" x14ac:dyDescent="0.25">
      <c r="A114">
        <v>800252554</v>
      </c>
      <c r="B114" t="s">
        <v>185</v>
      </c>
      <c r="C114" t="s">
        <v>88</v>
      </c>
      <c r="D114" s="122">
        <v>7.2197039677581962</v>
      </c>
      <c r="E114" s="79">
        <v>5157590</v>
      </c>
      <c r="F114" s="80">
        <v>0.11333171606731016</v>
      </c>
      <c r="G114" s="81">
        <v>6487641</v>
      </c>
      <c r="H114" s="80">
        <v>0.13334668147262321</v>
      </c>
      <c r="I114" s="80">
        <v>0.15039071983175395</v>
      </c>
      <c r="J114" s="82"/>
      <c r="L114" s="54"/>
    </row>
    <row r="115" spans="1:12" ht="15" customHeight="1" x14ac:dyDescent="0.25">
      <c r="A115">
        <v>800256897</v>
      </c>
      <c r="B115" t="s">
        <v>186</v>
      </c>
      <c r="C115" t="s">
        <v>88</v>
      </c>
      <c r="D115" s="122">
        <v>5.028779718063201</v>
      </c>
      <c r="E115" s="79">
        <v>3533546</v>
      </c>
      <c r="F115" s="80">
        <v>0.32988079607294452</v>
      </c>
      <c r="G115" s="81">
        <v>4480094</v>
      </c>
      <c r="H115" s="80">
        <v>6.8492074959636634E-2</v>
      </c>
      <c r="I115" s="80">
        <v>0.10220879294050526</v>
      </c>
      <c r="J115" s="82"/>
      <c r="L115" s="54"/>
    </row>
    <row r="116" spans="1:12" ht="15" customHeight="1" x14ac:dyDescent="0.25">
      <c r="A116">
        <v>802002629</v>
      </c>
      <c r="B116" t="s">
        <v>187</v>
      </c>
      <c r="C116" t="s">
        <v>88</v>
      </c>
      <c r="D116" s="122">
        <v>2.5494387891062198</v>
      </c>
      <c r="E116" s="79">
        <v>4360818</v>
      </c>
      <c r="F116" s="80">
        <v>0.33899766311019913</v>
      </c>
      <c r="G116" s="81">
        <v>5558678</v>
      </c>
      <c r="H116" s="80">
        <v>0.16126037937239313</v>
      </c>
      <c r="I116" s="80">
        <v>0.24396340280908518</v>
      </c>
      <c r="J116" s="82">
        <v>32.469329119379402</v>
      </c>
      <c r="L116" s="54"/>
    </row>
    <row r="117" spans="1:12" ht="15" customHeight="1" x14ac:dyDescent="0.25">
      <c r="A117">
        <v>802021384</v>
      </c>
      <c r="B117" t="s">
        <v>188</v>
      </c>
      <c r="C117" t="s">
        <v>101</v>
      </c>
      <c r="D117" s="122">
        <v>21.574105790540177</v>
      </c>
      <c r="E117" s="79">
        <v>4985291</v>
      </c>
      <c r="F117" s="80">
        <v>5.5891291927984151E-2</v>
      </c>
      <c r="G117" s="81">
        <v>9426004</v>
      </c>
      <c r="H117" s="80">
        <v>0.58397565951363894</v>
      </c>
      <c r="I117" s="80">
        <v>0.61854705344916039</v>
      </c>
      <c r="J117" s="82">
        <v>573.46582079276084</v>
      </c>
      <c r="L117" s="54"/>
    </row>
    <row r="118" spans="1:12" ht="15" customHeight="1" x14ac:dyDescent="0.25">
      <c r="A118">
        <v>802025044</v>
      </c>
      <c r="B118" t="s">
        <v>189</v>
      </c>
      <c r="C118" t="s">
        <v>88</v>
      </c>
      <c r="D118" s="122">
        <v>1.5953498867941263</v>
      </c>
      <c r="E118" s="79">
        <v>6658948</v>
      </c>
      <c r="F118" s="80">
        <v>0.60170792484011737</v>
      </c>
      <c r="G118" s="81">
        <v>7403708</v>
      </c>
      <c r="H118" s="80">
        <v>0.19289324017249246</v>
      </c>
      <c r="I118" s="80">
        <v>0.48430097459273108</v>
      </c>
      <c r="J118" s="82"/>
      <c r="L118" s="54"/>
    </row>
    <row r="119" spans="1:12" ht="15" customHeight="1" x14ac:dyDescent="0.25">
      <c r="A119">
        <v>804002601</v>
      </c>
      <c r="B119" t="s">
        <v>190</v>
      </c>
      <c r="C119" t="s">
        <v>88</v>
      </c>
      <c r="D119" s="122">
        <v>10.233697009228637</v>
      </c>
      <c r="E119" s="79">
        <v>3623986</v>
      </c>
      <c r="F119" s="80">
        <v>0.11125142372350995</v>
      </c>
      <c r="G119" s="81">
        <v>4141068</v>
      </c>
      <c r="H119" s="80">
        <v>0.1728279618331571</v>
      </c>
      <c r="I119" s="80">
        <v>0.19446215324162752</v>
      </c>
      <c r="J119" s="82">
        <v>254.83575949367088</v>
      </c>
      <c r="L119" s="54"/>
    </row>
    <row r="120" spans="1:12" ht="15" customHeight="1" x14ac:dyDescent="0.25">
      <c r="A120">
        <v>804011804</v>
      </c>
      <c r="B120" t="s">
        <v>191</v>
      </c>
      <c r="C120" t="s">
        <v>88</v>
      </c>
      <c r="D120" s="122">
        <v>1.4639339738749095</v>
      </c>
      <c r="E120" s="79">
        <v>13381532</v>
      </c>
      <c r="F120" s="80">
        <v>0.6457195764027841</v>
      </c>
      <c r="G120" s="81">
        <v>29502754</v>
      </c>
      <c r="H120" s="80">
        <v>0.1480666152179427</v>
      </c>
      <c r="I120" s="80">
        <v>0.41793620351510236</v>
      </c>
      <c r="J120" s="82">
        <v>2.5879672433041221</v>
      </c>
      <c r="L120" s="54"/>
    </row>
    <row r="121" spans="1:12" ht="15" customHeight="1" x14ac:dyDescent="0.25">
      <c r="A121">
        <v>804012755</v>
      </c>
      <c r="B121" t="s">
        <v>192</v>
      </c>
      <c r="C121" t="s">
        <v>88</v>
      </c>
      <c r="D121" s="122">
        <v>12.170051144181162</v>
      </c>
      <c r="E121" s="79">
        <v>5999535</v>
      </c>
      <c r="F121" s="80">
        <v>0.35191574303049677</v>
      </c>
      <c r="G121" s="81">
        <v>4346705</v>
      </c>
      <c r="H121" s="80">
        <v>9.15433801609839E-2</v>
      </c>
      <c r="I121" s="80">
        <v>0.14125228190088815</v>
      </c>
      <c r="J121" s="82"/>
      <c r="L121" s="54"/>
    </row>
    <row r="122" spans="1:12" ht="15" customHeight="1" x14ac:dyDescent="0.25">
      <c r="A122">
        <v>804015242</v>
      </c>
      <c r="B122" t="s">
        <v>193</v>
      </c>
      <c r="C122" t="s">
        <v>88</v>
      </c>
      <c r="D122" s="122">
        <v>7.9799195896052257</v>
      </c>
      <c r="E122" s="79">
        <v>12583064</v>
      </c>
      <c r="F122" s="80">
        <v>0.36378142114412748</v>
      </c>
      <c r="G122" s="81">
        <v>10711348</v>
      </c>
      <c r="H122" s="80">
        <v>1.606900136826207E-2</v>
      </c>
      <c r="I122" s="80">
        <v>2.5257045145018163E-2</v>
      </c>
      <c r="J122" s="82"/>
      <c r="L122" s="54"/>
    </row>
    <row r="123" spans="1:12" ht="15" customHeight="1" x14ac:dyDescent="0.25">
      <c r="A123">
        <v>806010696</v>
      </c>
      <c r="B123" t="s">
        <v>194</v>
      </c>
      <c r="C123" t="s">
        <v>88</v>
      </c>
      <c r="D123" s="122">
        <v>4.3845607435885201</v>
      </c>
      <c r="E123" s="79">
        <v>82372996</v>
      </c>
      <c r="F123" s="80">
        <v>0.55323122982931949</v>
      </c>
      <c r="G123" s="81">
        <v>107870696</v>
      </c>
      <c r="H123" s="80">
        <v>6.0697438701562398E-2</v>
      </c>
      <c r="I123" s="80">
        <v>0.13585873219915073</v>
      </c>
      <c r="J123" s="82">
        <v>7.5700842952726157</v>
      </c>
      <c r="L123" s="54"/>
    </row>
    <row r="124" spans="1:12" ht="15" customHeight="1" x14ac:dyDescent="0.25">
      <c r="A124">
        <v>809000735</v>
      </c>
      <c r="B124" t="s">
        <v>195</v>
      </c>
      <c r="C124" t="s">
        <v>88</v>
      </c>
      <c r="D124" s="122">
        <v>2.5969796071626576</v>
      </c>
      <c r="E124" s="79">
        <v>5435475</v>
      </c>
      <c r="F124" s="80">
        <v>0.6755132443523586</v>
      </c>
      <c r="G124" s="81">
        <v>3961627</v>
      </c>
      <c r="H124" s="80">
        <v>0.15030065766765921</v>
      </c>
      <c r="I124" s="80">
        <v>0.46319504587382909</v>
      </c>
      <c r="J124" s="82">
        <v>5.5281921816253732</v>
      </c>
      <c r="L124" s="54"/>
    </row>
    <row r="125" spans="1:12" ht="15" customHeight="1" x14ac:dyDescent="0.25">
      <c r="A125">
        <v>811004340</v>
      </c>
      <c r="B125" t="s">
        <v>196</v>
      </c>
      <c r="C125" t="s">
        <v>88</v>
      </c>
      <c r="D125" s="122">
        <v>3.3239723116851989</v>
      </c>
      <c r="E125" s="79">
        <v>5080652</v>
      </c>
      <c r="F125" s="80">
        <v>0.29264930121757332</v>
      </c>
      <c r="G125" s="81">
        <v>5284158</v>
      </c>
      <c r="H125" s="80">
        <v>0.25403920110313427</v>
      </c>
      <c r="I125" s="80">
        <v>0.35914179704694676</v>
      </c>
      <c r="J125" s="82">
        <v>44.604945235744843</v>
      </c>
      <c r="L125" s="54"/>
    </row>
    <row r="126" spans="1:12" ht="15" customHeight="1" x14ac:dyDescent="0.25">
      <c r="A126">
        <v>811016508</v>
      </c>
      <c r="B126" t="s">
        <v>197</v>
      </c>
      <c r="C126" t="s">
        <v>88</v>
      </c>
      <c r="D126" s="122">
        <v>58.24862002879172</v>
      </c>
      <c r="E126" s="79">
        <v>12964179</v>
      </c>
      <c r="F126" s="80">
        <v>8.1637226127623586E-2</v>
      </c>
      <c r="G126" s="81">
        <v>16450839</v>
      </c>
      <c r="H126" s="80">
        <v>7.0362818532118024E-2</v>
      </c>
      <c r="I126" s="80">
        <v>7.6617672812918536E-2</v>
      </c>
      <c r="J126" s="82">
        <v>10.594833818065666</v>
      </c>
      <c r="L126" s="54"/>
    </row>
    <row r="127" spans="1:12" ht="15" customHeight="1" x14ac:dyDescent="0.25">
      <c r="A127">
        <v>811030714</v>
      </c>
      <c r="B127" t="s">
        <v>198</v>
      </c>
      <c r="C127" t="s">
        <v>199</v>
      </c>
      <c r="D127" s="122">
        <v>1.5362491298313659</v>
      </c>
      <c r="E127" s="79">
        <v>6077853</v>
      </c>
      <c r="F127" s="80">
        <v>0.49070306642418515</v>
      </c>
      <c r="G127" s="81">
        <v>45655808</v>
      </c>
      <c r="H127" s="80">
        <v>0.11595890816746225</v>
      </c>
      <c r="I127" s="80">
        <v>0.22768428498735582</v>
      </c>
      <c r="J127" s="82">
        <v>3.5857151037207569</v>
      </c>
      <c r="L127" s="54"/>
    </row>
    <row r="128" spans="1:12" ht="15" customHeight="1" x14ac:dyDescent="0.25">
      <c r="A128">
        <v>811033850</v>
      </c>
      <c r="B128" t="s">
        <v>200</v>
      </c>
      <c r="C128" t="s">
        <v>88</v>
      </c>
      <c r="D128" s="122">
        <v>5.808329974452068</v>
      </c>
      <c r="E128" s="79">
        <v>6274861</v>
      </c>
      <c r="F128" s="80">
        <v>0.30942762796651307</v>
      </c>
      <c r="G128" s="81">
        <v>5468336</v>
      </c>
      <c r="H128" s="80">
        <v>8.5983984958873813E-2</v>
      </c>
      <c r="I128" s="80">
        <v>0.12451118585251528</v>
      </c>
      <c r="J128" s="82">
        <v>8.9377518738760031</v>
      </c>
      <c r="L128" s="54"/>
    </row>
    <row r="129" spans="1:12" ht="15" customHeight="1" x14ac:dyDescent="0.25">
      <c r="A129">
        <v>811036279</v>
      </c>
      <c r="B129" t="s">
        <v>201</v>
      </c>
      <c r="C129" t="s">
        <v>88</v>
      </c>
      <c r="D129" s="122">
        <v>8.0766641259054737</v>
      </c>
      <c r="E129" s="79">
        <v>4057186</v>
      </c>
      <c r="F129" s="80">
        <v>0.10490320698950947</v>
      </c>
      <c r="G129" s="81">
        <v>4891900</v>
      </c>
      <c r="H129" s="80">
        <v>5.5644796667800506E-2</v>
      </c>
      <c r="I129" s="80">
        <v>6.2166233978617716E-2</v>
      </c>
      <c r="J129" s="82">
        <v>14.790671659938718</v>
      </c>
      <c r="L129" s="54"/>
    </row>
    <row r="130" spans="1:12" ht="15" customHeight="1" x14ac:dyDescent="0.25">
      <c r="A130">
        <v>811042842</v>
      </c>
      <c r="B130" t="s">
        <v>202</v>
      </c>
      <c r="C130" t="s">
        <v>101</v>
      </c>
      <c r="D130" s="122">
        <v>11.25475339650645</v>
      </c>
      <c r="E130" s="79">
        <v>17964277</v>
      </c>
      <c r="F130" s="80">
        <v>0.42851425921498604</v>
      </c>
      <c r="G130" s="81">
        <v>12688243</v>
      </c>
      <c r="H130" s="80">
        <v>0.18788621165718503</v>
      </c>
      <c r="I130" s="80">
        <v>0.32876797835602611</v>
      </c>
      <c r="J130" s="82"/>
      <c r="L130" s="54"/>
    </row>
    <row r="131" spans="1:12" ht="15" customHeight="1" x14ac:dyDescent="0.25">
      <c r="A131">
        <v>811046878</v>
      </c>
      <c r="B131" t="s">
        <v>203</v>
      </c>
      <c r="C131" t="s">
        <v>88</v>
      </c>
      <c r="D131" s="122">
        <v>4.6143471406927601</v>
      </c>
      <c r="E131" s="79">
        <v>11784868</v>
      </c>
      <c r="F131" s="80">
        <v>0.20263345560646384</v>
      </c>
      <c r="G131" s="81">
        <v>12830445</v>
      </c>
      <c r="H131" s="80">
        <v>0.16843445336763818</v>
      </c>
      <c r="I131" s="80">
        <v>0.21123842547939686</v>
      </c>
      <c r="J131" s="82">
        <v>30.356432427588988</v>
      </c>
      <c r="L131" s="54"/>
    </row>
    <row r="132" spans="1:12" ht="15" customHeight="1" x14ac:dyDescent="0.25">
      <c r="A132">
        <v>822003568</v>
      </c>
      <c r="B132" t="s">
        <v>204</v>
      </c>
      <c r="C132" t="s">
        <v>88</v>
      </c>
      <c r="D132" s="122">
        <v>31.336639296566883</v>
      </c>
      <c r="E132" s="79">
        <v>4692168</v>
      </c>
      <c r="F132" s="80">
        <v>0.11122074445697092</v>
      </c>
      <c r="G132" s="81">
        <v>4624498</v>
      </c>
      <c r="H132" s="80">
        <v>5.6432750448666032E-2</v>
      </c>
      <c r="I132" s="80">
        <v>6.3494675530187283E-2</v>
      </c>
      <c r="J132" s="82">
        <v>30.091309694609553</v>
      </c>
      <c r="L132" s="54"/>
    </row>
    <row r="133" spans="1:12" ht="15" customHeight="1" x14ac:dyDescent="0.25">
      <c r="A133">
        <v>823001405</v>
      </c>
      <c r="B133" t="s">
        <v>205</v>
      </c>
      <c r="C133" t="s">
        <v>88</v>
      </c>
      <c r="D133" s="122">
        <v>2.9918237550636961</v>
      </c>
      <c r="E133" s="79">
        <v>9566363</v>
      </c>
      <c r="F133" s="80">
        <v>0.44150522539365872</v>
      </c>
      <c r="G133" s="81">
        <v>8906706</v>
      </c>
      <c r="H133" s="80">
        <v>0.12200506932097661</v>
      </c>
      <c r="I133" s="80">
        <v>0.21845337659062733</v>
      </c>
      <c r="J133" s="82">
        <v>7.9806564343196529</v>
      </c>
      <c r="L133" s="54"/>
    </row>
    <row r="134" spans="1:12" ht="15" customHeight="1" x14ac:dyDescent="0.25">
      <c r="A134">
        <v>830006777</v>
      </c>
      <c r="B134" t="s">
        <v>206</v>
      </c>
      <c r="C134" t="s">
        <v>101</v>
      </c>
      <c r="D134" s="122">
        <v>10.036692588352276</v>
      </c>
      <c r="E134" s="79">
        <v>11405526</v>
      </c>
      <c r="F134" s="80">
        <v>0.10933933384365575</v>
      </c>
      <c r="G134" s="81">
        <v>13150179</v>
      </c>
      <c r="H134" s="80">
        <v>9.8983631166657482E-2</v>
      </c>
      <c r="I134" s="80">
        <v>0.11113506515766819</v>
      </c>
      <c r="J134" s="82">
        <v>25.252203061823963</v>
      </c>
      <c r="L134" s="54"/>
    </row>
    <row r="135" spans="1:12" ht="15" customHeight="1" x14ac:dyDescent="0.25">
      <c r="A135">
        <v>830008196</v>
      </c>
      <c r="B135" t="s">
        <v>207</v>
      </c>
      <c r="C135" t="s">
        <v>101</v>
      </c>
      <c r="D135" s="122">
        <v>22.615605942976348</v>
      </c>
      <c r="E135" s="79">
        <v>7294705</v>
      </c>
      <c r="F135" s="80">
        <v>2.2046163061280578E-2</v>
      </c>
      <c r="G135" s="81">
        <v>14970133</v>
      </c>
      <c r="H135" s="80">
        <v>0.2331794251054394</v>
      </c>
      <c r="I135" s="80">
        <v>0.23843602458308152</v>
      </c>
      <c r="J135" s="82"/>
      <c r="L135" s="54"/>
    </row>
    <row r="136" spans="1:12" ht="15" customHeight="1" x14ac:dyDescent="0.25">
      <c r="A136">
        <v>830010109</v>
      </c>
      <c r="B136" t="s">
        <v>208</v>
      </c>
      <c r="C136" t="s">
        <v>88</v>
      </c>
      <c r="D136" s="122">
        <v>20.915627417717744</v>
      </c>
      <c r="E136" s="79">
        <v>5611706</v>
      </c>
      <c r="F136" s="80">
        <v>4.7739266018145647E-2</v>
      </c>
      <c r="G136" s="81">
        <v>5620579</v>
      </c>
      <c r="H136" s="80">
        <v>0.15582887028274994</v>
      </c>
      <c r="I136" s="80">
        <v>0.16364097008511044</v>
      </c>
      <c r="J136" s="82"/>
      <c r="L136" s="54"/>
    </row>
    <row r="137" spans="1:12" ht="15" customHeight="1" x14ac:dyDescent="0.25">
      <c r="A137">
        <v>830010327</v>
      </c>
      <c r="B137" t="s">
        <v>209</v>
      </c>
      <c r="C137" t="s">
        <v>95</v>
      </c>
      <c r="D137" s="122">
        <v>3.3428354885861364</v>
      </c>
      <c r="E137" s="79">
        <v>21480901</v>
      </c>
      <c r="F137" s="80">
        <v>0.28690788788664418</v>
      </c>
      <c r="G137" s="81">
        <v>24449340</v>
      </c>
      <c r="H137" s="80">
        <v>8.8256995418295958E-2</v>
      </c>
      <c r="I137" s="80">
        <v>0.12376661292288463</v>
      </c>
      <c r="J137" s="82"/>
      <c r="L137" s="54"/>
    </row>
    <row r="138" spans="1:12" ht="15" customHeight="1" x14ac:dyDescent="0.25">
      <c r="A138">
        <v>830018330</v>
      </c>
      <c r="B138" t="s">
        <v>210</v>
      </c>
      <c r="C138" t="s">
        <v>90</v>
      </c>
      <c r="D138" s="122">
        <v>1.7867482580412928</v>
      </c>
      <c r="E138" s="79">
        <v>6150399</v>
      </c>
      <c r="F138" s="80">
        <v>0.34594289838908177</v>
      </c>
      <c r="G138" s="81">
        <v>15257519</v>
      </c>
      <c r="H138" s="80">
        <v>7.3988673369798724E-2</v>
      </c>
      <c r="I138" s="80">
        <v>0.11312265119905798</v>
      </c>
      <c r="J138" s="82">
        <v>289.98168682795699</v>
      </c>
      <c r="L138" s="54"/>
    </row>
    <row r="139" spans="1:12" ht="15" customHeight="1" x14ac:dyDescent="0.25">
      <c r="A139">
        <v>830022145</v>
      </c>
      <c r="B139" t="s">
        <v>211</v>
      </c>
      <c r="C139" t="s">
        <v>95</v>
      </c>
      <c r="D139" s="122">
        <v>1.7052844329836112</v>
      </c>
      <c r="E139" s="79">
        <v>4736016</v>
      </c>
      <c r="F139" s="80">
        <v>0.57705048763001709</v>
      </c>
      <c r="G139" s="81">
        <v>4995068</v>
      </c>
      <c r="H139" s="80">
        <v>0.29428401041449248</v>
      </c>
      <c r="I139" s="80">
        <v>0.69578992718417443</v>
      </c>
      <c r="J139" s="82">
        <v>13265.335877862595</v>
      </c>
      <c r="L139" s="54"/>
    </row>
    <row r="140" spans="1:12" ht="15" customHeight="1" x14ac:dyDescent="0.25">
      <c r="A140">
        <v>830023761</v>
      </c>
      <c r="B140" t="s">
        <v>212</v>
      </c>
      <c r="C140" t="s">
        <v>88</v>
      </c>
      <c r="D140" s="122">
        <v>19.270796058941496</v>
      </c>
      <c r="E140" s="79">
        <v>5238694</v>
      </c>
      <c r="F140" s="80">
        <v>0.27110783459068899</v>
      </c>
      <c r="G140" s="81">
        <v>4030961</v>
      </c>
      <c r="H140" s="80">
        <v>4.380971806554379E-2</v>
      </c>
      <c r="I140" s="80">
        <v>6.0104525943069156E-2</v>
      </c>
      <c r="J140" s="82">
        <v>12.357390594715904</v>
      </c>
      <c r="L140" s="54"/>
    </row>
    <row r="141" spans="1:12" ht="15" customHeight="1" x14ac:dyDescent="0.25">
      <c r="A141">
        <v>830026612</v>
      </c>
      <c r="B141" t="s">
        <v>213</v>
      </c>
      <c r="C141" t="s">
        <v>88</v>
      </c>
      <c r="D141" s="122">
        <v>2.8103387559313036</v>
      </c>
      <c r="E141" s="79">
        <v>13982785</v>
      </c>
      <c r="F141" s="80">
        <v>0.3158794795620406</v>
      </c>
      <c r="G141" s="81">
        <v>16758258</v>
      </c>
      <c r="H141" s="80">
        <v>0.43459330053105272</v>
      </c>
      <c r="I141" s="80">
        <v>0.63525839022170438</v>
      </c>
      <c r="J141" s="82">
        <v>145.49239452788674</v>
      </c>
      <c r="L141" s="54"/>
    </row>
    <row r="142" spans="1:12" ht="15" customHeight="1" x14ac:dyDescent="0.25">
      <c r="A142">
        <v>830028630</v>
      </c>
      <c r="B142" t="s">
        <v>214</v>
      </c>
      <c r="C142" t="s">
        <v>90</v>
      </c>
      <c r="D142" s="122">
        <v>101.34048204686074</v>
      </c>
      <c r="E142" s="79">
        <v>15828109</v>
      </c>
      <c r="F142" s="80">
        <v>0.11426253292532453</v>
      </c>
      <c r="G142" s="81">
        <v>14199570</v>
      </c>
      <c r="H142" s="80">
        <v>4.9141454249058081E-2</v>
      </c>
      <c r="I142" s="80">
        <v>5.5480834983031177E-2</v>
      </c>
      <c r="J142" s="82">
        <v>358.09272727272725</v>
      </c>
      <c r="L142" s="54"/>
    </row>
    <row r="143" spans="1:12" ht="15" customHeight="1" x14ac:dyDescent="0.25">
      <c r="A143">
        <v>830034128</v>
      </c>
      <c r="B143" t="s">
        <v>215</v>
      </c>
      <c r="C143" t="s">
        <v>88</v>
      </c>
      <c r="D143" s="122">
        <v>2.4833568363765917</v>
      </c>
      <c r="E143" s="79">
        <v>5866390</v>
      </c>
      <c r="F143" s="80">
        <v>0.38689367656408791</v>
      </c>
      <c r="G143" s="81">
        <v>7837912</v>
      </c>
      <c r="H143" s="80">
        <v>0.30441094198218765</v>
      </c>
      <c r="I143" s="80">
        <v>0.49650595719880497</v>
      </c>
      <c r="J143" s="82">
        <v>6.5524022797875121</v>
      </c>
      <c r="L143" s="54"/>
    </row>
    <row r="144" spans="1:12" ht="15" customHeight="1" x14ac:dyDescent="0.25">
      <c r="A144">
        <v>830042921</v>
      </c>
      <c r="B144" t="s">
        <v>216</v>
      </c>
      <c r="C144" t="s">
        <v>88</v>
      </c>
      <c r="D144" s="122">
        <v>4.225043433749704</v>
      </c>
      <c r="E144" s="79">
        <v>7434483</v>
      </c>
      <c r="F144" s="80">
        <v>0.27219189639956598</v>
      </c>
      <c r="G144" s="81">
        <v>11254620</v>
      </c>
      <c r="H144" s="80">
        <v>6.5248922332331566E-2</v>
      </c>
      <c r="I144" s="80">
        <v>8.9651272099813231E-2</v>
      </c>
      <c r="J144" s="82"/>
      <c r="L144" s="54"/>
    </row>
    <row r="145" spans="1:12" ht="15" customHeight="1" x14ac:dyDescent="0.25">
      <c r="A145">
        <v>830043424</v>
      </c>
      <c r="B145" t="s">
        <v>217</v>
      </c>
      <c r="C145" t="s">
        <v>88</v>
      </c>
      <c r="D145" s="122">
        <v>9.6362902387842588</v>
      </c>
      <c r="E145" s="79">
        <v>7231019</v>
      </c>
      <c r="F145" s="80">
        <v>0.10087623019572531</v>
      </c>
      <c r="G145" s="81">
        <v>7462819</v>
      </c>
      <c r="H145" s="80">
        <v>3.3302120865502619E-2</v>
      </c>
      <c r="I145" s="80">
        <v>3.7038416716256954E-2</v>
      </c>
      <c r="J145" s="82">
        <v>4188.045454545455</v>
      </c>
      <c r="L145" s="54"/>
    </row>
    <row r="146" spans="1:12" ht="15" customHeight="1" x14ac:dyDescent="0.25">
      <c r="A146">
        <v>830047991</v>
      </c>
      <c r="B146" t="s">
        <v>218</v>
      </c>
      <c r="C146" t="s">
        <v>101</v>
      </c>
      <c r="D146" s="122">
        <v>2.9870618019047419</v>
      </c>
      <c r="E146" s="79">
        <v>9477639</v>
      </c>
      <c r="F146" s="80">
        <v>0.31690194418969858</v>
      </c>
      <c r="G146" s="81">
        <v>10281274</v>
      </c>
      <c r="H146" s="80">
        <v>0.5792237419713534</v>
      </c>
      <c r="I146" s="80">
        <v>0.84793645223344893</v>
      </c>
      <c r="J146" s="82">
        <v>532.42133870770738</v>
      </c>
      <c r="L146" s="54"/>
    </row>
    <row r="147" spans="1:12" ht="15" customHeight="1" x14ac:dyDescent="0.25">
      <c r="A147">
        <v>830050473</v>
      </c>
      <c r="B147" t="s">
        <v>219</v>
      </c>
      <c r="C147" t="s">
        <v>101</v>
      </c>
      <c r="D147" s="122">
        <v>3.0927435836056869</v>
      </c>
      <c r="E147" s="79">
        <v>7710810</v>
      </c>
      <c r="F147" s="80">
        <v>0.31334045756915474</v>
      </c>
      <c r="G147" s="81">
        <v>8074376</v>
      </c>
      <c r="H147" s="80">
        <v>0.50693498944886273</v>
      </c>
      <c r="I147" s="80">
        <v>0.73826249855097159</v>
      </c>
      <c r="J147" s="82"/>
      <c r="L147" s="54"/>
    </row>
    <row r="148" spans="1:12" ht="15" customHeight="1" x14ac:dyDescent="0.25">
      <c r="A148">
        <v>830052825</v>
      </c>
      <c r="B148" t="s">
        <v>220</v>
      </c>
      <c r="C148" t="s">
        <v>95</v>
      </c>
      <c r="D148" s="122">
        <v>1.8461521570872808</v>
      </c>
      <c r="E148" s="79">
        <v>7129024</v>
      </c>
      <c r="F148" s="80">
        <v>0.52421218316923968</v>
      </c>
      <c r="G148" s="81">
        <v>7651849</v>
      </c>
      <c r="H148" s="80">
        <v>4.3173808619838654E-2</v>
      </c>
      <c r="I148" s="80">
        <v>9.0741727914390363E-2</v>
      </c>
      <c r="J148" s="82">
        <v>10.413672085907972</v>
      </c>
      <c r="L148" s="54"/>
    </row>
    <row r="149" spans="1:12" ht="15" customHeight="1" x14ac:dyDescent="0.25">
      <c r="A149">
        <v>830053662</v>
      </c>
      <c r="B149" t="s">
        <v>221</v>
      </c>
      <c r="C149" t="s">
        <v>88</v>
      </c>
      <c r="D149" s="122">
        <v>2.0249553480947595</v>
      </c>
      <c r="E149" s="79">
        <v>3504555</v>
      </c>
      <c r="F149" s="80">
        <v>0.48631865092778348</v>
      </c>
      <c r="G149" s="81">
        <v>6552959</v>
      </c>
      <c r="H149" s="80">
        <v>0.12935804872297688</v>
      </c>
      <c r="I149" s="80">
        <v>0.25182547304202574</v>
      </c>
      <c r="J149" s="82"/>
      <c r="L149" s="54"/>
    </row>
    <row r="150" spans="1:12" ht="15" customHeight="1" x14ac:dyDescent="0.25">
      <c r="A150">
        <v>830054097</v>
      </c>
      <c r="B150" t="s">
        <v>222</v>
      </c>
      <c r="C150" t="s">
        <v>88</v>
      </c>
      <c r="D150" s="122">
        <v>4.2389746380834863</v>
      </c>
      <c r="E150" s="79">
        <v>6212972</v>
      </c>
      <c r="F150" s="80">
        <v>0.55387086110644945</v>
      </c>
      <c r="G150" s="81">
        <v>10125864</v>
      </c>
      <c r="H150" s="80">
        <v>3.5759761827460435E-2</v>
      </c>
      <c r="I150" s="80">
        <v>8.015562918877836E-2</v>
      </c>
      <c r="J150" s="82">
        <v>10.024268846951882</v>
      </c>
      <c r="L150" s="54"/>
    </row>
    <row r="151" spans="1:12" ht="15" customHeight="1" x14ac:dyDescent="0.25">
      <c r="A151">
        <v>830055049</v>
      </c>
      <c r="B151" t="s">
        <v>223</v>
      </c>
      <c r="C151" t="s">
        <v>101</v>
      </c>
      <c r="D151" s="122">
        <v>1.9469096754292674</v>
      </c>
      <c r="E151" s="79">
        <v>7198592</v>
      </c>
      <c r="F151" s="80">
        <v>0.51270510966124905</v>
      </c>
      <c r="G151" s="81">
        <v>7225422</v>
      </c>
      <c r="H151" s="80">
        <v>0.46132753496397971</v>
      </c>
      <c r="I151" s="80">
        <v>0.94671120939372122</v>
      </c>
      <c r="J151" s="82"/>
      <c r="L151" s="54"/>
    </row>
    <row r="152" spans="1:12" ht="15" customHeight="1" x14ac:dyDescent="0.25">
      <c r="A152">
        <v>830059465</v>
      </c>
      <c r="B152" t="s">
        <v>224</v>
      </c>
      <c r="C152" t="s">
        <v>101</v>
      </c>
      <c r="D152" s="122">
        <v>6.1678474830745538</v>
      </c>
      <c r="E152" s="79">
        <v>5582960</v>
      </c>
      <c r="F152" s="80">
        <v>0.12978491518231922</v>
      </c>
      <c r="G152" s="81">
        <v>7243646</v>
      </c>
      <c r="H152" s="80">
        <v>0.16166632948789353</v>
      </c>
      <c r="I152" s="80">
        <v>0.18577743859929102</v>
      </c>
      <c r="J152" s="82"/>
      <c r="L152" s="54"/>
    </row>
    <row r="153" spans="1:12" ht="15" customHeight="1" x14ac:dyDescent="0.25">
      <c r="A153">
        <v>830061316</v>
      </c>
      <c r="B153" t="s">
        <v>225</v>
      </c>
      <c r="C153" t="s">
        <v>88</v>
      </c>
      <c r="D153" s="122">
        <v>5.2618066881450192</v>
      </c>
      <c r="E153" s="79">
        <v>5100803</v>
      </c>
      <c r="F153" s="80">
        <v>0.12785199090744681</v>
      </c>
      <c r="G153" s="81">
        <v>9490603</v>
      </c>
      <c r="H153" s="80">
        <v>0.20522011286293387</v>
      </c>
      <c r="I153" s="80">
        <v>0.23530422671773332</v>
      </c>
      <c r="J153" s="82">
        <v>38.283943632997328</v>
      </c>
      <c r="L153" s="54"/>
    </row>
    <row r="154" spans="1:12" ht="15" customHeight="1" x14ac:dyDescent="0.25">
      <c r="A154">
        <v>830063028</v>
      </c>
      <c r="B154" t="s">
        <v>226</v>
      </c>
      <c r="C154" t="s">
        <v>101</v>
      </c>
      <c r="D154" s="122">
        <v>13.058054604346413</v>
      </c>
      <c r="E154" s="79">
        <v>91232459</v>
      </c>
      <c r="F154" s="80">
        <v>0.23177623070327955</v>
      </c>
      <c r="G154" s="81">
        <v>83683640</v>
      </c>
      <c r="H154" s="80">
        <v>0.38253568986862863</v>
      </c>
      <c r="I154" s="80">
        <v>0.49794826085480987</v>
      </c>
      <c r="J154" s="82">
        <v>115.34343565754145</v>
      </c>
      <c r="L154" s="54"/>
    </row>
    <row r="155" spans="1:12" ht="15" customHeight="1" x14ac:dyDescent="0.25">
      <c r="A155">
        <v>830065312</v>
      </c>
      <c r="B155" t="s">
        <v>227</v>
      </c>
      <c r="C155" t="s">
        <v>95</v>
      </c>
      <c r="D155" s="122">
        <v>5.1197608869913376</v>
      </c>
      <c r="E155" s="79">
        <v>16811018</v>
      </c>
      <c r="F155" s="80">
        <v>0.41489063646749097</v>
      </c>
      <c r="G155" s="81">
        <v>13985968</v>
      </c>
      <c r="H155" s="80">
        <v>9.7899445885187855E-2</v>
      </c>
      <c r="I155" s="80">
        <v>0.1673182006422437</v>
      </c>
      <c r="J155" s="82"/>
      <c r="L155" s="54"/>
    </row>
    <row r="156" spans="1:12" ht="15" customHeight="1" x14ac:dyDescent="0.25">
      <c r="A156">
        <v>830065444</v>
      </c>
      <c r="B156" t="s">
        <v>228</v>
      </c>
      <c r="C156" t="s">
        <v>88</v>
      </c>
      <c r="D156" s="122">
        <v>14.710287541472328</v>
      </c>
      <c r="E156" s="79">
        <v>5702657</v>
      </c>
      <c r="F156" s="80">
        <v>0.39134358568358629</v>
      </c>
      <c r="G156" s="81">
        <v>6082715</v>
      </c>
      <c r="H156" s="80">
        <v>8.9957789305957089E-2</v>
      </c>
      <c r="I156" s="80">
        <v>0.14779732405677398</v>
      </c>
      <c r="J156" s="82"/>
      <c r="L156" s="54"/>
    </row>
    <row r="157" spans="1:12" ht="15" customHeight="1" x14ac:dyDescent="0.25">
      <c r="A157">
        <v>830066044</v>
      </c>
      <c r="B157" t="s">
        <v>229</v>
      </c>
      <c r="C157" t="s">
        <v>88</v>
      </c>
      <c r="D157" s="122">
        <v>4.2449071789328618</v>
      </c>
      <c r="E157" s="79">
        <v>8396564</v>
      </c>
      <c r="F157" s="80">
        <v>0.375932809640391</v>
      </c>
      <c r="G157" s="81">
        <v>8049467</v>
      </c>
      <c r="H157" s="80">
        <v>0.15183110336648009</v>
      </c>
      <c r="I157" s="80">
        <v>0.24329287889496287</v>
      </c>
      <c r="J157" s="82">
        <v>7.7537108083603554</v>
      </c>
      <c r="L157" s="54"/>
    </row>
    <row r="158" spans="1:12" ht="15" customHeight="1" x14ac:dyDescent="0.25">
      <c r="A158">
        <v>830066396</v>
      </c>
      <c r="B158" t="s">
        <v>230</v>
      </c>
      <c r="C158" t="s">
        <v>88</v>
      </c>
      <c r="D158" s="122">
        <v>1.9557827999148292</v>
      </c>
      <c r="E158" s="79">
        <v>4165592</v>
      </c>
      <c r="F158" s="80">
        <v>0.33182642935711198</v>
      </c>
      <c r="G158" s="81">
        <v>9026165</v>
      </c>
      <c r="H158" s="80">
        <v>5.0051030027805019E-2</v>
      </c>
      <c r="I158" s="80">
        <v>7.4907228042031135E-2</v>
      </c>
      <c r="J158" s="82"/>
      <c r="L158" s="54"/>
    </row>
    <row r="159" spans="1:12" ht="15" customHeight="1" x14ac:dyDescent="0.25">
      <c r="A159">
        <v>830068345</v>
      </c>
      <c r="B159" t="s">
        <v>231</v>
      </c>
      <c r="C159" t="s">
        <v>88</v>
      </c>
      <c r="D159" s="122">
        <v>7.0419198825568259</v>
      </c>
      <c r="E159" s="79">
        <v>12495077</v>
      </c>
      <c r="F159" s="80">
        <v>0.11293738210113469</v>
      </c>
      <c r="G159" s="81">
        <v>18277503</v>
      </c>
      <c r="H159" s="80">
        <v>0.28296314925790084</v>
      </c>
      <c r="I159" s="80">
        <v>0.31898892315870497</v>
      </c>
      <c r="J159" s="82"/>
      <c r="L159" s="54"/>
    </row>
    <row r="160" spans="1:12" ht="15" customHeight="1" x14ac:dyDescent="0.25">
      <c r="A160">
        <v>830069752</v>
      </c>
      <c r="B160" t="s">
        <v>232</v>
      </c>
      <c r="C160" t="s">
        <v>101</v>
      </c>
      <c r="D160" s="122">
        <v>1.8220063218396076</v>
      </c>
      <c r="E160" s="79">
        <v>3584569</v>
      </c>
      <c r="F160" s="80">
        <v>0.52263697646795459</v>
      </c>
      <c r="G160" s="81">
        <v>4013274</v>
      </c>
      <c r="H160" s="80">
        <v>0.21182076164951505</v>
      </c>
      <c r="I160" s="80">
        <v>0.44373097874702799</v>
      </c>
      <c r="J160" s="82">
        <v>24.267722329726634</v>
      </c>
      <c r="L160" s="54"/>
    </row>
    <row r="161" spans="1:12" ht="15" customHeight="1" x14ac:dyDescent="0.25">
      <c r="A161">
        <v>830073450</v>
      </c>
      <c r="B161" t="s">
        <v>233</v>
      </c>
      <c r="C161" t="s">
        <v>90</v>
      </c>
      <c r="D161" s="122">
        <v>1.3504030791783224</v>
      </c>
      <c r="E161" s="79">
        <v>10673850</v>
      </c>
      <c r="F161" s="80">
        <v>0.47814793681499274</v>
      </c>
      <c r="G161" s="81">
        <v>42222861</v>
      </c>
      <c r="H161" s="80">
        <v>0.1430577423057775</v>
      </c>
      <c r="I161" s="80">
        <v>0.27413466842050327</v>
      </c>
      <c r="J161" s="82">
        <v>2.4065305188966106</v>
      </c>
      <c r="L161" s="54"/>
    </row>
    <row r="162" spans="1:12" ht="15" customHeight="1" x14ac:dyDescent="0.25">
      <c r="A162">
        <v>830076606</v>
      </c>
      <c r="B162" t="s">
        <v>234</v>
      </c>
      <c r="C162" t="s">
        <v>101</v>
      </c>
      <c r="D162" s="122">
        <v>3.5196619189268419</v>
      </c>
      <c r="E162" s="79">
        <v>4271666</v>
      </c>
      <c r="F162" s="80">
        <v>0.28084892090334174</v>
      </c>
      <c r="G162" s="81">
        <v>5428038</v>
      </c>
      <c r="H162" s="80">
        <v>0.11364614066459534</v>
      </c>
      <c r="I162" s="80">
        <v>0.15802818624335349</v>
      </c>
      <c r="J162" s="82">
        <v>226.80671602326811</v>
      </c>
      <c r="L162" s="54"/>
    </row>
    <row r="163" spans="1:12" ht="15" customHeight="1" x14ac:dyDescent="0.25">
      <c r="A163">
        <v>830078829</v>
      </c>
      <c r="B163" t="s">
        <v>235</v>
      </c>
      <c r="C163" t="s">
        <v>101</v>
      </c>
      <c r="D163" s="122">
        <v>1.3856163951049616</v>
      </c>
      <c r="E163" s="79">
        <v>4402909</v>
      </c>
      <c r="F163" s="80">
        <v>0.66319504195513179</v>
      </c>
      <c r="G163" s="81">
        <v>6433392</v>
      </c>
      <c r="H163" s="80">
        <v>0.43986225186753591</v>
      </c>
      <c r="I163" s="80">
        <v>1.3059850853173567</v>
      </c>
      <c r="J163" s="82">
        <v>96.233037064186561</v>
      </c>
      <c r="L163" s="54"/>
    </row>
    <row r="164" spans="1:12" ht="15" customHeight="1" x14ac:dyDescent="0.25">
      <c r="A164">
        <v>830082693</v>
      </c>
      <c r="B164" t="s">
        <v>236</v>
      </c>
      <c r="C164" t="s">
        <v>88</v>
      </c>
      <c r="D164" s="122">
        <v>2.2867202895955403</v>
      </c>
      <c r="E164" s="79">
        <v>18494934</v>
      </c>
      <c r="F164" s="80">
        <v>0.5551108297768097</v>
      </c>
      <c r="G164" s="81">
        <v>20774074</v>
      </c>
      <c r="H164" s="80">
        <v>0.42982224927059554</v>
      </c>
      <c r="I164" s="80">
        <v>0.96613331597836805</v>
      </c>
      <c r="J164" s="82">
        <v>19.548025817913004</v>
      </c>
      <c r="L164" s="54"/>
    </row>
    <row r="165" spans="1:12" ht="15" customHeight="1" x14ac:dyDescent="0.25">
      <c r="A165">
        <v>830086999</v>
      </c>
      <c r="B165" t="s">
        <v>237</v>
      </c>
      <c r="C165" t="s">
        <v>90</v>
      </c>
      <c r="D165" s="122">
        <v>1.7428621622177243</v>
      </c>
      <c r="E165" s="79">
        <v>5962260</v>
      </c>
      <c r="F165" s="80">
        <v>0.54790802029237951</v>
      </c>
      <c r="G165" s="81">
        <v>7779526</v>
      </c>
      <c r="H165" s="80">
        <v>0.10178384397947936</v>
      </c>
      <c r="I165" s="80">
        <v>0.22513968074661619</v>
      </c>
      <c r="J165" s="82">
        <v>10.680667861890649</v>
      </c>
      <c r="L165" s="54"/>
    </row>
    <row r="166" spans="1:12" ht="15" customHeight="1" x14ac:dyDescent="0.25">
      <c r="A166">
        <v>830090315</v>
      </c>
      <c r="B166" t="s">
        <v>238</v>
      </c>
      <c r="C166" t="s">
        <v>101</v>
      </c>
      <c r="D166" s="122">
        <v>3.3079890962242775</v>
      </c>
      <c r="E166" s="79">
        <v>4337517</v>
      </c>
      <c r="F166" s="80">
        <v>0.154112792496027</v>
      </c>
      <c r="G166" s="81">
        <v>40009707</v>
      </c>
      <c r="H166" s="80">
        <v>3.3570953056531475E-2</v>
      </c>
      <c r="I166" s="80">
        <v>3.9687268892021628E-2</v>
      </c>
      <c r="J166" s="82">
        <v>1.5612765317289341</v>
      </c>
      <c r="L166" s="54"/>
    </row>
    <row r="167" spans="1:12" ht="15" customHeight="1" x14ac:dyDescent="0.25">
      <c r="A167">
        <v>830091247</v>
      </c>
      <c r="B167" t="s">
        <v>239</v>
      </c>
      <c r="C167" t="s">
        <v>95</v>
      </c>
      <c r="D167" s="122">
        <v>9.2849870213987451</v>
      </c>
      <c r="E167" s="79">
        <v>6753822</v>
      </c>
      <c r="F167" s="80">
        <v>0.44791592855813145</v>
      </c>
      <c r="G167" s="81">
        <v>5726656</v>
      </c>
      <c r="H167" s="80">
        <v>0.55286958763388505</v>
      </c>
      <c r="I167" s="80">
        <v>1.0014228198795248</v>
      </c>
      <c r="J167" s="82">
        <v>42.415307013002383</v>
      </c>
      <c r="L167" s="54"/>
    </row>
    <row r="168" spans="1:12" ht="15" customHeight="1" x14ac:dyDescent="0.25">
      <c r="A168">
        <v>830095352</v>
      </c>
      <c r="B168" t="s">
        <v>240</v>
      </c>
      <c r="C168" t="s">
        <v>101</v>
      </c>
      <c r="D168" s="122">
        <v>5.6873867131508549</v>
      </c>
      <c r="E168" s="79">
        <v>7021035</v>
      </c>
      <c r="F168" s="80">
        <v>0.34502198036447584</v>
      </c>
      <c r="G168" s="81">
        <v>12213588</v>
      </c>
      <c r="H168" s="80">
        <v>4.2934844542045575E-2</v>
      </c>
      <c r="I168" s="80">
        <v>6.5551580747606683E-2</v>
      </c>
      <c r="J168" s="82">
        <v>1.5317300885802292</v>
      </c>
      <c r="L168" s="54"/>
    </row>
    <row r="169" spans="1:12" ht="15" customHeight="1" x14ac:dyDescent="0.25">
      <c r="A169">
        <v>830096373</v>
      </c>
      <c r="B169" t="s">
        <v>241</v>
      </c>
      <c r="C169" t="s">
        <v>90</v>
      </c>
      <c r="D169" s="122">
        <v>3.4398410813000617</v>
      </c>
      <c r="E169" s="79">
        <v>4962627</v>
      </c>
      <c r="F169" s="80">
        <v>0.27844642469433123</v>
      </c>
      <c r="G169" s="81">
        <v>5270806</v>
      </c>
      <c r="H169" s="80">
        <v>0.32249744756942078</v>
      </c>
      <c r="I169" s="80">
        <v>0.44694872093565957</v>
      </c>
      <c r="J169" s="82"/>
      <c r="L169" s="54"/>
    </row>
    <row r="170" spans="1:12" ht="15" customHeight="1" x14ac:dyDescent="0.25">
      <c r="A170">
        <v>830097493</v>
      </c>
      <c r="B170" t="s">
        <v>242</v>
      </c>
      <c r="C170" t="s">
        <v>95</v>
      </c>
      <c r="D170" s="122">
        <v>1.7411126772471979</v>
      </c>
      <c r="E170" s="79">
        <v>5110152</v>
      </c>
      <c r="F170" s="80">
        <v>0.68192085628669485</v>
      </c>
      <c r="G170" s="81">
        <v>4501304</v>
      </c>
      <c r="H170" s="80">
        <v>0.24100305253385465</v>
      </c>
      <c r="I170" s="80">
        <v>0.75768266262398631</v>
      </c>
      <c r="J170" s="82">
        <v>6.090209586665881</v>
      </c>
      <c r="L170" s="54"/>
    </row>
    <row r="171" spans="1:12" ht="15" customHeight="1" x14ac:dyDescent="0.25">
      <c r="A171">
        <v>830098590</v>
      </c>
      <c r="B171" t="s">
        <v>243</v>
      </c>
      <c r="C171" t="s">
        <v>101</v>
      </c>
      <c r="D171" s="122">
        <v>1.9402530051787414</v>
      </c>
      <c r="E171" s="79">
        <v>12414356</v>
      </c>
      <c r="F171" s="80">
        <v>0.47056601320500197</v>
      </c>
      <c r="G171" s="81">
        <v>21281038</v>
      </c>
      <c r="H171" s="80">
        <v>0.1534160422465724</v>
      </c>
      <c r="I171" s="80">
        <v>0.28977369430945993</v>
      </c>
      <c r="J171" s="82">
        <v>2.1671717333233995</v>
      </c>
      <c r="L171" s="54"/>
    </row>
    <row r="172" spans="1:12" ht="15" customHeight="1" x14ac:dyDescent="0.25">
      <c r="A172">
        <v>830113227</v>
      </c>
      <c r="B172" t="s">
        <v>244</v>
      </c>
      <c r="C172" t="s">
        <v>90</v>
      </c>
      <c r="D172" s="122">
        <v>2.5760270891980421</v>
      </c>
      <c r="E172" s="79">
        <v>20330595</v>
      </c>
      <c r="F172" s="80">
        <v>0.35548943804864414</v>
      </c>
      <c r="G172" s="81">
        <v>24342163</v>
      </c>
      <c r="H172" s="80">
        <v>0.25572647983116703</v>
      </c>
      <c r="I172" s="80">
        <v>0.39677624375450943</v>
      </c>
      <c r="J172" s="82">
        <v>7.7257123476797407</v>
      </c>
      <c r="L172" s="54"/>
    </row>
    <row r="173" spans="1:12" ht="15" customHeight="1" x14ac:dyDescent="0.25">
      <c r="A173">
        <v>830117370</v>
      </c>
      <c r="B173" t="s">
        <v>245</v>
      </c>
      <c r="C173" t="s">
        <v>88</v>
      </c>
      <c r="D173" s="122">
        <v>1.4140706377523367</v>
      </c>
      <c r="E173" s="79">
        <v>3514085</v>
      </c>
      <c r="F173" s="80">
        <v>0.54333655299032613</v>
      </c>
      <c r="G173" s="81">
        <v>8082764</v>
      </c>
      <c r="H173" s="80">
        <v>0.11829431476674512</v>
      </c>
      <c r="I173" s="80">
        <v>0.25904047179900341</v>
      </c>
      <c r="J173" s="82">
        <v>80.162448792067082</v>
      </c>
      <c r="L173" s="54"/>
    </row>
    <row r="174" spans="1:12" ht="15" customHeight="1" x14ac:dyDescent="0.25">
      <c r="A174">
        <v>830117711</v>
      </c>
      <c r="B174" t="s">
        <v>246</v>
      </c>
      <c r="C174" t="s">
        <v>95</v>
      </c>
      <c r="D174" s="122">
        <v>5.5781187945797388</v>
      </c>
      <c r="E174" s="79">
        <v>4611008</v>
      </c>
      <c r="F174" s="80">
        <v>0.11117232259691721</v>
      </c>
      <c r="G174" s="81">
        <v>8052481</v>
      </c>
      <c r="H174" s="80">
        <v>0.19574465501759722</v>
      </c>
      <c r="I174" s="80">
        <v>0.22022790243156115</v>
      </c>
      <c r="J174" s="82">
        <v>25.128677095732019</v>
      </c>
      <c r="L174" s="54"/>
    </row>
    <row r="175" spans="1:12" ht="15" customHeight="1" x14ac:dyDescent="0.25">
      <c r="A175">
        <v>830118372</v>
      </c>
      <c r="B175" t="s">
        <v>247</v>
      </c>
      <c r="C175" t="s">
        <v>95</v>
      </c>
      <c r="D175" s="122">
        <v>1.9765231366809812</v>
      </c>
      <c r="E175" s="79">
        <v>5131175</v>
      </c>
      <c r="F175" s="80">
        <v>0.50229281181836938</v>
      </c>
      <c r="G175" s="81">
        <v>5423348</v>
      </c>
      <c r="H175" s="80">
        <v>0.50293888111076934</v>
      </c>
      <c r="I175" s="80">
        <v>1.0105115880448756</v>
      </c>
      <c r="J175" s="82">
        <v>14.337923961614534</v>
      </c>
      <c r="L175" s="54"/>
    </row>
    <row r="176" spans="1:12" ht="15" customHeight="1" x14ac:dyDescent="0.25">
      <c r="A176">
        <v>830124904</v>
      </c>
      <c r="B176" t="s">
        <v>248</v>
      </c>
      <c r="C176" t="s">
        <v>95</v>
      </c>
      <c r="D176" s="122">
        <v>1.3795914661798219</v>
      </c>
      <c r="E176" s="79">
        <v>5188832</v>
      </c>
      <c r="F176" s="80">
        <v>0.33682319461747867</v>
      </c>
      <c r="G176" s="81">
        <v>26914140</v>
      </c>
      <c r="H176" s="80">
        <v>0.12925035316556119</v>
      </c>
      <c r="I176" s="80">
        <v>0.19489576854396981</v>
      </c>
      <c r="J176" s="82"/>
      <c r="L176" s="54"/>
    </row>
    <row r="177" spans="1:12" ht="15" customHeight="1" x14ac:dyDescent="0.25">
      <c r="A177">
        <v>830126310</v>
      </c>
      <c r="B177" t="s">
        <v>249</v>
      </c>
      <c r="C177" t="s">
        <v>101</v>
      </c>
      <c r="D177" s="122">
        <v>1.5201308118959338</v>
      </c>
      <c r="E177" s="79">
        <v>9736854</v>
      </c>
      <c r="F177" s="80">
        <v>0.71369829013878849</v>
      </c>
      <c r="G177" s="81">
        <v>8473745</v>
      </c>
      <c r="H177" s="80">
        <v>0.1598324182485025</v>
      </c>
      <c r="I177" s="80">
        <v>0.55826567828038254</v>
      </c>
      <c r="J177" s="82">
        <v>1.8629202704474812</v>
      </c>
      <c r="L177" s="54"/>
    </row>
    <row r="178" spans="1:12" ht="15" customHeight="1" x14ac:dyDescent="0.25">
      <c r="A178">
        <v>830133476</v>
      </c>
      <c r="B178" t="s">
        <v>250</v>
      </c>
      <c r="C178" t="s">
        <v>95</v>
      </c>
      <c r="D178" s="122">
        <v>4.584641730541529</v>
      </c>
      <c r="E178" s="79">
        <v>4002274</v>
      </c>
      <c r="F178" s="80">
        <v>0.57730187706294622</v>
      </c>
      <c r="G178" s="81">
        <v>16531221</v>
      </c>
      <c r="H178" s="80">
        <v>2.9067056014564083E-2</v>
      </c>
      <c r="I178" s="80">
        <v>6.876551949792456E-2</v>
      </c>
      <c r="J178" s="82">
        <v>1.6559231571525961</v>
      </c>
      <c r="L178" s="54"/>
    </row>
    <row r="179" spans="1:12" ht="15" customHeight="1" x14ac:dyDescent="0.25">
      <c r="A179">
        <v>830133597</v>
      </c>
      <c r="B179" t="s">
        <v>251</v>
      </c>
      <c r="C179" t="s">
        <v>101</v>
      </c>
      <c r="D179" s="122">
        <v>49.669869447197208</v>
      </c>
      <c r="E179" s="79">
        <v>9036632</v>
      </c>
      <c r="F179" s="80">
        <v>0.32828189515917083</v>
      </c>
      <c r="G179" s="81">
        <v>6849574</v>
      </c>
      <c r="H179" s="80">
        <v>7.2954005728689819E-2</v>
      </c>
      <c r="I179" s="80">
        <v>0.1086080681805905</v>
      </c>
      <c r="J179" s="82"/>
      <c r="L179" s="54"/>
    </row>
    <row r="180" spans="1:12" ht="15" customHeight="1" x14ac:dyDescent="0.25">
      <c r="A180">
        <v>830136119</v>
      </c>
      <c r="B180" t="s">
        <v>252</v>
      </c>
      <c r="C180" t="s">
        <v>95</v>
      </c>
      <c r="D180" s="122">
        <v>2.5627874474078203</v>
      </c>
      <c r="E180" s="79">
        <v>5807837</v>
      </c>
      <c r="F180" s="80">
        <v>0.38638283258519251</v>
      </c>
      <c r="G180" s="81">
        <v>5903450</v>
      </c>
      <c r="H180" s="80">
        <v>0.61900344859198952</v>
      </c>
      <c r="I180" s="80">
        <v>1.0087779179971035</v>
      </c>
      <c r="J180" s="82">
        <v>25.773360512068137</v>
      </c>
      <c r="L180" s="54"/>
    </row>
    <row r="181" spans="1:12" ht="15" customHeight="1" x14ac:dyDescent="0.25">
      <c r="A181">
        <v>830140226</v>
      </c>
      <c r="B181" t="s">
        <v>253</v>
      </c>
      <c r="C181" t="s">
        <v>90</v>
      </c>
      <c r="D181" s="122">
        <v>1.5073047250818863</v>
      </c>
      <c r="E181" s="79">
        <v>4223601</v>
      </c>
      <c r="F181" s="80">
        <v>0.61069864963898957</v>
      </c>
      <c r="G181" s="81">
        <v>5405633</v>
      </c>
      <c r="H181" s="80">
        <v>0.21590141120157816</v>
      </c>
      <c r="I181" s="80">
        <v>0.55458685412050723</v>
      </c>
      <c r="J181" s="82">
        <v>6.1067331274596874</v>
      </c>
      <c r="L181" s="54"/>
    </row>
    <row r="182" spans="1:12" ht="15" customHeight="1" x14ac:dyDescent="0.25">
      <c r="A182">
        <v>830143051</v>
      </c>
      <c r="B182" t="s">
        <v>254</v>
      </c>
      <c r="C182" t="s">
        <v>101</v>
      </c>
      <c r="D182" s="122">
        <v>4.4359412802911953</v>
      </c>
      <c r="E182" s="79">
        <v>4746210</v>
      </c>
      <c r="F182" s="80">
        <v>0.15617758365247028</v>
      </c>
      <c r="G182" s="81">
        <v>7463346</v>
      </c>
      <c r="H182" s="80">
        <v>5.835208658575633E-2</v>
      </c>
      <c r="I182" s="80">
        <v>6.9152093444414878E-2</v>
      </c>
      <c r="J182" s="82">
        <v>19.169706199160569</v>
      </c>
      <c r="L182" s="54"/>
    </row>
    <row r="183" spans="1:12" ht="15" customHeight="1" x14ac:dyDescent="0.25">
      <c r="A183">
        <v>830144405</v>
      </c>
      <c r="B183" t="s">
        <v>255</v>
      </c>
      <c r="C183" t="s">
        <v>90</v>
      </c>
      <c r="D183" s="122">
        <v>3.8561144516912189</v>
      </c>
      <c r="E183" s="79">
        <v>12399521</v>
      </c>
      <c r="F183" s="80">
        <v>0.71954752418691026</v>
      </c>
      <c r="G183" s="81">
        <v>5845004</v>
      </c>
      <c r="H183" s="80">
        <v>0.15940308046485505</v>
      </c>
      <c r="I183" s="80">
        <v>0.5683782252330366</v>
      </c>
      <c r="J183" s="82"/>
      <c r="L183" s="54"/>
    </row>
    <row r="184" spans="1:12" ht="15" customHeight="1" x14ac:dyDescent="0.25">
      <c r="A184">
        <v>830506397</v>
      </c>
      <c r="B184" t="s">
        <v>256</v>
      </c>
      <c r="C184" t="s">
        <v>95</v>
      </c>
      <c r="D184" s="122">
        <v>64.296610580028414</v>
      </c>
      <c r="E184" s="79">
        <v>7839665</v>
      </c>
      <c r="F184" s="80">
        <v>1.0077648240638514E-2</v>
      </c>
      <c r="G184" s="81">
        <v>12166313</v>
      </c>
      <c r="H184" s="80">
        <v>3.1829261257514035E-2</v>
      </c>
      <c r="I184" s="80">
        <v>3.2153290812097307E-2</v>
      </c>
      <c r="J184" s="82">
        <v>5.0681738679795298</v>
      </c>
      <c r="L184" s="54"/>
    </row>
    <row r="185" spans="1:12" ht="15" customHeight="1" x14ac:dyDescent="0.25">
      <c r="A185">
        <v>830514927</v>
      </c>
      <c r="B185" t="s">
        <v>257</v>
      </c>
      <c r="C185" t="s">
        <v>90</v>
      </c>
      <c r="D185" s="122">
        <v>2.7651300613054706</v>
      </c>
      <c r="E185" s="79">
        <v>11704964</v>
      </c>
      <c r="F185" s="80">
        <v>0.34661919710361161</v>
      </c>
      <c r="G185" s="81">
        <v>12499917</v>
      </c>
      <c r="H185" s="80">
        <v>3.1965744219266436E-2</v>
      </c>
      <c r="I185" s="80">
        <v>4.8923604852736224E-2</v>
      </c>
      <c r="J185" s="82"/>
      <c r="L185" s="54"/>
    </row>
    <row r="186" spans="1:12" ht="15" customHeight="1" x14ac:dyDescent="0.25">
      <c r="A186">
        <v>860000719</v>
      </c>
      <c r="B186" t="s">
        <v>258</v>
      </c>
      <c r="C186" t="s">
        <v>95</v>
      </c>
      <c r="D186" s="122">
        <v>2.2442235407867015</v>
      </c>
      <c r="E186" s="79">
        <v>7475356</v>
      </c>
      <c r="F186" s="80">
        <v>0.46116324745445725</v>
      </c>
      <c r="G186" s="81">
        <v>7736374</v>
      </c>
      <c r="H186" s="80">
        <v>0.23732375732428387</v>
      </c>
      <c r="I186" s="80">
        <v>0.44043721257529689</v>
      </c>
      <c r="J186" s="82">
        <v>25.500576261038766</v>
      </c>
      <c r="L186" s="54"/>
    </row>
    <row r="187" spans="1:12" ht="15" customHeight="1" x14ac:dyDescent="0.25">
      <c r="A187">
        <v>860001543</v>
      </c>
      <c r="B187" t="s">
        <v>259</v>
      </c>
      <c r="C187" t="s">
        <v>90</v>
      </c>
      <c r="D187" s="122">
        <v>5.5151981042429012</v>
      </c>
      <c r="E187" s="79">
        <v>6466897</v>
      </c>
      <c r="F187" s="80">
        <v>0.15550632399145159</v>
      </c>
      <c r="G187" s="81">
        <v>15505240</v>
      </c>
      <c r="H187" s="80">
        <v>0.10462175166355327</v>
      </c>
      <c r="I187" s="80">
        <v>0.12388695692552969</v>
      </c>
      <c r="J187" s="82">
        <v>79.176332385309763</v>
      </c>
      <c r="L187" s="54"/>
    </row>
    <row r="188" spans="1:12" ht="15" customHeight="1" x14ac:dyDescent="0.25">
      <c r="A188">
        <v>860001986</v>
      </c>
      <c r="B188" t="s">
        <v>260</v>
      </c>
      <c r="C188" t="s">
        <v>88</v>
      </c>
      <c r="D188" s="122">
        <v>2.4647366288053791</v>
      </c>
      <c r="E188" s="79">
        <v>25556193</v>
      </c>
      <c r="F188" s="80">
        <v>0.52539818225759838</v>
      </c>
      <c r="G188" s="81">
        <v>23052677</v>
      </c>
      <c r="H188" s="80">
        <v>0.20864533921329298</v>
      </c>
      <c r="I188" s="80">
        <v>0.43962187124731761</v>
      </c>
      <c r="J188" s="82">
        <v>10.962336664935965</v>
      </c>
      <c r="L188" s="54"/>
    </row>
    <row r="189" spans="1:12" ht="15" customHeight="1" x14ac:dyDescent="0.25">
      <c r="A189">
        <v>860038933</v>
      </c>
      <c r="B189" t="s">
        <v>261</v>
      </c>
      <c r="C189" t="s">
        <v>95</v>
      </c>
      <c r="D189" s="122">
        <v>1.2792750378682176</v>
      </c>
      <c r="E189" s="79">
        <v>4404486</v>
      </c>
      <c r="F189" s="80">
        <v>0.77501423532885083</v>
      </c>
      <c r="G189" s="81">
        <v>8410891</v>
      </c>
      <c r="H189" s="80">
        <v>0.10528790807151371</v>
      </c>
      <c r="I189" s="80">
        <v>0.46797586605271663</v>
      </c>
      <c r="J189" s="82">
        <v>1.5355536951109232</v>
      </c>
      <c r="L189" s="54"/>
    </row>
    <row r="190" spans="1:12" ht="15" customHeight="1" x14ac:dyDescent="0.25">
      <c r="A190">
        <v>860041367</v>
      </c>
      <c r="B190" t="s">
        <v>262</v>
      </c>
      <c r="C190" t="s">
        <v>95</v>
      </c>
      <c r="D190" s="122">
        <v>4.1552964261237966</v>
      </c>
      <c r="E190" s="79">
        <v>11873737</v>
      </c>
      <c r="F190" s="80">
        <v>0.30996970978462635</v>
      </c>
      <c r="G190" s="81">
        <v>11438156</v>
      </c>
      <c r="H190" s="80">
        <v>0.13601271935672052</v>
      </c>
      <c r="I190" s="80">
        <v>0.19711123016682058</v>
      </c>
      <c r="J190" s="82">
        <v>2.6571310717084753</v>
      </c>
      <c r="L190" s="54"/>
    </row>
    <row r="191" spans="1:12" ht="15" customHeight="1" x14ac:dyDescent="0.25">
      <c r="A191">
        <v>860041968</v>
      </c>
      <c r="B191" t="s">
        <v>263</v>
      </c>
      <c r="C191" t="s">
        <v>88</v>
      </c>
      <c r="D191" s="122">
        <v>27.996909534860411</v>
      </c>
      <c r="E191" s="79">
        <v>14273887</v>
      </c>
      <c r="F191" s="80">
        <v>0.50704472198859463</v>
      </c>
      <c r="G191" s="81">
        <v>8111796</v>
      </c>
      <c r="H191" s="80">
        <v>7.045992085292159E-2</v>
      </c>
      <c r="I191" s="80">
        <v>0.14293369803678496</v>
      </c>
      <c r="J191" s="82"/>
      <c r="L191" s="54"/>
    </row>
    <row r="192" spans="1:12" ht="15" customHeight="1" x14ac:dyDescent="0.25">
      <c r="A192">
        <v>860047372</v>
      </c>
      <c r="B192" t="s">
        <v>264</v>
      </c>
      <c r="C192" t="s">
        <v>95</v>
      </c>
      <c r="D192" s="122">
        <v>2.2294157318440035</v>
      </c>
      <c r="E192" s="79">
        <v>6416751</v>
      </c>
      <c r="F192" s="80">
        <v>0.38943182320814146</v>
      </c>
      <c r="G192" s="81">
        <v>8737854</v>
      </c>
      <c r="H192" s="80">
        <v>0.39331568306691744</v>
      </c>
      <c r="I192" s="80">
        <v>0.64417979517625268</v>
      </c>
      <c r="J192" s="82">
        <v>90.622568907779495</v>
      </c>
      <c r="L192" s="54"/>
    </row>
    <row r="193" spans="1:12" ht="15" customHeight="1" x14ac:dyDescent="0.25">
      <c r="A193">
        <v>860050146</v>
      </c>
      <c r="B193" t="s">
        <v>265</v>
      </c>
      <c r="C193" t="s">
        <v>88</v>
      </c>
      <c r="D193" s="122">
        <v>1.6462281362327167</v>
      </c>
      <c r="E193" s="79">
        <v>5993280</v>
      </c>
      <c r="F193" s="80">
        <v>0.63501190242429018</v>
      </c>
      <c r="G193" s="81">
        <v>8139570</v>
      </c>
      <c r="H193" s="80">
        <v>3.4854751949908433E-2</v>
      </c>
      <c r="I193" s="80">
        <v>9.549558514761837E-2</v>
      </c>
      <c r="J193" s="82"/>
      <c r="L193" s="54"/>
    </row>
    <row r="194" spans="1:12" ht="15" customHeight="1" x14ac:dyDescent="0.25">
      <c r="A194">
        <v>860065102</v>
      </c>
      <c r="B194" t="s">
        <v>266</v>
      </c>
      <c r="C194" t="s">
        <v>101</v>
      </c>
      <c r="D194" s="122">
        <v>4.2564069023769475</v>
      </c>
      <c r="E194" s="79">
        <v>5825357</v>
      </c>
      <c r="F194" s="80">
        <v>0.2201749745979126</v>
      </c>
      <c r="G194" s="81">
        <v>9227427</v>
      </c>
      <c r="H194" s="80">
        <v>0.18158053507533242</v>
      </c>
      <c r="I194" s="80">
        <v>0.23284779169751221</v>
      </c>
      <c r="J194" s="82">
        <v>5.821795431082835</v>
      </c>
      <c r="L194" s="54"/>
    </row>
    <row r="195" spans="1:12" ht="15" customHeight="1" x14ac:dyDescent="0.25">
      <c r="A195">
        <v>860067561</v>
      </c>
      <c r="B195" t="s">
        <v>267</v>
      </c>
      <c r="C195" t="s">
        <v>88</v>
      </c>
      <c r="D195" s="122">
        <v>1.7019819456079328</v>
      </c>
      <c r="E195" s="79">
        <v>8575005</v>
      </c>
      <c r="F195" s="80">
        <v>0.5559598057473697</v>
      </c>
      <c r="G195" s="81">
        <v>10501837</v>
      </c>
      <c r="H195" s="80">
        <v>8.0641479333861718E-2</v>
      </c>
      <c r="I195" s="80">
        <v>0.18160851287255744</v>
      </c>
      <c r="J195" s="82"/>
      <c r="L195" s="54"/>
    </row>
    <row r="196" spans="1:12" ht="15" customHeight="1" x14ac:dyDescent="0.25">
      <c r="A196">
        <v>860075625</v>
      </c>
      <c r="B196" t="s">
        <v>268</v>
      </c>
      <c r="C196" t="s">
        <v>95</v>
      </c>
      <c r="D196" s="122">
        <v>9.7264207115865666</v>
      </c>
      <c r="E196" s="79">
        <v>5246743</v>
      </c>
      <c r="F196" s="80">
        <v>6.4043363652796365E-2</v>
      </c>
      <c r="G196" s="81">
        <v>8786891</v>
      </c>
      <c r="H196" s="80">
        <v>7.6744709467978692E-2</v>
      </c>
      <c r="I196" s="80">
        <v>8.1996009737687656E-2</v>
      </c>
      <c r="J196" s="82"/>
      <c r="L196" s="54"/>
    </row>
    <row r="197" spans="1:12" ht="15" customHeight="1" x14ac:dyDescent="0.25">
      <c r="A197">
        <v>860403102</v>
      </c>
      <c r="B197" t="s">
        <v>269</v>
      </c>
      <c r="C197" t="s">
        <v>88</v>
      </c>
      <c r="D197" s="122">
        <v>3.3073561373800646</v>
      </c>
      <c r="E197" s="79">
        <v>7007789</v>
      </c>
      <c r="F197" s="80">
        <v>0.28066664300941002</v>
      </c>
      <c r="G197" s="81">
        <v>7784053</v>
      </c>
      <c r="H197" s="80">
        <v>8.0567282531592607E-2</v>
      </c>
      <c r="I197" s="80">
        <v>0.11200270604529543</v>
      </c>
      <c r="J197" s="82"/>
      <c r="L197" s="54"/>
    </row>
    <row r="198" spans="1:12" ht="15" customHeight="1" x14ac:dyDescent="0.25">
      <c r="A198">
        <v>860451253</v>
      </c>
      <c r="B198" t="s">
        <v>270</v>
      </c>
      <c r="C198" t="s">
        <v>88</v>
      </c>
      <c r="D198" s="122">
        <v>14.222348144683952</v>
      </c>
      <c r="E198" s="79">
        <v>4608504</v>
      </c>
      <c r="F198" s="80">
        <v>6.8444922730695926E-2</v>
      </c>
      <c r="G198" s="81">
        <v>4743716</v>
      </c>
      <c r="H198" s="80">
        <v>6.2278106654124747E-2</v>
      </c>
      <c r="I198" s="80">
        <v>6.6853917898963597E-2</v>
      </c>
      <c r="J198" s="82"/>
      <c r="L198" s="54"/>
    </row>
    <row r="199" spans="1:12" ht="15" customHeight="1" x14ac:dyDescent="0.25">
      <c r="A199">
        <v>860505064</v>
      </c>
      <c r="B199" t="s">
        <v>271</v>
      </c>
      <c r="C199" t="s">
        <v>88</v>
      </c>
      <c r="D199" s="122">
        <v>2.2480877444975347</v>
      </c>
      <c r="E199" s="79">
        <v>5433384</v>
      </c>
      <c r="F199" s="80">
        <v>0.31440481714528173</v>
      </c>
      <c r="G199" s="81">
        <v>9493008</v>
      </c>
      <c r="H199" s="80">
        <v>0.15568962995729929</v>
      </c>
      <c r="I199" s="80">
        <v>0.22708682011012737</v>
      </c>
      <c r="J199" s="82">
        <v>7.3843553144043321</v>
      </c>
      <c r="L199" s="54"/>
    </row>
    <row r="200" spans="1:12" ht="15" customHeight="1" x14ac:dyDescent="0.25">
      <c r="A200">
        <v>860507441</v>
      </c>
      <c r="B200" t="s">
        <v>272</v>
      </c>
      <c r="C200" t="s">
        <v>95</v>
      </c>
      <c r="D200" s="122">
        <v>14.263648007232728</v>
      </c>
      <c r="E200" s="79">
        <v>10562904</v>
      </c>
      <c r="F200" s="80">
        <v>0.180399962136921</v>
      </c>
      <c r="G200" s="81">
        <v>13264925</v>
      </c>
      <c r="H200" s="80">
        <v>0.11530055178270349</v>
      </c>
      <c r="I200" s="80">
        <v>0.14067904643260329</v>
      </c>
      <c r="J200" s="82">
        <v>57.570710186956255</v>
      </c>
      <c r="L200" s="54"/>
    </row>
    <row r="201" spans="1:12" ht="15" customHeight="1" x14ac:dyDescent="0.25">
      <c r="A201">
        <v>860519556</v>
      </c>
      <c r="B201" t="s">
        <v>273</v>
      </c>
      <c r="C201" t="s">
        <v>101</v>
      </c>
      <c r="D201" s="122">
        <v>2.5144715036646841</v>
      </c>
      <c r="E201" s="79">
        <v>64463160</v>
      </c>
      <c r="F201" s="80">
        <v>0.48426344577337033</v>
      </c>
      <c r="G201" s="81">
        <v>71039094</v>
      </c>
      <c r="H201" s="80">
        <v>0.26982106704408065</v>
      </c>
      <c r="I201" s="80">
        <v>0.52317615424543562</v>
      </c>
      <c r="J201" s="82">
        <v>6.7676923284229913</v>
      </c>
      <c r="L201" s="54"/>
    </row>
    <row r="202" spans="1:12" ht="15" customHeight="1" x14ac:dyDescent="0.25">
      <c r="A202">
        <v>890104625</v>
      </c>
      <c r="B202" t="s">
        <v>274</v>
      </c>
      <c r="C202" t="s">
        <v>88</v>
      </c>
      <c r="D202" s="122">
        <v>5.4205348079940929</v>
      </c>
      <c r="E202" s="79">
        <v>18216993</v>
      </c>
      <c r="F202" s="80">
        <v>0.48730333649026858</v>
      </c>
      <c r="G202" s="81">
        <v>12649592</v>
      </c>
      <c r="H202" s="80">
        <v>0.1482669300837125</v>
      </c>
      <c r="I202" s="80">
        <v>0.28919035491421385</v>
      </c>
      <c r="J202" s="82">
        <v>2236.0268948655257</v>
      </c>
      <c r="L202" s="54"/>
    </row>
    <row r="203" spans="1:12" ht="15" customHeight="1" x14ac:dyDescent="0.25">
      <c r="A203">
        <v>890329022</v>
      </c>
      <c r="B203" t="s">
        <v>275</v>
      </c>
      <c r="C203" t="s">
        <v>88</v>
      </c>
      <c r="D203" s="82">
        <v>4.0469135180185933</v>
      </c>
      <c r="E203" s="83">
        <v>5198589</v>
      </c>
      <c r="F203" s="84">
        <v>0.24273657389858527</v>
      </c>
      <c r="G203" s="85">
        <v>5645676</v>
      </c>
      <c r="H203" s="84">
        <v>0.25814467056345725</v>
      </c>
      <c r="I203" s="84">
        <v>0.34089150705779075</v>
      </c>
      <c r="J203" s="82">
        <v>25.714669374557406</v>
      </c>
      <c r="L203" s="54"/>
    </row>
    <row r="204" spans="1:12" ht="15" customHeight="1" x14ac:dyDescent="0.25">
      <c r="A204">
        <v>890331037</v>
      </c>
      <c r="B204" t="s">
        <v>276</v>
      </c>
      <c r="C204" t="s">
        <v>101</v>
      </c>
      <c r="D204" s="82">
        <v>6.5398625105717514</v>
      </c>
      <c r="E204" s="83">
        <v>4644172</v>
      </c>
      <c r="F204" s="84">
        <v>2.5773311444821898E-2</v>
      </c>
      <c r="G204" s="85">
        <v>42453476</v>
      </c>
      <c r="H204" s="84">
        <v>9.1724733204794892E-2</v>
      </c>
      <c r="I204" s="84">
        <v>9.4151324617093787E-2</v>
      </c>
      <c r="J204" s="82">
        <v>246.62497686184983</v>
      </c>
      <c r="L204" s="54"/>
    </row>
    <row r="205" spans="1:12" ht="15" customHeight="1" x14ac:dyDescent="0.25">
      <c r="A205">
        <v>890403077</v>
      </c>
      <c r="B205" t="s">
        <v>277</v>
      </c>
      <c r="C205" t="s">
        <v>101</v>
      </c>
      <c r="D205" s="82">
        <v>1.378218672894697</v>
      </c>
      <c r="E205" s="83">
        <v>8174860</v>
      </c>
      <c r="F205" s="84">
        <v>0.63569370695848126</v>
      </c>
      <c r="G205" s="85">
        <v>14439222</v>
      </c>
      <c r="H205" s="84">
        <v>0.10330693644008815</v>
      </c>
      <c r="I205" s="84">
        <v>0.28357164949745906</v>
      </c>
      <c r="J205" s="82">
        <v>3.6927496079126341</v>
      </c>
      <c r="L205" s="54"/>
    </row>
    <row r="206" spans="1:12" ht="15" customHeight="1" x14ac:dyDescent="0.25">
      <c r="A206">
        <v>890406689</v>
      </c>
      <c r="B206" t="s">
        <v>278</v>
      </c>
      <c r="C206" t="s">
        <v>90</v>
      </c>
      <c r="D206" s="82">
        <v>7.0253668616813867</v>
      </c>
      <c r="E206" s="83">
        <v>59925732</v>
      </c>
      <c r="F206" s="84">
        <v>9.5847748858492288E-2</v>
      </c>
      <c r="G206" s="85">
        <v>95576722</v>
      </c>
      <c r="H206" s="84">
        <v>0.19799440460218118</v>
      </c>
      <c r="I206" s="84">
        <v>0.21898347800628692</v>
      </c>
      <c r="J206" s="82">
        <v>21.694722297660089</v>
      </c>
      <c r="L206" s="54"/>
    </row>
    <row r="207" spans="1:12" ht="15" customHeight="1" x14ac:dyDescent="0.25">
      <c r="A207">
        <v>890908097</v>
      </c>
      <c r="B207" t="s">
        <v>279</v>
      </c>
      <c r="C207" t="s">
        <v>88</v>
      </c>
      <c r="D207" s="82">
        <v>2.1085033249310099</v>
      </c>
      <c r="E207" s="83">
        <v>12722715</v>
      </c>
      <c r="F207" s="84">
        <v>0.43074295825504133</v>
      </c>
      <c r="G207" s="85">
        <v>16317218</v>
      </c>
      <c r="H207" s="84">
        <v>1.7568830095945932E-2</v>
      </c>
      <c r="I207" s="84">
        <v>3.0862736527758592E-2</v>
      </c>
      <c r="J207" s="82">
        <v>36.60106112362817</v>
      </c>
      <c r="L207" s="54"/>
    </row>
    <row r="208" spans="1:12" ht="15" customHeight="1" x14ac:dyDescent="0.25">
      <c r="A208">
        <v>890920656</v>
      </c>
      <c r="B208" t="s">
        <v>280</v>
      </c>
      <c r="C208" t="s">
        <v>88</v>
      </c>
      <c r="D208" s="82">
        <v>6.418600962034188</v>
      </c>
      <c r="E208" s="83">
        <v>7514803</v>
      </c>
      <c r="F208" s="84">
        <v>0.13592946288323546</v>
      </c>
      <c r="G208" s="85">
        <v>10206396</v>
      </c>
      <c r="H208" s="84">
        <v>0.32198221570380076</v>
      </c>
      <c r="I208" s="84">
        <v>0.37263417958699624</v>
      </c>
      <c r="J208" s="82">
        <v>1273.2681620354872</v>
      </c>
      <c r="L208" s="54"/>
    </row>
    <row r="209" spans="1:12" ht="15" customHeight="1" x14ac:dyDescent="0.25">
      <c r="A209">
        <v>892003659</v>
      </c>
      <c r="B209" t="s">
        <v>281</v>
      </c>
      <c r="C209" t="s">
        <v>88</v>
      </c>
      <c r="D209" s="82">
        <v>5.7434594420572074</v>
      </c>
      <c r="E209" s="83">
        <v>4243366</v>
      </c>
      <c r="F209" s="84">
        <v>0.13218467560101493</v>
      </c>
      <c r="G209" s="85">
        <v>7855880</v>
      </c>
      <c r="H209" s="84">
        <v>0.22824687027719148</v>
      </c>
      <c r="I209" s="84">
        <v>0.26301318248242084</v>
      </c>
      <c r="J209" s="82"/>
      <c r="L209" s="54"/>
    </row>
    <row r="210" spans="1:12" ht="15" customHeight="1" x14ac:dyDescent="0.25">
      <c r="A210">
        <v>900012579</v>
      </c>
      <c r="B210" t="s">
        <v>282</v>
      </c>
      <c r="C210" t="s">
        <v>88</v>
      </c>
      <c r="D210" s="82">
        <v>10.008644739490775</v>
      </c>
      <c r="E210" s="83">
        <v>21884007</v>
      </c>
      <c r="F210" s="84">
        <v>0.4092573695773683</v>
      </c>
      <c r="G210" s="85">
        <v>27137864</v>
      </c>
      <c r="H210" s="84">
        <v>6.0070933442685194E-2</v>
      </c>
      <c r="I210" s="84">
        <v>0.10168714825897868</v>
      </c>
      <c r="J210" s="82">
        <v>2.0460719335486983</v>
      </c>
      <c r="L210" s="54"/>
    </row>
    <row r="211" spans="1:12" ht="15" customHeight="1" x14ac:dyDescent="0.25">
      <c r="A211">
        <v>900013256</v>
      </c>
      <c r="B211" t="s">
        <v>283</v>
      </c>
      <c r="C211" t="s">
        <v>101</v>
      </c>
      <c r="D211" s="82">
        <v>1.7260536697788986</v>
      </c>
      <c r="E211" s="83">
        <v>7574393</v>
      </c>
      <c r="F211" s="84">
        <v>0.55790645813631545</v>
      </c>
      <c r="G211" s="85">
        <v>8937371</v>
      </c>
      <c r="H211" s="84">
        <v>0.23403179597485518</v>
      </c>
      <c r="I211" s="84">
        <v>0.52937166869317609</v>
      </c>
      <c r="J211" s="82">
        <v>4.0840066363507663</v>
      </c>
      <c r="L211" s="54"/>
    </row>
    <row r="212" spans="1:12" ht="15" customHeight="1" x14ac:dyDescent="0.25">
      <c r="A212">
        <v>900017392</v>
      </c>
      <c r="B212" t="s">
        <v>284</v>
      </c>
      <c r="C212" t="s">
        <v>90</v>
      </c>
      <c r="D212" s="82">
        <v>3.711396151420054</v>
      </c>
      <c r="E212" s="83">
        <v>7591047</v>
      </c>
      <c r="F212" s="84">
        <v>0.25520373952406389</v>
      </c>
      <c r="G212" s="85">
        <v>8170698</v>
      </c>
      <c r="H212" s="84">
        <v>0.22623172579254319</v>
      </c>
      <c r="I212" s="84">
        <v>0.30374981427535325</v>
      </c>
      <c r="J212" s="82"/>
      <c r="L212" s="54"/>
    </row>
    <row r="213" spans="1:12" ht="15" customHeight="1" x14ac:dyDescent="0.25">
      <c r="A213">
        <v>900028247</v>
      </c>
      <c r="B213" t="s">
        <v>285</v>
      </c>
      <c r="C213" t="s">
        <v>88</v>
      </c>
      <c r="D213" s="82">
        <v>78.243592065389308</v>
      </c>
      <c r="E213" s="83">
        <v>6397855</v>
      </c>
      <c r="F213" s="84">
        <v>6.2750926700980092E-2</v>
      </c>
      <c r="G213" s="85">
        <v>6322910</v>
      </c>
      <c r="H213" s="84">
        <v>2.3952442863383369E-2</v>
      </c>
      <c r="I213" s="84">
        <v>2.5556112612705226E-2</v>
      </c>
      <c r="J213" s="82">
        <v>1.5721680077057043</v>
      </c>
      <c r="L213" s="54"/>
    </row>
    <row r="214" spans="1:12" ht="15" customHeight="1" x14ac:dyDescent="0.25">
      <c r="A214">
        <v>900037764</v>
      </c>
      <c r="B214" t="s">
        <v>286</v>
      </c>
      <c r="C214" t="s">
        <v>90</v>
      </c>
      <c r="D214" s="82">
        <v>1.8328912223353064</v>
      </c>
      <c r="E214" s="83">
        <v>17692925</v>
      </c>
      <c r="F214" s="84">
        <v>0.37660717365209867</v>
      </c>
      <c r="G214" s="85">
        <v>36217508</v>
      </c>
      <c r="H214" s="84">
        <v>1.938707800204997E-2</v>
      </c>
      <c r="I214" s="84">
        <v>3.1099295953769101E-2</v>
      </c>
      <c r="J214" s="82"/>
      <c r="L214" s="54"/>
    </row>
    <row r="215" spans="1:12" ht="15" customHeight="1" x14ac:dyDescent="0.25">
      <c r="A215">
        <v>900049245</v>
      </c>
      <c r="B215" t="s">
        <v>287</v>
      </c>
      <c r="C215" t="s">
        <v>88</v>
      </c>
      <c r="D215" s="82">
        <v>7.8141849395153473</v>
      </c>
      <c r="E215" s="83">
        <v>4918724</v>
      </c>
      <c r="F215" s="84">
        <v>0.15994312159226023</v>
      </c>
      <c r="G215" s="85">
        <v>5012716</v>
      </c>
      <c r="H215" s="84">
        <v>9.392294266157096E-2</v>
      </c>
      <c r="I215" s="84">
        <v>0.11180545636337666</v>
      </c>
      <c r="J215" s="82"/>
      <c r="L215" s="54"/>
    </row>
    <row r="216" spans="1:12" ht="15" customHeight="1" x14ac:dyDescent="0.25">
      <c r="A216">
        <v>900061628</v>
      </c>
      <c r="B216" t="s">
        <v>288</v>
      </c>
      <c r="C216" t="s">
        <v>101</v>
      </c>
      <c r="D216" s="82">
        <v>1.5165565113681581</v>
      </c>
      <c r="E216" s="83">
        <v>5271843</v>
      </c>
      <c r="F216" s="84">
        <v>0.65938855064349178</v>
      </c>
      <c r="G216" s="85">
        <v>5271843</v>
      </c>
      <c r="H216" s="84">
        <v>4.9168778645455435E-2</v>
      </c>
      <c r="I216" s="84">
        <v>0.14435445061622662</v>
      </c>
      <c r="J216" s="82"/>
      <c r="L216" s="54"/>
    </row>
    <row r="217" spans="1:12" ht="15" customHeight="1" x14ac:dyDescent="0.25">
      <c r="A217">
        <v>900068796</v>
      </c>
      <c r="B217" t="s">
        <v>289</v>
      </c>
      <c r="C217" t="s">
        <v>101</v>
      </c>
      <c r="D217" s="82">
        <v>1.5192704207859955</v>
      </c>
      <c r="E217" s="83">
        <v>19542519</v>
      </c>
      <c r="F217" s="84">
        <v>0.69434648474248184</v>
      </c>
      <c r="G217" s="85">
        <v>20530286</v>
      </c>
      <c r="H217" s="84">
        <v>0.12620930768835323</v>
      </c>
      <c r="I217" s="84">
        <v>0.41291626429363915</v>
      </c>
      <c r="J217" s="82">
        <v>60.462665915396521</v>
      </c>
      <c r="L217" s="54"/>
    </row>
    <row r="218" spans="1:12" ht="15" customHeight="1" x14ac:dyDescent="0.25">
      <c r="A218">
        <v>900097930</v>
      </c>
      <c r="B218" t="s">
        <v>290</v>
      </c>
      <c r="C218" t="s">
        <v>95</v>
      </c>
      <c r="D218" s="82">
        <v>5.2985281111234919</v>
      </c>
      <c r="E218" s="83">
        <v>7985294</v>
      </c>
      <c r="F218" s="84">
        <v>0.17721090440586854</v>
      </c>
      <c r="G218" s="85">
        <v>8625201</v>
      </c>
      <c r="H218" s="84">
        <v>0.53349813534102553</v>
      </c>
      <c r="I218" s="84">
        <v>0.64840204883341268</v>
      </c>
      <c r="J218" s="82"/>
      <c r="L218" s="54"/>
    </row>
    <row r="219" spans="1:12" ht="15" customHeight="1" x14ac:dyDescent="0.25">
      <c r="A219">
        <v>900103929</v>
      </c>
      <c r="B219" t="s">
        <v>291</v>
      </c>
      <c r="C219" t="s">
        <v>88</v>
      </c>
      <c r="D219" s="82">
        <v>3.5586855753090099</v>
      </c>
      <c r="E219" s="83">
        <v>7525322</v>
      </c>
      <c r="F219" s="84">
        <v>0.50359196443125875</v>
      </c>
      <c r="G219" s="85">
        <v>7640572</v>
      </c>
      <c r="H219" s="84">
        <v>0.25827190039941611</v>
      </c>
      <c r="I219" s="84">
        <v>0.52028146583789803</v>
      </c>
      <c r="J219" s="82">
        <v>14.710827233500847</v>
      </c>
      <c r="L219" s="54"/>
    </row>
    <row r="220" spans="1:12" ht="15" customHeight="1" x14ac:dyDescent="0.25">
      <c r="A220">
        <v>900116938</v>
      </c>
      <c r="B220" t="s">
        <v>292</v>
      </c>
      <c r="C220" t="s">
        <v>101</v>
      </c>
      <c r="D220" s="82">
        <v>13.810607826487516</v>
      </c>
      <c r="E220" s="83">
        <v>9233015</v>
      </c>
      <c r="F220" s="84">
        <v>0.56014507337870645</v>
      </c>
      <c r="G220" s="85">
        <v>5354420</v>
      </c>
      <c r="H220" s="84">
        <v>9.3268628087224748E-2</v>
      </c>
      <c r="I220" s="84">
        <v>0.21204406826509686</v>
      </c>
      <c r="J220" s="82">
        <v>19.865848964165732</v>
      </c>
      <c r="L220" s="54"/>
    </row>
    <row r="221" spans="1:12" ht="15" customHeight="1" x14ac:dyDescent="0.25">
      <c r="A221">
        <v>900129770</v>
      </c>
      <c r="B221" t="s">
        <v>293</v>
      </c>
      <c r="C221" t="s">
        <v>88</v>
      </c>
      <c r="D221" s="82">
        <v>2.7978117123978068</v>
      </c>
      <c r="E221" s="83">
        <v>4669424</v>
      </c>
      <c r="F221" s="84">
        <v>0.4220902376306665</v>
      </c>
      <c r="G221" s="85">
        <v>7916342</v>
      </c>
      <c r="H221" s="84">
        <v>0.16823842668163308</v>
      </c>
      <c r="I221" s="84">
        <v>0.29111539142699999</v>
      </c>
      <c r="J221" s="82"/>
      <c r="L221" s="54"/>
    </row>
    <row r="222" spans="1:12" ht="15" customHeight="1" x14ac:dyDescent="0.25">
      <c r="A222">
        <v>900138461</v>
      </c>
      <c r="B222" t="s">
        <v>294</v>
      </c>
      <c r="C222" t="s">
        <v>88</v>
      </c>
      <c r="D222" s="82">
        <v>18.740006172499839</v>
      </c>
      <c r="E222" s="83">
        <v>7415021</v>
      </c>
      <c r="F222" s="84">
        <v>0.5469341393266488</v>
      </c>
      <c r="G222" s="85">
        <v>3602222</v>
      </c>
      <c r="H222" s="84">
        <v>0.13402816758982686</v>
      </c>
      <c r="I222" s="84">
        <v>0.29582491029148122</v>
      </c>
      <c r="J222" s="82">
        <v>1.5525773646482894</v>
      </c>
    </row>
    <row r="223" spans="1:12" ht="15" customHeight="1" x14ac:dyDescent="0.25">
      <c r="A223">
        <v>900146693</v>
      </c>
      <c r="B223" t="s">
        <v>295</v>
      </c>
      <c r="C223" t="s">
        <v>95</v>
      </c>
      <c r="D223" s="82">
        <v>92.255781164151131</v>
      </c>
      <c r="E223" s="83">
        <v>22588361</v>
      </c>
      <c r="F223" s="84">
        <v>0.40067240738613014</v>
      </c>
      <c r="G223" s="85">
        <v>17369970</v>
      </c>
      <c r="H223" s="84">
        <v>2.4047362488238563E-2</v>
      </c>
      <c r="I223" s="84">
        <v>4.0123903495515534E-2</v>
      </c>
      <c r="J223" s="82"/>
      <c r="L223" s="54"/>
    </row>
    <row r="224" spans="1:12" ht="15" customHeight="1" x14ac:dyDescent="0.25">
      <c r="A224">
        <v>900154758</v>
      </c>
      <c r="B224" t="s">
        <v>296</v>
      </c>
      <c r="C224" t="s">
        <v>88</v>
      </c>
      <c r="D224" s="82">
        <v>2.5158432484988</v>
      </c>
      <c r="E224" s="83">
        <v>6395279</v>
      </c>
      <c r="F224" s="84">
        <v>0.37099317270363863</v>
      </c>
      <c r="G224" s="85">
        <v>8299084</v>
      </c>
      <c r="H224" s="84">
        <v>0.11364641473148032</v>
      </c>
      <c r="I224" s="84">
        <v>0.18067596375696401</v>
      </c>
      <c r="J224" s="82">
        <v>4.4203511647514544</v>
      </c>
      <c r="L224" s="54"/>
    </row>
    <row r="225" spans="1:12" ht="15" customHeight="1" x14ac:dyDescent="0.25">
      <c r="A225">
        <v>900159278</v>
      </c>
      <c r="B225" t="s">
        <v>297</v>
      </c>
      <c r="C225" t="s">
        <v>88</v>
      </c>
      <c r="D225" s="82">
        <v>1.7936894578825129</v>
      </c>
      <c r="E225" s="83">
        <v>14011000</v>
      </c>
      <c r="F225" s="84">
        <v>0.76304388773780374</v>
      </c>
      <c r="G225" s="85">
        <v>10064000</v>
      </c>
      <c r="H225" s="84">
        <v>8.3396119796571855E-2</v>
      </c>
      <c r="I225" s="84">
        <v>0.35194753577106519</v>
      </c>
      <c r="J225" s="82">
        <v>2.3964817320703653</v>
      </c>
      <c r="L225" s="54"/>
    </row>
    <row r="226" spans="1:12" ht="15" customHeight="1" x14ac:dyDescent="0.25">
      <c r="A226">
        <v>900160063</v>
      </c>
      <c r="B226" t="s">
        <v>298</v>
      </c>
      <c r="C226" t="s">
        <v>101</v>
      </c>
      <c r="D226" s="82">
        <v>5.1626841446867857</v>
      </c>
      <c r="E226" s="83">
        <v>8255814</v>
      </c>
      <c r="F226" s="84">
        <v>0.22373572383867521</v>
      </c>
      <c r="G226" s="85">
        <v>9771978</v>
      </c>
      <c r="H226" s="84">
        <v>6.4325380975667576E-2</v>
      </c>
      <c r="I226" s="84">
        <v>8.2865311403689204E-2</v>
      </c>
      <c r="J226" s="82"/>
      <c r="L226" s="54"/>
    </row>
    <row r="227" spans="1:12" ht="15" customHeight="1" x14ac:dyDescent="0.25">
      <c r="A227">
        <v>900166357</v>
      </c>
      <c r="B227" t="s">
        <v>299</v>
      </c>
      <c r="C227" t="s">
        <v>95</v>
      </c>
      <c r="D227" s="82">
        <v>3.4177850429683487</v>
      </c>
      <c r="E227" s="83">
        <v>5389724</v>
      </c>
      <c r="F227" s="84">
        <v>0.16246223275362268</v>
      </c>
      <c r="G227" s="85">
        <v>12276245</v>
      </c>
      <c r="H227" s="84">
        <v>0.2143409856850487</v>
      </c>
      <c r="I227" s="84">
        <v>0.2559179944681782</v>
      </c>
      <c r="J227" s="82">
        <v>9.6593164684613768</v>
      </c>
      <c r="L227" s="54"/>
    </row>
    <row r="228" spans="1:12" ht="15" customHeight="1" x14ac:dyDescent="0.25">
      <c r="A228">
        <v>900182037</v>
      </c>
      <c r="B228" t="s">
        <v>300</v>
      </c>
      <c r="C228" t="s">
        <v>88</v>
      </c>
      <c r="D228" s="82">
        <v>6.7631678688543957</v>
      </c>
      <c r="E228" s="83">
        <v>5854151</v>
      </c>
      <c r="F228" s="84">
        <v>0.1496304582125523</v>
      </c>
      <c r="G228" s="85">
        <v>6709681</v>
      </c>
      <c r="H228" s="84">
        <v>8.1693220749699119E-2</v>
      </c>
      <c r="I228" s="84">
        <v>9.6067905463761982E-2</v>
      </c>
      <c r="J228" s="82"/>
      <c r="L228" s="54"/>
    </row>
    <row r="229" spans="1:12" ht="15" customHeight="1" x14ac:dyDescent="0.25">
      <c r="A229">
        <v>900191089</v>
      </c>
      <c r="B229" t="s">
        <v>301</v>
      </c>
      <c r="C229" t="s">
        <v>101</v>
      </c>
      <c r="D229" s="82">
        <v>1011.8924960578796</v>
      </c>
      <c r="E229" s="83">
        <v>10898432</v>
      </c>
      <c r="F229" s="84">
        <v>8.1934051035004951E-2</v>
      </c>
      <c r="G229" s="85">
        <v>10167820</v>
      </c>
      <c r="H229" s="84">
        <v>3.6541351034526409E-2</v>
      </c>
      <c r="I229" s="84">
        <v>3.980253387648483E-2</v>
      </c>
      <c r="J229" s="82">
        <v>134.946648882961</v>
      </c>
      <c r="L229" s="54"/>
    </row>
    <row r="230" spans="1:12" ht="15" customHeight="1" x14ac:dyDescent="0.25">
      <c r="A230">
        <v>900192981</v>
      </c>
      <c r="B230" t="s">
        <v>302</v>
      </c>
      <c r="C230" t="s">
        <v>101</v>
      </c>
      <c r="D230" s="82">
        <v>6.8259866713073647</v>
      </c>
      <c r="E230" s="83">
        <v>8168546</v>
      </c>
      <c r="F230" s="84">
        <v>0.1215688631399434</v>
      </c>
      <c r="G230" s="85">
        <v>10903530</v>
      </c>
      <c r="H230" s="84">
        <v>0.14815914661538074</v>
      </c>
      <c r="I230" s="84">
        <v>0.1686633594808287</v>
      </c>
      <c r="J230" s="82">
        <v>52.325328629146988</v>
      </c>
      <c r="L230" s="54"/>
    </row>
    <row r="231" spans="1:12" ht="15" customHeight="1" x14ac:dyDescent="0.25">
      <c r="A231">
        <v>900194642</v>
      </c>
      <c r="B231" t="s">
        <v>303</v>
      </c>
      <c r="C231" t="s">
        <v>88</v>
      </c>
      <c r="D231" s="82">
        <v>3.0887761076271372</v>
      </c>
      <c r="E231" s="83">
        <v>16678825</v>
      </c>
      <c r="F231" s="84">
        <v>0.69029161974721376</v>
      </c>
      <c r="G231" s="85">
        <v>11477232</v>
      </c>
      <c r="H231" s="84">
        <v>5.6940395631842784E-2</v>
      </c>
      <c r="I231" s="84">
        <v>0.18385164645970387</v>
      </c>
      <c r="J231" s="82"/>
      <c r="L231" s="54"/>
    </row>
    <row r="232" spans="1:12" ht="15" customHeight="1" x14ac:dyDescent="0.25">
      <c r="A232">
        <v>900206480</v>
      </c>
      <c r="B232" t="s">
        <v>304</v>
      </c>
      <c r="C232" t="s">
        <v>88</v>
      </c>
      <c r="D232" s="82">
        <v>2.1944236575866087</v>
      </c>
      <c r="E232" s="83">
        <v>25311359</v>
      </c>
      <c r="F232" s="84">
        <v>0.48869400856015632</v>
      </c>
      <c r="G232" s="85">
        <v>32835041</v>
      </c>
      <c r="H232" s="84">
        <v>0.28938174735034511</v>
      </c>
      <c r="I232" s="84">
        <v>0.5659658838251489</v>
      </c>
      <c r="J232" s="82"/>
      <c r="L232" s="54"/>
    </row>
    <row r="233" spans="1:12" ht="15" customHeight="1" x14ac:dyDescent="0.25">
      <c r="A233">
        <v>900209807</v>
      </c>
      <c r="B233" t="s">
        <v>305</v>
      </c>
      <c r="C233" t="s">
        <v>88</v>
      </c>
      <c r="D233" s="82">
        <v>1.4676116118587923</v>
      </c>
      <c r="E233" s="83">
        <v>44781613</v>
      </c>
      <c r="F233" s="84">
        <v>0.62527664406051497</v>
      </c>
      <c r="G233" s="85">
        <v>57392217</v>
      </c>
      <c r="H233" s="84">
        <v>0.35024950557884654</v>
      </c>
      <c r="I233" s="84">
        <v>0.93468821739365815</v>
      </c>
      <c r="J233" s="82">
        <v>13.346739413312845</v>
      </c>
      <c r="L233" s="54"/>
    </row>
    <row r="234" spans="1:12" ht="15" customHeight="1" x14ac:dyDescent="0.25">
      <c r="A234">
        <v>900211067</v>
      </c>
      <c r="B234" t="s">
        <v>306</v>
      </c>
      <c r="C234" t="s">
        <v>88</v>
      </c>
      <c r="D234" s="82">
        <v>3.7438658848440007</v>
      </c>
      <c r="E234" s="83">
        <v>6419716</v>
      </c>
      <c r="F234" s="84">
        <v>0.26145918717993849</v>
      </c>
      <c r="G234" s="85">
        <v>6608814</v>
      </c>
      <c r="H234" s="84">
        <v>0.1143089744341913</v>
      </c>
      <c r="I234" s="84">
        <v>0.15477678748410834</v>
      </c>
      <c r="J234" s="82">
        <v>1.8619074662618451</v>
      </c>
      <c r="L234" s="54"/>
    </row>
    <row r="235" spans="1:12" ht="15" customHeight="1" x14ac:dyDescent="0.25">
      <c r="A235">
        <v>900212743</v>
      </c>
      <c r="B235" t="s">
        <v>307</v>
      </c>
      <c r="C235" t="s">
        <v>101</v>
      </c>
      <c r="D235" s="82">
        <v>2.5620126356062323</v>
      </c>
      <c r="E235" s="83">
        <v>14893728</v>
      </c>
      <c r="F235" s="84">
        <v>0.51914563770194233</v>
      </c>
      <c r="G235" s="85">
        <v>29027190</v>
      </c>
      <c r="H235" s="84">
        <v>0.11689700600004645</v>
      </c>
      <c r="I235" s="84">
        <v>0.24310272541021022</v>
      </c>
      <c r="J235" s="82">
        <v>2.0590777000597886</v>
      </c>
      <c r="L235" s="54"/>
    </row>
    <row r="236" spans="1:12" ht="15" customHeight="1" x14ac:dyDescent="0.25">
      <c r="A236">
        <v>900230826</v>
      </c>
      <c r="B236" t="s">
        <v>308</v>
      </c>
      <c r="C236" t="s">
        <v>90</v>
      </c>
      <c r="D236" s="82">
        <v>2.8236587976676595</v>
      </c>
      <c r="E236" s="83">
        <v>16687326</v>
      </c>
      <c r="F236" s="84">
        <v>0.37484688938234229</v>
      </c>
      <c r="G236" s="85">
        <v>21580271</v>
      </c>
      <c r="H236" s="84">
        <v>0.10343749649659384</v>
      </c>
      <c r="I236" s="84">
        <v>0.16545946063420613</v>
      </c>
      <c r="J236" s="82">
        <v>19.900904014000513</v>
      </c>
      <c r="L236" s="54"/>
    </row>
    <row r="237" spans="1:12" ht="15" customHeight="1" x14ac:dyDescent="0.25">
      <c r="A237">
        <v>900232333</v>
      </c>
      <c r="B237" t="s">
        <v>309</v>
      </c>
      <c r="C237" t="s">
        <v>88</v>
      </c>
      <c r="D237" s="82">
        <v>1.7757444995391174</v>
      </c>
      <c r="E237" s="83">
        <v>6854715</v>
      </c>
      <c r="F237" s="84">
        <v>0.67412745923242423</v>
      </c>
      <c r="G237" s="85">
        <v>5168928</v>
      </c>
      <c r="H237" s="84">
        <v>7.7524574908196156E-2</v>
      </c>
      <c r="I237" s="84">
        <v>0.23789845786205574</v>
      </c>
      <c r="J237" s="82">
        <v>4.0341317306335895</v>
      </c>
      <c r="L237" s="54"/>
    </row>
    <row r="238" spans="1:12" ht="15" customHeight="1" x14ac:dyDescent="0.25">
      <c r="A238">
        <v>900233015</v>
      </c>
      <c r="B238" t="s">
        <v>310</v>
      </c>
      <c r="C238" t="s">
        <v>88</v>
      </c>
      <c r="D238" s="82">
        <v>2.8960193023588165</v>
      </c>
      <c r="E238" s="83">
        <v>25884082</v>
      </c>
      <c r="F238" s="84">
        <v>0.58149105451594907</v>
      </c>
      <c r="G238" s="85">
        <v>20313732</v>
      </c>
      <c r="H238" s="84">
        <v>0.27777308274987367</v>
      </c>
      <c r="I238" s="84">
        <v>0.66372077764932613</v>
      </c>
      <c r="J238" s="82">
        <v>2.8220689366467298</v>
      </c>
      <c r="L238" s="54"/>
    </row>
    <row r="239" spans="1:12" ht="15" customHeight="1" x14ac:dyDescent="0.25">
      <c r="A239">
        <v>900241201</v>
      </c>
      <c r="B239" t="s">
        <v>311</v>
      </c>
      <c r="C239" t="s">
        <v>90</v>
      </c>
      <c r="D239" s="82">
        <v>7.0193368767400655</v>
      </c>
      <c r="E239" s="83">
        <v>6064512</v>
      </c>
      <c r="F239" s="84">
        <v>0.14188250890968446</v>
      </c>
      <c r="G239" s="85">
        <v>6093476</v>
      </c>
      <c r="H239" s="84">
        <v>0.10556851229428722</v>
      </c>
      <c r="I239" s="84">
        <v>0.12302337778962287</v>
      </c>
      <c r="J239" s="82"/>
      <c r="L239" s="54"/>
    </row>
    <row r="240" spans="1:12" ht="15" customHeight="1" x14ac:dyDescent="0.25">
      <c r="A240">
        <v>900248366</v>
      </c>
      <c r="B240" t="s">
        <v>312</v>
      </c>
      <c r="C240" t="s">
        <v>88</v>
      </c>
      <c r="D240" s="82">
        <v>4.3878073068901697</v>
      </c>
      <c r="E240" s="83">
        <v>13852988</v>
      </c>
      <c r="F240" s="84">
        <v>0.15506513927974616</v>
      </c>
      <c r="G240" s="85">
        <v>22438042</v>
      </c>
      <c r="H240" s="84">
        <v>0.14355675488533773</v>
      </c>
      <c r="I240" s="84">
        <v>0.16990274819879561</v>
      </c>
      <c r="J240" s="82"/>
      <c r="L240" s="54"/>
    </row>
    <row r="241" spans="1:12" ht="15" customHeight="1" x14ac:dyDescent="0.25">
      <c r="A241">
        <v>900252726</v>
      </c>
      <c r="B241" t="s">
        <v>313</v>
      </c>
      <c r="C241" t="s">
        <v>101</v>
      </c>
      <c r="D241" s="82">
        <v>8.0223446229793236</v>
      </c>
      <c r="E241" s="83">
        <v>5775422</v>
      </c>
      <c r="F241" s="84">
        <v>6.2222779392335378E-2</v>
      </c>
      <c r="G241" s="85">
        <v>12395152</v>
      </c>
      <c r="H241" s="84">
        <v>0.11976149655757892</v>
      </c>
      <c r="I241" s="84">
        <v>0.12770783286885065</v>
      </c>
      <c r="J241" s="82"/>
      <c r="L241" s="54"/>
    </row>
    <row r="242" spans="1:12" ht="15" customHeight="1" x14ac:dyDescent="0.25">
      <c r="A242">
        <v>900253062</v>
      </c>
      <c r="B242" t="s">
        <v>314</v>
      </c>
      <c r="C242" t="s">
        <v>101</v>
      </c>
      <c r="D242" s="82">
        <v>22.363041963026912</v>
      </c>
      <c r="E242" s="83">
        <v>16183017</v>
      </c>
      <c r="F242" s="84">
        <v>4.5267300208325034E-2</v>
      </c>
      <c r="G242" s="85">
        <v>16275251</v>
      </c>
      <c r="H242" s="84">
        <v>0.14038032327131958</v>
      </c>
      <c r="I242" s="84">
        <v>0.14703625768966636</v>
      </c>
      <c r="J242" s="82"/>
      <c r="L242" s="54"/>
    </row>
    <row r="243" spans="1:12" ht="15" customHeight="1" x14ac:dyDescent="0.25">
      <c r="A243">
        <v>900269775</v>
      </c>
      <c r="B243" t="s">
        <v>315</v>
      </c>
      <c r="C243" t="s">
        <v>88</v>
      </c>
      <c r="D243" s="82">
        <v>1.3654987524956206</v>
      </c>
      <c r="E243" s="83">
        <v>5674806</v>
      </c>
      <c r="F243" s="84">
        <v>0.66181440444496753</v>
      </c>
      <c r="G243" s="85">
        <v>8028988</v>
      </c>
      <c r="H243" s="84">
        <v>5.151068392610602E-2</v>
      </c>
      <c r="I243" s="84">
        <v>0.15231483718745126</v>
      </c>
      <c r="J243" s="82">
        <v>31.236341345048658</v>
      </c>
      <c r="L243" s="54"/>
    </row>
    <row r="244" spans="1:12" ht="15" customHeight="1" x14ac:dyDescent="0.25">
      <c r="A244">
        <v>900277518</v>
      </c>
      <c r="B244" t="s">
        <v>316</v>
      </c>
      <c r="C244" t="s">
        <v>88</v>
      </c>
      <c r="D244" s="82">
        <v>3.9853516211500222</v>
      </c>
      <c r="E244" s="83">
        <v>3678401</v>
      </c>
      <c r="F244" s="84">
        <v>0.3305211373611997</v>
      </c>
      <c r="G244" s="85">
        <v>5135091</v>
      </c>
      <c r="H244" s="84">
        <v>0.13736028706119111</v>
      </c>
      <c r="I244" s="84">
        <v>0.2051749423720047</v>
      </c>
      <c r="J244" s="82">
        <v>9.9993546305259766</v>
      </c>
      <c r="L244" s="54"/>
    </row>
    <row r="245" spans="1:12" ht="15" customHeight="1" x14ac:dyDescent="0.25">
      <c r="A245">
        <v>900278019</v>
      </c>
      <c r="B245" t="s">
        <v>317</v>
      </c>
      <c r="C245" t="s">
        <v>101</v>
      </c>
      <c r="D245" s="82">
        <v>1.5634137743968448</v>
      </c>
      <c r="E245" s="83">
        <v>3688990</v>
      </c>
      <c r="F245" s="84">
        <v>0.56995571148449486</v>
      </c>
      <c r="G245" s="85">
        <v>4940286</v>
      </c>
      <c r="H245" s="84">
        <v>0.55754051191806586</v>
      </c>
      <c r="I245" s="84">
        <v>1.2964723094978712</v>
      </c>
      <c r="J245" s="82">
        <v>54.89089428804045</v>
      </c>
      <c r="L245" s="54"/>
    </row>
    <row r="246" spans="1:12" ht="15" customHeight="1" x14ac:dyDescent="0.25">
      <c r="A246">
        <v>900291838</v>
      </c>
      <c r="B246" t="s">
        <v>318</v>
      </c>
      <c r="C246" t="s">
        <v>101</v>
      </c>
      <c r="D246" s="82">
        <v>4.2268336266044662</v>
      </c>
      <c r="E246" s="83">
        <v>23656240</v>
      </c>
      <c r="F246" s="84">
        <v>0.37150746276932195</v>
      </c>
      <c r="G246" s="85">
        <v>20970260</v>
      </c>
      <c r="H246" s="84">
        <v>8.3332791363894321E-2</v>
      </c>
      <c r="I246" s="84">
        <v>0.13259153677636806</v>
      </c>
      <c r="J246" s="82"/>
      <c r="L246" s="54"/>
    </row>
    <row r="247" spans="1:12" ht="15" customHeight="1" x14ac:dyDescent="0.25">
      <c r="A247">
        <v>900293698</v>
      </c>
      <c r="B247" t="s">
        <v>319</v>
      </c>
      <c r="C247" t="s">
        <v>88</v>
      </c>
      <c r="D247" s="82">
        <v>2.0464723262073448</v>
      </c>
      <c r="E247" s="83">
        <v>5141419</v>
      </c>
      <c r="F247" s="84">
        <v>0.37878865093353425</v>
      </c>
      <c r="G247" s="85">
        <v>8057451</v>
      </c>
      <c r="H247" s="84">
        <v>0.18158694463695324</v>
      </c>
      <c r="I247" s="84">
        <v>0.29231105469955698</v>
      </c>
      <c r="J247" s="82">
        <v>27.446680572873575</v>
      </c>
      <c r="L247" s="54"/>
    </row>
    <row r="248" spans="1:12" ht="15" customHeight="1" x14ac:dyDescent="0.25">
      <c r="A248">
        <v>900308132</v>
      </c>
      <c r="B248" t="s">
        <v>320</v>
      </c>
      <c r="C248" t="s">
        <v>88</v>
      </c>
      <c r="D248" s="82">
        <v>4.7892672074684217</v>
      </c>
      <c r="E248" s="83">
        <v>9647372</v>
      </c>
      <c r="F248" s="84">
        <v>0.29639241565277685</v>
      </c>
      <c r="G248" s="85">
        <v>10605805</v>
      </c>
      <c r="H248" s="84">
        <v>0.55050590222580531</v>
      </c>
      <c r="I248" s="84">
        <v>0.78240473023971302</v>
      </c>
      <c r="J248" s="82"/>
      <c r="L248" s="54"/>
    </row>
    <row r="249" spans="1:12" ht="15" customHeight="1" x14ac:dyDescent="0.25">
      <c r="A249">
        <v>900309334</v>
      </c>
      <c r="B249" t="s">
        <v>321</v>
      </c>
      <c r="C249" t="s">
        <v>90</v>
      </c>
      <c r="D249" s="82">
        <v>24.28805795886597</v>
      </c>
      <c r="E249" s="83">
        <v>4667346</v>
      </c>
      <c r="F249" s="84">
        <v>0.19490807296697207</v>
      </c>
      <c r="G249" s="85">
        <v>15724847</v>
      </c>
      <c r="H249" s="84">
        <v>4.8138258642688329E-2</v>
      </c>
      <c r="I249" s="84">
        <v>5.979225107881813E-2</v>
      </c>
      <c r="J249" s="82"/>
      <c r="L249" s="54"/>
    </row>
    <row r="250" spans="1:12" ht="15" customHeight="1" x14ac:dyDescent="0.25">
      <c r="A250">
        <v>900313043</v>
      </c>
      <c r="B250" t="s">
        <v>322</v>
      </c>
      <c r="C250" t="s">
        <v>101</v>
      </c>
      <c r="D250" s="82">
        <v>6.7930753728335347</v>
      </c>
      <c r="E250" s="83">
        <v>4311786</v>
      </c>
      <c r="F250" s="84">
        <v>3.5051439388323891E-2</v>
      </c>
      <c r="G250" s="85">
        <v>20490206</v>
      </c>
      <c r="H250" s="84">
        <v>7.0065863552465024E-2</v>
      </c>
      <c r="I250" s="84">
        <v>7.2610983022815878E-2</v>
      </c>
      <c r="J250" s="82">
        <v>212.18111808328581</v>
      </c>
      <c r="L250" s="54"/>
    </row>
    <row r="251" spans="1:12" ht="15" customHeight="1" x14ac:dyDescent="0.25">
      <c r="A251">
        <v>900315071</v>
      </c>
      <c r="B251" t="s">
        <v>323</v>
      </c>
      <c r="C251" t="s">
        <v>95</v>
      </c>
      <c r="D251" s="82">
        <v>3.9026679059843579</v>
      </c>
      <c r="E251" s="83">
        <v>8032013</v>
      </c>
      <c r="F251" s="84">
        <v>0.33188275582164123</v>
      </c>
      <c r="G251" s="85">
        <v>7223387</v>
      </c>
      <c r="H251" s="84">
        <v>0.14270795064096231</v>
      </c>
      <c r="I251" s="84">
        <v>0.21359716709072904</v>
      </c>
      <c r="J251" s="82">
        <v>7.4828798680828363</v>
      </c>
      <c r="L251" s="54"/>
    </row>
    <row r="252" spans="1:12" ht="15" customHeight="1" x14ac:dyDescent="0.25">
      <c r="A252">
        <v>900321674</v>
      </c>
      <c r="B252" t="s">
        <v>324</v>
      </c>
      <c r="C252" t="s">
        <v>88</v>
      </c>
      <c r="D252" s="82">
        <v>26.333712413194746</v>
      </c>
      <c r="E252" s="83">
        <v>14657934</v>
      </c>
      <c r="F252" s="84">
        <v>0.58603274174387032</v>
      </c>
      <c r="G252" s="85">
        <v>7092826</v>
      </c>
      <c r="H252" s="84">
        <v>3.965650321864083E-2</v>
      </c>
      <c r="I252" s="84">
        <v>9.5796231290602649E-2</v>
      </c>
      <c r="J252" s="82"/>
      <c r="L252" s="54"/>
    </row>
    <row r="253" spans="1:12" ht="15" customHeight="1" x14ac:dyDescent="0.25">
      <c r="A253">
        <v>900327590</v>
      </c>
      <c r="B253" t="s">
        <v>325</v>
      </c>
      <c r="C253" t="s">
        <v>95</v>
      </c>
      <c r="D253" s="82">
        <v>3.951819464959208</v>
      </c>
      <c r="E253" s="83">
        <v>6658797</v>
      </c>
      <c r="F253" s="84">
        <v>0.15532699939922473</v>
      </c>
      <c r="G253" s="85">
        <v>13355325</v>
      </c>
      <c r="H253" s="84">
        <v>2.4768650295988858E-2</v>
      </c>
      <c r="I253" s="84">
        <v>2.932335978345716E-2</v>
      </c>
      <c r="J253" s="82"/>
      <c r="L253" s="54"/>
    </row>
    <row r="254" spans="1:12" ht="15" customHeight="1" x14ac:dyDescent="0.25">
      <c r="A254">
        <v>900329160</v>
      </c>
      <c r="B254" t="s">
        <v>326</v>
      </c>
      <c r="C254" t="s">
        <v>101</v>
      </c>
      <c r="D254" s="82">
        <v>3.313923002515982</v>
      </c>
      <c r="E254" s="83">
        <v>27163038</v>
      </c>
      <c r="F254" s="84">
        <v>0.34063315947077183</v>
      </c>
      <c r="G254" s="85">
        <v>30385823</v>
      </c>
      <c r="H254" s="84">
        <v>0.21811312050223797</v>
      </c>
      <c r="I254" s="84">
        <v>0.33079176430403084</v>
      </c>
      <c r="J254" s="82"/>
      <c r="L254" s="54"/>
    </row>
    <row r="255" spans="1:12" ht="15" customHeight="1" x14ac:dyDescent="0.25">
      <c r="A255">
        <v>900346779</v>
      </c>
      <c r="B255" t="s">
        <v>327</v>
      </c>
      <c r="C255" t="s">
        <v>88</v>
      </c>
      <c r="D255" s="82">
        <v>6.552649769585253</v>
      </c>
      <c r="E255" s="83">
        <v>20483725</v>
      </c>
      <c r="F255" s="84">
        <v>0.42341988931518382</v>
      </c>
      <c r="G255" s="85">
        <v>21295863</v>
      </c>
      <c r="H255" s="84">
        <v>0.1618513235733923</v>
      </c>
      <c r="I255" s="84">
        <v>0.28070916872446072</v>
      </c>
      <c r="J255" s="82">
        <v>2.7049863075188285</v>
      </c>
      <c r="L255" s="54"/>
    </row>
    <row r="256" spans="1:12" ht="15" customHeight="1" x14ac:dyDescent="0.25">
      <c r="A256">
        <v>900353914</v>
      </c>
      <c r="B256" t="s">
        <v>328</v>
      </c>
      <c r="C256" t="s">
        <v>88</v>
      </c>
      <c r="D256" s="82">
        <v>2.8131388940445392</v>
      </c>
      <c r="E256" s="83">
        <v>4366693</v>
      </c>
      <c r="F256" s="84">
        <v>0.42997789846382162</v>
      </c>
      <c r="G256" s="85">
        <v>5226043</v>
      </c>
      <c r="H256" s="84">
        <v>0.26420710588984181</v>
      </c>
      <c r="I256" s="84">
        <v>0.46350326623795479</v>
      </c>
      <c r="J256" s="82">
        <v>7.8971857802352572</v>
      </c>
      <c r="L256" s="54"/>
    </row>
    <row r="257" spans="1:12" ht="15" customHeight="1" x14ac:dyDescent="0.25">
      <c r="A257">
        <v>900366855</v>
      </c>
      <c r="B257" t="s">
        <v>329</v>
      </c>
      <c r="C257" t="s">
        <v>90</v>
      </c>
      <c r="D257" s="82">
        <v>7.7183346352779649</v>
      </c>
      <c r="E257" s="83">
        <v>9082006</v>
      </c>
      <c r="F257" s="84">
        <v>0.12956162789694675</v>
      </c>
      <c r="G257" s="85">
        <v>9082006</v>
      </c>
      <c r="H257" s="84">
        <v>6.1608632688092482E-2</v>
      </c>
      <c r="I257" s="84">
        <v>7.0778856565388751E-2</v>
      </c>
      <c r="J257" s="82"/>
      <c r="L257" s="54"/>
    </row>
    <row r="258" spans="1:12" ht="15" customHeight="1" x14ac:dyDescent="0.25">
      <c r="A258">
        <v>900367177</v>
      </c>
      <c r="B258" t="s">
        <v>330</v>
      </c>
      <c r="C258" t="s">
        <v>95</v>
      </c>
      <c r="D258" s="82">
        <v>7.131479666180951</v>
      </c>
      <c r="E258" s="83">
        <v>4628654</v>
      </c>
      <c r="F258" s="84">
        <v>0.13932439939538119</v>
      </c>
      <c r="G258" s="85">
        <v>4663390</v>
      </c>
      <c r="H258" s="84">
        <v>0.35285302189436152</v>
      </c>
      <c r="I258" s="84">
        <v>0.40997214472733357</v>
      </c>
      <c r="J258" s="82">
        <v>60.908598553633439</v>
      </c>
      <c r="L258" s="54"/>
    </row>
    <row r="259" spans="1:12" ht="15" customHeight="1" x14ac:dyDescent="0.25">
      <c r="A259">
        <v>900374844</v>
      </c>
      <c r="B259" t="s">
        <v>331</v>
      </c>
      <c r="C259" t="s">
        <v>90</v>
      </c>
      <c r="D259" s="82">
        <v>2.4125178057730419</v>
      </c>
      <c r="E259" s="83">
        <v>5744426</v>
      </c>
      <c r="F259" s="84">
        <v>0.34014533044866024</v>
      </c>
      <c r="G259" s="85">
        <v>7889264</v>
      </c>
      <c r="H259" s="84">
        <v>0.32118934134087451</v>
      </c>
      <c r="I259" s="84">
        <v>0.48675770008457064</v>
      </c>
      <c r="J259" s="82"/>
      <c r="L259" s="54"/>
    </row>
    <row r="260" spans="1:12" ht="15" customHeight="1" x14ac:dyDescent="0.25">
      <c r="A260">
        <v>900380666</v>
      </c>
      <c r="B260" t="s">
        <v>332</v>
      </c>
      <c r="C260" t="s">
        <v>88</v>
      </c>
      <c r="D260" s="82">
        <v>1.370383143314037</v>
      </c>
      <c r="E260" s="83">
        <v>4271221</v>
      </c>
      <c r="F260" s="84">
        <v>0.72289316514573798</v>
      </c>
      <c r="G260" s="85">
        <v>4420526</v>
      </c>
      <c r="H260" s="84">
        <v>3.1777174943621422E-2</v>
      </c>
      <c r="I260" s="84">
        <v>0.11467481471661969</v>
      </c>
      <c r="J260" s="82">
        <v>10.24915082895269</v>
      </c>
      <c r="L260" s="54"/>
    </row>
    <row r="261" spans="1:12" ht="15" customHeight="1" x14ac:dyDescent="0.25">
      <c r="A261">
        <v>900384224</v>
      </c>
      <c r="B261" t="s">
        <v>333</v>
      </c>
      <c r="C261" t="s">
        <v>95</v>
      </c>
      <c r="D261" s="82">
        <v>9.0499500870753078</v>
      </c>
      <c r="E261" s="83">
        <v>6281851</v>
      </c>
      <c r="F261" s="84">
        <v>0.10868293291651712</v>
      </c>
      <c r="G261" s="85">
        <v>6399784</v>
      </c>
      <c r="H261" s="84">
        <v>0.28316636590664002</v>
      </c>
      <c r="I261" s="84">
        <v>0.31769431593316272</v>
      </c>
      <c r="J261" s="82">
        <v>29.505645208103559</v>
      </c>
      <c r="L261" s="54"/>
    </row>
    <row r="262" spans="1:12" ht="15" customHeight="1" x14ac:dyDescent="0.25">
      <c r="A262">
        <v>900385964</v>
      </c>
      <c r="B262" t="s">
        <v>334</v>
      </c>
      <c r="C262" t="s">
        <v>90</v>
      </c>
      <c r="D262" s="82">
        <v>8.8423895360187412</v>
      </c>
      <c r="E262" s="83">
        <v>4097476</v>
      </c>
      <c r="F262" s="84">
        <v>0.11309160221075794</v>
      </c>
      <c r="G262" s="85">
        <v>4097476</v>
      </c>
      <c r="H262" s="84">
        <v>8.9399591424503363E-2</v>
      </c>
      <c r="I262" s="84">
        <v>0.10079912609616261</v>
      </c>
      <c r="J262" s="82"/>
      <c r="L262" s="54"/>
    </row>
    <row r="263" spans="1:12" ht="15" customHeight="1" x14ac:dyDescent="0.25">
      <c r="A263">
        <v>900393176</v>
      </c>
      <c r="B263" t="s">
        <v>335</v>
      </c>
      <c r="C263" t="s">
        <v>101</v>
      </c>
      <c r="D263" s="82">
        <v>11.94625447069757</v>
      </c>
      <c r="E263" s="83">
        <v>7773811</v>
      </c>
      <c r="F263" s="84">
        <v>4.578556143843545E-2</v>
      </c>
      <c r="G263" s="85">
        <v>15275997</v>
      </c>
      <c r="H263" s="84">
        <v>8.1747634467836394E-2</v>
      </c>
      <c r="I263" s="84">
        <v>8.5670087523583571E-2</v>
      </c>
      <c r="J263" s="82"/>
      <c r="L263" s="54"/>
    </row>
    <row r="264" spans="1:12" ht="15" customHeight="1" x14ac:dyDescent="0.25">
      <c r="A264">
        <v>900393932</v>
      </c>
      <c r="B264" t="s">
        <v>336</v>
      </c>
      <c r="C264" t="s">
        <v>101</v>
      </c>
      <c r="D264" s="82">
        <v>60.228755438027811</v>
      </c>
      <c r="E264" s="83">
        <v>6943387</v>
      </c>
      <c r="F264" s="84">
        <v>0.47153930259711269</v>
      </c>
      <c r="G264" s="85">
        <v>5298255</v>
      </c>
      <c r="H264" s="84">
        <v>8.5559633690032125E-2</v>
      </c>
      <c r="I264" s="84">
        <v>0.16190349464116016</v>
      </c>
      <c r="J264" s="82">
        <v>3.4866194091729397</v>
      </c>
      <c r="L264" s="54"/>
    </row>
    <row r="265" spans="1:12" ht="15" customHeight="1" x14ac:dyDescent="0.25">
      <c r="A265">
        <v>900402652</v>
      </c>
      <c r="B265" t="s">
        <v>337</v>
      </c>
      <c r="C265" t="s">
        <v>101</v>
      </c>
      <c r="D265" s="82">
        <v>28.690262375974957</v>
      </c>
      <c r="E265" s="83">
        <v>4175027</v>
      </c>
      <c r="F265" s="84">
        <v>2.123327208784313E-2</v>
      </c>
      <c r="G265" s="85">
        <v>6950155</v>
      </c>
      <c r="H265" s="84">
        <v>9.2193967241760266E-2</v>
      </c>
      <c r="I265" s="84">
        <v>9.4194014378096602E-2</v>
      </c>
      <c r="J265" s="82"/>
      <c r="L265" s="54"/>
    </row>
    <row r="266" spans="1:12" ht="15" customHeight="1" x14ac:dyDescent="0.25">
      <c r="A266">
        <v>900404862</v>
      </c>
      <c r="B266" t="s">
        <v>338</v>
      </c>
      <c r="C266" t="s">
        <v>101</v>
      </c>
      <c r="D266" s="82">
        <v>46.446867878483374</v>
      </c>
      <c r="E266" s="83">
        <v>5065417</v>
      </c>
      <c r="F266" s="84">
        <v>2.1319189144730549E-2</v>
      </c>
      <c r="G266" s="85">
        <v>5116602</v>
      </c>
      <c r="H266" s="84">
        <v>2.6697474780320044E-2</v>
      </c>
      <c r="I266" s="84">
        <v>2.7279041832841404E-2</v>
      </c>
      <c r="J266" s="82">
        <v>10.942845942767542</v>
      </c>
      <c r="L266" s="54"/>
    </row>
    <row r="267" spans="1:12" ht="15" customHeight="1" x14ac:dyDescent="0.25">
      <c r="A267">
        <v>900408146</v>
      </c>
      <c r="B267" t="s">
        <v>339</v>
      </c>
      <c r="C267" t="s">
        <v>88</v>
      </c>
      <c r="D267" s="82">
        <v>148.91714086633377</v>
      </c>
      <c r="E267" s="83">
        <v>5094858</v>
      </c>
      <c r="F267" s="84">
        <v>0.12982617153345991</v>
      </c>
      <c r="G267" s="85">
        <v>4568115</v>
      </c>
      <c r="H267" s="84">
        <v>2.0410281965034676E-2</v>
      </c>
      <c r="I267" s="84">
        <v>2.3455407755715432E-2</v>
      </c>
      <c r="J267" s="82"/>
      <c r="L267" s="54"/>
    </row>
    <row r="268" spans="1:12" ht="15" customHeight="1" x14ac:dyDescent="0.25">
      <c r="A268">
        <v>900411302</v>
      </c>
      <c r="B268" t="s">
        <v>340</v>
      </c>
      <c r="C268" t="s">
        <v>95</v>
      </c>
      <c r="D268" s="82">
        <v>4.9856323927371804</v>
      </c>
      <c r="E268" s="83">
        <v>6471559</v>
      </c>
      <c r="F268" s="84">
        <v>0.12832955233770488</v>
      </c>
      <c r="G268" s="85">
        <v>11029030</v>
      </c>
      <c r="H268" s="84">
        <v>0.21253850545715272</v>
      </c>
      <c r="I268" s="84">
        <v>0.24382896773333648</v>
      </c>
      <c r="J268" s="82">
        <v>253.26775287248068</v>
      </c>
      <c r="L268" s="54"/>
    </row>
    <row r="269" spans="1:12" ht="15" customHeight="1" x14ac:dyDescent="0.25">
      <c r="A269">
        <v>900413753</v>
      </c>
      <c r="B269" t="s">
        <v>341</v>
      </c>
      <c r="C269" t="s">
        <v>88</v>
      </c>
      <c r="D269" s="82">
        <v>7.2746161657497082</v>
      </c>
      <c r="E269" s="83">
        <v>8279858</v>
      </c>
      <c r="F269" s="84">
        <v>0.12605284040156023</v>
      </c>
      <c r="G269" s="85">
        <v>9148887</v>
      </c>
      <c r="H269" s="84">
        <v>4.9937302185697294E-2</v>
      </c>
      <c r="I269" s="84">
        <v>5.7139955931251526E-2</v>
      </c>
      <c r="J269" s="82">
        <v>25.444974446337309</v>
      </c>
      <c r="L269" s="54"/>
    </row>
    <row r="270" spans="1:12" ht="15" customHeight="1" x14ac:dyDescent="0.25">
      <c r="A270">
        <v>900415139</v>
      </c>
      <c r="B270" t="s">
        <v>342</v>
      </c>
      <c r="C270" t="s">
        <v>101</v>
      </c>
      <c r="D270" s="82">
        <v>2.8188878282100727</v>
      </c>
      <c r="E270" s="83">
        <v>3997468</v>
      </c>
      <c r="F270" s="84">
        <v>0.40932033424388742</v>
      </c>
      <c r="G270" s="85">
        <v>3849623</v>
      </c>
      <c r="H270" s="84">
        <v>6.7739640343658869E-2</v>
      </c>
      <c r="I270" s="84">
        <v>0.11468084017577825</v>
      </c>
      <c r="J270" s="82">
        <v>3.120581312335216</v>
      </c>
      <c r="L270" s="54"/>
    </row>
    <row r="271" spans="1:12" ht="15" customHeight="1" x14ac:dyDescent="0.25">
      <c r="A271">
        <v>900423160</v>
      </c>
      <c r="B271" t="s">
        <v>343</v>
      </c>
      <c r="C271" t="s">
        <v>88</v>
      </c>
      <c r="D271" s="82">
        <v>2.3232712586686932</v>
      </c>
      <c r="E271" s="83">
        <v>7685709</v>
      </c>
      <c r="F271" s="84">
        <v>0.53085570032551543</v>
      </c>
      <c r="G271" s="85">
        <v>8432379</v>
      </c>
      <c r="H271" s="84">
        <v>5.7427368799612064E-2</v>
      </c>
      <c r="I271" s="84">
        <v>0.12240875321187532</v>
      </c>
      <c r="J271" s="82"/>
      <c r="L271" s="54"/>
    </row>
    <row r="272" spans="1:12" ht="15" customHeight="1" x14ac:dyDescent="0.25">
      <c r="A272">
        <v>900427417</v>
      </c>
      <c r="B272" t="s">
        <v>344</v>
      </c>
      <c r="C272" t="s">
        <v>88</v>
      </c>
      <c r="D272" s="82">
        <v>6.4206755294680002</v>
      </c>
      <c r="E272" s="83">
        <v>21092770</v>
      </c>
      <c r="F272" s="84">
        <v>0.24162434032664237</v>
      </c>
      <c r="G272" s="85">
        <v>31769544</v>
      </c>
      <c r="H272" s="84">
        <v>0.12072771402243593</v>
      </c>
      <c r="I272" s="84">
        <v>0.15919249580667572</v>
      </c>
      <c r="J272" s="82"/>
      <c r="L272" s="54"/>
    </row>
    <row r="273" spans="1:12" ht="15" customHeight="1" x14ac:dyDescent="0.25">
      <c r="A273">
        <v>900430553</v>
      </c>
      <c r="B273" t="s">
        <v>345</v>
      </c>
      <c r="C273" t="s">
        <v>95</v>
      </c>
      <c r="D273" s="82">
        <v>2.6923908043517795</v>
      </c>
      <c r="E273" s="83">
        <v>4429684</v>
      </c>
      <c r="F273" s="84">
        <v>0.24735732224026419</v>
      </c>
      <c r="G273" s="85">
        <v>7964090</v>
      </c>
      <c r="H273" s="84">
        <v>0.14965966079295737</v>
      </c>
      <c r="I273" s="84">
        <v>0.19884556804355552</v>
      </c>
      <c r="J273" s="82">
        <v>5.5215667678961813</v>
      </c>
      <c r="L273" s="54"/>
    </row>
    <row r="274" spans="1:12" ht="15" customHeight="1" x14ac:dyDescent="0.25">
      <c r="A274">
        <v>900435537</v>
      </c>
      <c r="B274" t="s">
        <v>346</v>
      </c>
      <c r="C274" t="s">
        <v>101</v>
      </c>
      <c r="D274" s="82">
        <v>3.3822188772140604</v>
      </c>
      <c r="E274" s="83">
        <v>5504293</v>
      </c>
      <c r="F274" s="84">
        <v>0.25452341534919265</v>
      </c>
      <c r="G274" s="85">
        <v>6767467</v>
      </c>
      <c r="H274" s="84">
        <v>0.43351181163425018</v>
      </c>
      <c r="I274" s="84">
        <v>0.58152304252093134</v>
      </c>
      <c r="J274" s="82">
        <v>77.994331919616315</v>
      </c>
      <c r="L274" s="54"/>
    </row>
    <row r="275" spans="1:12" ht="15" customHeight="1" x14ac:dyDescent="0.25">
      <c r="A275">
        <v>900436114</v>
      </c>
      <c r="B275" t="s">
        <v>347</v>
      </c>
      <c r="C275" t="s">
        <v>88</v>
      </c>
      <c r="D275" s="82">
        <v>2.1871014924340306</v>
      </c>
      <c r="E275" s="83">
        <v>4014211</v>
      </c>
      <c r="F275" s="84">
        <v>0.45601657966022108</v>
      </c>
      <c r="G275" s="85">
        <v>4033828</v>
      </c>
      <c r="H275" s="84">
        <v>0.14455687937091583</v>
      </c>
      <c r="I275" s="84">
        <v>0.26573765663781401</v>
      </c>
      <c r="J275" s="82">
        <v>60.329806393516435</v>
      </c>
      <c r="L275" s="54"/>
    </row>
    <row r="276" spans="1:12" ht="15" customHeight="1" x14ac:dyDescent="0.25">
      <c r="A276">
        <v>900445402</v>
      </c>
      <c r="B276" t="s">
        <v>348</v>
      </c>
      <c r="C276" t="s">
        <v>95</v>
      </c>
      <c r="D276" s="82">
        <v>2.5175576354634672</v>
      </c>
      <c r="E276" s="83">
        <v>12920727</v>
      </c>
      <c r="F276" s="84">
        <v>0.27339028814511596</v>
      </c>
      <c r="G276" s="85">
        <v>22632076</v>
      </c>
      <c r="H276" s="84">
        <v>0.1101437675575889</v>
      </c>
      <c r="I276" s="84">
        <v>0.15158587307677829</v>
      </c>
      <c r="J276" s="82">
        <v>88.518280568671472</v>
      </c>
      <c r="L276" s="54"/>
    </row>
    <row r="277" spans="1:12" ht="15" customHeight="1" x14ac:dyDescent="0.25">
      <c r="A277">
        <v>900471387</v>
      </c>
      <c r="B277" t="s">
        <v>349</v>
      </c>
      <c r="C277" t="s">
        <v>90</v>
      </c>
      <c r="D277" s="82">
        <v>10.166859968568907</v>
      </c>
      <c r="E277" s="83">
        <v>4497234</v>
      </c>
      <c r="F277" s="84">
        <v>0.12262891901765062</v>
      </c>
      <c r="G277" s="85">
        <v>4558492</v>
      </c>
      <c r="H277" s="84">
        <v>0.22590213383334365</v>
      </c>
      <c r="I277" s="84">
        <v>0.25747615658862621</v>
      </c>
      <c r="J277" s="82">
        <v>22.186782858547097</v>
      </c>
      <c r="L277" s="54"/>
    </row>
    <row r="278" spans="1:12" ht="15" customHeight="1" x14ac:dyDescent="0.25">
      <c r="A278">
        <v>900479149</v>
      </c>
      <c r="B278" t="s">
        <v>350</v>
      </c>
      <c r="C278" t="s">
        <v>95</v>
      </c>
      <c r="D278" s="82">
        <v>2.568469180004493</v>
      </c>
      <c r="E278" s="83">
        <v>4901187</v>
      </c>
      <c r="F278" s="84">
        <v>0.38954788507170496</v>
      </c>
      <c r="G278" s="85">
        <v>5093306</v>
      </c>
      <c r="H278" s="84">
        <v>0.85410555620676121</v>
      </c>
      <c r="I278" s="84">
        <v>1.3991360424839976</v>
      </c>
      <c r="J278" s="82">
        <v>21594.630303030302</v>
      </c>
      <c r="L278" s="54"/>
    </row>
    <row r="279" spans="1:12" ht="15" customHeight="1" x14ac:dyDescent="0.25">
      <c r="A279">
        <v>900482157</v>
      </c>
      <c r="B279" t="s">
        <v>351</v>
      </c>
      <c r="C279" t="s">
        <v>88</v>
      </c>
      <c r="D279" s="82">
        <v>6.1551424293902075</v>
      </c>
      <c r="E279" s="83">
        <v>4090688</v>
      </c>
      <c r="F279" s="84">
        <v>0.2003571821529983</v>
      </c>
      <c r="G279" s="85">
        <v>5654196</v>
      </c>
      <c r="H279" s="84">
        <v>0.18233388045824989</v>
      </c>
      <c r="I279" s="84">
        <v>0.22801915603916101</v>
      </c>
      <c r="J279" s="82">
        <v>12.641959934498887</v>
      </c>
      <c r="L279" s="54"/>
    </row>
    <row r="280" spans="1:12" ht="15" customHeight="1" x14ac:dyDescent="0.25">
      <c r="A280">
        <v>900483711</v>
      </c>
      <c r="B280" t="s">
        <v>352</v>
      </c>
      <c r="C280" t="s">
        <v>88</v>
      </c>
      <c r="D280" s="82">
        <v>1.7273112152202106</v>
      </c>
      <c r="E280" s="83">
        <v>27325230</v>
      </c>
      <c r="F280" s="84">
        <v>0.51818699930430678</v>
      </c>
      <c r="G280" s="85">
        <v>37719188</v>
      </c>
      <c r="H280" s="84">
        <v>5.5114398625990983E-2</v>
      </c>
      <c r="I280" s="84">
        <v>0.11438960456943029</v>
      </c>
      <c r="J280" s="82">
        <v>1.9959139737195375</v>
      </c>
      <c r="L280" s="54"/>
    </row>
    <row r="281" spans="1:12" ht="15" customHeight="1" x14ac:dyDescent="0.25">
      <c r="A281">
        <v>900484637</v>
      </c>
      <c r="B281" t="s">
        <v>353</v>
      </c>
      <c r="C281" t="s">
        <v>90</v>
      </c>
      <c r="D281" s="82">
        <v>61.694565518881006</v>
      </c>
      <c r="E281" s="83">
        <v>6126995</v>
      </c>
      <c r="F281" s="84">
        <v>3.1022889014990698E-3</v>
      </c>
      <c r="G281" s="85">
        <v>32438897</v>
      </c>
      <c r="H281" s="84">
        <v>0.11700203243131613</v>
      </c>
      <c r="I281" s="84">
        <v>0.11736613609272843</v>
      </c>
      <c r="J281" s="82">
        <v>130.93606630670288</v>
      </c>
      <c r="L281" s="54"/>
    </row>
    <row r="282" spans="1:12" ht="15" customHeight="1" x14ac:dyDescent="0.25">
      <c r="A282">
        <v>900487011</v>
      </c>
      <c r="B282" t="s">
        <v>354</v>
      </c>
      <c r="C282" t="s">
        <v>101</v>
      </c>
      <c r="D282" s="82">
        <v>3.6148912615478062</v>
      </c>
      <c r="E282" s="83">
        <v>15997740</v>
      </c>
      <c r="F282" s="84">
        <v>0.17459260762526435</v>
      </c>
      <c r="G282" s="85">
        <v>31248505</v>
      </c>
      <c r="H282" s="84">
        <v>0.15639127936104652</v>
      </c>
      <c r="I282" s="84">
        <v>0.18947162432250758</v>
      </c>
      <c r="J282" s="82">
        <v>54.950578211720156</v>
      </c>
      <c r="L282" s="54"/>
    </row>
    <row r="283" spans="1:12" ht="15" customHeight="1" x14ac:dyDescent="0.25">
      <c r="A283">
        <v>900502031</v>
      </c>
      <c r="B283" t="s">
        <v>355</v>
      </c>
      <c r="C283" t="s">
        <v>88</v>
      </c>
      <c r="D283" s="82">
        <v>2.401939004313026</v>
      </c>
      <c r="E283" s="83">
        <v>17737851</v>
      </c>
      <c r="F283" s="84">
        <v>0.59982902971645979</v>
      </c>
      <c r="G283" s="85">
        <v>15826587</v>
      </c>
      <c r="H283" s="84">
        <v>0.29547777809833198</v>
      </c>
      <c r="I283" s="84">
        <v>0.73837884314539826</v>
      </c>
      <c r="J283" s="82">
        <v>5.0370849777327198</v>
      </c>
      <c r="L283" s="54"/>
    </row>
    <row r="284" spans="1:12" ht="15" customHeight="1" x14ac:dyDescent="0.25">
      <c r="A284">
        <v>900504637</v>
      </c>
      <c r="B284" t="s">
        <v>356</v>
      </c>
      <c r="C284" t="s">
        <v>88</v>
      </c>
      <c r="D284" s="82">
        <v>4.3342412321517285</v>
      </c>
      <c r="E284" s="83">
        <v>12389727</v>
      </c>
      <c r="F284" s="84">
        <v>0.22026341942594677</v>
      </c>
      <c r="G284" s="85">
        <v>13154376</v>
      </c>
      <c r="H284" s="84">
        <v>8.7066120175110298E-2</v>
      </c>
      <c r="I284" s="84">
        <v>0.11166094081543662</v>
      </c>
      <c r="J284" s="82"/>
      <c r="L284" s="54"/>
    </row>
    <row r="285" spans="1:12" ht="15" customHeight="1" x14ac:dyDescent="0.25">
      <c r="A285">
        <v>900516335</v>
      </c>
      <c r="B285" t="s">
        <v>357</v>
      </c>
      <c r="C285" t="s">
        <v>101</v>
      </c>
      <c r="D285" s="82">
        <v>1.3104591658566032</v>
      </c>
      <c r="E285" s="83">
        <v>5325298</v>
      </c>
      <c r="F285" s="84">
        <v>0.60838679115187977</v>
      </c>
      <c r="G285" s="85">
        <v>11041218</v>
      </c>
      <c r="H285" s="84">
        <v>0.16303024395946514</v>
      </c>
      <c r="I285" s="84">
        <v>0.41630425194032034</v>
      </c>
      <c r="J285" s="82">
        <v>5.3308769463793224</v>
      </c>
      <c r="L285" s="54"/>
    </row>
    <row r="286" spans="1:12" ht="15" customHeight="1" x14ac:dyDescent="0.25">
      <c r="A286">
        <v>900518285</v>
      </c>
      <c r="B286" t="s">
        <v>358</v>
      </c>
      <c r="C286" t="s">
        <v>90</v>
      </c>
      <c r="D286" s="82">
        <v>4.8109002066241375</v>
      </c>
      <c r="E286" s="83">
        <v>4135063</v>
      </c>
      <c r="F286" s="84">
        <v>2.0399195989570924E-2</v>
      </c>
      <c r="G286" s="85">
        <v>56232743</v>
      </c>
      <c r="H286" s="84">
        <v>2.4070472908094671E-2</v>
      </c>
      <c r="I286" s="84">
        <v>2.4571716161880988E-2</v>
      </c>
      <c r="J286" s="82"/>
      <c r="L286" s="54"/>
    </row>
    <row r="287" spans="1:12" ht="15" customHeight="1" x14ac:dyDescent="0.25">
      <c r="A287">
        <v>900522862</v>
      </c>
      <c r="B287" t="s">
        <v>359</v>
      </c>
      <c r="C287" t="s">
        <v>95</v>
      </c>
      <c r="D287" s="82">
        <v>3.349289213141676</v>
      </c>
      <c r="E287" s="83">
        <v>6222856</v>
      </c>
      <c r="F287" s="84">
        <v>0.29190956626435244</v>
      </c>
      <c r="G287" s="85">
        <v>6436302</v>
      </c>
      <c r="H287" s="84">
        <v>0.17492731577118223</v>
      </c>
      <c r="I287" s="84">
        <v>0.24704092505292635</v>
      </c>
      <c r="J287" s="82">
        <v>7.4703657591204866</v>
      </c>
      <c r="L287" s="54"/>
    </row>
    <row r="288" spans="1:12" ht="15" customHeight="1" x14ac:dyDescent="0.25">
      <c r="A288">
        <v>900524390</v>
      </c>
      <c r="B288" t="s">
        <v>360</v>
      </c>
      <c r="C288" t="s">
        <v>88</v>
      </c>
      <c r="D288" s="82">
        <v>8.9402879594152189</v>
      </c>
      <c r="E288" s="83">
        <v>4157106</v>
      </c>
      <c r="F288" s="84">
        <v>0.11180687960855867</v>
      </c>
      <c r="G288" s="85">
        <v>4159046</v>
      </c>
      <c r="H288" s="84">
        <v>0.28209248211247107</v>
      </c>
      <c r="I288" s="84">
        <v>0.31760264252907999</v>
      </c>
      <c r="J288" s="82"/>
      <c r="L288" s="54"/>
    </row>
    <row r="289" spans="1:12" ht="15" customHeight="1" x14ac:dyDescent="0.25">
      <c r="A289">
        <v>900531289</v>
      </c>
      <c r="B289" t="s">
        <v>361</v>
      </c>
      <c r="C289" t="s">
        <v>88</v>
      </c>
      <c r="D289" s="82">
        <v>2.486838276169054</v>
      </c>
      <c r="E289" s="83">
        <v>30905636</v>
      </c>
      <c r="F289" s="84">
        <v>0.39924426470496299</v>
      </c>
      <c r="G289" s="85">
        <v>31519880</v>
      </c>
      <c r="H289" s="84">
        <v>0.22747104049002337</v>
      </c>
      <c r="I289" s="84">
        <v>0.37864147959954164</v>
      </c>
      <c r="J289" s="82">
        <v>4.0295584066024785</v>
      </c>
      <c r="L289" s="54"/>
    </row>
    <row r="290" spans="1:12" ht="15" customHeight="1" x14ac:dyDescent="0.25">
      <c r="A290">
        <v>900541023</v>
      </c>
      <c r="B290" t="s">
        <v>362</v>
      </c>
      <c r="C290" t="s">
        <v>101</v>
      </c>
      <c r="D290" s="82">
        <v>4.4659528106704229</v>
      </c>
      <c r="E290" s="83">
        <v>4724163</v>
      </c>
      <c r="F290" s="84">
        <v>0.22240127192733411</v>
      </c>
      <c r="G290" s="85">
        <v>4765632</v>
      </c>
      <c r="H290" s="84">
        <v>0.13891880302552664</v>
      </c>
      <c r="I290" s="84">
        <v>0.17865101627654004</v>
      </c>
      <c r="J290" s="82">
        <v>8.3933218975511661</v>
      </c>
      <c r="L290" s="54"/>
    </row>
    <row r="291" spans="1:12" ht="15" customHeight="1" x14ac:dyDescent="0.25">
      <c r="A291">
        <v>900542922</v>
      </c>
      <c r="B291" t="s">
        <v>363</v>
      </c>
      <c r="C291" t="s">
        <v>88</v>
      </c>
      <c r="D291" s="82">
        <v>1.586133226972255</v>
      </c>
      <c r="E291" s="83">
        <v>4461533</v>
      </c>
      <c r="F291" s="84">
        <v>0.50903055880226666</v>
      </c>
      <c r="G291" s="85">
        <v>7784918</v>
      </c>
      <c r="H291" s="84">
        <v>1.7565476052705385E-2</v>
      </c>
      <c r="I291" s="84">
        <v>3.5777127003778331E-2</v>
      </c>
      <c r="J291" s="82">
        <v>22.768086323878034</v>
      </c>
      <c r="L291" s="54"/>
    </row>
    <row r="292" spans="1:12" ht="15" customHeight="1" x14ac:dyDescent="0.25">
      <c r="A292">
        <v>900546638</v>
      </c>
      <c r="B292" t="s">
        <v>364</v>
      </c>
      <c r="C292" t="s">
        <v>101</v>
      </c>
      <c r="D292" s="82">
        <v>2.0390224195200548</v>
      </c>
      <c r="E292" s="83">
        <v>4346423</v>
      </c>
      <c r="F292" s="84">
        <v>0.60748580610241898</v>
      </c>
      <c r="G292" s="85">
        <v>16200937</v>
      </c>
      <c r="H292" s="84">
        <v>0.10618137758699138</v>
      </c>
      <c r="I292" s="84">
        <v>0.27051602015364912</v>
      </c>
      <c r="J292" s="82">
        <v>4.8909652557911665</v>
      </c>
      <c r="L292" s="54"/>
    </row>
    <row r="293" spans="1:12" ht="15" customHeight="1" x14ac:dyDescent="0.25">
      <c r="A293">
        <v>900555513</v>
      </c>
      <c r="B293" t="s">
        <v>365</v>
      </c>
      <c r="C293" t="s">
        <v>101</v>
      </c>
      <c r="D293" s="82">
        <v>12.496867771545379</v>
      </c>
      <c r="E293" s="83">
        <v>14105760</v>
      </c>
      <c r="F293" s="84">
        <v>0.12065269025875748</v>
      </c>
      <c r="G293" s="85">
        <v>17394873</v>
      </c>
      <c r="H293" s="84">
        <v>0.114252895864247</v>
      </c>
      <c r="I293" s="84">
        <v>0.12992920385219253</v>
      </c>
      <c r="J293" s="82">
        <v>8.7935895290972965</v>
      </c>
      <c r="L293" s="54"/>
    </row>
    <row r="294" spans="1:12" ht="15" customHeight="1" x14ac:dyDescent="0.25">
      <c r="A294">
        <v>900572756</v>
      </c>
      <c r="B294" t="s">
        <v>366</v>
      </c>
      <c r="C294" t="s">
        <v>101</v>
      </c>
      <c r="D294" s="82">
        <v>6.9050852294909388</v>
      </c>
      <c r="E294" s="83">
        <v>10966009</v>
      </c>
      <c r="F294" s="84">
        <v>8.6116453520083569E-2</v>
      </c>
      <c r="G294" s="85">
        <v>19707301</v>
      </c>
      <c r="H294" s="84">
        <v>0.86470556538093013</v>
      </c>
      <c r="I294" s="84">
        <v>0.94618791279434966</v>
      </c>
      <c r="J294" s="82"/>
      <c r="L294" s="54"/>
    </row>
    <row r="295" spans="1:12" ht="15" customHeight="1" x14ac:dyDescent="0.25">
      <c r="A295">
        <v>900579723</v>
      </c>
      <c r="B295" t="s">
        <v>367</v>
      </c>
      <c r="C295" t="s">
        <v>88</v>
      </c>
      <c r="D295" s="82">
        <v>4.5616743887139188</v>
      </c>
      <c r="E295" s="83">
        <v>15074680</v>
      </c>
      <c r="F295" s="84">
        <v>0.54820498869357304</v>
      </c>
      <c r="G295" s="85">
        <v>12095030</v>
      </c>
      <c r="H295" s="84">
        <v>0.18850876900377897</v>
      </c>
      <c r="I295" s="84">
        <v>0.41724402502515495</v>
      </c>
      <c r="J295" s="82"/>
      <c r="L295" s="54"/>
    </row>
    <row r="296" spans="1:12" ht="15" customHeight="1" x14ac:dyDescent="0.25">
      <c r="A296">
        <v>900586941</v>
      </c>
      <c r="B296" t="s">
        <v>368</v>
      </c>
      <c r="C296" t="s">
        <v>95</v>
      </c>
      <c r="D296" s="82">
        <v>27.857565615308978</v>
      </c>
      <c r="E296" s="83">
        <v>31247381</v>
      </c>
      <c r="F296" s="84">
        <v>3.58774053583596E-2</v>
      </c>
      <c r="G296" s="85">
        <v>31264984</v>
      </c>
      <c r="H296" s="84">
        <v>9.9705499174304824E-2</v>
      </c>
      <c r="I296" s="84">
        <v>0.10341578936998656</v>
      </c>
      <c r="J296" s="82"/>
      <c r="L296" s="54"/>
    </row>
    <row r="297" spans="1:12" ht="15" customHeight="1" x14ac:dyDescent="0.25">
      <c r="A297">
        <v>900589973</v>
      </c>
      <c r="B297" t="s">
        <v>369</v>
      </c>
      <c r="C297" t="s">
        <v>88</v>
      </c>
      <c r="D297" s="82">
        <v>2.9437783227111622</v>
      </c>
      <c r="E297" s="83">
        <v>4823379</v>
      </c>
      <c r="F297" s="84">
        <v>0.34943811499563388</v>
      </c>
      <c r="G297" s="85">
        <v>5060138</v>
      </c>
      <c r="H297" s="84">
        <v>0.15787279264972542</v>
      </c>
      <c r="I297" s="84">
        <v>0.2426714449289723</v>
      </c>
      <c r="J297" s="82">
        <v>3.1275893423395198</v>
      </c>
      <c r="L297" s="54"/>
    </row>
    <row r="298" spans="1:12" ht="15" customHeight="1" x14ac:dyDescent="0.25">
      <c r="A298">
        <v>900591508</v>
      </c>
      <c r="B298" t="s">
        <v>370</v>
      </c>
      <c r="C298" t="s">
        <v>101</v>
      </c>
      <c r="D298" s="82">
        <v>3.0119903659392602</v>
      </c>
      <c r="E298" s="83">
        <v>3815114</v>
      </c>
      <c r="F298" s="84">
        <v>0.3094121933783579</v>
      </c>
      <c r="G298" s="85">
        <v>4232170</v>
      </c>
      <c r="H298" s="84">
        <v>0.17914583659345021</v>
      </c>
      <c r="I298" s="84">
        <v>0.25941065694430987</v>
      </c>
      <c r="J298" s="82">
        <v>2.6427952433681576</v>
      </c>
      <c r="L298" s="54"/>
    </row>
    <row r="299" spans="1:12" ht="15" customHeight="1" x14ac:dyDescent="0.25">
      <c r="A299">
        <v>900592369</v>
      </c>
      <c r="B299" t="s">
        <v>371</v>
      </c>
      <c r="C299" t="s">
        <v>90</v>
      </c>
      <c r="D299" s="82">
        <v>3.1857615309409382</v>
      </c>
      <c r="E299" s="83">
        <v>13729225</v>
      </c>
      <c r="F299" s="84">
        <v>0.31615701900764237</v>
      </c>
      <c r="G299" s="85">
        <v>16278597</v>
      </c>
      <c r="H299" s="84">
        <v>0.41289771805706488</v>
      </c>
      <c r="I299" s="84">
        <v>0.60379024064543152</v>
      </c>
      <c r="J299" s="82">
        <v>10.88016480438888</v>
      </c>
      <c r="L299" s="54"/>
    </row>
    <row r="300" spans="1:12" ht="15" customHeight="1" x14ac:dyDescent="0.25">
      <c r="A300">
        <v>900594193</v>
      </c>
      <c r="B300" t="s">
        <v>372</v>
      </c>
      <c r="C300" t="s">
        <v>88</v>
      </c>
      <c r="D300" s="82">
        <v>3.7404207220618351</v>
      </c>
      <c r="E300" s="83">
        <v>7525568</v>
      </c>
      <c r="F300" s="84">
        <v>0.45461654370242077</v>
      </c>
      <c r="G300" s="85">
        <v>6479901</v>
      </c>
      <c r="H300" s="84">
        <v>0.33525704575912857</v>
      </c>
      <c r="I300" s="84">
        <v>0.61471803350082044</v>
      </c>
      <c r="J300" s="82"/>
      <c r="L300" s="54"/>
    </row>
    <row r="301" spans="1:12" ht="15" customHeight="1" x14ac:dyDescent="0.25">
      <c r="A301">
        <v>900595360</v>
      </c>
      <c r="B301" t="s">
        <v>373</v>
      </c>
      <c r="C301" t="s">
        <v>88</v>
      </c>
      <c r="D301" s="82">
        <v>4.2156744933130055</v>
      </c>
      <c r="E301" s="83">
        <v>9141140</v>
      </c>
      <c r="F301" s="84">
        <v>0.12363326038024502</v>
      </c>
      <c r="G301" s="85">
        <v>20150176</v>
      </c>
      <c r="H301" s="84">
        <v>0.11482796092595361</v>
      </c>
      <c r="I301" s="84">
        <v>0.1310272922678194</v>
      </c>
      <c r="J301" s="82">
        <v>514.36255601013056</v>
      </c>
      <c r="L301" s="54"/>
    </row>
    <row r="302" spans="1:12" ht="15" customHeight="1" x14ac:dyDescent="0.25">
      <c r="A302">
        <v>900606776</v>
      </c>
      <c r="B302" t="s">
        <v>374</v>
      </c>
      <c r="C302" t="s">
        <v>88</v>
      </c>
      <c r="D302" s="82">
        <v>7.5042177175631233</v>
      </c>
      <c r="E302" s="83">
        <v>10739309</v>
      </c>
      <c r="F302" s="84">
        <v>0.37158324902793616</v>
      </c>
      <c r="G302" s="85">
        <v>9429996</v>
      </c>
      <c r="H302" s="84">
        <v>0.12528742748130925</v>
      </c>
      <c r="I302" s="84">
        <v>0.19936996791939254</v>
      </c>
      <c r="J302" s="82">
        <v>1.9707086260915869</v>
      </c>
      <c r="L302" s="54"/>
    </row>
    <row r="303" spans="1:12" ht="15" customHeight="1" x14ac:dyDescent="0.25">
      <c r="A303">
        <v>900616242</v>
      </c>
      <c r="B303" t="s">
        <v>375</v>
      </c>
      <c r="C303" t="s">
        <v>95</v>
      </c>
      <c r="D303" s="82">
        <v>90.171971350875182</v>
      </c>
      <c r="E303" s="83">
        <v>6984573</v>
      </c>
      <c r="F303" s="84">
        <v>5.2510694611765983E-3</v>
      </c>
      <c r="G303" s="85">
        <v>14838063</v>
      </c>
      <c r="H303" s="84">
        <v>5.7992315835131689E-2</v>
      </c>
      <c r="I303" s="84">
        <v>5.8298445019407182E-2</v>
      </c>
      <c r="J303" s="82">
        <v>5.3157745959564924</v>
      </c>
      <c r="L303" s="54"/>
    </row>
    <row r="304" spans="1:12" ht="15" customHeight="1" x14ac:dyDescent="0.25">
      <c r="A304">
        <v>900624148</v>
      </c>
      <c r="B304" t="s">
        <v>376</v>
      </c>
      <c r="C304" t="s">
        <v>90</v>
      </c>
      <c r="D304" s="82">
        <v>2.6123348002265292</v>
      </c>
      <c r="E304" s="83">
        <v>13876395</v>
      </c>
      <c r="F304" s="84">
        <v>0.32428309870646216</v>
      </c>
      <c r="G304" s="85">
        <v>19106688</v>
      </c>
      <c r="H304" s="84">
        <v>0.18529141125285942</v>
      </c>
      <c r="I304" s="84">
        <v>0.27421455775066828</v>
      </c>
      <c r="J304" s="82">
        <v>18.066599770345618</v>
      </c>
      <c r="L304" s="54"/>
    </row>
    <row r="305" spans="1:12" ht="15" customHeight="1" x14ac:dyDescent="0.25">
      <c r="A305">
        <v>900635225</v>
      </c>
      <c r="B305" t="s">
        <v>377</v>
      </c>
      <c r="C305" t="s">
        <v>88</v>
      </c>
      <c r="D305" s="82">
        <v>9.8023043783460118</v>
      </c>
      <c r="E305" s="83">
        <v>6482994</v>
      </c>
      <c r="F305" s="84">
        <v>0.19278517431801248</v>
      </c>
      <c r="G305" s="85">
        <v>6016139</v>
      </c>
      <c r="H305" s="84">
        <v>5.0175239123145587E-2</v>
      </c>
      <c r="I305" s="84">
        <v>6.2158470740120868E-2</v>
      </c>
      <c r="J305" s="82">
        <v>27.133507473516179</v>
      </c>
      <c r="L305" s="54"/>
    </row>
    <row r="306" spans="1:12" ht="15" customHeight="1" x14ac:dyDescent="0.25">
      <c r="A306">
        <v>900644505</v>
      </c>
      <c r="B306" t="s">
        <v>378</v>
      </c>
      <c r="C306" t="s">
        <v>88</v>
      </c>
      <c r="D306" s="82">
        <v>7.9868004368004364</v>
      </c>
      <c r="E306" s="83">
        <v>10237060</v>
      </c>
      <c r="F306" s="84">
        <v>0.18494074837237073</v>
      </c>
      <c r="G306" s="85">
        <v>11932346</v>
      </c>
      <c r="H306" s="84">
        <v>0.161848095311899</v>
      </c>
      <c r="I306" s="84">
        <v>0.19857218354211317</v>
      </c>
      <c r="J306" s="82">
        <v>13.626901465961963</v>
      </c>
      <c r="L306" s="54"/>
    </row>
    <row r="307" spans="1:12" ht="15" customHeight="1" x14ac:dyDescent="0.25">
      <c r="A307">
        <v>900646364</v>
      </c>
      <c r="B307" t="s">
        <v>379</v>
      </c>
      <c r="C307" t="s">
        <v>101</v>
      </c>
      <c r="D307" s="82">
        <v>92.177715144215853</v>
      </c>
      <c r="E307" s="83">
        <v>7343362</v>
      </c>
      <c r="F307" s="84">
        <v>3.6844338097625384E-2</v>
      </c>
      <c r="G307" s="85">
        <v>20439657</v>
      </c>
      <c r="H307" s="84">
        <v>0.10073156292864739</v>
      </c>
      <c r="I307" s="84">
        <v>0.10458492527540947</v>
      </c>
      <c r="J307" s="82"/>
      <c r="L307" s="54"/>
    </row>
    <row r="308" spans="1:12" ht="15" customHeight="1" x14ac:dyDescent="0.25">
      <c r="A308">
        <v>900657670</v>
      </c>
      <c r="B308" t="s">
        <v>380</v>
      </c>
      <c r="C308" t="s">
        <v>101</v>
      </c>
      <c r="D308" s="82">
        <v>1.3252067505193745</v>
      </c>
      <c r="E308" s="83">
        <v>5207070</v>
      </c>
      <c r="F308" s="84">
        <v>0.58191203456502461</v>
      </c>
      <c r="G308" s="85">
        <v>11503876</v>
      </c>
      <c r="H308" s="84">
        <v>0.12986186957404722</v>
      </c>
      <c r="I308" s="84">
        <v>0.31060896344849337</v>
      </c>
      <c r="J308" s="82">
        <v>43.477605402445704</v>
      </c>
      <c r="L308" s="54"/>
    </row>
    <row r="309" spans="1:12" ht="15" customHeight="1" x14ac:dyDescent="0.25">
      <c r="A309">
        <v>900660145</v>
      </c>
      <c r="B309" t="s">
        <v>381</v>
      </c>
      <c r="C309" t="s">
        <v>95</v>
      </c>
      <c r="D309" s="82">
        <v>1.2899446720396908</v>
      </c>
      <c r="E309" s="83">
        <v>10875134</v>
      </c>
      <c r="F309" s="84">
        <v>0.60899837548986813</v>
      </c>
      <c r="G309" s="85">
        <v>24081410</v>
      </c>
      <c r="H309" s="84">
        <v>1.8156626858926887E-2</v>
      </c>
      <c r="I309" s="84">
        <v>4.6436192897342805E-2</v>
      </c>
      <c r="J309" s="82">
        <v>2.1360073960456369</v>
      </c>
      <c r="L309" s="54"/>
    </row>
    <row r="310" spans="1:12" ht="15" customHeight="1" x14ac:dyDescent="0.25">
      <c r="A310">
        <v>900685073</v>
      </c>
      <c r="B310" t="s">
        <v>382</v>
      </c>
      <c r="C310" t="s">
        <v>101</v>
      </c>
      <c r="D310" s="82">
        <v>11.519593900283612</v>
      </c>
      <c r="E310" s="83">
        <v>5118624</v>
      </c>
      <c r="F310" s="84">
        <v>8.5761824020642904E-2</v>
      </c>
      <c r="G310" s="85">
        <v>5187040</v>
      </c>
      <c r="H310" s="84">
        <v>0.20112943764298633</v>
      </c>
      <c r="I310" s="84">
        <v>0.21999676115857986</v>
      </c>
      <c r="J310" s="82"/>
      <c r="L310" s="54"/>
    </row>
    <row r="311" spans="1:12" ht="15" customHeight="1" x14ac:dyDescent="0.25">
      <c r="A311">
        <v>900688510</v>
      </c>
      <c r="B311" t="s">
        <v>383</v>
      </c>
      <c r="C311" t="s">
        <v>90</v>
      </c>
      <c r="D311" s="82">
        <v>67.087973997833146</v>
      </c>
      <c r="E311" s="83">
        <v>6709912</v>
      </c>
      <c r="F311" s="84">
        <v>1.0566284363449793E-2</v>
      </c>
      <c r="G311" s="85">
        <v>9507335</v>
      </c>
      <c r="H311" s="84">
        <v>0.10103014247780565</v>
      </c>
      <c r="I311" s="84">
        <v>0.10210905579744481</v>
      </c>
      <c r="J311" s="82">
        <v>12.168580310361252</v>
      </c>
      <c r="L311" s="54"/>
    </row>
    <row r="312" spans="1:12" ht="15" customHeight="1" x14ac:dyDescent="0.25">
      <c r="A312">
        <v>900706046</v>
      </c>
      <c r="B312" t="s">
        <v>384</v>
      </c>
      <c r="C312" t="s">
        <v>88</v>
      </c>
      <c r="D312" s="82">
        <v>1.6684613687980905</v>
      </c>
      <c r="E312" s="83">
        <v>9598265</v>
      </c>
      <c r="F312" s="84">
        <v>0.52673780548423144</v>
      </c>
      <c r="G312" s="85">
        <v>12901011</v>
      </c>
      <c r="H312" s="84">
        <v>0.10579402147209399</v>
      </c>
      <c r="I312" s="84">
        <v>0.22354209294139815</v>
      </c>
      <c r="J312" s="82"/>
      <c r="L312" s="54"/>
    </row>
    <row r="313" spans="1:12" ht="15" customHeight="1" x14ac:dyDescent="0.25">
      <c r="A313">
        <v>900739470</v>
      </c>
      <c r="B313" t="s">
        <v>385</v>
      </c>
      <c r="C313" t="s">
        <v>95</v>
      </c>
      <c r="D313" s="82">
        <v>1.7702743391523925</v>
      </c>
      <c r="E313" s="83">
        <v>6196019</v>
      </c>
      <c r="F313" s="84">
        <v>0.21414247473523967</v>
      </c>
      <c r="G313" s="85">
        <v>59980332</v>
      </c>
      <c r="H313" s="84">
        <v>2.8848083103907792E-2</v>
      </c>
      <c r="I313" s="84">
        <v>3.6709049893221664E-2</v>
      </c>
      <c r="J313" s="82">
        <v>5.8331174215630952</v>
      </c>
      <c r="L313" s="54"/>
    </row>
    <row r="314" spans="1:12" ht="15" customHeight="1" x14ac:dyDescent="0.25">
      <c r="A314">
        <v>900753174</v>
      </c>
      <c r="B314" t="s">
        <v>386</v>
      </c>
      <c r="C314" t="s">
        <v>88</v>
      </c>
      <c r="D314" s="82">
        <v>2.9529153696541903</v>
      </c>
      <c r="E314" s="83">
        <v>5631956</v>
      </c>
      <c r="F314" s="84">
        <v>0.33691872640426562</v>
      </c>
      <c r="G314" s="85">
        <v>5675674</v>
      </c>
      <c r="H314" s="84">
        <v>0.2220442792227858</v>
      </c>
      <c r="I314" s="84">
        <v>0.33486736553226981</v>
      </c>
      <c r="J314" s="82">
        <v>21.455077044646384</v>
      </c>
      <c r="L314" s="54"/>
    </row>
    <row r="315" spans="1:12" ht="15" customHeight="1" x14ac:dyDescent="0.25">
      <c r="A315">
        <v>900771796</v>
      </c>
      <c r="B315" t="s">
        <v>387</v>
      </c>
      <c r="C315" t="s">
        <v>88</v>
      </c>
      <c r="D315" s="82">
        <v>8.4720857272366956</v>
      </c>
      <c r="E315" s="83">
        <v>33067551</v>
      </c>
      <c r="F315" s="84">
        <v>0.11686273553720193</v>
      </c>
      <c r="G315" s="85">
        <v>36948114</v>
      </c>
      <c r="H315" s="84">
        <v>2.3447092955718504E-2</v>
      </c>
      <c r="I315" s="84">
        <v>2.6549771931525381E-2</v>
      </c>
      <c r="J315" s="82"/>
      <c r="L315" s="54"/>
    </row>
    <row r="316" spans="1:12" ht="15" customHeight="1" x14ac:dyDescent="0.25">
      <c r="A316">
        <v>900797235</v>
      </c>
      <c r="B316" t="s">
        <v>388</v>
      </c>
      <c r="C316" t="s">
        <v>88</v>
      </c>
      <c r="D316" s="82">
        <v>1.5974749648591249</v>
      </c>
      <c r="E316" s="83">
        <v>4304552</v>
      </c>
      <c r="F316" s="84">
        <v>0.59952875328907407</v>
      </c>
      <c r="G316" s="85">
        <v>4812487</v>
      </c>
      <c r="H316" s="84">
        <v>0.24923733425646538</v>
      </c>
      <c r="I316" s="84">
        <v>0.62236012273903285</v>
      </c>
      <c r="J316" s="82">
        <v>5.4818263847326625</v>
      </c>
      <c r="L316" s="54"/>
    </row>
    <row r="317" spans="1:12" ht="15" customHeight="1" x14ac:dyDescent="0.25">
      <c r="A317">
        <v>900859296</v>
      </c>
      <c r="B317" t="s">
        <v>389</v>
      </c>
      <c r="C317" t="s">
        <v>88</v>
      </c>
      <c r="D317" s="82">
        <v>5.6639051325243797</v>
      </c>
      <c r="E317" s="83">
        <v>4463152</v>
      </c>
      <c r="F317" s="84">
        <v>0.17731657615012514</v>
      </c>
      <c r="G317" s="85">
        <v>4600732</v>
      </c>
      <c r="H317" s="84">
        <v>0.38814430003283057</v>
      </c>
      <c r="I317" s="84">
        <v>0.47180274791054988</v>
      </c>
      <c r="J317" s="82">
        <v>15.631169616752841</v>
      </c>
      <c r="L317" s="54"/>
    </row>
    <row r="318" spans="1:12" ht="15" customHeight="1" x14ac:dyDescent="0.25">
      <c r="A318">
        <v>900880621</v>
      </c>
      <c r="B318" t="s">
        <v>390</v>
      </c>
      <c r="C318" t="s">
        <v>101</v>
      </c>
      <c r="D318" s="82">
        <v>5.2096724302998547</v>
      </c>
      <c r="E318" s="83">
        <v>12588676</v>
      </c>
      <c r="F318" s="84">
        <v>0.58402923733246115</v>
      </c>
      <c r="G318" s="85">
        <v>12748533</v>
      </c>
      <c r="H318" s="84">
        <v>0.11839717256119928</v>
      </c>
      <c r="I318" s="84">
        <v>0.28462859216821262</v>
      </c>
      <c r="J318" s="82"/>
      <c r="L318" s="54"/>
    </row>
    <row r="319" spans="1:12" ht="15" customHeight="1" x14ac:dyDescent="0.25">
      <c r="A319">
        <v>900888903</v>
      </c>
      <c r="B319" t="s">
        <v>391</v>
      </c>
      <c r="C319" t="s">
        <v>88</v>
      </c>
      <c r="D319" s="82">
        <v>1.9556679468647507</v>
      </c>
      <c r="E319" s="83">
        <v>12372492</v>
      </c>
      <c r="F319" s="84">
        <v>0.54982037169973119</v>
      </c>
      <c r="G319" s="85">
        <v>17231319</v>
      </c>
      <c r="H319" s="84">
        <v>0.16599015569353562</v>
      </c>
      <c r="I319" s="84">
        <v>0.36871982928294694</v>
      </c>
      <c r="J319" s="82">
        <v>7.8473022126981578</v>
      </c>
      <c r="L319" s="54"/>
    </row>
    <row r="320" spans="1:12" ht="15" customHeight="1" x14ac:dyDescent="0.25">
      <c r="A320">
        <v>900889511</v>
      </c>
      <c r="B320" t="s">
        <v>392</v>
      </c>
      <c r="C320" t="s">
        <v>90</v>
      </c>
      <c r="D320" s="82">
        <v>16.344116231754366</v>
      </c>
      <c r="E320" s="83">
        <v>9087783</v>
      </c>
      <c r="F320" s="84">
        <v>0.47079952496103328</v>
      </c>
      <c r="G320" s="85">
        <v>5122686</v>
      </c>
      <c r="H320" s="84">
        <v>1.8344537134526606E-2</v>
      </c>
      <c r="I320" s="84">
        <v>3.4664627111636356E-2</v>
      </c>
      <c r="J320" s="82"/>
      <c r="L320" s="54"/>
    </row>
    <row r="321" spans="1:12" ht="15" customHeight="1" x14ac:dyDescent="0.25">
      <c r="A321">
        <v>900915689</v>
      </c>
      <c r="B321" t="s">
        <v>393</v>
      </c>
      <c r="C321" t="s">
        <v>88</v>
      </c>
      <c r="D321" s="82">
        <v>3.5065704354406502</v>
      </c>
      <c r="E321" s="83">
        <v>13315416</v>
      </c>
      <c r="F321" s="84">
        <v>0.31570392411320775</v>
      </c>
      <c r="G321" s="85">
        <v>13280576</v>
      </c>
      <c r="H321" s="84">
        <v>0.21001490855717381</v>
      </c>
      <c r="I321" s="84">
        <v>0.30690649260995906</v>
      </c>
      <c r="J321" s="82">
        <v>9.4477140393494903</v>
      </c>
      <c r="L321" s="54"/>
    </row>
    <row r="322" spans="1:12" ht="15" customHeight="1" x14ac:dyDescent="0.25">
      <c r="A322">
        <v>900916608</v>
      </c>
      <c r="B322" t="s">
        <v>394</v>
      </c>
      <c r="C322" t="s">
        <v>88</v>
      </c>
      <c r="D322" s="82">
        <v>3.1161945950078804</v>
      </c>
      <c r="E322" s="83">
        <v>9521206</v>
      </c>
      <c r="F322" s="84">
        <v>0.45606947425575961</v>
      </c>
      <c r="G322" s="85">
        <v>8498983</v>
      </c>
      <c r="H322" s="84">
        <v>8.4015002503019812E-2</v>
      </c>
      <c r="I322" s="84">
        <v>0.15445906880858568</v>
      </c>
      <c r="J322" s="82">
        <v>2.1404963394152849</v>
      </c>
      <c r="L322" s="54"/>
    </row>
    <row r="323" spans="1:12" ht="15" customHeight="1" x14ac:dyDescent="0.25">
      <c r="A323">
        <v>900926310</v>
      </c>
      <c r="B323" t="s">
        <v>395</v>
      </c>
      <c r="C323" t="s">
        <v>101</v>
      </c>
      <c r="D323" s="82">
        <v>1.5083574247383063</v>
      </c>
      <c r="E323" s="83">
        <v>6797574</v>
      </c>
      <c r="F323" s="84">
        <v>0.66290624727489522</v>
      </c>
      <c r="G323" s="85">
        <v>6799600</v>
      </c>
      <c r="H323" s="84">
        <v>1.7370407465717408</v>
      </c>
      <c r="I323" s="84">
        <v>5.1529900288252248</v>
      </c>
      <c r="J323" s="82">
        <v>17660.418850806451</v>
      </c>
      <c r="L323" s="54"/>
    </row>
    <row r="324" spans="1:12" ht="15" customHeight="1" x14ac:dyDescent="0.25">
      <c r="A324">
        <v>900927649</v>
      </c>
      <c r="B324" t="s">
        <v>396</v>
      </c>
      <c r="C324" t="s">
        <v>101</v>
      </c>
      <c r="D324" s="82">
        <v>1.4811240092676827</v>
      </c>
      <c r="E324" s="83">
        <v>5188717</v>
      </c>
      <c r="F324" s="84">
        <v>0.67512571858193571</v>
      </c>
      <c r="G324" s="85">
        <v>5189597</v>
      </c>
      <c r="H324" s="84">
        <v>1.6289218782572115</v>
      </c>
      <c r="I324" s="84">
        <v>5.0140068679706733</v>
      </c>
      <c r="J324" s="82">
        <v>10547.496959870288</v>
      </c>
      <c r="L324" s="54"/>
    </row>
    <row r="325" spans="1:12" ht="15" customHeight="1" x14ac:dyDescent="0.25">
      <c r="A325">
        <v>900951672</v>
      </c>
      <c r="B325" t="s">
        <v>397</v>
      </c>
      <c r="C325" t="s">
        <v>90</v>
      </c>
      <c r="D325" s="82">
        <v>13.965952038819529</v>
      </c>
      <c r="E325" s="83">
        <v>8978079</v>
      </c>
      <c r="F325" s="84">
        <v>7.1584203227659959E-2</v>
      </c>
      <c r="G325" s="85">
        <v>8980579</v>
      </c>
      <c r="H325" s="84">
        <v>0.11899166071712498</v>
      </c>
      <c r="I325" s="84">
        <v>0.12816634651284733</v>
      </c>
      <c r="J325" s="82"/>
      <c r="L325" s="54"/>
    </row>
    <row r="326" spans="1:12" ht="15" customHeight="1" x14ac:dyDescent="0.25">
      <c r="A326">
        <v>900964255</v>
      </c>
      <c r="B326" t="s">
        <v>398</v>
      </c>
      <c r="C326" t="s">
        <v>90</v>
      </c>
      <c r="D326" s="82">
        <v>7.5758253905466839</v>
      </c>
      <c r="E326" s="83">
        <v>4854248</v>
      </c>
      <c r="F326" s="84">
        <v>0.12864129864634882</v>
      </c>
      <c r="G326" s="85">
        <v>5000210</v>
      </c>
      <c r="H326" s="84">
        <v>0.11609373752920236</v>
      </c>
      <c r="I326" s="84">
        <v>0.13323300421382303</v>
      </c>
      <c r="J326" s="82">
        <v>5.1274802579930112</v>
      </c>
      <c r="L326" s="54"/>
    </row>
    <row r="327" spans="1:12" ht="15" customHeight="1" x14ac:dyDescent="0.25">
      <c r="A327">
        <v>900978332</v>
      </c>
      <c r="B327" t="s">
        <v>399</v>
      </c>
      <c r="C327" t="s">
        <v>90</v>
      </c>
      <c r="D327" s="82">
        <v>3.220137552952151</v>
      </c>
      <c r="E327" s="83">
        <v>5883440</v>
      </c>
      <c r="F327" s="84">
        <v>0.26806092977106172</v>
      </c>
      <c r="G327" s="85">
        <v>7235905</v>
      </c>
      <c r="H327" s="84">
        <v>0.221947859480015</v>
      </c>
      <c r="I327" s="84">
        <v>0.30323269860508117</v>
      </c>
      <c r="J327" s="82"/>
      <c r="L327" s="54"/>
    </row>
    <row r="328" spans="1:12" ht="15" customHeight="1" x14ac:dyDescent="0.25">
      <c r="A328">
        <v>901001234</v>
      </c>
      <c r="B328" t="s">
        <v>400</v>
      </c>
      <c r="C328" t="s">
        <v>95</v>
      </c>
      <c r="D328" s="82">
        <v>3.0445696683567842</v>
      </c>
      <c r="E328" s="83">
        <v>27750985</v>
      </c>
      <c r="F328" s="84">
        <v>0.24567268523983907</v>
      </c>
      <c r="G328" s="85">
        <v>42159681</v>
      </c>
      <c r="H328" s="84">
        <v>3.5715449982013023E-2</v>
      </c>
      <c r="I328" s="84">
        <v>4.7347417073672828E-2</v>
      </c>
      <c r="J328" s="82">
        <v>8.3028392216888918</v>
      </c>
      <c r="L328" s="54"/>
    </row>
    <row r="329" spans="1:12" ht="15" customHeight="1" x14ac:dyDescent="0.25">
      <c r="A329">
        <v>901014567</v>
      </c>
      <c r="B329" t="s">
        <v>401</v>
      </c>
      <c r="C329" t="s">
        <v>95</v>
      </c>
      <c r="D329" s="82">
        <v>3.3497794265089231</v>
      </c>
      <c r="E329" s="83">
        <v>11718350</v>
      </c>
      <c r="F329" s="84">
        <v>0.29852711855782726</v>
      </c>
      <c r="G329" s="85">
        <v>11718350</v>
      </c>
      <c r="H329" s="84">
        <v>1.1576530871846444</v>
      </c>
      <c r="I329" s="84">
        <v>1.6503176641762705</v>
      </c>
      <c r="J329" s="82"/>
      <c r="L329" s="54"/>
    </row>
    <row r="330" spans="1:12" ht="15" customHeight="1" x14ac:dyDescent="0.25">
      <c r="A330">
        <v>901015455</v>
      </c>
      <c r="B330" t="s">
        <v>402</v>
      </c>
      <c r="C330" t="s">
        <v>90</v>
      </c>
      <c r="D330" s="82">
        <v>2.1392783980386461</v>
      </c>
      <c r="E330" s="83">
        <v>6106964</v>
      </c>
      <c r="F330" s="84">
        <v>0.41689685556618461</v>
      </c>
      <c r="G330" s="85">
        <v>15946394</v>
      </c>
      <c r="H330" s="84">
        <v>5.5042721141230377E-2</v>
      </c>
      <c r="I330" s="84">
        <v>9.4396200169141686E-2</v>
      </c>
      <c r="J330" s="82">
        <v>7.279932872598188</v>
      </c>
      <c r="L330" s="54"/>
    </row>
    <row r="331" spans="1:12" ht="15" customHeight="1" x14ac:dyDescent="0.25">
      <c r="A331">
        <v>901021812</v>
      </c>
      <c r="B331" t="s">
        <v>403</v>
      </c>
      <c r="C331" t="s">
        <v>95</v>
      </c>
      <c r="D331" s="82">
        <v>2.8816298531751765</v>
      </c>
      <c r="E331" s="83">
        <v>60244779</v>
      </c>
      <c r="F331" s="84">
        <v>0.33702619632326059</v>
      </c>
      <c r="G331" s="85">
        <v>62982215</v>
      </c>
      <c r="H331" s="84">
        <v>0.73290159586329839</v>
      </c>
      <c r="I331" s="84">
        <v>1.10547595063146</v>
      </c>
      <c r="J331" s="82"/>
      <c r="L331" s="54"/>
    </row>
    <row r="332" spans="1:12" ht="15" customHeight="1" x14ac:dyDescent="0.25">
      <c r="A332">
        <v>901039685</v>
      </c>
      <c r="B332" t="s">
        <v>404</v>
      </c>
      <c r="C332" t="s">
        <v>95</v>
      </c>
      <c r="D332" s="82">
        <v>1.3922463923684276</v>
      </c>
      <c r="E332" s="83">
        <v>11092231</v>
      </c>
      <c r="F332" s="84">
        <v>0.70693812106877729</v>
      </c>
      <c r="G332" s="85">
        <v>11722976</v>
      </c>
      <c r="H332" s="84">
        <v>0.2997074699983443</v>
      </c>
      <c r="I332" s="84">
        <v>1.0226764091302414</v>
      </c>
      <c r="J332" s="82">
        <v>16.616370480633563</v>
      </c>
      <c r="L332" s="54"/>
    </row>
    <row r="333" spans="1:12" ht="15" customHeight="1" x14ac:dyDescent="0.25">
      <c r="A333">
        <v>901053131</v>
      </c>
      <c r="B333" t="s">
        <v>405</v>
      </c>
      <c r="C333" t="s">
        <v>88</v>
      </c>
      <c r="D333" s="82">
        <v>4.4044666197166285</v>
      </c>
      <c r="E333" s="83">
        <v>4848672</v>
      </c>
      <c r="F333" s="84">
        <v>0.22348014221544907</v>
      </c>
      <c r="G333" s="85">
        <v>4948657</v>
      </c>
      <c r="H333" s="84">
        <v>0.21940615101588515</v>
      </c>
      <c r="I333" s="84">
        <v>0.28255059908173064</v>
      </c>
      <c r="J333" s="82">
        <v>16.05407825847341</v>
      </c>
      <c r="L333" s="54"/>
    </row>
    <row r="334" spans="1:12" ht="15" customHeight="1" x14ac:dyDescent="0.25">
      <c r="A334">
        <v>901061715</v>
      </c>
      <c r="B334" t="s">
        <v>406</v>
      </c>
      <c r="C334" t="s">
        <v>88</v>
      </c>
      <c r="D334" s="82">
        <v>3.3356719312580823</v>
      </c>
      <c r="E334" s="83">
        <v>7300521</v>
      </c>
      <c r="F334" s="84">
        <v>0.39974685290490602</v>
      </c>
      <c r="G334" s="85">
        <v>6474699</v>
      </c>
      <c r="H334" s="84">
        <v>0.21943243727827844</v>
      </c>
      <c r="I334" s="84">
        <v>0.36556649197128699</v>
      </c>
      <c r="J334" s="82">
        <v>25.715234018512884</v>
      </c>
      <c r="L334" s="54"/>
    </row>
    <row r="335" spans="1:12" ht="15" customHeight="1" x14ac:dyDescent="0.25">
      <c r="A335">
        <v>901105366</v>
      </c>
      <c r="B335" t="s">
        <v>407</v>
      </c>
      <c r="C335" t="s">
        <v>90</v>
      </c>
      <c r="D335" s="82">
        <v>171.30985440169704</v>
      </c>
      <c r="E335" s="83">
        <v>3532567</v>
      </c>
      <c r="F335" s="84">
        <v>3.5712545516622379E-3</v>
      </c>
      <c r="G335" s="85">
        <v>5787301</v>
      </c>
      <c r="H335" s="84">
        <v>6.809677545431396E-2</v>
      </c>
      <c r="I335" s="84">
        <v>6.8340837983025246E-2</v>
      </c>
      <c r="J335" s="82"/>
      <c r="L335" s="54"/>
    </row>
    <row r="336" spans="1:12" ht="15" customHeight="1" x14ac:dyDescent="0.25">
      <c r="A336">
        <v>901115174</v>
      </c>
      <c r="B336" t="s">
        <v>408</v>
      </c>
      <c r="C336" t="s">
        <v>88</v>
      </c>
      <c r="D336" s="82">
        <v>1.5120459506722077</v>
      </c>
      <c r="E336" s="83">
        <v>4051645</v>
      </c>
      <c r="F336" s="84">
        <v>0.65609514444623818</v>
      </c>
      <c r="G336" s="85">
        <v>4147572</v>
      </c>
      <c r="H336" s="84">
        <v>0.11944331746216139</v>
      </c>
      <c r="I336" s="84">
        <v>0.34731500743085353</v>
      </c>
      <c r="J336" s="82">
        <v>38.004273955255385</v>
      </c>
      <c r="L336" s="54"/>
    </row>
    <row r="337" spans="1:12" ht="15" customHeight="1" x14ac:dyDescent="0.25">
      <c r="A337">
        <v>901118824</v>
      </c>
      <c r="B337" t="s">
        <v>409</v>
      </c>
      <c r="C337" t="s">
        <v>88</v>
      </c>
      <c r="D337" s="82">
        <v>2.2302168236630129</v>
      </c>
      <c r="E337" s="83">
        <v>9282868</v>
      </c>
      <c r="F337" s="84">
        <v>0.67256523734304663</v>
      </c>
      <c r="G337" s="85">
        <v>8138596</v>
      </c>
      <c r="H337" s="84">
        <v>0.14500906152997314</v>
      </c>
      <c r="I337" s="84">
        <v>0.44286397801291527</v>
      </c>
      <c r="J337" s="82">
        <v>2.5711675825057729</v>
      </c>
      <c r="L337" s="54"/>
    </row>
    <row r="338" spans="1:12" ht="15" customHeight="1" x14ac:dyDescent="0.25">
      <c r="A338">
        <v>901149639</v>
      </c>
      <c r="B338" t="s">
        <v>410</v>
      </c>
      <c r="C338" t="s">
        <v>101</v>
      </c>
      <c r="D338" s="82">
        <v>2.3917775816536522</v>
      </c>
      <c r="E338" s="83">
        <v>33595991</v>
      </c>
      <c r="F338" s="84">
        <v>0.49163790693557063</v>
      </c>
      <c r="G338" s="85">
        <v>40569330</v>
      </c>
      <c r="H338" s="84">
        <v>6.9753493443179784E-2</v>
      </c>
      <c r="I338" s="84">
        <v>0.13721222411116971</v>
      </c>
      <c r="J338" s="82">
        <v>1.7239006688288945</v>
      </c>
      <c r="L338" s="54"/>
    </row>
    <row r="339" spans="1:12" ht="15" customHeight="1" x14ac:dyDescent="0.25">
      <c r="A339">
        <v>901150321</v>
      </c>
      <c r="B339" t="s">
        <v>411</v>
      </c>
      <c r="C339" t="s">
        <v>95</v>
      </c>
      <c r="D339" s="82">
        <v>9.4823250268382466</v>
      </c>
      <c r="E339" s="83">
        <v>12855481</v>
      </c>
      <c r="F339" s="84">
        <v>0.16098574600379847</v>
      </c>
      <c r="G339" s="85">
        <v>13475147</v>
      </c>
      <c r="H339" s="84">
        <v>0.16725546456942164</v>
      </c>
      <c r="I339" s="84">
        <v>0.19934758411169837</v>
      </c>
      <c r="J339" s="82"/>
      <c r="L339" s="54"/>
    </row>
    <row r="340" spans="1:12" ht="15" customHeight="1" x14ac:dyDescent="0.25">
      <c r="A340">
        <v>901176561</v>
      </c>
      <c r="B340" t="s">
        <v>412</v>
      </c>
      <c r="C340" t="s">
        <v>95</v>
      </c>
      <c r="D340" s="82">
        <v>12.895154332280811</v>
      </c>
      <c r="E340" s="83">
        <v>5266532</v>
      </c>
      <c r="F340" s="84">
        <v>8.9473563280014393E-2</v>
      </c>
      <c r="G340" s="85">
        <v>5706444</v>
      </c>
      <c r="H340" s="84">
        <v>0.21719248428961488</v>
      </c>
      <c r="I340" s="84">
        <v>0.23853506667199398</v>
      </c>
      <c r="J340" s="82">
        <v>37.911848262032088</v>
      </c>
      <c r="L340" s="54"/>
    </row>
    <row r="341" spans="1:12" ht="15" customHeight="1" x14ac:dyDescent="0.25">
      <c r="A341">
        <v>901185528</v>
      </c>
      <c r="B341" t="s">
        <v>413</v>
      </c>
      <c r="C341" t="s">
        <v>90</v>
      </c>
      <c r="D341" s="82">
        <v>293.65452206891308</v>
      </c>
      <c r="E341" s="83">
        <v>88510141</v>
      </c>
      <c r="F341" s="84">
        <v>8.6035023124613419E-2</v>
      </c>
      <c r="G341" s="85">
        <v>84257913</v>
      </c>
      <c r="H341" s="84">
        <v>0.1364000470639623</v>
      </c>
      <c r="I341" s="84">
        <v>0.14923990581157642</v>
      </c>
      <c r="J341" s="82"/>
      <c r="L341" s="54"/>
    </row>
    <row r="342" spans="1:12" ht="15" customHeight="1" x14ac:dyDescent="0.25">
      <c r="A342">
        <v>901219719</v>
      </c>
      <c r="B342" t="s">
        <v>414</v>
      </c>
      <c r="C342" t="s">
        <v>88</v>
      </c>
      <c r="D342" s="82">
        <v>29.588817185444981</v>
      </c>
      <c r="E342" s="83">
        <v>16302773</v>
      </c>
      <c r="F342" s="84">
        <v>3.2011450808911539E-2</v>
      </c>
      <c r="G342" s="85">
        <v>17243688</v>
      </c>
      <c r="H342" s="84">
        <v>0.12681373427930423</v>
      </c>
      <c r="I342" s="84">
        <v>0.13100747357525838</v>
      </c>
      <c r="J342" s="82">
        <v>414.80940139551967</v>
      </c>
      <c r="L342" s="54"/>
    </row>
    <row r="343" spans="1:12" ht="15" customHeight="1" x14ac:dyDescent="0.25">
      <c r="A343">
        <v>901239504</v>
      </c>
      <c r="B343" t="s">
        <v>415</v>
      </c>
      <c r="C343" t="s">
        <v>90</v>
      </c>
      <c r="D343" s="82">
        <v>5.523361329021526</v>
      </c>
      <c r="E343" s="83">
        <v>10485043</v>
      </c>
      <c r="F343" s="84">
        <v>0.17623147963216657</v>
      </c>
      <c r="G343" s="85">
        <v>10835043</v>
      </c>
      <c r="H343" s="84">
        <v>3.1808134695160098E-2</v>
      </c>
      <c r="I343" s="84">
        <v>3.8612952435906345E-2</v>
      </c>
      <c r="J343" s="82">
        <v>366.03062117235345</v>
      </c>
      <c r="L343" s="54"/>
    </row>
    <row r="344" spans="1:12" ht="15" customHeight="1" x14ac:dyDescent="0.25">
      <c r="A344">
        <v>901250255</v>
      </c>
      <c r="B344" t="s">
        <v>416</v>
      </c>
      <c r="C344" t="s">
        <v>90</v>
      </c>
      <c r="D344" s="82">
        <v>35.186527538657096</v>
      </c>
      <c r="E344" s="83">
        <v>4249317</v>
      </c>
      <c r="F344" s="84">
        <v>2.217278604379936E-2</v>
      </c>
      <c r="G344" s="85">
        <v>5481583</v>
      </c>
      <c r="H344" s="84">
        <v>3.7063755010140247E-2</v>
      </c>
      <c r="I344" s="84">
        <v>3.7904196652682264E-2</v>
      </c>
      <c r="J344" s="82">
        <v>105.52310817673946</v>
      </c>
      <c r="L344" s="54"/>
    </row>
    <row r="345" spans="1:12" ht="15" customHeight="1" x14ac:dyDescent="0.25">
      <c r="A345">
        <v>901250374</v>
      </c>
      <c r="B345" t="s">
        <v>417</v>
      </c>
      <c r="C345" t="s">
        <v>101</v>
      </c>
      <c r="D345" s="82">
        <v>4.4680584086155246</v>
      </c>
      <c r="E345" s="83">
        <v>9435765</v>
      </c>
      <c r="F345" s="84">
        <v>0.38035449027998114</v>
      </c>
      <c r="G345" s="85">
        <v>8052571</v>
      </c>
      <c r="H345" s="84">
        <v>0.11288637375179371</v>
      </c>
      <c r="I345" s="84">
        <v>0.18217895874497722</v>
      </c>
      <c r="J345" s="82"/>
      <c r="L345" s="54"/>
    </row>
    <row r="346" spans="1:12" ht="15" customHeight="1" x14ac:dyDescent="0.25">
      <c r="A346">
        <v>901295438</v>
      </c>
      <c r="B346" t="s">
        <v>418</v>
      </c>
      <c r="C346" t="s">
        <v>88</v>
      </c>
      <c r="D346" s="82">
        <v>18.53673781186259</v>
      </c>
      <c r="E346" s="83">
        <v>22199090</v>
      </c>
      <c r="F346" s="84">
        <v>5.2292477853001965E-2</v>
      </c>
      <c r="G346" s="85">
        <v>22941482</v>
      </c>
      <c r="H346" s="84">
        <v>0.1589090897373954</v>
      </c>
      <c r="I346" s="84">
        <v>0.16767735406108464</v>
      </c>
      <c r="J346" s="82">
        <v>174.88484269867249</v>
      </c>
      <c r="L346" s="54"/>
    </row>
    <row r="347" spans="1:12" ht="15" customHeight="1" x14ac:dyDescent="0.25">
      <c r="A347">
        <v>901318909</v>
      </c>
      <c r="B347" t="s">
        <v>419</v>
      </c>
      <c r="C347" t="s">
        <v>101</v>
      </c>
      <c r="D347" s="82">
        <v>12.597173388159378</v>
      </c>
      <c r="E347" s="83">
        <v>4884857</v>
      </c>
      <c r="F347" s="84">
        <v>7.5335966923151629E-2</v>
      </c>
      <c r="G347" s="85">
        <v>5169890</v>
      </c>
      <c r="H347" s="84">
        <v>0.26382710668256576</v>
      </c>
      <c r="I347" s="84">
        <v>0.28532212484211461</v>
      </c>
      <c r="J347" s="82"/>
      <c r="L347" s="54"/>
    </row>
    <row r="348" spans="1:12" ht="15" customHeight="1" x14ac:dyDescent="0.25">
      <c r="A348">
        <v>901336157</v>
      </c>
      <c r="B348" t="s">
        <v>420</v>
      </c>
      <c r="C348" t="s">
        <v>90</v>
      </c>
      <c r="D348" s="82">
        <v>27.491241558667937</v>
      </c>
      <c r="E348" s="83">
        <v>17021232</v>
      </c>
      <c r="F348" s="84">
        <v>3.158916421800001E-2</v>
      </c>
      <c r="G348" s="85">
        <v>19697458</v>
      </c>
      <c r="H348" s="84">
        <v>6.2812595547655628E-2</v>
      </c>
      <c r="I348" s="84">
        <v>6.486151664849342E-2</v>
      </c>
      <c r="J348" s="82">
        <v>944.27716186252769</v>
      </c>
      <c r="L348" s="54"/>
    </row>
    <row r="349" spans="1:12" ht="15" customHeight="1" x14ac:dyDescent="0.25">
      <c r="A349">
        <v>901360127</v>
      </c>
      <c r="B349" t="s">
        <v>421</v>
      </c>
      <c r="C349" t="s">
        <v>101</v>
      </c>
      <c r="D349" s="82">
        <v>2391.772941901047</v>
      </c>
      <c r="E349" s="83">
        <v>11645455</v>
      </c>
      <c r="F349" s="84">
        <v>1.8307824093494911E-4</v>
      </c>
      <c r="G349" s="85">
        <v>26601240</v>
      </c>
      <c r="H349" s="84">
        <v>1.5063542356866813</v>
      </c>
      <c r="I349" s="84">
        <v>1.5066300668690633</v>
      </c>
      <c r="J349" s="82">
        <v>288.33879867910821</v>
      </c>
      <c r="L349" s="54"/>
    </row>
    <row r="350" spans="1:12" ht="15" customHeight="1" x14ac:dyDescent="0.25">
      <c r="A350">
        <v>901375199</v>
      </c>
      <c r="B350" t="s">
        <v>422</v>
      </c>
      <c r="C350" t="s">
        <v>90</v>
      </c>
      <c r="D350" s="82">
        <v>13.577608713235202</v>
      </c>
      <c r="E350" s="83">
        <v>15084062</v>
      </c>
      <c r="F350" s="84">
        <v>8.6897559624782628E-2</v>
      </c>
      <c r="G350" s="85">
        <v>31720567</v>
      </c>
      <c r="H350" s="84">
        <v>9.4625659159229616E-2</v>
      </c>
      <c r="I350" s="84">
        <v>0.10363093446595706</v>
      </c>
      <c r="J350" s="82">
        <v>48.412129423719826</v>
      </c>
      <c r="L350" s="54"/>
    </row>
    <row r="351" spans="1:12" ht="15" customHeight="1" x14ac:dyDescent="0.25">
      <c r="A351">
        <v>901380787</v>
      </c>
      <c r="B351" t="s">
        <v>423</v>
      </c>
      <c r="C351" t="s">
        <v>88</v>
      </c>
      <c r="D351" s="82">
        <v>5.4035163521904082</v>
      </c>
      <c r="E351" s="83">
        <v>16846647</v>
      </c>
      <c r="F351" s="84">
        <v>0.36423567539867324</v>
      </c>
      <c r="G351" s="85">
        <v>17294325</v>
      </c>
      <c r="H351" s="84">
        <v>6.9960773703364204E-2</v>
      </c>
      <c r="I351" s="84">
        <v>0.11004199354412503</v>
      </c>
      <c r="J351" s="82">
        <v>2.7591865258005632</v>
      </c>
      <c r="L351" s="54"/>
    </row>
    <row r="352" spans="1:12" ht="15" customHeight="1" x14ac:dyDescent="0.25">
      <c r="A352">
        <v>901463964</v>
      </c>
      <c r="B352" t="s">
        <v>424</v>
      </c>
      <c r="C352" t="s">
        <v>101</v>
      </c>
      <c r="D352" s="82">
        <v>3.4360145198327969</v>
      </c>
      <c r="E352" s="83">
        <v>3507096</v>
      </c>
      <c r="F352" s="84">
        <v>0.2910348586212208</v>
      </c>
      <c r="G352" s="85">
        <v>3507096</v>
      </c>
      <c r="H352" s="84">
        <v>0.4712952784254491</v>
      </c>
      <c r="I352" s="84">
        <v>0.66476509339921119</v>
      </c>
      <c r="J352" s="82"/>
      <c r="L352" s="54"/>
    </row>
    <row r="353" spans="1:12" ht="15" customHeight="1" x14ac:dyDescent="0.25">
      <c r="A353">
        <v>901476977</v>
      </c>
      <c r="B353" t="s">
        <v>425</v>
      </c>
      <c r="C353" t="s">
        <v>101</v>
      </c>
      <c r="D353" s="82">
        <v>43.385270758122743</v>
      </c>
      <c r="E353" s="83">
        <v>5283324</v>
      </c>
      <c r="F353" s="84">
        <v>2.3049297204461413E-2</v>
      </c>
      <c r="G353" s="85">
        <v>5283324</v>
      </c>
      <c r="H353" s="84">
        <v>0.25579357445135648</v>
      </c>
      <c r="I353" s="84">
        <v>0.26182853824599817</v>
      </c>
      <c r="J353" s="82"/>
      <c r="L353" s="54"/>
    </row>
    <row r="354" spans="1:12" ht="15" customHeight="1" x14ac:dyDescent="0.25">
      <c r="A354">
        <v>901480564</v>
      </c>
      <c r="B354" t="s">
        <v>426</v>
      </c>
      <c r="C354" t="s">
        <v>101</v>
      </c>
      <c r="D354" s="82">
        <v>3.3545042646969967</v>
      </c>
      <c r="E354" s="83">
        <v>5767151</v>
      </c>
      <c r="F354" s="84">
        <v>0.26161927833356402</v>
      </c>
      <c r="G354" s="85">
        <v>6924465</v>
      </c>
      <c r="H354" s="84">
        <v>0.16995169284059788</v>
      </c>
      <c r="I354" s="84">
        <v>0.23016810685013211</v>
      </c>
      <c r="J354" s="82">
        <v>69.079013522884878</v>
      </c>
      <c r="L354" s="54"/>
    </row>
    <row r="355" spans="1:12" ht="15" customHeight="1" x14ac:dyDescent="0.25">
      <c r="A355">
        <v>901485681</v>
      </c>
      <c r="B355" t="s">
        <v>427</v>
      </c>
      <c r="C355" t="s">
        <v>101</v>
      </c>
      <c r="D355" s="82">
        <v>4.4761493689833385</v>
      </c>
      <c r="E355" s="83">
        <v>4328821</v>
      </c>
      <c r="F355" s="84">
        <v>0.4691313161820051</v>
      </c>
      <c r="G355" s="85">
        <v>4281844</v>
      </c>
      <c r="H355" s="84">
        <v>0.19742612293913595</v>
      </c>
      <c r="I355" s="84">
        <v>0.37189257712331414</v>
      </c>
      <c r="J355" s="82"/>
      <c r="L355" s="54"/>
    </row>
    <row r="356" spans="1:12" ht="15" customHeight="1" x14ac:dyDescent="0.25">
      <c r="A356">
        <v>901491887</v>
      </c>
      <c r="B356" t="s">
        <v>428</v>
      </c>
      <c r="C356" t="s">
        <v>90</v>
      </c>
      <c r="D356" s="82">
        <v>16.889755720016854</v>
      </c>
      <c r="E356" s="83">
        <v>34696235</v>
      </c>
      <c r="F356" s="84">
        <v>1.9592750280412692E-2</v>
      </c>
      <c r="G356" s="85">
        <v>109263785</v>
      </c>
      <c r="H356" s="84">
        <v>0.19946005891840671</v>
      </c>
      <c r="I356" s="84">
        <v>0.20344612810182258</v>
      </c>
      <c r="J356" s="82">
        <v>12207.190554640307</v>
      </c>
      <c r="L356" s="54"/>
    </row>
    <row r="357" spans="1:12" ht="15" customHeight="1" x14ac:dyDescent="0.25">
      <c r="A357">
        <v>901542814</v>
      </c>
      <c r="B357" t="s">
        <v>429</v>
      </c>
      <c r="C357" t="s">
        <v>88</v>
      </c>
      <c r="D357" s="82">
        <v>5.1505283130804793</v>
      </c>
      <c r="E357" s="83">
        <v>6492356</v>
      </c>
      <c r="F357" s="84">
        <v>0.34247798485544845</v>
      </c>
      <c r="G357" s="85">
        <v>5350638</v>
      </c>
      <c r="H357" s="84">
        <v>9.5268617942926515E-2</v>
      </c>
      <c r="I357" s="84">
        <v>0.14489038503445759</v>
      </c>
      <c r="J357" s="82">
        <v>775256</v>
      </c>
      <c r="L357" s="54"/>
    </row>
    <row r="358" spans="1:12" ht="15" customHeight="1" x14ac:dyDescent="0.25">
      <c r="A358">
        <v>800061409</v>
      </c>
      <c r="B358" t="s">
        <v>430</v>
      </c>
      <c r="C358" t="s">
        <v>88</v>
      </c>
      <c r="D358" s="82">
        <v>4.4923727296804321</v>
      </c>
      <c r="E358" s="83">
        <v>7239308</v>
      </c>
      <c r="F358" s="84">
        <v>0.35972207985749999</v>
      </c>
      <c r="G358" s="85">
        <v>6583764</v>
      </c>
      <c r="H358" s="84">
        <v>5.475282382992893E-2</v>
      </c>
      <c r="I358" s="84">
        <v>8.5514152694416146E-2</v>
      </c>
      <c r="J358" s="82">
        <v>2.979051579994497</v>
      </c>
      <c r="L358" s="54"/>
    </row>
    <row r="359" spans="1:12" ht="15" customHeight="1" x14ac:dyDescent="0.25">
      <c r="A359">
        <v>800068234</v>
      </c>
      <c r="B359" t="s">
        <v>431</v>
      </c>
      <c r="C359" t="s">
        <v>88</v>
      </c>
      <c r="D359" s="82">
        <v>2.9239799948773038</v>
      </c>
      <c r="E359" s="83">
        <v>11425130</v>
      </c>
      <c r="F359" s="84">
        <v>0.45251250301511448</v>
      </c>
      <c r="G359" s="85">
        <v>15012209</v>
      </c>
      <c r="H359" s="84">
        <v>0.28264056998008691</v>
      </c>
      <c r="I359" s="84">
        <v>0.51625027336083584</v>
      </c>
      <c r="J359" s="82">
        <v>9.0569684971736617</v>
      </c>
      <c r="L359" s="54"/>
    </row>
    <row r="360" spans="1:12" ht="15" customHeight="1" x14ac:dyDescent="0.25">
      <c r="A360">
        <v>800072172</v>
      </c>
      <c r="B360" t="s">
        <v>432</v>
      </c>
      <c r="C360" t="s">
        <v>88</v>
      </c>
      <c r="D360" s="82">
        <v>2.0724208617115938</v>
      </c>
      <c r="E360" s="83">
        <v>20734867</v>
      </c>
      <c r="F360" s="84">
        <v>0.48193433814525644</v>
      </c>
      <c r="G360" s="85">
        <v>20784182</v>
      </c>
      <c r="H360" s="84">
        <v>8.152059714221889E-2</v>
      </c>
      <c r="I360" s="84">
        <v>0.15735572369410544</v>
      </c>
      <c r="J360" s="82">
        <v>4.208251518980501</v>
      </c>
      <c r="L360" s="54"/>
    </row>
    <row r="361" spans="1:12" ht="15" customHeight="1" x14ac:dyDescent="0.25">
      <c r="A361">
        <v>800134536</v>
      </c>
      <c r="B361" t="s">
        <v>433</v>
      </c>
      <c r="C361" t="s">
        <v>95</v>
      </c>
      <c r="D361" s="82">
        <v>2.1676028546991635</v>
      </c>
      <c r="E361" s="83">
        <v>46663554</v>
      </c>
      <c r="F361" s="84">
        <v>0.42907767738656488</v>
      </c>
      <c r="G361" s="85">
        <v>57298422</v>
      </c>
      <c r="H361" s="84">
        <v>0.49618574525728842</v>
      </c>
      <c r="I361" s="84">
        <v>0.86909501626414776</v>
      </c>
      <c r="J361" s="82">
        <v>663.94374891670998</v>
      </c>
      <c r="L361" s="54"/>
    </row>
    <row r="362" spans="1:12" ht="15" customHeight="1" x14ac:dyDescent="0.25">
      <c r="A362">
        <v>800173410</v>
      </c>
      <c r="B362" t="s">
        <v>434</v>
      </c>
      <c r="C362" t="s">
        <v>86</v>
      </c>
      <c r="D362" s="82">
        <v>8.8036468315166516</v>
      </c>
      <c r="E362" s="83">
        <v>63043626</v>
      </c>
      <c r="F362" s="84">
        <v>0.10805549842041859</v>
      </c>
      <c r="G362" s="85">
        <v>90709384</v>
      </c>
      <c r="H362" s="84">
        <v>4.6967081960393856E-2</v>
      </c>
      <c r="I362" s="84">
        <v>5.265695553615489E-2</v>
      </c>
      <c r="J362" s="82">
        <v>243.6482350540706</v>
      </c>
      <c r="L362" s="54"/>
    </row>
    <row r="363" spans="1:12" ht="15" customHeight="1" x14ac:dyDescent="0.25">
      <c r="A363">
        <v>800215658</v>
      </c>
      <c r="B363" t="s">
        <v>435</v>
      </c>
      <c r="C363" t="s">
        <v>88</v>
      </c>
      <c r="D363" s="82">
        <v>4.9258840365409853</v>
      </c>
      <c r="E363" s="83">
        <v>4370141</v>
      </c>
      <c r="F363" s="84">
        <v>0.12307974170481809</v>
      </c>
      <c r="G363" s="85">
        <v>7931065</v>
      </c>
      <c r="H363" s="84">
        <v>3.69607084121958E-2</v>
      </c>
      <c r="I363" s="84">
        <v>4.214831173367007E-2</v>
      </c>
      <c r="J363" s="82">
        <v>11.061215710929487</v>
      </c>
      <c r="L363" s="54"/>
    </row>
    <row r="364" spans="1:12" ht="15" customHeight="1" x14ac:dyDescent="0.25">
      <c r="A364">
        <v>800252997</v>
      </c>
      <c r="B364" t="s">
        <v>436</v>
      </c>
      <c r="C364" t="s">
        <v>88</v>
      </c>
      <c r="D364" s="82">
        <v>3.627873100821323</v>
      </c>
      <c r="E364" s="83">
        <v>12925906</v>
      </c>
      <c r="F364" s="84">
        <v>0.25680312167775932</v>
      </c>
      <c r="G364" s="85">
        <v>14239427</v>
      </c>
      <c r="H364" s="84">
        <v>0.10453041089324117</v>
      </c>
      <c r="I364" s="84">
        <v>0.14064969046858417</v>
      </c>
      <c r="J364" s="82">
        <v>11.915581865778201</v>
      </c>
      <c r="L364" s="54"/>
    </row>
    <row r="365" spans="1:12" ht="15" customHeight="1" x14ac:dyDescent="0.25">
      <c r="A365">
        <v>804001735</v>
      </c>
      <c r="B365" t="s">
        <v>437</v>
      </c>
      <c r="C365" t="s">
        <v>88</v>
      </c>
      <c r="D365" s="82">
        <v>1.707908057183267</v>
      </c>
      <c r="E365" s="83">
        <v>4417599</v>
      </c>
      <c r="F365" s="84">
        <v>0.34277347657255514</v>
      </c>
      <c r="G365" s="85">
        <v>14849497</v>
      </c>
      <c r="H365" s="84">
        <v>4.6152939181162728E-2</v>
      </c>
      <c r="I365" s="84">
        <v>7.0223792765505791E-2</v>
      </c>
      <c r="J365" s="82">
        <v>2.8814656184804983</v>
      </c>
      <c r="L365" s="54"/>
    </row>
    <row r="366" spans="1:12" ht="15" customHeight="1" x14ac:dyDescent="0.25">
      <c r="A366">
        <v>804010786</v>
      </c>
      <c r="B366" t="s">
        <v>438</v>
      </c>
      <c r="C366" t="s">
        <v>88</v>
      </c>
      <c r="D366" s="82">
        <v>2.3171152084411299</v>
      </c>
      <c r="E366" s="83">
        <v>5490699</v>
      </c>
      <c r="F366" s="84">
        <v>0.45737424260455067</v>
      </c>
      <c r="G366" s="85">
        <v>9538994</v>
      </c>
      <c r="H366" s="84">
        <v>0.1730503402747455</v>
      </c>
      <c r="I366" s="84">
        <v>0.31891287487967807</v>
      </c>
      <c r="J366" s="82">
        <v>1.8534554872702835</v>
      </c>
      <c r="L366" s="54"/>
    </row>
    <row r="367" spans="1:12" ht="15" customHeight="1" x14ac:dyDescent="0.25">
      <c r="A367">
        <v>820000836</v>
      </c>
      <c r="B367" t="s">
        <v>439</v>
      </c>
      <c r="C367" t="s">
        <v>88</v>
      </c>
      <c r="D367" s="82">
        <v>6.7746337728116144</v>
      </c>
      <c r="E367" s="83">
        <v>10210898</v>
      </c>
      <c r="F367" s="84">
        <v>0.36540098171533691</v>
      </c>
      <c r="G367" s="85">
        <v>9965835</v>
      </c>
      <c r="H367" s="84">
        <v>0.18177296503566415</v>
      </c>
      <c r="I367" s="84">
        <v>0.2864375137657808</v>
      </c>
      <c r="J367" s="82">
        <v>45.188997942061107</v>
      </c>
      <c r="L367" s="54"/>
    </row>
    <row r="368" spans="1:12" ht="15" customHeight="1" x14ac:dyDescent="0.25">
      <c r="A368">
        <v>830013009</v>
      </c>
      <c r="B368" t="s">
        <v>440</v>
      </c>
      <c r="C368" t="s">
        <v>88</v>
      </c>
      <c r="D368" s="82">
        <v>5.1327991298366653</v>
      </c>
      <c r="E368" s="83">
        <v>5539761</v>
      </c>
      <c r="F368" s="84">
        <v>0.39162646119410732</v>
      </c>
      <c r="G368" s="85">
        <v>7593042</v>
      </c>
      <c r="H368" s="84">
        <v>7.7096597613887735E-2</v>
      </c>
      <c r="I368" s="84">
        <v>0.12672575760808383</v>
      </c>
      <c r="J368" s="82">
        <v>9.5355663462491336</v>
      </c>
      <c r="L368" s="54"/>
    </row>
    <row r="369" spans="1:12" ht="15" customHeight="1" x14ac:dyDescent="0.25">
      <c r="A369">
        <v>830013230</v>
      </c>
      <c r="B369" t="s">
        <v>441</v>
      </c>
      <c r="C369" t="s">
        <v>88</v>
      </c>
      <c r="D369" s="82">
        <v>2.6633849076109013</v>
      </c>
      <c r="E369" s="83">
        <v>11321174</v>
      </c>
      <c r="F369" s="84">
        <v>0.53646653712469394</v>
      </c>
      <c r="G369" s="85">
        <v>9169860</v>
      </c>
      <c r="H369" s="84">
        <v>2.6918107500965498E-2</v>
      </c>
      <c r="I369" s="84">
        <v>5.8071551801227063E-2</v>
      </c>
      <c r="J369" s="82"/>
      <c r="L369" s="54"/>
    </row>
    <row r="370" spans="1:12" ht="15" customHeight="1" x14ac:dyDescent="0.25">
      <c r="A370">
        <v>830022196</v>
      </c>
      <c r="B370" t="s">
        <v>442</v>
      </c>
      <c r="C370" t="s">
        <v>95</v>
      </c>
      <c r="D370" s="82">
        <v>2.4515760018606971</v>
      </c>
      <c r="E370" s="83">
        <v>31105137</v>
      </c>
      <c r="F370" s="84">
        <v>0.39606104127133945</v>
      </c>
      <c r="G370" s="85">
        <v>32986728</v>
      </c>
      <c r="H370" s="84">
        <v>0.53498817670850018</v>
      </c>
      <c r="I370" s="84">
        <v>0.8858315380658548</v>
      </c>
      <c r="J370" s="82">
        <v>13.023296983051392</v>
      </c>
      <c r="L370" s="54"/>
    </row>
    <row r="371" spans="1:12" ht="15" customHeight="1" x14ac:dyDescent="0.25">
      <c r="A371">
        <v>830023758</v>
      </c>
      <c r="B371" t="s">
        <v>443</v>
      </c>
      <c r="C371" t="s">
        <v>88</v>
      </c>
      <c r="D371" s="82">
        <v>3.162569011259603</v>
      </c>
      <c r="E371" s="83">
        <v>8608519</v>
      </c>
      <c r="F371" s="84">
        <v>0.2895412716714571</v>
      </c>
      <c r="G371" s="85">
        <v>9767577</v>
      </c>
      <c r="H371" s="84">
        <v>0.1682430106832366</v>
      </c>
      <c r="I371" s="84">
        <v>0.23680898548329846</v>
      </c>
      <c r="J371" s="82">
        <v>18.209981026759355</v>
      </c>
      <c r="L371" s="54"/>
    </row>
    <row r="372" spans="1:12" ht="15" customHeight="1" x14ac:dyDescent="0.25">
      <c r="A372">
        <v>830031757</v>
      </c>
      <c r="B372" t="s">
        <v>444</v>
      </c>
      <c r="C372" t="s">
        <v>101</v>
      </c>
      <c r="D372" s="82">
        <v>1.687087032301297</v>
      </c>
      <c r="E372" s="83">
        <v>43130146</v>
      </c>
      <c r="F372" s="84">
        <v>0.51391871019584257</v>
      </c>
      <c r="G372" s="85">
        <v>75568129</v>
      </c>
      <c r="H372" s="84">
        <v>9.270239032999375E-2</v>
      </c>
      <c r="I372" s="84">
        <v>0.19071375976504593</v>
      </c>
      <c r="J372" s="82">
        <v>2.9947029148098538</v>
      </c>
      <c r="L372" s="54"/>
    </row>
    <row r="373" spans="1:12" ht="15" customHeight="1" x14ac:dyDescent="0.25">
      <c r="A373">
        <v>830042394</v>
      </c>
      <c r="B373" t="s">
        <v>445</v>
      </c>
      <c r="C373" t="s">
        <v>88</v>
      </c>
      <c r="D373" s="82">
        <v>2.3990295728326205</v>
      </c>
      <c r="E373" s="83">
        <v>3664709</v>
      </c>
      <c r="F373" s="84">
        <v>0.55834095488192848</v>
      </c>
      <c r="G373" s="85">
        <v>7675309</v>
      </c>
      <c r="H373" s="84">
        <v>4.700749058110093E-2</v>
      </c>
      <c r="I373" s="84">
        <v>0.10643389080491743</v>
      </c>
      <c r="J373" s="82">
        <v>1.5618318012878358</v>
      </c>
      <c r="L373" s="54"/>
    </row>
    <row r="374" spans="1:12" ht="15" customHeight="1" x14ac:dyDescent="0.25">
      <c r="A374">
        <v>830046338</v>
      </c>
      <c r="B374" t="s">
        <v>446</v>
      </c>
      <c r="C374" t="s">
        <v>88</v>
      </c>
      <c r="D374" s="82">
        <v>12.671581288563639</v>
      </c>
      <c r="E374" s="83">
        <v>4229641</v>
      </c>
      <c r="F374" s="84">
        <v>6.0011903417380379E-2</v>
      </c>
      <c r="G374" s="85">
        <v>5676214</v>
      </c>
      <c r="H374" s="84">
        <v>3.6679350617907919E-2</v>
      </c>
      <c r="I374" s="84">
        <v>3.9021079895860164E-2</v>
      </c>
      <c r="J374" s="82">
        <v>9.2596989966555192</v>
      </c>
      <c r="L374" s="54"/>
    </row>
    <row r="375" spans="1:12" ht="15" customHeight="1" x14ac:dyDescent="0.25">
      <c r="A375">
        <v>830058737</v>
      </c>
      <c r="B375" t="s">
        <v>447</v>
      </c>
      <c r="C375" t="s">
        <v>88</v>
      </c>
      <c r="D375" s="82">
        <v>1.7673206936493793</v>
      </c>
      <c r="E375" s="83">
        <v>19294308</v>
      </c>
      <c r="F375" s="84">
        <v>0.52501375149427243</v>
      </c>
      <c r="G375" s="85">
        <v>23191490</v>
      </c>
      <c r="H375" s="84">
        <v>0.24618393345802611</v>
      </c>
      <c r="I375" s="84">
        <v>0.51829697013861553</v>
      </c>
      <c r="J375" s="82">
        <v>7.6053488915055389</v>
      </c>
      <c r="L375" s="54"/>
    </row>
    <row r="376" spans="1:12" ht="15" customHeight="1" x14ac:dyDescent="0.25">
      <c r="A376">
        <v>830061474</v>
      </c>
      <c r="B376" t="s">
        <v>448</v>
      </c>
      <c r="C376" t="s">
        <v>101</v>
      </c>
      <c r="D376" s="82">
        <v>3.3040527078685984</v>
      </c>
      <c r="E376" s="83">
        <v>14952862</v>
      </c>
      <c r="F376" s="84">
        <v>0.19976911000174022</v>
      </c>
      <c r="G376" s="85">
        <v>26169966</v>
      </c>
      <c r="H376" s="84">
        <v>0.17063473558817308</v>
      </c>
      <c r="I376" s="84">
        <v>0.21323187810026195</v>
      </c>
      <c r="J376" s="82">
        <v>33.824334153644728</v>
      </c>
      <c r="L376" s="54"/>
    </row>
    <row r="377" spans="1:12" ht="15" customHeight="1" x14ac:dyDescent="0.25">
      <c r="A377">
        <v>830067768</v>
      </c>
      <c r="B377" t="s">
        <v>449</v>
      </c>
      <c r="C377" t="s">
        <v>88</v>
      </c>
      <c r="D377" s="82">
        <v>2.8892378562881875</v>
      </c>
      <c r="E377" s="83">
        <v>4629396</v>
      </c>
      <c r="F377" s="84">
        <v>0.52069755503537785</v>
      </c>
      <c r="G377" s="85">
        <v>4904619</v>
      </c>
      <c r="H377" s="84">
        <v>9.423094908181287E-2</v>
      </c>
      <c r="I377" s="84">
        <v>0.19660018443838348</v>
      </c>
      <c r="J377" s="82">
        <v>7.1736710932559609</v>
      </c>
      <c r="L377" s="54"/>
    </row>
    <row r="378" spans="1:12" ht="15" customHeight="1" x14ac:dyDescent="0.25">
      <c r="A378">
        <v>830105228</v>
      </c>
      <c r="B378" t="s">
        <v>450</v>
      </c>
      <c r="C378" t="s">
        <v>90</v>
      </c>
      <c r="D378" s="82">
        <v>2.247074610792624</v>
      </c>
      <c r="E378" s="83">
        <v>18704483</v>
      </c>
      <c r="F378" s="84">
        <v>0.77593506826733527</v>
      </c>
      <c r="G378" s="85">
        <v>8309057</v>
      </c>
      <c r="H378" s="84">
        <v>1.6634408171558833E-2</v>
      </c>
      <c r="I378" s="84">
        <v>7.4239230757473434E-2</v>
      </c>
      <c r="J378" s="82"/>
      <c r="L378" s="54"/>
    </row>
    <row r="379" spans="1:12" ht="15" customHeight="1" x14ac:dyDescent="0.25">
      <c r="A379">
        <v>830116500</v>
      </c>
      <c r="B379" t="s">
        <v>451</v>
      </c>
      <c r="C379" t="s">
        <v>88</v>
      </c>
      <c r="D379" s="82">
        <v>4.910677386108051</v>
      </c>
      <c r="E379" s="83">
        <v>24648280</v>
      </c>
      <c r="F379" s="84">
        <v>0.16502130192604553</v>
      </c>
      <c r="G379" s="85">
        <v>35014390</v>
      </c>
      <c r="H379" s="84">
        <v>0.41849360636980493</v>
      </c>
      <c r="I379" s="84">
        <v>0.50120273407590421</v>
      </c>
      <c r="J379" s="82"/>
      <c r="L379" s="54"/>
    </row>
    <row r="380" spans="1:12" ht="15" customHeight="1" x14ac:dyDescent="0.25">
      <c r="A380">
        <v>830139404</v>
      </c>
      <c r="B380" t="s">
        <v>452</v>
      </c>
      <c r="C380" t="s">
        <v>101</v>
      </c>
      <c r="D380" s="82">
        <v>5.9417626077084629</v>
      </c>
      <c r="E380" s="83">
        <v>11657193</v>
      </c>
      <c r="F380" s="84">
        <v>0.1376963042206405</v>
      </c>
      <c r="G380" s="85">
        <v>15127987</v>
      </c>
      <c r="H380" s="84">
        <v>0.2423501261536343</v>
      </c>
      <c r="I380" s="84">
        <v>0.28104962015104851</v>
      </c>
      <c r="J380" s="82">
        <v>36.27712220885487</v>
      </c>
      <c r="L380" s="54"/>
    </row>
    <row r="381" spans="1:12" ht="15" customHeight="1" x14ac:dyDescent="0.25">
      <c r="A381">
        <v>830504600</v>
      </c>
      <c r="B381" t="s">
        <v>453</v>
      </c>
      <c r="C381" t="s">
        <v>95</v>
      </c>
      <c r="D381" s="82">
        <v>1.8262978842307629</v>
      </c>
      <c r="E381" s="83">
        <v>7499354</v>
      </c>
      <c r="F381" s="84">
        <v>0.31464367493195738</v>
      </c>
      <c r="G381" s="85">
        <v>24894572</v>
      </c>
      <c r="H381" s="84">
        <v>0.63120522429170323</v>
      </c>
      <c r="I381" s="84">
        <v>0.92098839859548498</v>
      </c>
      <c r="J381" s="82">
        <v>46.251880123942932</v>
      </c>
      <c r="L381" s="54"/>
    </row>
    <row r="382" spans="1:12" ht="15" customHeight="1" x14ac:dyDescent="0.25">
      <c r="A382">
        <v>860014285</v>
      </c>
      <c r="B382" t="s">
        <v>454</v>
      </c>
      <c r="C382" t="s">
        <v>88</v>
      </c>
      <c r="D382" s="82">
        <v>13.278651128310621</v>
      </c>
      <c r="E382" s="83">
        <v>5151152</v>
      </c>
      <c r="F382" s="84">
        <v>0.20760293079486647</v>
      </c>
      <c r="G382" s="85">
        <v>5909733</v>
      </c>
      <c r="H382" s="84">
        <v>0.35909946909679413</v>
      </c>
      <c r="I382" s="84">
        <v>0.45318121817009333</v>
      </c>
      <c r="J382" s="82">
        <v>7.8618082117790031</v>
      </c>
      <c r="L382" s="54"/>
    </row>
    <row r="383" spans="1:12" ht="15" customHeight="1" x14ac:dyDescent="0.25">
      <c r="A383">
        <v>860027091</v>
      </c>
      <c r="B383" t="s">
        <v>455</v>
      </c>
      <c r="C383" t="s">
        <v>88</v>
      </c>
      <c r="D383" s="82">
        <v>2.93491489258489</v>
      </c>
      <c r="E383" s="83">
        <v>11088529</v>
      </c>
      <c r="F383" s="84">
        <v>0.53580260891244413</v>
      </c>
      <c r="G383" s="85">
        <v>10553381</v>
      </c>
      <c r="H383" s="84">
        <v>0.1807879977570834</v>
      </c>
      <c r="I383" s="84">
        <v>0.38946362307965571</v>
      </c>
      <c r="J383" s="82">
        <v>1165.3410830734335</v>
      </c>
      <c r="L383" s="54"/>
    </row>
    <row r="384" spans="1:12" ht="15" customHeight="1" x14ac:dyDescent="0.25">
      <c r="A384">
        <v>860032057</v>
      </c>
      <c r="B384" t="s">
        <v>456</v>
      </c>
      <c r="C384" t="s">
        <v>88</v>
      </c>
      <c r="D384" s="82">
        <v>2.2040237401850553</v>
      </c>
      <c r="E384" s="83">
        <v>32661552</v>
      </c>
      <c r="F384" s="84">
        <v>0.39514652434962227</v>
      </c>
      <c r="G384" s="85">
        <v>43883558</v>
      </c>
      <c r="H384" s="84">
        <v>0.32060519091462447</v>
      </c>
      <c r="I384" s="84">
        <v>0.53005430872309856</v>
      </c>
      <c r="J384" s="82">
        <v>15.335710541843991</v>
      </c>
      <c r="L384" s="54"/>
    </row>
    <row r="385" spans="1:12" ht="15" customHeight="1" x14ac:dyDescent="0.25">
      <c r="A385">
        <v>860033560</v>
      </c>
      <c r="B385" t="s">
        <v>457</v>
      </c>
      <c r="C385" t="s">
        <v>95</v>
      </c>
      <c r="D385" s="82">
        <v>5.2028885614067732</v>
      </c>
      <c r="E385" s="83">
        <v>5963508</v>
      </c>
      <c r="F385" s="84">
        <v>0.14809435339675073</v>
      </c>
      <c r="G385" s="85">
        <v>29715205</v>
      </c>
      <c r="H385" s="84">
        <v>1.9293759466508627E-2</v>
      </c>
      <c r="I385" s="84">
        <v>2.2647765680903095E-2</v>
      </c>
      <c r="J385" s="82">
        <v>2.8861589528939513</v>
      </c>
      <c r="L385" s="54"/>
    </row>
    <row r="386" spans="1:12" ht="15" customHeight="1" x14ac:dyDescent="0.25">
      <c r="A386">
        <v>860046645</v>
      </c>
      <c r="B386" t="s">
        <v>458</v>
      </c>
      <c r="C386" t="s">
        <v>101</v>
      </c>
      <c r="D386" s="82">
        <v>2.1290882903042769</v>
      </c>
      <c r="E386" s="83">
        <v>32243704</v>
      </c>
      <c r="F386" s="84">
        <v>0.59676543631267742</v>
      </c>
      <c r="G386" s="85">
        <v>29775341</v>
      </c>
      <c r="H386" s="84">
        <v>1.9114643277533171E-2</v>
      </c>
      <c r="I386" s="84">
        <v>4.7403285826348722E-2</v>
      </c>
      <c r="J386" s="82">
        <v>4.7401440733464311</v>
      </c>
      <c r="L386" s="54"/>
    </row>
    <row r="387" spans="1:12" ht="15" customHeight="1" x14ac:dyDescent="0.25">
      <c r="A387">
        <v>860353765</v>
      </c>
      <c r="B387" t="s">
        <v>459</v>
      </c>
      <c r="C387" t="s">
        <v>101</v>
      </c>
      <c r="D387" s="82">
        <v>2.0941860301840589</v>
      </c>
      <c r="E387" s="83">
        <v>7792399</v>
      </c>
      <c r="F387" s="84">
        <v>0.64678432213992731</v>
      </c>
      <c r="G387" s="85">
        <v>5824150</v>
      </c>
      <c r="H387" s="84">
        <v>0.38337918024294354</v>
      </c>
      <c r="I387" s="84">
        <v>1.0853968390237203</v>
      </c>
      <c r="J387" s="82">
        <v>12.009913404944923</v>
      </c>
      <c r="L387" s="54"/>
    </row>
    <row r="388" spans="1:12" ht="15" customHeight="1" x14ac:dyDescent="0.25">
      <c r="A388">
        <v>860500795</v>
      </c>
      <c r="B388" t="s">
        <v>460</v>
      </c>
      <c r="C388" t="s">
        <v>95</v>
      </c>
      <c r="D388" s="82">
        <v>28.591882181582779</v>
      </c>
      <c r="E388" s="83">
        <v>8524512</v>
      </c>
      <c r="F388" s="84">
        <v>0.11885061846154915</v>
      </c>
      <c r="G388" s="85">
        <v>11413268</v>
      </c>
      <c r="H388" s="84">
        <v>0.12094616529906302</v>
      </c>
      <c r="I388" s="84">
        <v>0.13725954739694188</v>
      </c>
      <c r="J388" s="82"/>
      <c r="L388" s="54"/>
    </row>
    <row r="389" spans="1:12" ht="15" customHeight="1" x14ac:dyDescent="0.25">
      <c r="A389">
        <v>890116722</v>
      </c>
      <c r="B389" t="s">
        <v>461</v>
      </c>
      <c r="C389" t="s">
        <v>88</v>
      </c>
      <c r="D389" s="82">
        <v>12.393709274841139</v>
      </c>
      <c r="E389" s="83">
        <v>19459806</v>
      </c>
      <c r="F389" s="84">
        <v>0.11423405560574332</v>
      </c>
      <c r="G389" s="85">
        <v>20531718</v>
      </c>
      <c r="H389" s="84">
        <v>3.4044734124200483E-2</v>
      </c>
      <c r="I389" s="84">
        <v>3.8435361327288829E-2</v>
      </c>
      <c r="J389" s="82"/>
      <c r="L389" s="54"/>
    </row>
    <row r="390" spans="1:12" ht="15" customHeight="1" x14ac:dyDescent="0.25">
      <c r="A390">
        <v>890401053</v>
      </c>
      <c r="B390" t="s">
        <v>462</v>
      </c>
      <c r="C390" t="s">
        <v>88</v>
      </c>
      <c r="D390" s="82">
        <v>6.0159582912641376</v>
      </c>
      <c r="E390" s="83">
        <v>42242600</v>
      </c>
      <c r="F390" s="84">
        <v>0.48152612186668342</v>
      </c>
      <c r="G390" s="85">
        <v>40262594</v>
      </c>
      <c r="H390" s="84">
        <v>0.14483434333075262</v>
      </c>
      <c r="I390" s="84">
        <v>0.27934742605009505</v>
      </c>
      <c r="J390" s="82">
        <v>2.2330969841655586</v>
      </c>
      <c r="L390" s="54"/>
    </row>
    <row r="391" spans="1:12" ht="15" customHeight="1" x14ac:dyDescent="0.25">
      <c r="A391">
        <v>890403012</v>
      </c>
      <c r="B391" t="s">
        <v>463</v>
      </c>
      <c r="C391" t="s">
        <v>88</v>
      </c>
      <c r="D391" s="82">
        <v>5.5460938412352396</v>
      </c>
      <c r="E391" s="83">
        <v>18802385</v>
      </c>
      <c r="F391" s="84">
        <v>0.23852540391911206</v>
      </c>
      <c r="G391" s="85">
        <v>20976228</v>
      </c>
      <c r="H391" s="84">
        <v>0.14573182445674737</v>
      </c>
      <c r="I391" s="84">
        <v>0.19138107194487017</v>
      </c>
      <c r="J391" s="82">
        <v>4.2287401798749853</v>
      </c>
      <c r="L391" s="54"/>
    </row>
    <row r="392" spans="1:12" ht="15" customHeight="1" x14ac:dyDescent="0.25">
      <c r="A392">
        <v>890929122</v>
      </c>
      <c r="B392" t="s">
        <v>464</v>
      </c>
      <c r="C392" t="s">
        <v>88</v>
      </c>
      <c r="D392" s="82">
        <v>1.9245327793181264</v>
      </c>
      <c r="E392" s="83">
        <v>7246536</v>
      </c>
      <c r="F392" s="84">
        <v>0.3745612064974429</v>
      </c>
      <c r="G392" s="85">
        <v>13706620</v>
      </c>
      <c r="H392" s="84">
        <v>3.5297592000732278E-2</v>
      </c>
      <c r="I392" s="84">
        <v>5.6436524832526182E-2</v>
      </c>
      <c r="J392" s="82">
        <v>6.3433102633909533</v>
      </c>
      <c r="L392" s="54"/>
    </row>
    <row r="393" spans="1:12" ht="15" customHeight="1" x14ac:dyDescent="0.25">
      <c r="A393">
        <v>900039806</v>
      </c>
      <c r="B393" t="s">
        <v>465</v>
      </c>
      <c r="C393" t="s">
        <v>101</v>
      </c>
      <c r="D393" s="82">
        <v>2.9690200417570942</v>
      </c>
      <c r="E393" s="83">
        <v>5256744</v>
      </c>
      <c r="F393" s="84">
        <v>0.32272627488752981</v>
      </c>
      <c r="G393" s="85">
        <v>5602690</v>
      </c>
      <c r="H393" s="84">
        <v>0.30795682905695265</v>
      </c>
      <c r="I393" s="84">
        <v>0.45470068841931288</v>
      </c>
      <c r="J393" s="82">
        <v>21.531356175729812</v>
      </c>
      <c r="L393" s="54"/>
    </row>
    <row r="394" spans="1:12" ht="15" customHeight="1" x14ac:dyDescent="0.25">
      <c r="A394">
        <v>900059812</v>
      </c>
      <c r="B394" t="s">
        <v>466</v>
      </c>
      <c r="C394" t="s">
        <v>101</v>
      </c>
      <c r="D394" s="82">
        <v>7.1976371391765364</v>
      </c>
      <c r="E394" s="83">
        <v>9617264</v>
      </c>
      <c r="F394" s="84">
        <v>0.48919209325221374</v>
      </c>
      <c r="G394" s="85">
        <v>8855561</v>
      </c>
      <c r="H394" s="84">
        <v>0.10291253388394418</v>
      </c>
      <c r="I394" s="84">
        <v>0.20147012707608247</v>
      </c>
      <c r="J394" s="82"/>
      <c r="L394" s="54"/>
    </row>
    <row r="395" spans="1:12" ht="15" customHeight="1" x14ac:dyDescent="0.25">
      <c r="A395">
        <v>900139110</v>
      </c>
      <c r="B395" t="s">
        <v>467</v>
      </c>
      <c r="C395" t="s">
        <v>88</v>
      </c>
      <c r="D395" s="82">
        <v>3.3476304070254512</v>
      </c>
      <c r="E395" s="83">
        <v>32733323</v>
      </c>
      <c r="F395" s="84">
        <v>0.47846377745870816</v>
      </c>
      <c r="G395" s="85">
        <v>28833516</v>
      </c>
      <c r="H395" s="84">
        <v>0.15999890749404819</v>
      </c>
      <c r="I395" s="84">
        <v>0.30678388303389709</v>
      </c>
      <c r="J395" s="82"/>
      <c r="L395" s="54"/>
    </row>
    <row r="396" spans="1:12" ht="15" customHeight="1" x14ac:dyDescent="0.25">
      <c r="A396">
        <v>900150121</v>
      </c>
      <c r="B396" t="s">
        <v>468</v>
      </c>
      <c r="C396" t="s">
        <v>101</v>
      </c>
      <c r="D396" s="82">
        <v>2.7130792105906565</v>
      </c>
      <c r="E396" s="83">
        <v>8169733</v>
      </c>
      <c r="F396" s="84">
        <v>0.35971270556710466</v>
      </c>
      <c r="G396" s="85">
        <v>8488863</v>
      </c>
      <c r="H396" s="84">
        <v>0.28966660398704258</v>
      </c>
      <c r="I396" s="84">
        <v>0.45240098703442383</v>
      </c>
      <c r="J396" s="82">
        <v>30.210826076353651</v>
      </c>
      <c r="L396" s="54"/>
    </row>
    <row r="397" spans="1:12" ht="15" customHeight="1" x14ac:dyDescent="0.25">
      <c r="A397">
        <v>900188602</v>
      </c>
      <c r="B397" t="s">
        <v>469</v>
      </c>
      <c r="C397" t="s">
        <v>101</v>
      </c>
      <c r="D397" s="82">
        <v>105.45487331394894</v>
      </c>
      <c r="E397" s="83">
        <v>30643195</v>
      </c>
      <c r="F397" s="84">
        <v>7.8806865088733111E-3</v>
      </c>
      <c r="G397" s="85">
        <v>36932201</v>
      </c>
      <c r="H397" s="84">
        <v>0.16059971582969165</v>
      </c>
      <c r="I397" s="84">
        <v>0.16187540515118501</v>
      </c>
      <c r="J397" s="82"/>
      <c r="L397" s="54"/>
    </row>
    <row r="398" spans="1:12" ht="15" customHeight="1" x14ac:dyDescent="0.25">
      <c r="A398">
        <v>900205090</v>
      </c>
      <c r="B398" t="s">
        <v>470</v>
      </c>
      <c r="C398" t="s">
        <v>101</v>
      </c>
      <c r="D398" s="82">
        <v>2.2105961883042839</v>
      </c>
      <c r="E398" s="83">
        <v>3567288</v>
      </c>
      <c r="F398" s="84">
        <v>0.42044093375660757</v>
      </c>
      <c r="G398" s="85">
        <v>4128132</v>
      </c>
      <c r="H398" s="84">
        <v>6.8220681398152766E-2</v>
      </c>
      <c r="I398" s="84">
        <v>0.11771135225327096</v>
      </c>
      <c r="J398" s="82">
        <v>3.5708469893152657</v>
      </c>
      <c r="L398" s="54"/>
    </row>
    <row r="399" spans="1:12" ht="15" customHeight="1" x14ac:dyDescent="0.25">
      <c r="A399">
        <v>900283903</v>
      </c>
      <c r="B399" t="s">
        <v>471</v>
      </c>
      <c r="C399" t="s">
        <v>90</v>
      </c>
      <c r="D399" s="82">
        <v>5.1920300990815562</v>
      </c>
      <c r="E399" s="83">
        <v>3614448</v>
      </c>
      <c r="F399" s="84">
        <v>0.13094598964767518</v>
      </c>
      <c r="G399" s="85">
        <v>12033737</v>
      </c>
      <c r="H399" s="84">
        <v>5.7662712146179899E-2</v>
      </c>
      <c r="I399" s="84">
        <v>6.6351126005163644E-2</v>
      </c>
      <c r="J399" s="82">
        <v>10.766903098789072</v>
      </c>
      <c r="L399" s="54"/>
    </row>
    <row r="400" spans="1:12" ht="15" customHeight="1" x14ac:dyDescent="0.25">
      <c r="A400">
        <v>900292833</v>
      </c>
      <c r="B400" t="s">
        <v>472</v>
      </c>
      <c r="C400" t="s">
        <v>90</v>
      </c>
      <c r="D400" s="82">
        <v>7.7859400599381772</v>
      </c>
      <c r="E400" s="83">
        <v>7202780</v>
      </c>
      <c r="F400" s="84">
        <v>0.12586325087025779</v>
      </c>
      <c r="G400" s="85">
        <v>69986563</v>
      </c>
      <c r="H400" s="84">
        <v>5.8089208343683432E-2</v>
      </c>
      <c r="I400" s="84">
        <v>6.6453227600275208E-2</v>
      </c>
      <c r="J400" s="82"/>
      <c r="L400" s="54"/>
    </row>
    <row r="401" spans="1:12" ht="15" customHeight="1" x14ac:dyDescent="0.25">
      <c r="A401">
        <v>900345143</v>
      </c>
      <c r="B401" t="s">
        <v>473</v>
      </c>
      <c r="C401" t="s">
        <v>88</v>
      </c>
      <c r="D401" s="82">
        <v>1.350587116856981</v>
      </c>
      <c r="E401" s="83">
        <v>5679187</v>
      </c>
      <c r="F401" s="84">
        <v>0.64466515907950128</v>
      </c>
      <c r="G401" s="85">
        <v>10582670</v>
      </c>
      <c r="H401" s="84">
        <v>0.17393375321882193</v>
      </c>
      <c r="I401" s="84">
        <v>0.48949253827247757</v>
      </c>
      <c r="J401" s="82">
        <v>9.3417286426361006</v>
      </c>
      <c r="L401" s="54"/>
    </row>
    <row r="402" spans="1:12" ht="15" customHeight="1" x14ac:dyDescent="0.25">
      <c r="A402">
        <v>900350044</v>
      </c>
      <c r="B402" t="s">
        <v>474</v>
      </c>
      <c r="C402" t="s">
        <v>88</v>
      </c>
      <c r="D402" s="82">
        <v>17.069189236664865</v>
      </c>
      <c r="E402" s="83">
        <v>13904798</v>
      </c>
      <c r="F402" s="84">
        <v>0.1238385489996581</v>
      </c>
      <c r="G402" s="85">
        <v>17090301</v>
      </c>
      <c r="H402" s="84">
        <v>0.11518218531118897</v>
      </c>
      <c r="I402" s="84">
        <v>0.13146228378306501</v>
      </c>
      <c r="J402" s="82">
        <v>21.408846622960816</v>
      </c>
      <c r="L402" s="54"/>
    </row>
    <row r="403" spans="1:12" ht="15" customHeight="1" x14ac:dyDescent="0.25">
      <c r="A403">
        <v>900456109</v>
      </c>
      <c r="B403" t="s">
        <v>475</v>
      </c>
      <c r="C403" t="s">
        <v>90</v>
      </c>
      <c r="D403" s="82">
        <v>83.990375699440449</v>
      </c>
      <c r="E403" s="83">
        <v>20764192</v>
      </c>
      <c r="F403" s="84">
        <v>0.2034288977452893</v>
      </c>
      <c r="G403" s="85">
        <v>52708189</v>
      </c>
      <c r="H403" s="84">
        <v>0.26880780930674864</v>
      </c>
      <c r="I403" s="84">
        <v>0.33745613987989609</v>
      </c>
      <c r="J403" s="82">
        <v>8.0197297584887828</v>
      </c>
      <c r="L403" s="54"/>
    </row>
    <row r="404" spans="1:12" ht="15" customHeight="1" x14ac:dyDescent="0.25">
      <c r="A404">
        <v>900471273</v>
      </c>
      <c r="B404" t="s">
        <v>476</v>
      </c>
      <c r="C404" t="s">
        <v>90</v>
      </c>
      <c r="D404" s="82">
        <v>9.2279506939027414</v>
      </c>
      <c r="E404" s="83">
        <v>3839458</v>
      </c>
      <c r="F404" s="84">
        <v>7.5248059165890111E-3</v>
      </c>
      <c r="G404" s="85">
        <v>61546392</v>
      </c>
      <c r="H404" s="84">
        <v>0.11279949110048296</v>
      </c>
      <c r="I404" s="84">
        <v>0.11365472081612843</v>
      </c>
      <c r="J404" s="82">
        <v>2762.6532385466035</v>
      </c>
      <c r="L404" s="54"/>
    </row>
    <row r="405" spans="1:12" ht="15" customHeight="1" x14ac:dyDescent="0.25">
      <c r="A405">
        <v>900536270</v>
      </c>
      <c r="B405" t="s">
        <v>477</v>
      </c>
      <c r="C405" t="s">
        <v>88</v>
      </c>
      <c r="D405" s="82">
        <v>1.554754208380517</v>
      </c>
      <c r="E405" s="83">
        <v>6397947</v>
      </c>
      <c r="F405" s="84">
        <v>0.69728895392232193</v>
      </c>
      <c r="G405" s="85">
        <v>5739554</v>
      </c>
      <c r="H405" s="84">
        <v>0.16383910469890464</v>
      </c>
      <c r="I405" s="84">
        <v>0.54123926702318681</v>
      </c>
      <c r="J405" s="82">
        <v>2.6935717004641502</v>
      </c>
      <c r="L405" s="54"/>
    </row>
    <row r="406" spans="1:12" ht="15" customHeight="1" x14ac:dyDescent="0.25">
      <c r="A406">
        <v>900575406</v>
      </c>
      <c r="B406" t="s">
        <v>478</v>
      </c>
      <c r="C406" t="s">
        <v>90</v>
      </c>
      <c r="D406" s="82">
        <v>2.8808067469332035</v>
      </c>
      <c r="E406" s="83">
        <v>4933689</v>
      </c>
      <c r="F406" s="84">
        <v>4.6095220391917574E-2</v>
      </c>
      <c r="G406" s="85">
        <v>54847576</v>
      </c>
      <c r="H406" s="84">
        <v>3.1385132518708447E-2</v>
      </c>
      <c r="I406" s="84">
        <v>3.2901745739866428E-2</v>
      </c>
      <c r="J406" s="82">
        <v>12.221521644904373</v>
      </c>
      <c r="L406" s="54"/>
    </row>
    <row r="407" spans="1:12" ht="15" customHeight="1" x14ac:dyDescent="0.25">
      <c r="A407">
        <v>900591676</v>
      </c>
      <c r="B407" t="s">
        <v>479</v>
      </c>
      <c r="C407" t="s">
        <v>101</v>
      </c>
      <c r="D407" s="82">
        <v>2.0635633049364173</v>
      </c>
      <c r="E407" s="83">
        <v>14183258</v>
      </c>
      <c r="F407" s="84">
        <v>0.48208051989319156</v>
      </c>
      <c r="G407" s="85">
        <v>14327002</v>
      </c>
      <c r="H407" s="84">
        <v>7.9065041054521071E-2</v>
      </c>
      <c r="I407" s="84">
        <v>0.15265894427878213</v>
      </c>
      <c r="J407" s="82"/>
      <c r="L407" s="54"/>
    </row>
    <row r="408" spans="1:12" ht="15" customHeight="1" x14ac:dyDescent="0.25">
      <c r="A408">
        <v>900641409</v>
      </c>
      <c r="B408" t="s">
        <v>480</v>
      </c>
      <c r="C408" t="s">
        <v>88</v>
      </c>
      <c r="D408" s="82">
        <v>2.7003677517363505</v>
      </c>
      <c r="E408" s="83">
        <v>5553969</v>
      </c>
      <c r="F408" s="84">
        <v>0.41067435227130067</v>
      </c>
      <c r="G408" s="85">
        <v>9562197</v>
      </c>
      <c r="H408" s="84">
        <v>0.31980796588908961</v>
      </c>
      <c r="I408" s="84">
        <v>0.54266765263254879</v>
      </c>
      <c r="J408" s="82">
        <v>12.40318332186018</v>
      </c>
      <c r="L408" s="54"/>
    </row>
    <row r="409" spans="1:12" ht="15" customHeight="1" x14ac:dyDescent="0.25">
      <c r="A409">
        <v>900667140</v>
      </c>
      <c r="B409" t="s">
        <v>481</v>
      </c>
      <c r="C409" t="s">
        <v>88</v>
      </c>
      <c r="D409" s="82">
        <v>10.014000405356947</v>
      </c>
      <c r="E409" s="83">
        <v>8094338</v>
      </c>
      <c r="F409" s="84">
        <v>0.10704972939802829</v>
      </c>
      <c r="G409" s="85">
        <v>9438112</v>
      </c>
      <c r="H409" s="84">
        <v>0.10451784143234412</v>
      </c>
      <c r="I409" s="84">
        <v>0.11704777396157197</v>
      </c>
      <c r="J409" s="82">
        <v>10.392673358608427</v>
      </c>
      <c r="L409" s="54"/>
    </row>
    <row r="410" spans="1:12" ht="15" customHeight="1" x14ac:dyDescent="0.25">
      <c r="A410">
        <v>900863185</v>
      </c>
      <c r="B410" t="s">
        <v>482</v>
      </c>
      <c r="C410" t="s">
        <v>88</v>
      </c>
      <c r="D410" s="82">
        <v>1.7553475256349484</v>
      </c>
      <c r="E410" s="83">
        <v>7921294</v>
      </c>
      <c r="F410" s="84">
        <v>0.56105350988238634</v>
      </c>
      <c r="G410" s="85">
        <v>8204585</v>
      </c>
      <c r="H410" s="84">
        <v>0.12448333572122315</v>
      </c>
      <c r="I410" s="84">
        <v>0.28359569679636448</v>
      </c>
      <c r="J410" s="82">
        <v>10.009399466574894</v>
      </c>
      <c r="L410" s="54"/>
    </row>
    <row r="411" spans="1:12" ht="15" customHeight="1" x14ac:dyDescent="0.25">
      <c r="A411">
        <v>900993960</v>
      </c>
      <c r="B411" t="s">
        <v>483</v>
      </c>
      <c r="C411" t="s">
        <v>95</v>
      </c>
      <c r="D411" s="82">
        <v>2.84240062293066</v>
      </c>
      <c r="E411" s="83">
        <v>11338384</v>
      </c>
      <c r="F411" s="84">
        <v>0.15765357868711327</v>
      </c>
      <c r="G411" s="85">
        <v>57750120</v>
      </c>
      <c r="H411" s="84">
        <v>0.17246549865623051</v>
      </c>
      <c r="I411" s="84">
        <v>0.20474414598619015</v>
      </c>
      <c r="J411" s="82">
        <v>12.999305179163731</v>
      </c>
      <c r="L411" s="54"/>
    </row>
    <row r="412" spans="1:12" ht="15" customHeight="1" x14ac:dyDescent="0.25">
      <c r="A412">
        <v>901128610</v>
      </c>
      <c r="B412" t="s">
        <v>484</v>
      </c>
      <c r="C412" t="s">
        <v>90</v>
      </c>
      <c r="D412" s="82">
        <v>35.941075867101453</v>
      </c>
      <c r="E412" s="83">
        <v>6129084</v>
      </c>
      <c r="F412" s="84">
        <v>2.8044510596254733E-3</v>
      </c>
      <c r="G412" s="85">
        <v>62372301</v>
      </c>
      <c r="H412" s="84">
        <v>0.41233820971200019</v>
      </c>
      <c r="I412" s="84">
        <v>0.41349784417926155</v>
      </c>
      <c r="J412" s="82"/>
      <c r="L412" s="54"/>
    </row>
    <row r="413" spans="1:12" ht="15" customHeight="1" x14ac:dyDescent="0.25">
      <c r="A413">
        <v>901319693</v>
      </c>
      <c r="B413" t="s">
        <v>485</v>
      </c>
      <c r="C413" t="s">
        <v>101</v>
      </c>
      <c r="D413" s="89">
        <v>21.585787493050901</v>
      </c>
      <c r="E413" s="87">
        <v>5776619</v>
      </c>
      <c r="F413" s="48">
        <v>2.2809612480605475E-2</v>
      </c>
      <c r="G413" s="88">
        <v>28648830</v>
      </c>
      <c r="H413" s="48">
        <v>0.12396127070909604</v>
      </c>
      <c r="I413" s="48">
        <v>0.12685477906078538</v>
      </c>
      <c r="J413" s="89">
        <v>168.17403979639056</v>
      </c>
      <c r="L413" s="54"/>
    </row>
    <row r="414" spans="1:12" ht="15" customHeight="1" x14ac:dyDescent="0.25">
      <c r="A414" s="62"/>
      <c r="B414"/>
      <c r="C414"/>
      <c r="D414" s="60"/>
      <c r="E414" s="61"/>
      <c r="F414" s="60"/>
      <c r="G414" s="61"/>
      <c r="H414" s="60"/>
      <c r="I414" s="60"/>
      <c r="J414" s="62"/>
    </row>
    <row r="415" spans="1:12" ht="15" customHeight="1" x14ac:dyDescent="0.25">
      <c r="A415" s="54"/>
      <c r="B415" s="54"/>
      <c r="C415" s="86"/>
      <c r="D415" s="12"/>
      <c r="E415" s="55"/>
      <c r="F415" s="48"/>
      <c r="G415" s="56"/>
      <c r="H415" s="48"/>
      <c r="I415" s="48"/>
      <c r="J415" s="57"/>
    </row>
    <row r="416" spans="1:12" ht="15" customHeight="1" x14ac:dyDescent="0.25">
      <c r="A416" s="66"/>
      <c r="B416" s="40"/>
      <c r="C416" s="40"/>
      <c r="D416" s="41"/>
      <c r="E416" s="45"/>
      <c r="F416" s="47"/>
      <c r="G416" s="46"/>
      <c r="H416" s="47"/>
      <c r="I416" s="47"/>
      <c r="J416" s="44"/>
    </row>
    <row r="417" spans="1:10" ht="12.75" thickBot="1" x14ac:dyDescent="0.25"/>
    <row r="418" spans="1:10" ht="40.5" customHeight="1" thickTop="1" thickBot="1" x14ac:dyDescent="0.25">
      <c r="A418" s="24" t="s">
        <v>26</v>
      </c>
      <c r="B418" s="22">
        <f>COUNTA(B20:B416)</f>
        <v>394</v>
      </c>
      <c r="D418" s="63"/>
    </row>
    <row r="419" spans="1:10" ht="12.75" thickTop="1" x14ac:dyDescent="0.2"/>
    <row r="420" spans="1:10" ht="15.75" customHeight="1" x14ac:dyDescent="0.2">
      <c r="A420" s="103" t="s">
        <v>40</v>
      </c>
      <c r="B420" s="13" t="s">
        <v>31</v>
      </c>
      <c r="D420" s="12">
        <f>SUBTOTAL(1,D20:D412)</f>
        <v>18.586822681283262</v>
      </c>
      <c r="E420" s="42">
        <f>SUBTOTAL(1,E20:E412)</f>
        <v>15676148.674300255</v>
      </c>
      <c r="F420" s="48">
        <f>SUBTOTAL(1,F20:F412)</f>
        <v>0.34212357277473421</v>
      </c>
      <c r="G420" s="12">
        <f>SUBTOTAL(1,G20:G412)</f>
        <v>26754268.847328246</v>
      </c>
      <c r="H420" s="48">
        <f>SUBTOTAL(1,H20:H412)</f>
        <v>0.18291934024095083</v>
      </c>
      <c r="I420" s="48">
        <f>SUBTOTAL(1,I20:I412)</f>
        <v>0.32245319104568032</v>
      </c>
      <c r="J420" s="12">
        <f>SUBTOTAL(1,J20:J412)</f>
        <v>3261.47812023693</v>
      </c>
    </row>
    <row r="421" spans="1:10" x14ac:dyDescent="0.2">
      <c r="A421" s="103"/>
      <c r="B421" s="13" t="s">
        <v>10</v>
      </c>
      <c r="D421" s="12">
        <f>SUBTOTAL(7,D20:D412)</f>
        <v>132.32160414879505</v>
      </c>
      <c r="E421" s="42">
        <f>SUBTOTAL(7,E20:E412)</f>
        <v>32461316.164236899</v>
      </c>
      <c r="F421" s="48">
        <f>SUBTOTAL(7,F20:F412)</f>
        <v>0.20858845829163392</v>
      </c>
      <c r="G421" s="12">
        <f>SUBTOTAL(7,G20:G412)</f>
        <v>71062005.56355904</v>
      </c>
      <c r="H421" s="48">
        <f>SUBTOTAL(7,H20:H412)</f>
        <v>0.19774921288595257</v>
      </c>
      <c r="I421" s="48">
        <f>SUBTOTAL(7,I20:I412)</f>
        <v>0.44523935271893583</v>
      </c>
      <c r="J421" s="12">
        <f>SUBTOTAL(7,J20:J412)</f>
        <v>46703.118797152245</v>
      </c>
    </row>
    <row r="422" spans="1:10" x14ac:dyDescent="0.2">
      <c r="A422" s="103"/>
      <c r="B422" s="13" t="s">
        <v>11</v>
      </c>
      <c r="D422" s="12">
        <f>SUBTOTAL(5,D20:D412)</f>
        <v>1.1613825214821032</v>
      </c>
      <c r="E422" s="42">
        <f>SUBTOTAL(5,E20:E412)</f>
        <v>3504555</v>
      </c>
      <c r="F422" s="48">
        <f>SUBTOTAL(5,F20:F412)</f>
        <v>1.8307824093494911E-4</v>
      </c>
      <c r="G422" s="12">
        <f>SUBTOTAL(5,G20:G412)</f>
        <v>3507096</v>
      </c>
      <c r="H422" s="48">
        <f>SUBTOTAL(5,H20:H412)</f>
        <v>1.606900136826207E-2</v>
      </c>
      <c r="I422" s="48">
        <f>SUBTOTAL(5,I20:I412)</f>
        <v>2.2647765680903095E-2</v>
      </c>
      <c r="J422" s="12">
        <f>SUBTOTAL(5,J20:J412)</f>
        <v>1.5001532160828694</v>
      </c>
    </row>
    <row r="423" spans="1:10" x14ac:dyDescent="0.2">
      <c r="A423" s="103"/>
      <c r="B423" s="13" t="s">
        <v>12</v>
      </c>
      <c r="D423" s="12">
        <f>SUBTOTAL(4,D20:D412)</f>
        <v>2391.772941901047</v>
      </c>
      <c r="E423" s="42">
        <f>SUBTOTAL(4,E20:E412)</f>
        <v>529876662</v>
      </c>
      <c r="F423" s="48">
        <f>SUBTOTAL(4,F20:F412)</f>
        <v>0.79219433870208733</v>
      </c>
      <c r="G423" s="12">
        <f>SUBTOTAL(4,G20:G412)</f>
        <v>883830000</v>
      </c>
      <c r="H423" s="48">
        <f>SUBTOTAL(4,H20:H412)</f>
        <v>1.7370407465717408</v>
      </c>
      <c r="I423" s="48">
        <f>SUBTOTAL(4,I20:I412)</f>
        <v>5.1529900288252248</v>
      </c>
      <c r="J423" s="12">
        <f>SUBTOTAL(4,J20:J412)</f>
        <v>775256</v>
      </c>
    </row>
    <row r="426" spans="1:10" ht="36" customHeight="1" x14ac:dyDescent="0.2">
      <c r="A426" s="25" t="s">
        <v>56</v>
      </c>
      <c r="B426" s="110" t="s">
        <v>46</v>
      </c>
      <c r="C426" s="110"/>
      <c r="D426" s="110"/>
      <c r="E426" s="110"/>
      <c r="F426" s="110"/>
      <c r="G426" s="110"/>
      <c r="H426" s="110"/>
      <c r="I426" s="110"/>
      <c r="J426" s="110"/>
    </row>
    <row r="428" spans="1:10" ht="12" customHeight="1" x14ac:dyDescent="0.2">
      <c r="B428" s="43" t="s">
        <v>20</v>
      </c>
      <c r="C428" s="106" t="s">
        <v>15</v>
      </c>
      <c r="D428" s="106"/>
      <c r="E428" s="30"/>
    </row>
    <row r="429" spans="1:10" ht="14.25" x14ac:dyDescent="0.2">
      <c r="B429" s="2" t="s">
        <v>492</v>
      </c>
      <c r="C429" s="3">
        <f>COUNTIF(D20:D413,"&gt;=0")-COUNTIF(D20:D413,"&gt;1,5")</f>
        <v>25</v>
      </c>
      <c r="D429" s="4">
        <f>+C429/$B$418</f>
        <v>6.3451776649746189E-2</v>
      </c>
      <c r="E429" s="28"/>
      <c r="G429" s="17"/>
    </row>
    <row r="430" spans="1:10" ht="14.25" x14ac:dyDescent="0.2">
      <c r="B430" s="2" t="s">
        <v>493</v>
      </c>
      <c r="C430" s="3">
        <f>COUNTIF(D20:D413,"&gt;=1,5")-COUNTIF(D20:D413,"&gt;3")</f>
        <v>140</v>
      </c>
      <c r="D430" s="4">
        <f t="shared" ref="D430:D431" si="0">+C430/$B$418</f>
        <v>0.35532994923857869</v>
      </c>
      <c r="E430" s="28"/>
    </row>
    <row r="431" spans="1:10" ht="14.25" x14ac:dyDescent="0.2">
      <c r="B431" s="2" t="s">
        <v>79</v>
      </c>
      <c r="C431" s="3">
        <f>COUNTIF(D20:D413,"&gt;3")</f>
        <v>229</v>
      </c>
      <c r="D431" s="4">
        <f t="shared" si="0"/>
        <v>0.58121827411167515</v>
      </c>
      <c r="E431" s="28"/>
    </row>
    <row r="432" spans="1:10" ht="14.25" x14ac:dyDescent="0.2">
      <c r="B432" s="26" t="s">
        <v>14</v>
      </c>
      <c r="C432" s="5">
        <f>SUM(C429:C431)</f>
        <v>394</v>
      </c>
      <c r="D432" s="6">
        <f>SUM(D429:D431)</f>
        <v>1</v>
      </c>
      <c r="E432" s="29"/>
    </row>
    <row r="436" spans="2:10" ht="36" customHeight="1" x14ac:dyDescent="0.2">
      <c r="B436" s="110" t="s">
        <v>45</v>
      </c>
      <c r="C436" s="110"/>
      <c r="D436" s="110"/>
      <c r="E436" s="110"/>
      <c r="F436" s="110"/>
      <c r="G436" s="110"/>
      <c r="H436" s="110"/>
      <c r="I436" s="110"/>
      <c r="J436" s="110"/>
    </row>
    <row r="438" spans="2:10" ht="12" customHeight="1" x14ac:dyDescent="0.2">
      <c r="B438" s="27" t="s">
        <v>20</v>
      </c>
      <c r="C438" s="111" t="s">
        <v>15</v>
      </c>
      <c r="D438" s="112"/>
      <c r="E438" s="30"/>
    </row>
    <row r="439" spans="2:10" ht="14.25" x14ac:dyDescent="0.2">
      <c r="B439" s="2" t="s">
        <v>23</v>
      </c>
      <c r="C439" s="3">
        <f>COUNTIF(E20:E412,"&lt;0")</f>
        <v>0</v>
      </c>
      <c r="D439" s="4">
        <f>+C439/$B$418</f>
        <v>0</v>
      </c>
      <c r="E439" s="28"/>
    </row>
    <row r="440" spans="2:10" ht="14.25" x14ac:dyDescent="0.2">
      <c r="B440" s="2" t="s">
        <v>486</v>
      </c>
      <c r="C440" s="3">
        <f>COUNTIFS(E20:E412,"&gt;0",E20:E412,"&lt;317900")</f>
        <v>0</v>
      </c>
      <c r="D440" s="4">
        <f>+C440/$B$418</f>
        <v>0</v>
      </c>
      <c r="E440" s="28"/>
    </row>
    <row r="441" spans="2:10" ht="14.25" x14ac:dyDescent="0.2">
      <c r="B441" s="2" t="s">
        <v>487</v>
      </c>
      <c r="C441" s="3">
        <f>COUNTIF(E14:E413,"&gt;317900")</f>
        <v>394</v>
      </c>
      <c r="D441" s="4">
        <f>+C441/$B$418</f>
        <v>1</v>
      </c>
      <c r="E441" s="28"/>
    </row>
    <row r="442" spans="2:10" ht="14.25" x14ac:dyDescent="0.2">
      <c r="B442" s="26" t="s">
        <v>14</v>
      </c>
      <c r="C442" s="5">
        <f>SUM(C439:C441)</f>
        <v>394</v>
      </c>
      <c r="D442" s="6">
        <f>SUM(D439:D441)</f>
        <v>1</v>
      </c>
      <c r="E442" s="29"/>
    </row>
    <row r="443" spans="2:10" x14ac:dyDescent="0.2">
      <c r="C443" s="17">
        <f>+F11</f>
        <v>317900000</v>
      </c>
    </row>
    <row r="447" spans="2:10" ht="36" customHeight="1" x14ac:dyDescent="0.2">
      <c r="B447" s="110" t="s">
        <v>44</v>
      </c>
      <c r="C447" s="110"/>
      <c r="D447" s="110"/>
      <c r="E447" s="110"/>
      <c r="F447" s="110"/>
      <c r="G447" s="110"/>
      <c r="H447" s="110"/>
      <c r="I447" s="110"/>
      <c r="J447" s="110"/>
    </row>
    <row r="449" spans="2:10" ht="12" customHeight="1" x14ac:dyDescent="0.2">
      <c r="B449" s="27" t="s">
        <v>20</v>
      </c>
      <c r="C449" s="111" t="s">
        <v>15</v>
      </c>
      <c r="D449" s="112"/>
      <c r="E449" s="33"/>
    </row>
    <row r="450" spans="2:10" ht="14.25" x14ac:dyDescent="0.2">
      <c r="B450" s="2" t="s">
        <v>70</v>
      </c>
      <c r="C450" s="3">
        <f>COUNTIF(F20:F413,"&gt;=0")-COUNTIF(F20:F413,"&gt;15%")</f>
        <v>100</v>
      </c>
      <c r="D450" s="31">
        <f t="shared" ref="D450:D454" si="1">+C450/$B$418</f>
        <v>0.25380710659898476</v>
      </c>
      <c r="E450" s="74"/>
      <c r="F450" s="8"/>
    </row>
    <row r="451" spans="2:10" ht="14.25" x14ac:dyDescent="0.2">
      <c r="B451" s="2" t="s">
        <v>71</v>
      </c>
      <c r="C451" s="3">
        <f>COUNTIF(F20:F413,"&lt;30%")-COUNTIF(F20:F413,"&lt;15,01%")</f>
        <v>72</v>
      </c>
      <c r="D451" s="31">
        <f t="shared" si="1"/>
        <v>0.18274111675126903</v>
      </c>
      <c r="E451" s="74"/>
      <c r="F451" s="8"/>
    </row>
    <row r="452" spans="2:10" ht="14.25" x14ac:dyDescent="0.2">
      <c r="B452" s="2" t="s">
        <v>72</v>
      </c>
      <c r="C452" s="3">
        <f>COUNTIF(F20:F413,"&lt;45%")-COUNTIF(F20:F413,"&lt;30,01%")</f>
        <v>87</v>
      </c>
      <c r="D452" s="31">
        <f t="shared" si="1"/>
        <v>0.22081218274111675</v>
      </c>
      <c r="E452" s="74"/>
      <c r="F452" s="8"/>
    </row>
    <row r="453" spans="2:10" ht="14.25" x14ac:dyDescent="0.2">
      <c r="B453" s="2" t="s">
        <v>74</v>
      </c>
      <c r="C453" s="3">
        <f>COUNTIF(F20:F413,"&lt;=70%")-COUNTIF(F20:F413,"&lt;45,%")</f>
        <v>117</v>
      </c>
      <c r="D453" s="31">
        <f t="shared" si="1"/>
        <v>0.29695431472081218</v>
      </c>
      <c r="E453" s="74"/>
      <c r="F453" s="8"/>
    </row>
    <row r="454" spans="2:10" ht="14.25" x14ac:dyDescent="0.2">
      <c r="B454" s="2" t="s">
        <v>73</v>
      </c>
      <c r="C454" s="3">
        <f>COUNTIF(F20:F413,"&gt;70,01%")</f>
        <v>18</v>
      </c>
      <c r="D454" s="31">
        <f t="shared" si="1"/>
        <v>4.5685279187817257E-2</v>
      </c>
      <c r="E454" s="74"/>
      <c r="F454" s="8"/>
    </row>
    <row r="455" spans="2:10" ht="14.25" x14ac:dyDescent="0.2">
      <c r="B455" s="26" t="s">
        <v>14</v>
      </c>
      <c r="C455" s="5">
        <f>SUM(C450:C454)</f>
        <v>394</v>
      </c>
      <c r="D455" s="32">
        <f>SUM(D450:D454)</f>
        <v>1</v>
      </c>
      <c r="E455" s="75"/>
    </row>
    <row r="460" spans="2:10" ht="36" customHeight="1" x14ac:dyDescent="0.2">
      <c r="B460" s="110" t="s">
        <v>41</v>
      </c>
      <c r="C460" s="110"/>
      <c r="D460" s="110"/>
      <c r="E460" s="110"/>
      <c r="F460" s="110"/>
      <c r="G460" s="110"/>
      <c r="H460" s="110"/>
      <c r="I460" s="110"/>
      <c r="J460" s="110"/>
    </row>
    <row r="462" spans="2:10" ht="12" customHeight="1" x14ac:dyDescent="0.2">
      <c r="B462" s="27" t="s">
        <v>20</v>
      </c>
      <c r="C462" s="116" t="s">
        <v>15</v>
      </c>
      <c r="D462" s="116"/>
      <c r="E462" s="34"/>
    </row>
    <row r="463" spans="2:10" ht="14.25" x14ac:dyDescent="0.2">
      <c r="B463" s="2" t="s">
        <v>23</v>
      </c>
      <c r="C463" s="3">
        <f>COUNTIF(G20:G412,"&lt;0")</f>
        <v>0</v>
      </c>
      <c r="D463" s="4">
        <f>+C463/$B$418</f>
        <v>0</v>
      </c>
      <c r="E463" s="9"/>
    </row>
    <row r="464" spans="2:10" ht="14.25" x14ac:dyDescent="0.2">
      <c r="B464" s="2" t="s">
        <v>24</v>
      </c>
      <c r="C464" s="3">
        <f>COUNTIF(G20:G412,"=0")</f>
        <v>0</v>
      </c>
      <c r="D464" s="4">
        <f>+C464/$B$418</f>
        <v>0</v>
      </c>
      <c r="E464" s="9"/>
    </row>
    <row r="465" spans="2:10" ht="14.25" x14ac:dyDescent="0.2">
      <c r="B465" s="2" t="s">
        <v>488</v>
      </c>
      <c r="C465" s="3">
        <f>COUNTIFS(G20:G412,"&gt;0",G20:G412,"&lt;397400")</f>
        <v>0</v>
      </c>
      <c r="D465" s="4">
        <f>+C465/$B$418</f>
        <v>0</v>
      </c>
      <c r="E465" s="9"/>
    </row>
    <row r="466" spans="2:10" ht="14.25" x14ac:dyDescent="0.2">
      <c r="B466" s="2" t="s">
        <v>489</v>
      </c>
      <c r="C466" s="3">
        <f>COUNTIF(G20:G413,"&gt;397400")</f>
        <v>394</v>
      </c>
      <c r="D466" s="4">
        <f>+C466/$B$418</f>
        <v>1</v>
      </c>
      <c r="E466" s="9"/>
    </row>
    <row r="467" spans="2:10" ht="14.25" x14ac:dyDescent="0.2">
      <c r="B467" s="26" t="s">
        <v>14</v>
      </c>
      <c r="C467" s="5">
        <f>SUM(C463:C466)</f>
        <v>394</v>
      </c>
      <c r="D467" s="6">
        <f>SUM(D463:D466)</f>
        <v>1</v>
      </c>
      <c r="E467" s="7"/>
    </row>
    <row r="468" spans="2:10" x14ac:dyDescent="0.2">
      <c r="C468" s="17">
        <f>+H11</f>
        <v>397400000</v>
      </c>
    </row>
    <row r="469" spans="2:10" x14ac:dyDescent="0.2">
      <c r="C469" s="63"/>
    </row>
    <row r="472" spans="2:10" ht="36" customHeight="1" x14ac:dyDescent="0.2">
      <c r="B472" s="110" t="s">
        <v>42</v>
      </c>
      <c r="C472" s="110"/>
      <c r="D472" s="110"/>
      <c r="E472" s="110"/>
      <c r="F472" s="110"/>
      <c r="G472" s="110"/>
      <c r="H472" s="110"/>
      <c r="I472" s="110"/>
      <c r="J472" s="110"/>
    </row>
    <row r="474" spans="2:10" ht="12" customHeight="1" x14ac:dyDescent="0.2">
      <c r="B474" s="27" t="s">
        <v>20</v>
      </c>
      <c r="C474" s="106" t="s">
        <v>15</v>
      </c>
      <c r="D474" s="106"/>
      <c r="E474" s="35"/>
    </row>
    <row r="475" spans="2:10" ht="14.25" x14ac:dyDescent="0.2">
      <c r="B475" s="2" t="s">
        <v>25</v>
      </c>
      <c r="C475" s="3">
        <f>COUNTIF(J20:J412,"=0")</f>
        <v>0</v>
      </c>
      <c r="D475" s="4">
        <f t="shared" ref="D475:D479" si="2">+C475/$B$418</f>
        <v>0</v>
      </c>
      <c r="E475" s="9"/>
    </row>
    <row r="476" spans="2:10" ht="14.25" x14ac:dyDescent="0.2">
      <c r="B476" s="2" t="s">
        <v>23</v>
      </c>
      <c r="C476" s="3">
        <f>COUNTIF(J20:J412,"&lt;0")</f>
        <v>0</v>
      </c>
      <c r="D476" s="4">
        <f t="shared" si="2"/>
        <v>0</v>
      </c>
      <c r="E476" s="9"/>
    </row>
    <row r="477" spans="2:10" ht="14.25" x14ac:dyDescent="0.2">
      <c r="B477" s="2" t="s">
        <v>21</v>
      </c>
      <c r="C477" s="3">
        <f>COUNTIF(J20:J412,"&gt;0")-COUNTIF(J20:J412,"&gt;1")</f>
        <v>0</v>
      </c>
      <c r="D477" s="4">
        <f t="shared" si="2"/>
        <v>0</v>
      </c>
      <c r="E477" s="9"/>
    </row>
    <row r="478" spans="2:10" ht="14.25" x14ac:dyDescent="0.2">
      <c r="B478" s="2" t="s">
        <v>75</v>
      </c>
      <c r="C478" s="77">
        <f>COUNTIF(J20:J412,"&gt;=1")-COUNTIF(J20:J412,"&gt;2")</f>
        <v>18</v>
      </c>
      <c r="D478" s="4">
        <f t="shared" si="2"/>
        <v>4.5685279187817257E-2</v>
      </c>
      <c r="E478" s="9"/>
    </row>
    <row r="479" spans="2:10" ht="14.25" x14ac:dyDescent="0.2">
      <c r="B479" s="2" t="s">
        <v>76</v>
      </c>
      <c r="C479" s="77">
        <f>(COUNTIF(J20:J413,"&gt;=2")+COUNTBLANK(J20:J413))</f>
        <v>376</v>
      </c>
      <c r="D479" s="4">
        <f t="shared" si="2"/>
        <v>0.95431472081218272</v>
      </c>
      <c r="E479" s="9"/>
    </row>
    <row r="480" spans="2:10" ht="14.25" x14ac:dyDescent="0.2">
      <c r="B480" s="26" t="s">
        <v>14</v>
      </c>
      <c r="C480" s="78">
        <f>SUM(C475:C479)</f>
        <v>394</v>
      </c>
      <c r="D480" s="6">
        <f>SUM(D475:D479)</f>
        <v>1</v>
      </c>
      <c r="E480" s="7"/>
    </row>
    <row r="481" spans="2:10" x14ac:dyDescent="0.2">
      <c r="C481" s="63"/>
      <c r="E481" s="76"/>
    </row>
    <row r="484" spans="2:10" ht="36" customHeight="1" x14ac:dyDescent="0.2">
      <c r="B484" s="110" t="s">
        <v>43</v>
      </c>
      <c r="C484" s="110"/>
      <c r="D484" s="110"/>
      <c r="E484" s="110"/>
      <c r="F484" s="110"/>
      <c r="G484" s="110"/>
      <c r="H484" s="110"/>
      <c r="I484" s="110"/>
      <c r="J484" s="110"/>
    </row>
    <row r="486" spans="2:10" ht="14.25" x14ac:dyDescent="0.2">
      <c r="B486" s="27" t="s">
        <v>20</v>
      </c>
      <c r="C486" s="117" t="s">
        <v>15</v>
      </c>
      <c r="D486" s="117"/>
      <c r="E486" s="30"/>
    </row>
    <row r="487" spans="2:10" ht="14.25" x14ac:dyDescent="0.2">
      <c r="B487" s="2" t="s">
        <v>23</v>
      </c>
      <c r="C487" s="3">
        <f>COUNTIF(H20:H412,"&lt;0%")</f>
        <v>0</v>
      </c>
      <c r="D487" s="4">
        <f t="shared" ref="D487:D491" si="3">+C487/$B$418</f>
        <v>0</v>
      </c>
      <c r="E487" s="28"/>
    </row>
    <row r="488" spans="2:10" ht="14.25" x14ac:dyDescent="0.2">
      <c r="B488" s="2" t="s">
        <v>24</v>
      </c>
      <c r="C488" s="3">
        <f>COUNTIF(H20:H412,"=0%")</f>
        <v>0</v>
      </c>
      <c r="D488" s="4">
        <f t="shared" si="3"/>
        <v>0</v>
      </c>
      <c r="E488" s="28"/>
    </row>
    <row r="489" spans="2:10" ht="14.25" x14ac:dyDescent="0.2">
      <c r="B489" s="2" t="s">
        <v>21</v>
      </c>
      <c r="C489" s="3">
        <f>COUNTIF(H20:H412,"&gt;0%")-COUNTIF(H20:H412,"&gt;1%")</f>
        <v>0</v>
      </c>
      <c r="D489" s="4">
        <f t="shared" si="3"/>
        <v>0</v>
      </c>
      <c r="E489" s="28"/>
    </row>
    <row r="490" spans="2:10" ht="14.25" x14ac:dyDescent="0.2">
      <c r="B490" s="2" t="s">
        <v>22</v>
      </c>
      <c r="C490" s="3">
        <f>COUNTIF(H20:H413,"&gt;1%")-COUNTIF(H20:H413,"&gt;2%")</f>
        <v>10</v>
      </c>
      <c r="D490" s="4">
        <f t="shared" si="3"/>
        <v>2.5380710659898477E-2</v>
      </c>
      <c r="E490" s="28"/>
    </row>
    <row r="491" spans="2:10" ht="14.25" x14ac:dyDescent="0.2">
      <c r="B491" s="2" t="s">
        <v>76</v>
      </c>
      <c r="C491" s="3">
        <f>COUNTIF(H20:H413,"&gt;=2%")</f>
        <v>384</v>
      </c>
      <c r="D491" s="4">
        <f t="shared" si="3"/>
        <v>0.97461928934010156</v>
      </c>
      <c r="E491" s="28"/>
    </row>
    <row r="492" spans="2:10" ht="14.25" x14ac:dyDescent="0.2">
      <c r="B492" s="26" t="s">
        <v>14</v>
      </c>
      <c r="C492" s="5">
        <f>SUM(C487:C491)</f>
        <v>394</v>
      </c>
      <c r="D492" s="6">
        <f>SUM(D487:D491)</f>
        <v>1</v>
      </c>
      <c r="E492" s="29"/>
    </row>
    <row r="496" spans="2:10" ht="36" customHeight="1" x14ac:dyDescent="0.2">
      <c r="B496" s="118" t="s">
        <v>47</v>
      </c>
      <c r="C496" s="118"/>
      <c r="D496" s="118"/>
      <c r="E496" s="118"/>
      <c r="F496" s="118"/>
      <c r="G496" s="118"/>
      <c r="H496" s="118"/>
      <c r="I496" s="118"/>
      <c r="J496" s="118"/>
    </row>
    <row r="498" spans="1:13" ht="12" customHeight="1" x14ac:dyDescent="0.2">
      <c r="B498" s="27" t="s">
        <v>20</v>
      </c>
      <c r="C498" s="116" t="s">
        <v>15</v>
      </c>
      <c r="D498" s="116"/>
      <c r="E498" s="35"/>
    </row>
    <row r="499" spans="1:13" ht="14.25" x14ac:dyDescent="0.2">
      <c r="B499" s="2" t="s">
        <v>23</v>
      </c>
      <c r="C499" s="3">
        <f>COUNTIF(I20:I412,"&lt;0%")</f>
        <v>0</v>
      </c>
      <c r="D499" s="4">
        <f t="shared" ref="D499:D503" si="4">+C499/$B$418</f>
        <v>0</v>
      </c>
      <c r="E499" s="9"/>
    </row>
    <row r="500" spans="1:13" ht="14.25" x14ac:dyDescent="0.2">
      <c r="B500" s="2" t="s">
        <v>24</v>
      </c>
      <c r="C500" s="3">
        <f>COUNTIF(I20:I412,"=0%")</f>
        <v>0</v>
      </c>
      <c r="D500" s="4">
        <f t="shared" si="4"/>
        <v>0</v>
      </c>
      <c r="E500" s="9"/>
    </row>
    <row r="501" spans="1:13" ht="14.25" x14ac:dyDescent="0.2">
      <c r="B501" s="2" t="s">
        <v>21</v>
      </c>
      <c r="C501" s="3">
        <f>COUNTIF(I20:I412,"&gt;0%")-COUNTIF(I20:I412,"&gt;1%")</f>
        <v>0</v>
      </c>
      <c r="D501" s="4">
        <f t="shared" si="4"/>
        <v>0</v>
      </c>
      <c r="E501" s="9"/>
    </row>
    <row r="502" spans="1:13" ht="14.25" x14ac:dyDescent="0.2">
      <c r="B502" s="2" t="s">
        <v>22</v>
      </c>
      <c r="C502" s="3">
        <f>COUNTIF(I20:I413,"&gt;1%")-COUNTIF(I20:I413,"&gt;2%")</f>
        <v>0</v>
      </c>
      <c r="D502" s="4">
        <f t="shared" si="4"/>
        <v>0</v>
      </c>
      <c r="E502" s="9"/>
    </row>
    <row r="503" spans="1:13" ht="14.25" x14ac:dyDescent="0.2">
      <c r="B503" s="2" t="s">
        <v>76</v>
      </c>
      <c r="C503" s="3">
        <f>COUNTIF(I20:I413,"&gt;=2%")</f>
        <v>394</v>
      </c>
      <c r="D503" s="4">
        <f t="shared" si="4"/>
        <v>1</v>
      </c>
      <c r="E503" s="9"/>
    </row>
    <row r="504" spans="1:13" ht="14.25" x14ac:dyDescent="0.2">
      <c r="B504" s="26" t="s">
        <v>14</v>
      </c>
      <c r="C504" s="5">
        <f>SUM(C499:C503)</f>
        <v>394</v>
      </c>
      <c r="D504" s="6">
        <f>SUM(D499:D503)</f>
        <v>1</v>
      </c>
      <c r="E504" s="7"/>
    </row>
    <row r="509" spans="1:13" ht="97.5" customHeight="1" x14ac:dyDescent="0.2">
      <c r="A509" s="25" t="s">
        <v>60</v>
      </c>
      <c r="B509" s="58" t="s">
        <v>49</v>
      </c>
      <c r="C509" s="119" t="s">
        <v>27</v>
      </c>
      <c r="D509" s="119"/>
      <c r="E509" s="119"/>
      <c r="F509" s="58" t="s">
        <v>48</v>
      </c>
      <c r="G509" s="58" t="s">
        <v>55</v>
      </c>
      <c r="H509" s="58" t="s">
        <v>50</v>
      </c>
      <c r="I509" s="58" t="s">
        <v>51</v>
      </c>
      <c r="J509" s="58" t="s">
        <v>52</v>
      </c>
      <c r="K509" s="58" t="s">
        <v>53</v>
      </c>
      <c r="L509" s="58" t="s">
        <v>54</v>
      </c>
      <c r="M509" s="58" t="s">
        <v>28</v>
      </c>
    </row>
    <row r="510" spans="1:13" ht="53.25" customHeight="1" x14ac:dyDescent="0.2">
      <c r="B510" s="49"/>
      <c r="C510" s="113"/>
      <c r="D510" s="113"/>
      <c r="E510" s="113"/>
      <c r="F510" s="50"/>
      <c r="G510" s="51"/>
      <c r="H510" s="52"/>
      <c r="I510" s="51"/>
      <c r="J510" s="50"/>
      <c r="K510" s="53"/>
      <c r="L510" s="53"/>
      <c r="M510" s="51"/>
    </row>
    <row r="511" spans="1:13" ht="12.75" thickBot="1" x14ac:dyDescent="0.25"/>
    <row r="512" spans="1:13" ht="37.5" thickTop="1" thickBot="1" x14ac:dyDescent="0.25">
      <c r="B512" s="114" t="s">
        <v>80</v>
      </c>
      <c r="C512" s="115"/>
      <c r="D512" s="64" t="s">
        <v>3</v>
      </c>
      <c r="E512" s="64" t="s">
        <v>4</v>
      </c>
      <c r="F512" s="64" t="s">
        <v>5</v>
      </c>
      <c r="G512" s="64" t="s">
        <v>6</v>
      </c>
      <c r="H512" s="64" t="s">
        <v>7</v>
      </c>
      <c r="I512" s="64" t="s">
        <v>8</v>
      </c>
      <c r="J512" s="65" t="s">
        <v>9</v>
      </c>
    </row>
    <row r="513" spans="1:12" ht="25.5" thickTop="1" thickBot="1" x14ac:dyDescent="0.25">
      <c r="A513" s="23" t="s">
        <v>57</v>
      </c>
      <c r="B513" s="120" t="s">
        <v>58</v>
      </c>
      <c r="C513" s="121"/>
      <c r="D513" s="16" t="s">
        <v>494</v>
      </c>
      <c r="E513" s="15" t="s">
        <v>490</v>
      </c>
      <c r="F513" s="15">
        <v>70</v>
      </c>
      <c r="G513" s="15" t="s">
        <v>491</v>
      </c>
      <c r="H513" s="15" t="s">
        <v>81</v>
      </c>
      <c r="I513" s="15" t="s">
        <v>81</v>
      </c>
      <c r="J513" s="15" t="s">
        <v>82</v>
      </c>
    </row>
    <row r="514" spans="1:12" ht="25.5" customHeight="1" thickTop="1" thickBot="1" x14ac:dyDescent="0.25">
      <c r="B514" s="120" t="s">
        <v>17</v>
      </c>
      <c r="C514" s="121"/>
      <c r="D514" s="38">
        <f>COUNTIF(D20:D413,"&gt;=1,5")/$B$418</f>
        <v>0.93654822335025378</v>
      </c>
      <c r="E514" s="39">
        <f>COUNTIF(E20:E413,"&gt;=317900")/$B$418</f>
        <v>1</v>
      </c>
      <c r="F514" s="39">
        <f>COUNTIF(F20:F413,"&lt;=70%")/$B$418</f>
        <v>0.95431472081218272</v>
      </c>
      <c r="G514" s="39">
        <f>COUNTIF(G20:G413,"&gt;=397400")/$B$418</f>
        <v>1</v>
      </c>
      <c r="H514" s="39">
        <f>COUNTIF(H20:H413,"&gt;=0%")/$B$418</f>
        <v>1</v>
      </c>
      <c r="I514" s="39">
        <f>COUNTIF(I20:I413,"&gt;=0%")/$B$418</f>
        <v>1</v>
      </c>
      <c r="J514" s="59">
        <f>(COUNTIF(J20:J413,"&gt;=0")+COUNTBLANK(J20:J413))/$B$418</f>
        <v>1</v>
      </c>
    </row>
    <row r="515" spans="1:12" ht="12.75" thickTop="1" x14ac:dyDescent="0.2"/>
    <row r="516" spans="1:12" ht="12.75" thickBot="1" x14ac:dyDescent="0.25"/>
    <row r="517" spans="1:12" ht="37.5" thickTop="1" thickBot="1" x14ac:dyDescent="0.25">
      <c r="B517" s="114" t="s">
        <v>83</v>
      </c>
      <c r="C517" s="115"/>
      <c r="D517" s="64" t="s">
        <v>3</v>
      </c>
      <c r="E517" s="64" t="s">
        <v>4</v>
      </c>
      <c r="F517" s="64" t="s">
        <v>5</v>
      </c>
      <c r="G517" s="64" t="s">
        <v>6</v>
      </c>
      <c r="H517" s="64" t="s">
        <v>7</v>
      </c>
      <c r="I517" s="64" t="s">
        <v>8</v>
      </c>
      <c r="J517" s="65" t="s">
        <v>9</v>
      </c>
    </row>
    <row r="518" spans="1:12" ht="25.5" thickTop="1" thickBot="1" x14ac:dyDescent="0.25">
      <c r="B518" s="120" t="s">
        <v>58</v>
      </c>
      <c r="C518" s="121"/>
      <c r="D518" s="16" t="s">
        <v>494</v>
      </c>
      <c r="E518" s="15" t="str">
        <f>+E513</f>
        <v>MAYOR O IGUAL A 
$ 317,900,000</v>
      </c>
      <c r="F518" s="15" t="s">
        <v>32</v>
      </c>
      <c r="G518" s="15" t="str">
        <f>+G513</f>
        <v>MAYOR O IGUAL A 
$ 397,400.000</v>
      </c>
      <c r="H518" s="15" t="s">
        <v>62</v>
      </c>
      <c r="I518" s="15" t="s">
        <v>62</v>
      </c>
      <c r="J518" s="15" t="s">
        <v>63</v>
      </c>
    </row>
    <row r="519" spans="1:12" ht="44.25" thickTop="1" thickBot="1" x14ac:dyDescent="0.25">
      <c r="B519" s="120" t="s">
        <v>17</v>
      </c>
      <c r="C519" s="121"/>
      <c r="D519" s="38">
        <f>COUNTIF(D20:D413,"&gt;=1,5")/$B$418</f>
        <v>0.93654822335025378</v>
      </c>
      <c r="E519" s="39">
        <f>+E514</f>
        <v>1</v>
      </c>
      <c r="F519" s="39">
        <f>COUNTIF(F20:F413,"&lt;=70%")/$B$418</f>
        <v>0.95431472081218272</v>
      </c>
      <c r="G519" s="39">
        <f>+G514</f>
        <v>1</v>
      </c>
      <c r="H519" s="39">
        <f>COUNTIF(H20:H413,"&gt;=2%")/$B$418</f>
        <v>0.97461928934010156</v>
      </c>
      <c r="I519" s="39">
        <f>COUNTIF(I20:I413,"&gt;=2%")/$B$418</f>
        <v>1</v>
      </c>
      <c r="J519" s="59">
        <f>(COUNTIF(J20:J413,"&gt;=2")+COUNTBLANK(J20:J413))/$B$418</f>
        <v>0.95431472081218272</v>
      </c>
    </row>
    <row r="520" spans="1:12" ht="12.75" thickTop="1" x14ac:dyDescent="0.2">
      <c r="G520" s="36"/>
    </row>
    <row r="521" spans="1:12" x14ac:dyDescent="0.2">
      <c r="L521" s="63"/>
    </row>
    <row r="522" spans="1:12" x14ac:dyDescent="0.2">
      <c r="L522" s="63"/>
    </row>
    <row r="527" spans="1:12" x14ac:dyDescent="0.2">
      <c r="G527" s="36"/>
    </row>
    <row r="530" spans="1:7" ht="12.75" x14ac:dyDescent="0.2">
      <c r="C530" s="68"/>
    </row>
    <row r="531" spans="1:7" ht="13.5" thickBot="1" x14ac:dyDescent="0.25">
      <c r="C531" s="69"/>
    </row>
    <row r="532" spans="1:7" ht="12.75" thickBot="1" x14ac:dyDescent="0.25">
      <c r="C532" s="71"/>
    </row>
    <row r="533" spans="1:7" ht="19.5" thickTop="1" x14ac:dyDescent="0.2">
      <c r="A533" s="1" t="s">
        <v>18</v>
      </c>
      <c r="B533" s="1" t="s">
        <v>61</v>
      </c>
    </row>
    <row r="534" spans="1:7" ht="18.75" x14ac:dyDescent="0.2">
      <c r="A534" s="1" t="s">
        <v>19</v>
      </c>
      <c r="B534" s="1" t="s">
        <v>69</v>
      </c>
      <c r="C534" s="1"/>
    </row>
    <row r="535" spans="1:7" x14ac:dyDescent="0.2">
      <c r="G535" s="36"/>
    </row>
    <row r="536" spans="1:7" x14ac:dyDescent="0.2">
      <c r="E536" s="17">
        <f>+F11</f>
        <v>317900000</v>
      </c>
      <c r="G536" s="17">
        <f>+H11</f>
        <v>397400000</v>
      </c>
    </row>
    <row r="537" spans="1:7" x14ac:dyDescent="0.2">
      <c r="G537" s="36"/>
    </row>
    <row r="538" spans="1:7" x14ac:dyDescent="0.2">
      <c r="G538" s="36"/>
    </row>
    <row r="539" spans="1:7" x14ac:dyDescent="0.2">
      <c r="G539" s="36"/>
    </row>
    <row r="543" spans="1:7" ht="33" x14ac:dyDescent="0.25">
      <c r="B543" s="72" t="s">
        <v>68</v>
      </c>
      <c r="C543" s="67"/>
      <c r="D543" s="67"/>
      <c r="G543" s="123">
        <v>1589475072</v>
      </c>
    </row>
    <row r="544" spans="1:7" ht="16.5" x14ac:dyDescent="0.2">
      <c r="B544" s="73"/>
      <c r="D544" s="70"/>
    </row>
    <row r="545" spans="2:10" ht="53.25" customHeight="1" x14ac:dyDescent="0.25">
      <c r="B545" s="101"/>
      <c r="C545" s="102"/>
      <c r="D545" s="102"/>
      <c r="E545" s="102"/>
      <c r="F545" s="102"/>
    </row>
    <row r="546" spans="2:10" x14ac:dyDescent="0.2">
      <c r="B546" s="14"/>
      <c r="D546" s="70"/>
    </row>
    <row r="547" spans="2:10" x14ac:dyDescent="0.2">
      <c r="B547" s="14"/>
      <c r="D547" s="70"/>
    </row>
    <row r="548" spans="2:10" x14ac:dyDescent="0.2">
      <c r="B548" s="14"/>
      <c r="D548" s="70"/>
    </row>
    <row r="549" spans="2:10" x14ac:dyDescent="0.2">
      <c r="B549" s="103"/>
      <c r="C549" s="104"/>
      <c r="D549" s="104"/>
      <c r="E549" s="104"/>
      <c r="F549" s="104"/>
      <c r="G549" s="104"/>
      <c r="H549" s="104"/>
      <c r="I549" s="104"/>
    </row>
    <row r="550" spans="2:10" x14ac:dyDescent="0.2">
      <c r="B550" s="105"/>
      <c r="C550" s="104"/>
      <c r="D550" s="104"/>
      <c r="E550" s="104"/>
      <c r="F550" s="104"/>
      <c r="G550" s="104"/>
      <c r="H550" s="104"/>
      <c r="I550" s="104"/>
    </row>
    <row r="551" spans="2:10" x14ac:dyDescent="0.2">
      <c r="D551" s="70"/>
    </row>
    <row r="552" spans="2:10" x14ac:dyDescent="0.2">
      <c r="D552" s="70"/>
    </row>
    <row r="553" spans="2:10" x14ac:dyDescent="0.2">
      <c r="D553" s="70"/>
    </row>
    <row r="554" spans="2:10" x14ac:dyDescent="0.2">
      <c r="D554" s="70"/>
    </row>
    <row r="559" spans="2:10" x14ac:dyDescent="0.2">
      <c r="J559" s="63"/>
    </row>
    <row r="567" spans="2:8" ht="57.75" customHeight="1" x14ac:dyDescent="0.25">
      <c r="B567" s="90"/>
      <c r="C567" s="91"/>
      <c r="D567" s="91"/>
      <c r="E567" s="91"/>
      <c r="F567" s="91"/>
      <c r="G567" s="91"/>
      <c r="H567" s="91"/>
    </row>
  </sheetData>
  <autoFilter ref="A19:J416" xr:uid="{00000000-0009-0000-0000-000000000000}"/>
  <sortState xmlns:xlrd2="http://schemas.microsoft.com/office/spreadsheetml/2017/richdata2" ref="A20:J413">
    <sortCondition ref="J20:J413"/>
  </sortState>
  <mergeCells count="33">
    <mergeCell ref="B517:C517"/>
    <mergeCell ref="B518:C518"/>
    <mergeCell ref="B519:C519"/>
    <mergeCell ref="B513:C513"/>
    <mergeCell ref="B514:C514"/>
    <mergeCell ref="C510:E510"/>
    <mergeCell ref="B512:C512"/>
    <mergeCell ref="B447:J447"/>
    <mergeCell ref="C449:D449"/>
    <mergeCell ref="B460:J460"/>
    <mergeCell ref="C462:D462"/>
    <mergeCell ref="B472:J472"/>
    <mergeCell ref="B484:J484"/>
    <mergeCell ref="C486:D486"/>
    <mergeCell ref="B496:J496"/>
    <mergeCell ref="C498:D498"/>
    <mergeCell ref="C509:E509"/>
    <mergeCell ref="B567:H567"/>
    <mergeCell ref="A10:H10"/>
    <mergeCell ref="F3:J3"/>
    <mergeCell ref="F4:J4"/>
    <mergeCell ref="F5:J5"/>
    <mergeCell ref="B8:F8"/>
    <mergeCell ref="H8:J8"/>
    <mergeCell ref="B545:F545"/>
    <mergeCell ref="B549:I550"/>
    <mergeCell ref="C474:D474"/>
    <mergeCell ref="A13:J13"/>
    <mergeCell ref="A420:A423"/>
    <mergeCell ref="B426:J426"/>
    <mergeCell ref="C428:D428"/>
    <mergeCell ref="B436:J436"/>
    <mergeCell ref="C438:D438"/>
  </mergeCells>
  <pageMargins left="0.70866141732283472" right="0.70866141732283472" top="0.74803149606299213" bottom="0.74803149606299213" header="0.31496062992125984" footer="0.31496062992125984"/>
  <pageSetup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16C4-B2BE-491C-A0D6-D40846328DEF}">
  <dimension ref="A3:A8"/>
  <sheetViews>
    <sheetView workbookViewId="0">
      <selection activeCell="A8" sqref="A8"/>
    </sheetView>
  </sheetViews>
  <sheetFormatPr baseColWidth="10" defaultRowHeight="15" x14ac:dyDescent="0.25"/>
  <sheetData>
    <row r="3" spans="1:1" x14ac:dyDescent="0.25">
      <c r="A3" t="s">
        <v>86</v>
      </c>
    </row>
    <row r="4" spans="1:1" x14ac:dyDescent="0.25">
      <c r="A4" t="s">
        <v>95</v>
      </c>
    </row>
    <row r="5" spans="1:1" x14ac:dyDescent="0.25">
      <c r="A5" t="s">
        <v>101</v>
      </c>
    </row>
    <row r="6" spans="1:1" x14ac:dyDescent="0.25">
      <c r="A6" t="s">
        <v>88</v>
      </c>
    </row>
    <row r="7" spans="1:1" x14ac:dyDescent="0.25">
      <c r="A7" t="s">
        <v>90</v>
      </c>
    </row>
    <row r="8" spans="1:1" x14ac:dyDescent="0.25">
      <c r="A8" t="s">
        <v>199</v>
      </c>
    </row>
  </sheetData>
  <sortState xmlns:xlrd2="http://schemas.microsoft.com/office/spreadsheetml/2017/richdata2" ref="A3:A340">
    <sortCondition ref="A3:A34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8D0B-769F-484C-A199-83D672D6EEDD}">
  <dimension ref="B7:B10"/>
  <sheetViews>
    <sheetView workbookViewId="0">
      <selection activeCell="B9" sqref="B9:B37"/>
    </sheetView>
  </sheetViews>
  <sheetFormatPr baseColWidth="10" defaultRowHeight="15" x14ac:dyDescent="0.25"/>
  <sheetData>
    <row r="7" spans="2:2" x14ac:dyDescent="0.25">
      <c r="B7" t="s">
        <v>64</v>
      </c>
    </row>
    <row r="8" spans="2:2" x14ac:dyDescent="0.25">
      <c r="B8" t="s">
        <v>67</v>
      </c>
    </row>
    <row r="9" spans="2:2" x14ac:dyDescent="0.25">
      <c r="B9" t="s">
        <v>65</v>
      </c>
    </row>
    <row r="10" spans="2:2" x14ac:dyDescent="0.25">
      <c r="B10" t="s">
        <v>66</v>
      </c>
    </row>
  </sheetData>
  <sortState xmlns:xlrd2="http://schemas.microsoft.com/office/spreadsheetml/2017/richdata2" ref="B7:B66">
    <sortCondition ref="B7:B6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 1</vt:lpstr>
      <vt:lpstr>Hoja2</vt:lpstr>
      <vt:lpstr>Hoja1</vt:lpstr>
      <vt:lpstr>'HOJA 1'!_Hlk178076350</vt:lpstr>
      <vt:lpstr>'HOJA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Henry Oviedo Gongora</cp:lastModifiedBy>
  <cp:lastPrinted>2020-06-26T00:06:40Z</cp:lastPrinted>
  <dcterms:created xsi:type="dcterms:W3CDTF">2018-11-28T12:47:08Z</dcterms:created>
  <dcterms:modified xsi:type="dcterms:W3CDTF">2026-06-04T16:40:02Z</dcterms:modified>
</cp:coreProperties>
</file>