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116"/>
  <workbookPr defaultThemeVersion="124226"/>
  <mc:AlternateContent xmlns:mc="http://schemas.openxmlformats.org/markup-compatibility/2006">
    <mc:Choice Requires="x15">
      <x15ac:absPath xmlns:x15ac="http://schemas.microsoft.com/office/spreadsheetml/2010/11/ac" url="https://d.docs.live.net/94a2bb139d446136/Escritorio/3. DANE/2026/ADECUACIONES SEDE CALI/RV_ Remisión de ficha de especificaciones técnicas^J presupuesto^J planos y anexos para contratación de obras mantenimiento sede DANE CALI/1. DOCS PREVIOS/v2 minima/"/>
    </mc:Choice>
  </mc:AlternateContent>
  <xr:revisionPtr revIDLastSave="235" documentId="13_ncr:1_{D7C3E5A7-A020-46A3-8036-147549076235}" xr6:coauthVersionLast="47" xr6:coauthVersionMax="47" xr10:uidLastSave="{72ADB790-3401-494B-A1EA-0B97055B7FC9}"/>
  <bookViews>
    <workbookView xWindow="0" yWindow="680" windowWidth="34200" windowHeight="19960" tabRatio="834" activeTab="1" xr2:uid="{00000000-000D-0000-FFFF-FFFF00000000}"/>
  </bookViews>
  <sheets>
    <sheet name="Generalidades de la cotización" sheetId="22" r:id="rId1"/>
    <sheet name="CALI" sheetId="31" r:id="rId2"/>
  </sheets>
  <definedNames>
    <definedName name="_xlnm.Print_Area" localSheetId="1">CALI!$A$1:$I$147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I137" i="31" l="1"/>
  <c r="I135" i="31"/>
  <c r="I133" i="31"/>
  <c r="I132" i="31"/>
  <c r="I131" i="31"/>
  <c r="I130" i="31"/>
  <c r="I127" i="31"/>
  <c r="I124" i="31"/>
  <c r="I123" i="31"/>
  <c r="I120" i="31"/>
  <c r="I119" i="31"/>
  <c r="I118" i="31"/>
  <c r="I117" i="31"/>
  <c r="I114" i="31"/>
  <c r="I113" i="31"/>
  <c r="I112" i="31"/>
  <c r="I111" i="31"/>
  <c r="I108" i="31"/>
  <c r="I107" i="31"/>
  <c r="I106" i="31"/>
  <c r="I105" i="31"/>
  <c r="I102" i="31"/>
  <c r="I101" i="31"/>
  <c r="I100" i="31"/>
  <c r="I99" i="31"/>
  <c r="I98" i="31"/>
  <c r="I97" i="31"/>
  <c r="I96" i="31"/>
  <c r="I95" i="31"/>
  <c r="I94" i="31"/>
  <c r="I91" i="31"/>
  <c r="I90" i="31"/>
  <c r="I89" i="31"/>
  <c r="I88" i="31"/>
  <c r="I87" i="31"/>
  <c r="I84" i="31"/>
  <c r="I83" i="31"/>
  <c r="I82" i="31"/>
  <c r="I81" i="31"/>
  <c r="I80" i="31"/>
  <c r="I79" i="31"/>
  <c r="I76" i="31"/>
  <c r="I75" i="31"/>
  <c r="I74" i="31"/>
  <c r="I73" i="31"/>
  <c r="I70" i="31"/>
  <c r="I69" i="31"/>
  <c r="I68" i="31"/>
  <c r="I65" i="31"/>
  <c r="I64" i="31"/>
  <c r="I63" i="31"/>
  <c r="I57" i="31"/>
  <c r="I56" i="31" s="1"/>
  <c r="I60" i="31"/>
  <c r="I59" i="31"/>
  <c r="I58" i="31"/>
  <c r="I54" i="31"/>
  <c r="I53" i="31"/>
  <c r="I52" i="31"/>
  <c r="I51" i="31"/>
  <c r="I50" i="31"/>
  <c r="I49" i="31"/>
  <c r="I48" i="31"/>
  <c r="I47" i="31"/>
  <c r="I46" i="31"/>
  <c r="I45" i="31"/>
  <c r="I44" i="31"/>
  <c r="I43" i="31"/>
  <c r="I42" i="31"/>
  <c r="I41" i="31"/>
  <c r="I40" i="31"/>
  <c r="I39" i="31"/>
  <c r="I38" i="31"/>
  <c r="I37" i="31"/>
  <c r="I36" i="31"/>
  <c r="I35" i="31"/>
  <c r="I34" i="31"/>
  <c r="I33" i="31"/>
  <c r="I32" i="31"/>
  <c r="I31" i="31"/>
  <c r="I30" i="31"/>
  <c r="I29" i="31"/>
  <c r="I28" i="31"/>
  <c r="I27" i="31"/>
  <c r="I26" i="31"/>
  <c r="I25" i="31"/>
  <c r="I24" i="31"/>
  <c r="I23" i="31"/>
  <c r="I22" i="31"/>
  <c r="I21" i="31"/>
  <c r="I20" i="31"/>
  <c r="I19" i="31"/>
  <c r="I18" i="31"/>
  <c r="I17" i="31"/>
  <c r="I16" i="31"/>
  <c r="I15" i="31"/>
  <c r="I14" i="31" l="1"/>
  <c r="I126" i="31"/>
  <c r="I67" i="31"/>
  <c r="I72" i="31"/>
  <c r="I122" i="31"/>
  <c r="I116" i="31"/>
  <c r="I110" i="31"/>
  <c r="I104" i="31"/>
  <c r="I93" i="31"/>
  <c r="I86" i="31"/>
  <c r="I78" i="31"/>
  <c r="E124" i="31"/>
  <c r="E120" i="31"/>
  <c r="E117" i="31"/>
  <c r="E118" i="31"/>
  <c r="E112" i="31"/>
  <c r="G112" i="31" s="1"/>
  <c r="E111" i="31"/>
  <c r="G111" i="31" s="1"/>
  <c r="G114" i="31"/>
  <c r="G108" i="31"/>
  <c r="E106" i="31"/>
  <c r="G106" i="31" s="1"/>
  <c r="E65" i="31"/>
  <c r="E105" i="31"/>
  <c r="G105" i="31" s="1"/>
  <c r="E96" i="31"/>
  <c r="G102" i="31"/>
  <c r="G101" i="31"/>
  <c r="G100" i="31"/>
  <c r="G99" i="31"/>
  <c r="G98" i="31"/>
  <c r="H97" i="31"/>
  <c r="G97" i="31"/>
  <c r="G95" i="31"/>
  <c r="G123" i="31" l="1"/>
  <c r="E119" i="31"/>
  <c r="G120" i="31"/>
  <c r="G117" i="31"/>
  <c r="G118" i="31"/>
  <c r="E107" i="31"/>
  <c r="G107" i="31" s="1"/>
  <c r="E113" i="31"/>
  <c r="G65" i="31"/>
  <c r="G96" i="31"/>
  <c r="G124" i="31" l="1"/>
  <c r="G119" i="31"/>
  <c r="G113" i="31"/>
  <c r="G94" i="31" l="1"/>
  <c r="E91" i="31"/>
  <c r="E90" i="31"/>
  <c r="E89" i="31"/>
  <c r="G89" i="31" s="1"/>
  <c r="E88" i="31"/>
  <c r="G88" i="31" s="1"/>
  <c r="E87" i="31"/>
  <c r="G84" i="31"/>
  <c r="G91" i="31" l="1"/>
  <c r="G90" i="31"/>
  <c r="G87" i="31" l="1"/>
  <c r="E83" i="31"/>
  <c r="G83" i="31" s="1"/>
  <c r="E81" i="31" l="1"/>
  <c r="G81" i="31" s="1"/>
  <c r="E80" i="31"/>
  <c r="G80" i="31" s="1"/>
  <c r="E79" i="31"/>
  <c r="G79" i="31" s="1"/>
  <c r="E82" i="31" l="1"/>
  <c r="G82" i="31" l="1"/>
  <c r="E75" i="31" l="1"/>
  <c r="E76" i="31" s="1"/>
  <c r="G76" i="31" l="1"/>
  <c r="G75" i="31"/>
  <c r="E74" i="31" l="1"/>
  <c r="G69" i="31"/>
  <c r="G70" i="31"/>
  <c r="E73" i="31"/>
  <c r="E68" i="31"/>
  <c r="G68" i="31" s="1"/>
  <c r="E64" i="31"/>
  <c r="I62" i="31" s="1"/>
  <c r="I128" i="31" s="1"/>
  <c r="E63" i="31"/>
  <c r="G73" i="31" l="1"/>
  <c r="E127" i="31"/>
  <c r="G74" i="31"/>
  <c r="G64" i="31"/>
  <c r="G63" i="31"/>
  <c r="G127" i="31" l="1"/>
  <c r="E60" i="31"/>
  <c r="G60" i="31" s="1"/>
  <c r="E59" i="31" l="1"/>
  <c r="E58" i="31"/>
  <c r="G57" i="31"/>
  <c r="G47" i="31"/>
  <c r="G46" i="31"/>
  <c r="G45" i="31"/>
  <c r="E39" i="31"/>
  <c r="E15" i="31"/>
  <c r="G59" i="31" l="1"/>
  <c r="G58" i="31"/>
  <c r="C9" i="31"/>
  <c r="G52" i="31"/>
  <c r="G53" i="31"/>
  <c r="G54" i="31"/>
  <c r="G48" i="31"/>
  <c r="G49" i="31"/>
  <c r="G50" i="31"/>
  <c r="G51" i="31"/>
  <c r="G37" i="31"/>
  <c r="G38" i="31"/>
  <c r="G40" i="31"/>
  <c r="G41" i="31"/>
  <c r="G42" i="31"/>
  <c r="G43" i="31"/>
  <c r="G44" i="31"/>
  <c r="G24" i="31"/>
  <c r="G25" i="31"/>
  <c r="G26" i="31"/>
  <c r="G27" i="31"/>
  <c r="G28" i="31"/>
  <c r="G29" i="31"/>
  <c r="G30" i="31"/>
  <c r="G31" i="31"/>
  <c r="G32" i="31"/>
  <c r="G33" i="31"/>
  <c r="G34" i="31"/>
  <c r="G35" i="31"/>
  <c r="G36" i="31"/>
  <c r="G16" i="31"/>
  <c r="G17" i="31"/>
  <c r="G18" i="31"/>
  <c r="G19" i="31"/>
  <c r="G20" i="31"/>
  <c r="G21" i="31"/>
  <c r="G22" i="31"/>
  <c r="G23" i="31"/>
  <c r="G15" i="31"/>
  <c r="G39" i="31"/>
</calcChain>
</file>

<file path=xl/sharedStrings.xml><?xml version="1.0" encoding="utf-8"?>
<sst xmlns="http://schemas.openxmlformats.org/spreadsheetml/2006/main" count="340" uniqueCount="225">
  <si>
    <t>SOLICITUD DE COTIZACIÓN</t>
  </si>
  <si>
    <r>
      <rPr>
        <b/>
        <sz val="9"/>
        <rFont val="Arial"/>
        <family val="2"/>
      </rPr>
      <t>CODIGO:</t>
    </r>
    <r>
      <rPr>
        <sz val="9"/>
        <rFont val="Arial"/>
        <family val="2"/>
      </rPr>
      <t xml:space="preserve"> GCO-040-PDT-002-f-007</t>
    </r>
  </si>
  <si>
    <r>
      <rPr>
        <b/>
        <sz val="9"/>
        <rFont val="Arial"/>
        <family val="2"/>
      </rPr>
      <t>VERSIÓN:</t>
    </r>
    <r>
      <rPr>
        <sz val="9"/>
        <rFont val="Arial"/>
        <family val="2"/>
      </rPr>
      <t xml:space="preserve"> 7</t>
    </r>
  </si>
  <si>
    <t>PROCESO:  GESTION DE RECURSOS FISICOS</t>
  </si>
  <si>
    <t>SUBPROCESO: CONTRATACION DE BIENES Y/O SERVICIOS</t>
  </si>
  <si>
    <t>Por favor diligenciar la propuesta de cotización sobre este formato</t>
  </si>
  <si>
    <t>COTIZANTE</t>
  </si>
  <si>
    <t>OBJETO:</t>
  </si>
  <si>
    <r>
      <t xml:space="preserve">RECOMENDACIONES PARA ELABORAR LA COTIZACIÓN
</t>
    </r>
    <r>
      <rPr>
        <sz val="10"/>
        <rFont val="Arial"/>
        <family val="2"/>
      </rPr>
      <t xml:space="preserve">1. Para todos los efectos (DANE) hace referencia al Departamento Administrativo Nacional de Estadística y (FONDANE) al Fondo del Departamento Administrativo Nacional de Estadísitica. 
2. Se requiere que las cotizaciones se presenten en moneda colombiana. 
3. Importante recordar que el DANE requiere que la cotización presentada por usted, contemple de manera implicita los costos directos e indirectos en que usted debe incurrir para cumplir con la satisfacción de la necesidad del DANE y/o FONDANE. Estos costos deben estar distribuidos en el precio unitario, es decir por elemento antes de IVA cuando aplique, de forma tal que permita hacer un presupuesto ajustado a los valores de mercado.  
4. Cuando se habla de costos directos e indirectos se hace referencia a todas las erogacciones necesarias para el cumplimiento y satisfacción de la necesidad. Entre los principales esta los impuestos, tasas, contribuciones, personal y gastos de transporte.
5. La veracidad de la información solicitada en referencia a sus condiciones y las condiciones reales del mercado, es importante para el DANE y/o FONDANE toda vez que podrá generar un Estudio del Sector adecuado para el futuro proceso de contratación. 
6. La cotización solicitada servirá de base para la elaboración del Estudio del Sector y para establecer el presupuesto oficial estimado del futuro proceso de contratación. En consecuencia bajo ninguna circuanstancia constituye en sí misma una oferta y en efecto NO obliga a las partes.
</t>
    </r>
  </si>
  <si>
    <r>
      <rPr>
        <b/>
        <sz val="10"/>
        <rFont val="Arial"/>
        <family val="2"/>
      </rPr>
      <t xml:space="preserve">ESPECIFICACIONES TÉCNICAS GENERALES DEL BIEN Y/O SERVICIO:
</t>
    </r>
    <r>
      <rPr>
        <sz val="10"/>
        <rFont val="Arial"/>
        <family val="2"/>
      </rPr>
      <t>Estan establecidos en el Anexo 1 - Especificaciones ténicas</t>
    </r>
    <r>
      <rPr>
        <b/>
        <sz val="10"/>
        <rFont val="Arial"/>
        <family val="2"/>
      </rPr>
      <t xml:space="preserve">
</t>
    </r>
    <r>
      <rPr>
        <sz val="10"/>
        <rFont val="Arial"/>
        <family val="2"/>
      </rPr>
      <t xml:space="preserve">
   </t>
    </r>
  </si>
  <si>
    <r>
      <t xml:space="preserve">EXPERIENCIA
Diligencia la siguiente información: 
</t>
    </r>
    <r>
      <rPr>
        <sz val="10"/>
        <rFont val="Arial"/>
        <family val="2"/>
      </rPr>
      <t xml:space="preserve">
- Tiempo de existencia del proponente:
- Calidad de Mipyme : SI            NO
- Experiencia Específica en la actividad objeto de contratación:
- Régimen Tributario:  Simplificado           Común 
- En el mercado usted es:   Fabricante           Importador            Distribuidor mayorista           Distribuidor minorista             Ensamblador             Intermediario             Tranportador            Otra 
                                                                                                                                                                                                                                                                                                                               Cual ___________________</t>
    </r>
  </si>
  <si>
    <r>
      <t xml:space="preserve">VIGENCIA DE LA COTIZACIÓN
</t>
    </r>
    <r>
      <rPr>
        <sz val="10"/>
        <rFont val="Arial"/>
        <family val="2"/>
      </rPr>
      <t xml:space="preserve">La cotización presentada en su conjunto, tiene una vigencia de (  </t>
    </r>
    <r>
      <rPr>
        <b/>
        <sz val="12"/>
        <rFont val="Arial"/>
        <family val="2"/>
      </rPr>
      <t>3</t>
    </r>
    <r>
      <rPr>
        <sz val="10"/>
        <rFont val="Arial"/>
        <family val="2"/>
      </rPr>
      <t xml:space="preserve">   )  meses</t>
    </r>
    <r>
      <rPr>
        <sz val="8"/>
        <rFont val="Arial"/>
        <family val="2"/>
      </rPr>
      <t>.</t>
    </r>
    <r>
      <rPr>
        <sz val="10"/>
        <rFont val="Arial"/>
        <family val="2"/>
      </rPr>
      <t xml:space="preserve">  </t>
    </r>
  </si>
  <si>
    <r>
      <rPr>
        <b/>
        <sz val="10"/>
        <color rgb="FF000000"/>
        <rFont val="Arial"/>
        <family val="2"/>
      </rPr>
      <t xml:space="preserve">PLAZO PARA PRESENTAR LA COTIZACIÓN
</t>
    </r>
    <r>
      <rPr>
        <sz val="10"/>
        <color rgb="FF000000"/>
        <rFont val="Arial"/>
        <family val="2"/>
      </rPr>
      <t xml:space="preserve">La cotización debe se presentada a más tardar el  
En caso de no poder hacerlo dentro del plazo previsto y/o no estar interesado en presentar su cotización, el DANE y/o FONDANE le agradece que nos haga saber tal situación y el hecho que hace que no este interesado en participar. 
Culaquier inquietud pordrá ser remitida al los correos electrónicos </t>
    </r>
    <r>
      <rPr>
        <sz val="10"/>
        <color rgb="FF1F497D"/>
        <rFont val="Arial"/>
        <family val="2"/>
      </rPr>
      <t>@dane.gov.co</t>
    </r>
    <r>
      <rPr>
        <sz val="10"/>
        <color rgb="FF000000"/>
        <rFont val="Arial"/>
        <family val="2"/>
      </rPr>
      <t xml:space="preserve"> y </t>
    </r>
    <r>
      <rPr>
        <sz val="10"/>
        <color rgb="FF1F497D"/>
        <rFont val="Arial"/>
        <family val="2"/>
      </rPr>
      <t>@dane.gov.co</t>
    </r>
    <r>
      <rPr>
        <sz val="10"/>
        <color rgb="FF000000"/>
        <rFont val="Arial"/>
        <family val="2"/>
      </rPr>
      <t xml:space="preserve"> o al teléfono 601 - 597 83 00 ext </t>
    </r>
  </si>
  <si>
    <r>
      <t xml:space="preserve">OBSERVACIONES
</t>
    </r>
    <r>
      <rPr>
        <sz val="10"/>
        <rFont val="Arial"/>
        <family val="2"/>
      </rPr>
      <t xml:space="preserve">Cuando al momento de diligenciar el formato de cotización, usted evidencie que existe alguna recomendación técnica, económica o jurídica relevante para tener encuenta, le solicitamos que reglón seguido a esta información exponga su argumento y/o recomendación frente al tema. Es muy importante para el DANE y/o FONDANE conocer el conocimiento de los agentes del mercado en referencia a los bienes y/o servicios que estan siendo cotizados. Tenga en cuenta que la información que usted proporcione va a ser estudiada por la entidad, sin que la misma se de obligatorio observancia para la formulación de los documentos pre contractuales del futuro proceso, es decir, el DANE y/o FONDANE se reservan el derecho de evaluar la pertinencia de lo observado.  
</t>
    </r>
    <r>
      <rPr>
        <b/>
        <sz val="10"/>
        <rFont val="Arial"/>
        <family val="2"/>
      </rPr>
      <t>DESARROLLO</t>
    </r>
  </si>
  <si>
    <t xml:space="preserve">*Las notas en rojo son explicativas o indicativas de la información que debe ser incorporada en el Formato. Cuando se encuentre listo para trámite se debe eliminar las notas rojas. </t>
  </si>
  <si>
    <t>CÓDIGO: GCO-040-PDT-002-f-007</t>
  </si>
  <si>
    <t>VERSIÓN: 07</t>
  </si>
  <si>
    <r>
      <rPr>
        <b/>
        <sz val="11"/>
        <rFont val="Arial"/>
        <family val="2"/>
      </rPr>
      <t>PROCESO:</t>
    </r>
    <r>
      <rPr>
        <sz val="11"/>
        <rFont val="Arial"/>
        <family val="2"/>
      </rPr>
      <t xml:space="preserve"> GESTIÓN DE RECURSOS FÍSICOS</t>
    </r>
  </si>
  <si>
    <r>
      <rPr>
        <b/>
        <sz val="11"/>
        <rFont val="Arial"/>
        <family val="2"/>
      </rPr>
      <t>SUBPROCESO:</t>
    </r>
    <r>
      <rPr>
        <sz val="11"/>
        <rFont val="Arial"/>
        <family val="2"/>
      </rPr>
      <t xml:space="preserve"> CONTRATACIÓN DE BIENES Y/O SERVICIOS</t>
    </r>
  </si>
  <si>
    <r>
      <rPr>
        <b/>
        <sz val="11"/>
        <rFont val="Arial"/>
        <family val="2"/>
      </rPr>
      <t>ELABORÓ:</t>
    </r>
    <r>
      <rPr>
        <sz val="11"/>
        <rFont val="Arial"/>
        <family val="2"/>
      </rPr>
      <t xml:space="preserve"> GIT ÁREA ADMINISTRATIVA - GIT INFRAESTRUCTURA</t>
    </r>
  </si>
  <si>
    <r>
      <rPr>
        <b/>
        <sz val="11"/>
        <color rgb="FF000000"/>
        <rFont val="Arial"/>
        <family val="2"/>
      </rPr>
      <t xml:space="preserve">REVISÓ: </t>
    </r>
    <r>
      <rPr>
        <sz val="11"/>
        <color rgb="FF000000"/>
        <rFont val="Arial"/>
        <family val="2"/>
      </rPr>
      <t xml:space="preserve">GIT INFRAESTRUCTURA </t>
    </r>
  </si>
  <si>
    <t>DESCRIPCIÓN DEL OBJETO:</t>
  </si>
  <si>
    <t>ÍTEM</t>
  </si>
  <si>
    <t>DESCRIPCIÓN DEL BIEN Y/O SERVICIO</t>
  </si>
  <si>
    <t>UNIDAD DE MEDIDA</t>
  </si>
  <si>
    <t>CANTIDAD</t>
  </si>
  <si>
    <r>
      <t xml:space="preserve">RANGO 
</t>
    </r>
    <r>
      <rPr>
        <sz val="11"/>
        <rFont val="Arial"/>
        <family val="2"/>
      </rPr>
      <t>(La cantidad a contratar puede oscilar entre estos dos números)</t>
    </r>
  </si>
  <si>
    <t>VALOR UNITARIO</t>
  </si>
  <si>
    <t>SUBTOTAL</t>
  </si>
  <si>
    <t>1.01.</t>
  </si>
  <si>
    <t>M2</t>
  </si>
  <si>
    <t>1.02.</t>
  </si>
  <si>
    <t>DESMONTE PUNTO HIDRAULICO - Incluye desmonte tuberia, accesorios y colocación de tapón y RETIRO Y DISPOSICIÓN FINAL SEGUN NORMAS AMBIENTALES LOCALES).</t>
  </si>
  <si>
    <t>UN</t>
  </si>
  <si>
    <t>1.03.</t>
  </si>
  <si>
    <t>DESMONTE DE PUNTO SANITARIO  Incluye desmonte tuberia, accesorios y colocación de tapón y RETIRO Y DISPOSICIÓN FINAL SEGUN NORMAS AMBIENTALES LOCALES).</t>
  </si>
  <si>
    <t>1.04.</t>
  </si>
  <si>
    <t>DESMONTE APARATOS SANITARIOS  - Incluye RETIRO Y DISPOSICIÓN FINAL SEGUN NORMAS AMBIENTALES LOCALES.</t>
  </si>
  <si>
    <t>1.05.</t>
  </si>
  <si>
    <t>DESMONTE TUBERÍA PVCS y PVCP -  Incluye  RETIRO Y DISPOSICIÓN FINAL SEGUN NORMAS AMBIENTALES LOCALES).</t>
  </si>
  <si>
    <t>ML</t>
  </si>
  <si>
    <t>1.06.</t>
  </si>
  <si>
    <t>DESMONTE DE MARCOS Y PUERTAS EN CUALQUIER MATERIAL - Se conservan para reubicar si se requiere.</t>
  </si>
  <si>
    <t>1.07.</t>
  </si>
  <si>
    <t>DEMOLICIÓN DE PISO EN CUALQUIER MATERIAL - Incluye RETIRO Y DISPOSICIÓN FINAL SEGUN NORMAS AMBIENTALES LOCALES.</t>
  </si>
  <si>
    <t>1.09.</t>
  </si>
  <si>
    <t>DESMONTE CIELO RASO FALSO EN CUALQUIER MATERIAL - Incluye RETIRO Y DISPOSICIÓN FINAL SEGUN NORMAS AMBIENTALES LOCALES.</t>
  </si>
  <si>
    <t>1.10.</t>
  </si>
  <si>
    <t>DESMONTE DE LUMINARIAS, TABLEROS ELECTRICOS Y APARATOS ELECTRICOS INSTALADOS SUPERFICIALMENTE - Incluye RETIRO Y DISPOSICIÓN FINAL SEGUN NORMAS AMBIENTALES LOCALES.</t>
  </si>
  <si>
    <t>1.11.</t>
  </si>
  <si>
    <t>DESMONTE DE PUNTO ELECTRICO -  Incluye RETIRO Y DISPOSICIÓN FINAL SEGUN NORMAS AMBIENTALES LOCALES.</t>
  </si>
  <si>
    <t>1.12.</t>
  </si>
  <si>
    <t>1.13.</t>
  </si>
  <si>
    <t>SUMINISTRO E INSTALACIÓN DE PUNTO HIDRÁULICO PVC-P/PARAL 1/2" (INC. ACCESORIOS)</t>
  </si>
  <si>
    <t>1.14.</t>
  </si>
  <si>
    <t>DEMOLICIÓN PLACA PISO 0.15 M</t>
  </si>
  <si>
    <t>1.15.</t>
  </si>
  <si>
    <t>SUMINISTRO E INSTALACIÓN DE SALIDA SANITARIA PVC-S/PARAL 2" (INC. ACCESORIOS)</t>
  </si>
  <si>
    <t>1.16.</t>
  </si>
  <si>
    <t>SUMINISTRO E INSTALACIÓN DE SALIDA SANITARIA PVC-S/PARAL 4" (INC. ACCESORIOS)</t>
  </si>
  <si>
    <t>1.17.</t>
  </si>
  <si>
    <t>SUMINISTRO E INSTALACIÓN DE RED SUMINISTRO CPVC Ø 1/2" (INC. ACCESORIOS)</t>
  </si>
  <si>
    <t>1.18.</t>
  </si>
  <si>
    <t>SUMINISTRO E INSTALACIÓN DE RED SANITARIA PVC-S 2"  (INCLUYE ACCESORIOS)</t>
  </si>
  <si>
    <t>1.19.</t>
  </si>
  <si>
    <t>SUMINISTRO E INSTALACIÓN DE RED SANITARIA PVC-S 4"  (INCLUYE ACCESORIOS)</t>
  </si>
  <si>
    <t>1.20.</t>
  </si>
  <si>
    <t>SUMINISTRO E INSTALACIÓN DE REGISTRO Ø 1/2"</t>
  </si>
  <si>
    <t>1.21.</t>
  </si>
  <si>
    <t>SUMINISTRO E INSTALACIÓN DE TAPAREGISTRO PLASTICO DE 20 X 20 CMS.  INCLUYE INSTALACIÓN</t>
  </si>
  <si>
    <t>1.22.</t>
  </si>
  <si>
    <t>SUMINISTRO E INSTALACIÓN DE SIFON Y REJILLA PISO CON SOSCO METALICO</t>
  </si>
  <si>
    <t>1.23.</t>
  </si>
  <si>
    <t>SUMINISTRO E INSTALACIÓN DE LAVAMANOS DE COLGAR PARA DISCAPACITADOS TIPO INSTITUCIONAL Ref. O12911001 - Diseño ergonómico con frente cóncavo para facilitar el acceso a personas con movilidad reducida., Pozo de 36 cm X 31.5 cm., apto para personas con movilidad reducida normas ADA.</t>
  </si>
  <si>
    <t>1.24.</t>
  </si>
  <si>
    <t>SUMINISTRO E INSTALACIÓN DE SANITARIO PARA DISCAPACITADOS TIPO INSTITUCIONAL Ref.  101661001 - Diseño ergonómicola de altura de su tasa A.D.A de perfil alongado para personas con movilidad reducida.</t>
  </si>
  <si>
    <t>1.25.</t>
  </si>
  <si>
    <t>SUMINISTRO E INSTALACIÓN DE ALISTADO IMPERMEABILIZADO PISOS 1:3, E = 0.04</t>
  </si>
  <si>
    <t>1.26.</t>
  </si>
  <si>
    <t>1.27.</t>
  </si>
  <si>
    <t xml:space="preserve">SUMINISTRO E INSTALACIÓN DE SALIDA PARA TOMACORRIENTE DOBLE CON POLO A TIERRA MONOFÁSICO TIPO GFCI HASTA 9 M. EN TUBO CONDUIT PVC DE 1/2" Y CONDUCTORES DE COBRE N12AWG THHN Y CONDUCTOR DE PUESTA A TIERRA. LA SALIDA DEBERÁ TERMINAR EN CAJA  Y TOMA CORRIENTE  DOBLE CON POLO A TIERRA.  INCLUYE PROPORCIONAR CURVAS, TERMINALES, UNIONES, SOPORTES, MARCAS DE IDENTIFICACIÓN </t>
  </si>
  <si>
    <t>1.28.</t>
  </si>
  <si>
    <t>SUMINISTRO E INSTALACIÓN DE DE TOMA CORRIENTE GFCI - DOBLE.</t>
  </si>
  <si>
    <t>1.29.</t>
  </si>
  <si>
    <t>SUMINISTRO E INSTALACIÓN DE SALIDA PARA ILUMINACIÓN EN TUBO CONDUIT PVC DE 1/2"-3/4" Y CONDUCTORES DE COBRE N12AWG THHN.  INCLUYE PROPORCIONAR INTERRUPTOR, CURVAS, TERMINALES, UNIONES, SOPORTES Y MARCAS DE IDENTIFICACIÓN</t>
  </si>
  <si>
    <t>SUMINISTRO E INSTALACIÓN de Panel Led Redondo 18w Luz Blanco Fría 1080 Lúmenes Certificado de 22 cms.</t>
  </si>
  <si>
    <t>1.30.</t>
  </si>
  <si>
    <t>1.31.</t>
  </si>
  <si>
    <t>1.32.</t>
  </si>
  <si>
    <t>SUMINISTRO E INSTALACIÓN DE MARCO Y HOJA DE PUERTAS TABLERIADAS EN MADERA  INCLUYE TRES BISAGRAS POR PUERTA, TABLA CHAPA CEDRO O NOGAL  2.0 CMS - INCLUYE Chapa Manija Circular Para Baño TIPO Cromo - APERTURA DE PUERTA HACIA AFUERA PARA DISCAPACITADOS - ANCHO MÍNIMO DE PUERTA =1.00 MTS - ALTURA MIN = 2 MTS.</t>
  </si>
  <si>
    <t>1.33.</t>
  </si>
  <si>
    <t>SUMINISTRO E INSTALACIÓN DE CIELO RASO EN DRY WALL CON PERFILERIA DE ALUMINIO (INCLUYE ACABADO FINAL CON CINTA Y PINTURA).</t>
  </si>
  <si>
    <t>1.34.</t>
  </si>
  <si>
    <t xml:space="preserve">REGATAS SOBRE MURO PARA LA INSTALACION DE DUCTOS DE INSTALACIONES HIDRAULICAS, SANITARIAS, ELECTRICAS Y DE GAS EN DIFERENTES DIAMETROS </t>
  </si>
  <si>
    <t>1.35.</t>
  </si>
  <si>
    <t>1.36.</t>
  </si>
  <si>
    <t>1.37.</t>
  </si>
  <si>
    <t>1.38.</t>
  </si>
  <si>
    <t>1.39.</t>
  </si>
  <si>
    <t xml:space="preserve"> SUMINISTRO E INSTALACION   - BARRA SEGURIDAD SANITARIO  PARA  AGARRE EN TUBO D=11/4", EN ACERO INOXIDABLE ( 18/10),  ABATIBLE HORIZONTAL  SEGÚN  NTC 6047</t>
  </si>
  <si>
    <t>SUMINISTRO E INSTALACION BARRA DE AGARRE ANTIDESLIZANTE  EN TUBO D=11/4", EN ACERO INOXIDABLE  FIJA VERTICAL Y HORIZONTAL  Medidas: Ancho 60 x Fondo 7 x Alto 3 cm.</t>
  </si>
  <si>
    <t>1.41.</t>
  </si>
  <si>
    <t>SUMINISTRO E INSTALACIÓN DE EXTRACTOR DE AIRE PARA TECHO - 16X16 CMS - CONECTADO A INTERRUPTOR DE ILUMINACIÓN</t>
  </si>
  <si>
    <t>SUMINISTRO E INSTALACIÓN DE MURO SUPERBOARD DOBLE CARA 0.10 M  (INCLUYE ESTRUCTURA, ACCESORIOS, ANCLAJE, CINTA Y PINTURA).</t>
  </si>
  <si>
    <t xml:space="preserve"> OTROS</t>
  </si>
  <si>
    <t>ADMINISTRACIÓN</t>
  </si>
  <si>
    <t>IMPREVISTOS</t>
  </si>
  <si>
    <t>UTILIDAD</t>
  </si>
  <si>
    <t>IVA SOBRE LA UTILIDAD</t>
  </si>
  <si>
    <t>TOTAL A. I. U., E IVA SOBRE UTILIDAD</t>
  </si>
  <si>
    <t>VALOR TOTAL DE LA COTIZACIÓN (INCLUIDO AIU E IVA SOBRE LA UTILIDAD)</t>
  </si>
  <si>
    <r>
      <rPr>
        <b/>
        <sz val="11"/>
        <rFont val="Arial"/>
        <family val="2"/>
      </rPr>
      <t>NOTAS:</t>
    </r>
    <r>
      <rPr>
        <sz val="11"/>
        <rFont val="Arial"/>
        <family val="2"/>
      </rPr>
      <t xml:space="preserve"> </t>
    </r>
  </si>
  <si>
    <t>* En la estructuación del presupuesto se deberá contemplar la disposició final fuera de la obra y en botadero autorizado de los elementos sustituidos y residuos de obra; así como el transporte de materiales, herramientas y el aseo general o detallado en caso de  reqierirse.</t>
  </si>
  <si>
    <t>* Se deberá tener en cuenta que para la contratación las cantidades pueden aumentar hasta el tope máximo determinado.</t>
  </si>
  <si>
    <r>
      <t>* Lo horarios de trabajo corresponderán a los horarios laborales de la Entidad, esto es, de luneas a viernes de 8:00 am a 5:00 pm y sabados hasta</t>
    </r>
    <r>
      <rPr>
        <strike/>
        <sz val="10"/>
        <color theme="1"/>
        <rFont val="Arial"/>
        <family val="2"/>
      </rPr>
      <t xml:space="preserve"> </t>
    </r>
    <r>
      <rPr>
        <sz val="10"/>
        <color theme="1"/>
        <rFont val="Arial"/>
        <family val="2"/>
      </rPr>
      <t>laS 3:00 pm.</t>
    </r>
  </si>
  <si>
    <t>* Cuando en la descripción del item se hace referencia a una marca especifica no se pretende solicitar esa marca en particular, sino indicar que se debe ofertar un producto con características técnicas similares o superiores al referenciado.</t>
  </si>
  <si>
    <t>Elaboró:</t>
  </si>
  <si>
    <t xml:space="preserve">GIT Infraestructura </t>
  </si>
  <si>
    <t>CONTRATAR LAS OBRAS DE MANTENIMIENTO, MEJORAS, REPARACIONES LOCATIVAS Y DOTACIÓN DE LAS OFICINAS DE LA SEDE CALI DE LA TERRITORIAL SUROCCIDENTE, DE ACUERDO CON LAS CARACTERÍSTICAS TÉCNICAS DETERMINADAS POR LA ENTIDAD</t>
  </si>
  <si>
    <t>CALI</t>
  </si>
  <si>
    <t>DEMOLICIÓN DE MURO EN MAMPOSTERIA - Incluye  RETIRO Y DISPOSICIÓN FINAL SEGUN NORMAS AMBIENTALES LOCALES).</t>
  </si>
  <si>
    <t>SUMINISTRO E INSTALACIÓN DISPENSADOR DE JABÓN EN ACERO INOXIDABLE - ALTURA DE INSTALACION SEGUN NTC 6047.altura entre 80 cm y 110 cm? (Ver numeral 24.13. NTC 6047)</t>
  </si>
  <si>
    <t>SUMINISTRO E INSTALACIÓN DISPENSADOR DE PAPEL EN ACERO INOXIDABLE - ALTURA DE INSTALACION SEGUN NTC 6047.altura entre 80 cm y 110 cm? (Ver numeral 24.13. NTC 6047)</t>
  </si>
  <si>
    <t>SUMINISTRO E INSTALACIÓN DISPENSADOR DE TOALLAS DE PAPEL EN ACERO INOXIDABLE - ALTURA DE INSTALACION SEGUN NTC 6047.altura entre 80 cm y 110 cm? (Ver numeral 24.13. NTC 6047)</t>
  </si>
  <si>
    <t>DESMONTE DE ESPEJOS - DISPENSADORES DE TOALLAS - PAPELERAS - JABONERAS O DISPENSADORES JABON.  Incluye RETIRO Y DISPOSICIÓN FINAL SEGUN NORMAS AMBIENTALES LOCALES.</t>
  </si>
  <si>
    <t>SUMINISTRO E INSTALACIÓN DE ESPEJO CRISTAL INCOLORO 3mm (1X1 MT) - Altura de instalación:  Borde inferior  a máximo 90 cm por encima del piso? (Ver numeral 24.9. NTC 6047)</t>
  </si>
  <si>
    <t>SUMINISTRO E INSTALACIÓN DE SECADOR DE MANOS EN ACERO INOXIDABLE TIPO INSTITUCIONAL - Automatico . 500 W de Potencia , Voltaje de 110 a 120 Voltios , Rango de sensor de 5 a 15 cm, Temperatura de aire 45 grados centigrados, Tiempo de secado entre 9 y 12 segundos . Apagado automatico despues de 60 segundos -  ALTURA DE INSTALACION SEGUN NTC 6047.altura entre 80 cm y 110 cm? (Ver numeral 24.13. NTC 6047).</t>
  </si>
  <si>
    <t>1.40</t>
  </si>
  <si>
    <t>ADECUACION ACCESO PRINCIPAL - PRIMER PISO</t>
  </si>
  <si>
    <t>ADECUACION BAÑO DISCAPACITADOS NORMA NTC 6047 - PRIMER PISO</t>
  </si>
  <si>
    <t>2.1.</t>
  </si>
  <si>
    <t>2.2.</t>
  </si>
  <si>
    <t>2.3.</t>
  </si>
  <si>
    <t>SUMINISTRO E INSTALACION PUERTA EN VIDRIO CRISTAL TEMPLADO INCOLORO E = 10 mm, INCLUYE  POSTE, ANCLAJES, ACCESORIOS EN ACERO INOXIDABLE, CHAPA
DE SEGURIDAD y PELICULA DE SEGURIDAD.</t>
  </si>
  <si>
    <t>SUMINISTRO E INSTALACIÓN DE DIVISIONES EN VIDRIOTEMPLADO DE 10MM, INCLUYE HERRAJES EN ACERO INOXIDABLE y PELICULA DE SEGURIDAD.</t>
  </si>
  <si>
    <t>2.4.</t>
  </si>
  <si>
    <t>Suministro e instalación de MARCAS VISUALES  en franjas de  vinilo adhesivo Sandblasting sobre vidrio /  Ancho=100 MM  (Puerta de acceso principal). Franja Horizontal  1 a una altura de 300 MM del piso, Franja Horizontal 2 a una altura de 900 MM del piso y Franja Horizontal 3 a una altura de 1300 mm según NTC 6047.</t>
  </si>
  <si>
    <t>3.1.</t>
  </si>
  <si>
    <t>3.2.</t>
  </si>
  <si>
    <t>SUMINISTRO E INSTALACIÓN DE PUERTA EN ALUMINIO COLOR MATE CAFÉ, CON PERFILERIA EN ALUMINIO TIPO ALM-SERIE 4525-3 PARA PUERTAS BATIENTES, SISTEMA 500-3 BISELADO PARA CUERPOS FIJOS y CRISTAL INCOLORO TEMPLADO DE SEGURIDAD DE 5mm, incluye MANIJAS Y PELICULA SEGURIDAD.</t>
  </si>
  <si>
    <t>ADECUACION CERRAMIENTO Y PUERTA ARCHIVO - PRIMER PISO</t>
  </si>
  <si>
    <t>GARAJE - PRIMER PISO</t>
  </si>
  <si>
    <t>4.1.</t>
  </si>
  <si>
    <t>4.2.</t>
  </si>
  <si>
    <t>4.3.</t>
  </si>
  <si>
    <t>Demarcacion  LINEAS PARQUEO DISCAPACITADOS pintura trafico  AZUL a=10 CMS.</t>
  </si>
  <si>
    <t>Demarcacion  LOGO PARQUEO DISCAPACITADOS pintura trafico  AZUL.</t>
  </si>
  <si>
    <t>SUMINISTRO E INSTALACIÓN DE BICIPARQUEADERO COLGANTE FIJO A PARED  PARA 8 BICICLETAS CON GANCHO EN  ACERO GALVANIZADO.</t>
  </si>
  <si>
    <t>MANTENIMIENTO DE FACHADA EXTERIOR</t>
  </si>
  <si>
    <t>LIMPIEZA Y LAVADO DE FACHADAS EN VIDRIO</t>
  </si>
  <si>
    <t>5.1.</t>
  </si>
  <si>
    <t>ESMALTE MATE SUPERSINTETICO Tipo-1 Exterior PARA PUERTAS METALICAS - FACHADA PRIMER PISO - COLOR PLATA - In cluye lijado y preparación de superficie.</t>
  </si>
  <si>
    <t>5.2.</t>
  </si>
  <si>
    <t>5.3.</t>
  </si>
  <si>
    <t>PINTURA TIPO KORAZA PARA FACHADAS EXTERIORES A 2 MANOS PARA FACHADAS. COLORES INSTITUCIONALES, SEGUN FACHADA (TIPO BLANCO PURO 2671, GRIS BAJO CERO 2686 Y FUCSIA INTENSO 191-A.)  VER ESPECIFICACIONES PARA DETERMINAR DISTRIBUCIÓN DE COLORES EN FACHADA EXTERIOR.</t>
  </si>
  <si>
    <t>RESANE DE MUROS DE FACHADA (INCLUYE APLICACIÓN Y LIJADA)</t>
  </si>
  <si>
    <t>5.4.</t>
  </si>
  <si>
    <t>6.1.</t>
  </si>
  <si>
    <t>6.2.</t>
  </si>
  <si>
    <t>6.3.</t>
  </si>
  <si>
    <t>PAÑETE LISO MUROS 1:3, E=1.5 CM (LINEAL)</t>
  </si>
  <si>
    <t>ESTUCO  SOBRE MUROS (INCLUYE APLICACIÓN Y LIJADA)</t>
  </si>
  <si>
    <t>6.4.</t>
  </si>
  <si>
    <t>VINILO TIPO I SOBRE MUROS/TECHOS  LAVABLE (INCLUYE APLICACIÓN 3 MANOS) - COLOR BLANCO.</t>
  </si>
  <si>
    <t xml:space="preserve">SUMINISTRO E INSTALACION DE MURO EN BLOQUE #4 TBQUE .09 (CERRAMIENTO CUARTO UPS Y TRANSFORMADOR) </t>
  </si>
  <si>
    <t>6.5.</t>
  </si>
  <si>
    <t>6.6.</t>
  </si>
  <si>
    <t>MURO SUPERBOARD UNA CARA - TAPAS MUROS  (INCLUYE ESTRUCTURA, ACCESORIOS, ANCLAJE, CINTA Y PINTURA).</t>
  </si>
  <si>
    <t>ADECUACION CUARTO UPS Y TRANSFORMADOR - SEGUNDO PISO</t>
  </si>
  <si>
    <t>AMPLIACION AUDITORIO - SEGUNDO PISO</t>
  </si>
  <si>
    <t>7.1.</t>
  </si>
  <si>
    <t>DEMOLICIÓN MUROS EN MAMPOSTERÍA.</t>
  </si>
  <si>
    <t>7.2.</t>
  </si>
  <si>
    <t>7.3.</t>
  </si>
  <si>
    <t>7.4.</t>
  </si>
  <si>
    <t xml:space="preserve">DESMONTE DE VENTANERIA/PUERTAS EXISTENTES  - INCLUYE RETIRO Y DISPOSICIÓN FINAL SEGUN NORMAS AMBIENTALES LOCALES. </t>
  </si>
  <si>
    <t>7.5.</t>
  </si>
  <si>
    <t>SUMINISTRO E INSTALACIÓN DE PUERTA DOBLE CON APERTURA HACIA AFUERA  EN ALUMINIO COLOR MATE CAFÉ, CON PERFILERIA EN ALUMINIO TIPO ALM-SERIE 4525-3 PARA PUERTAS BATIENTES, SISTEMA 500-3 BISELADO PARA CUERPOS FIJOS y CRISTAL INCOLORO TEMPLADO DE SEGURIDAD DE 5mm, incluye MANIJAS Y PELICULA SEGURIDAD.</t>
  </si>
  <si>
    <t>ADECUACION SALA DE LACTANCIA - SEGUNDO PISO</t>
  </si>
  <si>
    <t>8.1.</t>
  </si>
  <si>
    <t>DEMOLICIÓN MUROS EN MAMPOSTERÍA - PARA APERTURA DE VENTANA</t>
  </si>
  <si>
    <t>SUMINISTRO E INSTALACION DE VENTANAS ALUMINIO ANODIZADO CORREDIZA - COLOR MATE NATURAL ( INCLUYE VIDRIO CRISTAL TEMPLADO INCOLORO E = 6 mm, ACCESORIOS Y ANCLAJES EN ACERO INOXIDABLE) - REEMPLAZO VENTANA AREA OFICINAS HACIA PATIO INTERIOR</t>
  </si>
  <si>
    <t>8.2.</t>
  </si>
  <si>
    <t>VINILO TIPO I SOBRE MUROS LAVABLE (INCLUYE APLICACIÓN 3 MANOS) - COLOR LILA (REF VLO88-T) EN MUROS INTERNOS SALA DE LACTANCIA</t>
  </si>
  <si>
    <t>SUMINISTRO E INSTALACION DE VINILO DECORATIVO ADHESIVO  PARED INTERIOR SALA LACTANCIA (TEMATICA INFANTIL/BEBE)</t>
  </si>
  <si>
    <t>8.3.</t>
  </si>
  <si>
    <t>8.4.</t>
  </si>
  <si>
    <t>SUMINISTRO E INSTALACION DE Congelador Horizontal  100 Lt Chest Freezer Blanco / Ref tipo: Modelo CH 100 - Altura 84,6 x Ancho 47,6 x 55,5</t>
  </si>
  <si>
    <t>SUMINISTRO E INSTALACION DE Poltrona tipo Orbi 92x102x73 cm Azul en tela TAPIZ.</t>
  </si>
  <si>
    <t>SUMINISTRO E INSTALACION DE Mesa de Centro Auxiliar Redonda Color Gris / Dimensiones : Diametro 49 cm x Altura 44 cm</t>
  </si>
  <si>
    <t xml:space="preserve">SUMINISTRO E INSTALACIÓN DE Caneca Plástica Pedal 5 Litros Metálico Blanco. </t>
  </si>
  <si>
    <t>8.5.</t>
  </si>
  <si>
    <t>8.6.</t>
  </si>
  <si>
    <t>8.7.</t>
  </si>
  <si>
    <t>8.8.</t>
  </si>
  <si>
    <t>SUMINISTRO E INSTALACION DE Termometro digital con alarma y certificado de calibracion - Rango de temperatura de -50°C a +70°C - Dimensiones minimas / cm de largo x5 cms de alto x 2.5 cms de ancho.</t>
  </si>
  <si>
    <t>8.9.</t>
  </si>
  <si>
    <t>ADECUACION OFICINA COORDINACIÓN ADMINISTRATIVA - PISO 3</t>
  </si>
  <si>
    <t>9.1.</t>
  </si>
  <si>
    <t>3.3.</t>
  </si>
  <si>
    <t>INSTALACION DE DIVISIONES DE VIDRIO EXISTENTES(REUTILIZADAS), INCLUYE LIMPIEZA Y ACCESORIOS DE INSTALACIÓN.</t>
  </si>
  <si>
    <t>9.2.</t>
  </si>
  <si>
    <t>9.3.</t>
  </si>
  <si>
    <t>ADECUACION OFICINAS SINDICATO - PISO 4</t>
  </si>
  <si>
    <t>10.1.</t>
  </si>
  <si>
    <t>10.2.</t>
  </si>
  <si>
    <t>10.3.</t>
  </si>
  <si>
    <t>9.4.</t>
  </si>
  <si>
    <t>10.4.</t>
  </si>
  <si>
    <t>SUMINISTRO E INSTALACION DE PELÍCULA ADHESIVA TIPO SANDBLASS FROST - 1,8MM. - (Para divisiones de vidrio).</t>
  </si>
  <si>
    <t>SUMINISTRO E INSTALACION DE PELÍCULA ADHESIVA TIPO SANDBLASS FROST - 1,8MM. -  (Para divisiones de vidrio).</t>
  </si>
  <si>
    <t>ADECUACION SALA BIENESTAR - PISO 4</t>
  </si>
  <si>
    <t>SUMINISTRO E INSTALACION PERSIANAS ENROLLABLES TIPO SCREEN - Tela Traslucida 100% Poliéster / Blackout 35% Poliéster - 65% Pvc. - VENTANAS FACHADA PRINCIPAL Y FACHADA POSTERIOR CUARTO PISO.</t>
  </si>
  <si>
    <t>PINTURA GENERAL - ESCALERAS INTERIORES Y ESPACIOS COMPLEMENTARIOS</t>
  </si>
  <si>
    <t>12.1.</t>
  </si>
  <si>
    <t>12.2.</t>
  </si>
  <si>
    <t>13.1.</t>
  </si>
  <si>
    <t>RESANE DE MUROS INTERIORES (INCLUYE APLICACIÓN Y LIJADA)</t>
  </si>
  <si>
    <t>SUMINISTRO E INSTALACIÓN DE BALDOSA CERÁMICA PISO-PARED 20X20 COLOR BLANCO TIPO INSTITUCIONAL (INCLUYE ADHESIVO TIPO PEGACOR Y BOQUILLA).</t>
  </si>
  <si>
    <t>CONSTRUCCIÓN DE RAMPAS PARA MOVILIDAD REDUCIDA CONCRETO 3000 PSI, ESPESOR 0.07, INCLUYE MALLA M 188 15X15.</t>
  </si>
  <si>
    <t>11.1.</t>
  </si>
  <si>
    <t>11.2.</t>
  </si>
  <si>
    <t>11.3.</t>
  </si>
  <si>
    <t>11.4.</t>
  </si>
  <si>
    <t>SUBTOTAL 
(COSTO DIRECTO DEL ITEM)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</si>
</sst>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_(* #,##0.00_);_(* \(#,##0.00\);_(* &quot;-&quot;??_);_(@_)"/>
    <numFmt numFmtId="165" formatCode="_(&quot;$&quot;\ * #,##0.00_);_(&quot;$&quot;\ * \(#,##0.00\);_(&quot;$&quot;\ * &quot;-&quot;??_);_(@_)"/>
    <numFmt numFmtId="166" formatCode="&quot;$&quot;\ #,##0.00"/>
    <numFmt numFmtId="167" formatCode="0.0"/>
    <numFmt numFmtId="168" formatCode="_-* #,##0_-;\-* #,##0_-;_-* &quot;-&quot;??_-;_-@_-"/>
    <numFmt numFmtId="169" formatCode="_([$$-240A]\ * #,##0.00_);_([$$-240A]\ * \(#,##0.00\);_([$$-240A]\ * &quot;-&quot;??_);_(@_)"/>
    <numFmt numFmtId="170" formatCode="_-* #,##0.00\ _€_-;\-* #,##0.00\ _€_-;_-* &quot;-&quot;??\ _€_-;_-@_-"/>
    <numFmt numFmtId="171" formatCode="_-[$$-240A]\ * #,##0_-;\-[$$-240A]\ * #,##0_-;_-[$$-240A]\ * &quot;-&quot;??_-;_-@_-"/>
    <numFmt numFmtId="172" formatCode="_(&quot;$&quot;\ * #,##0_);_(&quot;$&quot;\ * \(#,##0\);_(&quot;$&quot;\ * &quot;-&quot;??_);_(@_)"/>
  </numFmts>
  <fonts count="45">
    <font>
      <sz val="11"/>
      <color theme="1"/>
      <name val="Calibri"/>
      <family val="2"/>
      <scheme val="minor"/>
    </font>
    <font>
      <sz val="11"/>
      <color theme="1"/>
      <name val="Calibri"/>
      <family val="2"/>
      <scheme val="minor"/>
    </font>
    <font>
      <sz val="10"/>
      <name val="Arial"/>
      <family val="2"/>
    </font>
    <font>
      <sz val="11"/>
      <color theme="1"/>
      <name val="Arial1"/>
    </font>
    <font>
      <sz val="10"/>
      <name val="Calibri"/>
      <family val="2"/>
      <scheme val="minor"/>
    </font>
    <font>
      <sz val="11"/>
      <name val="Arial"/>
      <family val="2"/>
    </font>
    <font>
      <b/>
      <sz val="11"/>
      <name val="Arial"/>
      <family val="2"/>
    </font>
    <font>
      <b/>
      <sz val="11"/>
      <color indexed="8"/>
      <name val="Arial"/>
      <family val="2"/>
    </font>
    <font>
      <i/>
      <sz val="11"/>
      <color rgb="FFFF0000"/>
      <name val="Arial"/>
      <family val="2"/>
    </font>
    <font>
      <b/>
      <sz val="11"/>
      <color theme="1"/>
      <name val="Arial"/>
      <family val="2"/>
    </font>
    <font>
      <sz val="11"/>
      <color theme="1"/>
      <name val="Arial"/>
      <family val="2"/>
    </font>
    <font>
      <sz val="11"/>
      <color rgb="FFFF0000"/>
      <name val="Arial"/>
      <family val="2"/>
    </font>
    <font>
      <b/>
      <sz val="12"/>
      <name val="Arial"/>
      <family val="2"/>
    </font>
    <font>
      <b/>
      <u/>
      <sz val="11"/>
      <color rgb="FFFF0000"/>
      <name val="Arial"/>
      <family val="2"/>
    </font>
    <font>
      <sz val="9"/>
      <name val="Arial"/>
      <family val="2"/>
    </font>
    <font>
      <b/>
      <sz val="9"/>
      <name val="Arial"/>
      <family val="2"/>
    </font>
    <font>
      <sz val="9"/>
      <color rgb="FFFF0000"/>
      <name val="Arial"/>
      <family val="2"/>
    </font>
    <font>
      <sz val="8"/>
      <name val="Arial"/>
      <family val="2"/>
    </font>
    <font>
      <b/>
      <sz val="12"/>
      <color indexed="8"/>
      <name val="Arial"/>
      <family val="2"/>
    </font>
    <font>
      <sz val="9"/>
      <color indexed="8"/>
      <name val="Arial"/>
      <family val="2"/>
    </font>
    <font>
      <b/>
      <sz val="10"/>
      <color rgb="FFFF0000"/>
      <name val="Arial"/>
      <family val="2"/>
    </font>
    <font>
      <b/>
      <sz val="10"/>
      <name val="Arial"/>
      <family val="2"/>
    </font>
    <font>
      <sz val="10"/>
      <color theme="0" tint="-4.9989318521683403E-2"/>
      <name val="Arial"/>
      <family val="2"/>
    </font>
    <font>
      <i/>
      <sz val="10"/>
      <color rgb="FFFF0000"/>
      <name val="Arial"/>
      <family val="2"/>
    </font>
    <font>
      <sz val="10"/>
      <color rgb="FFFF0000"/>
      <name val="Arial"/>
      <family val="2"/>
    </font>
    <font>
      <b/>
      <sz val="8"/>
      <name val="Arial"/>
      <family val="2"/>
    </font>
    <font>
      <b/>
      <sz val="14"/>
      <name val="Arial"/>
      <family val="2"/>
    </font>
    <font>
      <sz val="10"/>
      <color theme="1"/>
      <name val="Arial"/>
      <family val="2"/>
    </font>
    <font>
      <sz val="14"/>
      <color theme="1"/>
      <name val="Calibri"/>
      <family val="2"/>
      <scheme val="minor"/>
    </font>
    <font>
      <b/>
      <sz val="11"/>
      <color rgb="FF0070C0"/>
      <name val="Arial"/>
      <family val="2"/>
    </font>
    <font>
      <sz val="10"/>
      <color theme="1"/>
      <name val="Segoe UI"/>
      <family val="2"/>
    </font>
    <font>
      <strike/>
      <sz val="10"/>
      <color theme="1"/>
      <name val="Arial"/>
      <family val="2"/>
    </font>
    <font>
      <b/>
      <sz val="11"/>
      <color rgb="FF000000"/>
      <name val="Arial"/>
      <family val="2"/>
    </font>
    <font>
      <sz val="11"/>
      <color rgb="FF000000"/>
      <name val="Arial"/>
      <family val="2"/>
    </font>
    <font>
      <b/>
      <sz val="10"/>
      <color rgb="FF000000"/>
      <name val="Arial"/>
      <family val="2"/>
    </font>
    <font>
      <sz val="10"/>
      <color rgb="FF000000"/>
      <name val="Arial"/>
      <family val="2"/>
    </font>
    <font>
      <sz val="10"/>
      <color rgb="FF1F497D"/>
      <name val="Arial"/>
      <family val="2"/>
    </font>
    <font>
      <b/>
      <sz val="10"/>
      <name val="Arial"/>
      <family val="2"/>
    </font>
    <font>
      <b/>
      <sz val="10"/>
      <color theme="1"/>
      <name val="Segoe UI"/>
      <family val="2"/>
    </font>
    <font>
      <b/>
      <sz val="11"/>
      <color rgb="FFFF0000"/>
      <name val="Arial"/>
      <family val="2"/>
    </font>
    <font>
      <sz val="11"/>
      <color rgb="FF242424"/>
      <name val="Aptos Narrow"/>
      <family val="2"/>
    </font>
    <font>
      <b/>
      <sz val="16"/>
      <name val="Arial"/>
      <family val="2"/>
    </font>
    <font>
      <sz val="11"/>
      <color rgb="FF242424"/>
      <name val="Arial"/>
      <family val="2"/>
    </font>
    <font>
      <sz val="10"/>
      <color rgb="FF000000"/>
      <name val="Segoe UI"/>
      <family val="2"/>
    </font>
    <font>
      <sz val="10"/>
      <color rgb="FF000000"/>
      <name val="Arial"/>
      <family val="2"/>
    </font>
  </fonts>
  <fills count="1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rgb="FFFFFF99"/>
        <bgColor indexed="64"/>
      </patternFill>
    </fill>
    <fill>
      <patternFill patternType="solid">
        <fgColor theme="6" tint="0.79998168889431442"/>
        <bgColor indexed="64"/>
      </patternFill>
    </fill>
    <fill>
      <patternFill patternType="solid">
        <fgColor theme="5" tint="0.59999389629810485"/>
        <bgColor indexed="64"/>
      </patternFill>
    </fill>
    <fill>
      <patternFill patternType="solid">
        <fgColor theme="8"/>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theme="2" tint="-9.9978637043366805E-2"/>
        <bgColor indexed="64"/>
      </patternFill>
    </fill>
  </fills>
  <borders count="72">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bottom/>
      <diagonal/>
    </border>
    <border>
      <left style="medium">
        <color auto="1"/>
      </left>
      <right/>
      <top/>
      <bottom/>
      <diagonal/>
    </border>
    <border>
      <left style="medium">
        <color auto="1"/>
      </left>
      <right style="medium">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style="medium">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style="medium">
        <color auto="1"/>
      </right>
      <top/>
      <bottom/>
      <diagonal/>
    </border>
    <border>
      <left/>
      <right style="medium">
        <color auto="1"/>
      </right>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thin">
        <color auto="1"/>
      </bottom>
      <diagonal/>
    </border>
    <border>
      <left style="medium">
        <color auto="1"/>
      </left>
      <right/>
      <top style="thin">
        <color auto="1"/>
      </top>
      <bottom style="thin">
        <color auto="1"/>
      </bottom>
      <diagonal/>
    </border>
    <border>
      <left style="thin">
        <color theme="1"/>
      </left>
      <right style="thin">
        <color theme="1"/>
      </right>
      <top style="thin">
        <color theme="1"/>
      </top>
      <bottom style="thin">
        <color theme="1"/>
      </bottom>
      <diagonal/>
    </border>
    <border>
      <left style="medium">
        <color indexed="64"/>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theme="1"/>
      </right>
      <top style="thin">
        <color theme="1"/>
      </top>
      <bottom style="thin">
        <color theme="1"/>
      </bottom>
      <diagonal/>
    </border>
    <border>
      <left style="thin">
        <color theme="1"/>
      </left>
      <right style="medium">
        <color indexed="64"/>
      </right>
      <top style="thin">
        <color theme="1"/>
      </top>
      <bottom style="thin">
        <color theme="1"/>
      </bottom>
      <diagonal/>
    </border>
    <border>
      <left style="medium">
        <color indexed="64"/>
      </left>
      <right style="thin">
        <color theme="1"/>
      </right>
      <top style="thin">
        <color theme="1"/>
      </top>
      <bottom style="medium">
        <color indexed="64"/>
      </bottom>
      <diagonal/>
    </border>
    <border>
      <left style="thin">
        <color theme="1"/>
      </left>
      <right style="thin">
        <color theme="1"/>
      </right>
      <top style="thin">
        <color theme="1"/>
      </top>
      <bottom style="medium">
        <color indexed="64"/>
      </bottom>
      <diagonal/>
    </border>
    <border>
      <left style="thin">
        <color theme="1"/>
      </left>
      <right style="medium">
        <color indexed="64"/>
      </right>
      <top style="thin">
        <color theme="1"/>
      </top>
      <bottom style="medium">
        <color indexed="64"/>
      </bottom>
      <diagonal/>
    </border>
    <border>
      <left/>
      <right style="thin">
        <color theme="1"/>
      </right>
      <top style="medium">
        <color indexed="64"/>
      </top>
      <bottom style="medium">
        <color indexed="64"/>
      </bottom>
      <diagonal/>
    </border>
    <border>
      <left style="thin">
        <color theme="1"/>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auto="1"/>
      </right>
      <top style="medium">
        <color indexed="64"/>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indexed="64"/>
      </left>
      <right style="thin">
        <color theme="1"/>
      </right>
      <top/>
      <bottom style="thin">
        <color theme="1"/>
      </bottom>
      <diagonal/>
    </border>
    <border>
      <left style="thin">
        <color theme="1"/>
      </left>
      <right style="thin">
        <color theme="1"/>
      </right>
      <top/>
      <bottom style="thin">
        <color theme="1"/>
      </bottom>
      <diagonal/>
    </border>
    <border>
      <left style="thin">
        <color theme="1"/>
      </left>
      <right style="medium">
        <color indexed="64"/>
      </right>
      <top/>
      <bottom style="thin">
        <color theme="1"/>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auto="1"/>
      </bottom>
      <diagonal/>
    </border>
    <border>
      <left style="medium">
        <color indexed="64"/>
      </left>
      <right style="medium">
        <color rgb="FF000000"/>
      </right>
      <top/>
      <bottom style="medium">
        <color indexed="64"/>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thin">
        <color auto="1"/>
      </right>
      <top style="thin">
        <color auto="1"/>
      </top>
      <bottom/>
      <diagonal/>
    </border>
    <border>
      <left/>
      <right style="thin">
        <color rgb="FF000000"/>
      </right>
      <top style="thin">
        <color rgb="FF000000"/>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rgb="FF000000"/>
      </top>
      <bottom/>
      <diagonal/>
    </border>
    <border>
      <left/>
      <right style="thin">
        <color rgb="FF000000"/>
      </right>
      <top/>
      <bottom/>
      <diagonal/>
    </border>
    <border>
      <left/>
      <right/>
      <top/>
      <bottom style="thin">
        <color rgb="FF000000"/>
      </bottom>
      <diagonal/>
    </border>
  </borders>
  <cellStyleXfs count="14">
    <xf numFmtId="0" fontId="0" fillId="0" borderId="0"/>
    <xf numFmtId="165" fontId="1" fillId="0" borderId="0" applyFont="0" applyFill="0" applyBorder="0" applyAlignment="0" applyProtection="0"/>
    <xf numFmtId="0" fontId="2" fillId="0" borderId="0"/>
    <xf numFmtId="0" fontId="3" fillId="0" borderId="0"/>
    <xf numFmtId="0" fontId="1" fillId="0" borderId="0"/>
    <xf numFmtId="165" fontId="2" fillId="0" borderId="0" applyFont="0" applyFill="0" applyBorder="0" applyAlignment="0" applyProtection="0"/>
    <xf numFmtId="9" fontId="2" fillId="0" borderId="0" applyFont="0" applyFill="0" applyBorder="0" applyAlignment="0" applyProtection="0"/>
    <xf numFmtId="164" fontId="1" fillId="0" borderId="0" applyFont="0" applyFill="0" applyBorder="0" applyAlignment="0" applyProtection="0"/>
    <xf numFmtId="0" fontId="2" fillId="0" borderId="0" applyFont="0" applyFill="0" applyBorder="0" applyAlignment="0" applyProtection="0"/>
    <xf numFmtId="165" fontId="1" fillId="0" borderId="0" applyFont="0" applyFill="0" applyBorder="0" applyAlignment="0" applyProtection="0"/>
    <xf numFmtId="0" fontId="1" fillId="0" borderId="0"/>
    <xf numFmtId="0" fontId="2" fillId="0" borderId="0"/>
    <xf numFmtId="43" fontId="1" fillId="0" borderId="0" applyFont="0" applyFill="0" applyBorder="0" applyAlignment="0" applyProtection="0"/>
    <xf numFmtId="9" fontId="1" fillId="0" borderId="0" applyFont="0" applyFill="0" applyBorder="0" applyAlignment="0" applyProtection="0"/>
  </cellStyleXfs>
  <cellXfs count="279">
    <xf numFmtId="0" fontId="0" fillId="0" borderId="0" xfId="0"/>
    <xf numFmtId="0" fontId="4" fillId="0" borderId="0" xfId="2" applyFont="1" applyAlignment="1">
      <alignment vertical="center" wrapText="1"/>
    </xf>
    <xf numFmtId="0" fontId="4" fillId="0" borderId="0" xfId="2" applyFont="1" applyAlignment="1">
      <alignment vertical="center"/>
    </xf>
    <xf numFmtId="0" fontId="2" fillId="0" borderId="0" xfId="2" applyAlignment="1">
      <alignment vertical="center"/>
    </xf>
    <xf numFmtId="0" fontId="5" fillId="0" borderId="0" xfId="2" applyFont="1" applyAlignment="1">
      <alignment vertical="center"/>
    </xf>
    <xf numFmtId="0" fontId="5" fillId="0" borderId="10" xfId="2" applyFont="1" applyBorder="1" applyAlignment="1">
      <alignment vertical="center"/>
    </xf>
    <xf numFmtId="0" fontId="5" fillId="0" borderId="7" xfId="2" applyFont="1" applyBorder="1" applyAlignment="1">
      <alignment horizontal="left" vertical="center"/>
    </xf>
    <xf numFmtId="0" fontId="5" fillId="0" borderId="0" xfId="2" applyFont="1" applyAlignment="1">
      <alignment vertical="center" wrapText="1"/>
    </xf>
    <xf numFmtId="0" fontId="7" fillId="5" borderId="15" xfId="2" applyFont="1" applyFill="1" applyBorder="1" applyAlignment="1">
      <alignment vertical="center" wrapText="1"/>
    </xf>
    <xf numFmtId="0" fontId="7" fillId="5" borderId="13" xfId="2" applyFont="1" applyFill="1" applyBorder="1" applyAlignment="1">
      <alignment vertical="center" wrapText="1"/>
    </xf>
    <xf numFmtId="2" fontId="5" fillId="0" borderId="0" xfId="2" applyNumberFormat="1" applyFont="1" applyAlignment="1">
      <alignment horizontal="center" vertical="center"/>
    </xf>
    <xf numFmtId="0" fontId="10" fillId="0" borderId="0" xfId="0" applyFont="1"/>
    <xf numFmtId="166" fontId="5" fillId="0" borderId="3" xfId="1" applyNumberFormat="1" applyFont="1" applyFill="1" applyBorder="1" applyAlignment="1">
      <alignment horizontal="right" vertical="center" wrapText="1"/>
    </xf>
    <xf numFmtId="166" fontId="5" fillId="0" borderId="6" xfId="1" applyNumberFormat="1" applyFont="1" applyFill="1" applyBorder="1" applyAlignment="1">
      <alignment horizontal="right" vertical="center"/>
    </xf>
    <xf numFmtId="166" fontId="5" fillId="0" borderId="9" xfId="1" applyNumberFormat="1" applyFont="1" applyFill="1" applyBorder="1" applyAlignment="1">
      <alignment horizontal="right" vertical="center"/>
    </xf>
    <xf numFmtId="4" fontId="10" fillId="0" borderId="0" xfId="0" applyNumberFormat="1" applyFont="1" applyAlignment="1">
      <alignment horizontal="center" vertical="center"/>
    </xf>
    <xf numFmtId="0" fontId="11" fillId="0" borderId="0" xfId="2" applyFont="1" applyAlignment="1">
      <alignment horizontal="right" vertical="center"/>
    </xf>
    <xf numFmtId="0" fontId="10" fillId="0" borderId="0" xfId="0" applyFont="1" applyAlignment="1">
      <alignment horizontal="center" vertical="center"/>
    </xf>
    <xf numFmtId="4" fontId="9" fillId="0" borderId="0" xfId="9" applyNumberFormat="1" applyFont="1" applyFill="1" applyAlignment="1">
      <alignment horizontal="center" vertical="center"/>
    </xf>
    <xf numFmtId="0" fontId="2" fillId="0" borderId="0" xfId="11"/>
    <xf numFmtId="0" fontId="2" fillId="0" borderId="0" xfId="11" applyAlignment="1">
      <alignment horizontal="center"/>
    </xf>
    <xf numFmtId="167" fontId="5" fillId="0" borderId="0" xfId="11" applyNumberFormat="1" applyFont="1" applyAlignment="1">
      <alignment vertical="center"/>
    </xf>
    <xf numFmtId="0" fontId="19" fillId="5" borderId="28" xfId="11" applyFont="1" applyFill="1" applyBorder="1" applyAlignment="1">
      <alignment vertical="center" wrapText="1"/>
    </xf>
    <xf numFmtId="0" fontId="2" fillId="0" borderId="0" xfId="11" applyAlignment="1">
      <alignment vertical="center" wrapText="1"/>
    </xf>
    <xf numFmtId="0" fontId="19" fillId="5" borderId="29" xfId="11" applyFont="1" applyFill="1" applyBorder="1" applyAlignment="1">
      <alignment vertical="center" wrapText="1"/>
    </xf>
    <xf numFmtId="0" fontId="19" fillId="5" borderId="25" xfId="11" applyFont="1" applyFill="1" applyBorder="1" applyAlignment="1">
      <alignment vertical="center" wrapText="1"/>
    </xf>
    <xf numFmtId="0" fontId="19" fillId="5" borderId="26" xfId="11" applyFont="1" applyFill="1" applyBorder="1" applyAlignment="1">
      <alignment horizontal="center" vertical="center" wrapText="1"/>
    </xf>
    <xf numFmtId="0" fontId="22" fillId="5" borderId="26" xfId="11" applyFont="1" applyFill="1" applyBorder="1" applyAlignment="1">
      <alignment horizontal="center" vertical="center" wrapText="1"/>
    </xf>
    <xf numFmtId="0" fontId="2" fillId="0" borderId="2" xfId="11" applyBorder="1" applyAlignment="1">
      <alignment vertical="center" wrapText="1"/>
    </xf>
    <xf numFmtId="0" fontId="2" fillId="0" borderId="4" xfId="11" applyBorder="1" applyAlignment="1">
      <alignment vertical="center" wrapText="1"/>
    </xf>
    <xf numFmtId="0" fontId="2" fillId="5" borderId="26" xfId="11" applyFill="1" applyBorder="1" applyAlignment="1">
      <alignment vertical="center" wrapText="1"/>
    </xf>
    <xf numFmtId="0" fontId="2" fillId="5" borderId="27" xfId="11" applyFill="1" applyBorder="1" applyAlignment="1">
      <alignment vertical="center" wrapText="1"/>
    </xf>
    <xf numFmtId="0" fontId="2" fillId="0" borderId="15" xfId="11" applyBorder="1" applyAlignment="1">
      <alignment horizontal="center" vertical="center" wrapText="1"/>
    </xf>
    <xf numFmtId="0" fontId="2" fillId="0" borderId="23" xfId="11" applyBorder="1" applyAlignment="1">
      <alignment horizontal="center" vertical="center" wrapText="1"/>
    </xf>
    <xf numFmtId="0" fontId="2" fillId="0" borderId="13" xfId="11" applyBorder="1" applyAlignment="1">
      <alignment horizontal="center" vertical="center" wrapText="1"/>
    </xf>
    <xf numFmtId="0" fontId="10" fillId="0" borderId="0" xfId="0" applyFont="1" applyAlignment="1">
      <alignment vertical="center"/>
    </xf>
    <xf numFmtId="165" fontId="6" fillId="2" borderId="31" xfId="1" applyFont="1" applyFill="1" applyBorder="1" applyAlignment="1">
      <alignment horizontal="right" vertical="center" wrapText="1"/>
    </xf>
    <xf numFmtId="0" fontId="5" fillId="0" borderId="0" xfId="2" applyFont="1" applyAlignment="1">
      <alignment horizontal="center" vertical="center"/>
    </xf>
    <xf numFmtId="166" fontId="5" fillId="0" borderId="0" xfId="1" applyNumberFormat="1" applyFont="1" applyFill="1" applyAlignment="1">
      <alignment horizontal="right" vertical="center"/>
    </xf>
    <xf numFmtId="2" fontId="5" fillId="0" borderId="0" xfId="2" applyNumberFormat="1" applyFont="1" applyAlignment="1">
      <alignment vertical="center"/>
    </xf>
    <xf numFmtId="169" fontId="5" fillId="0" borderId="38" xfId="12" applyNumberFormat="1" applyFont="1" applyFill="1" applyBorder="1" applyAlignment="1">
      <alignment horizontal="right" vertical="center" wrapText="1"/>
    </xf>
    <xf numFmtId="169" fontId="5" fillId="0" borderId="41" xfId="12" applyNumberFormat="1" applyFont="1" applyFill="1" applyBorder="1" applyAlignment="1">
      <alignment horizontal="right" vertical="center" wrapText="1"/>
    </xf>
    <xf numFmtId="0" fontId="5" fillId="3" borderId="0" xfId="2" applyFont="1" applyFill="1" applyAlignment="1">
      <alignment vertical="center"/>
    </xf>
    <xf numFmtId="169" fontId="5" fillId="0" borderId="43" xfId="12" applyNumberFormat="1" applyFont="1" applyFill="1" applyBorder="1" applyAlignment="1">
      <alignment horizontal="right" vertical="center" wrapText="1"/>
    </xf>
    <xf numFmtId="0" fontId="30" fillId="0" borderId="44" xfId="0" applyFont="1" applyBorder="1" applyAlignment="1">
      <alignment horizontal="center" vertical="center"/>
    </xf>
    <xf numFmtId="4" fontId="5" fillId="0" borderId="44" xfId="2" applyNumberFormat="1" applyFont="1" applyBorder="1" applyAlignment="1">
      <alignment horizontal="center" vertical="center"/>
    </xf>
    <xf numFmtId="2" fontId="5" fillId="0" borderId="44" xfId="2" applyNumberFormat="1" applyFont="1" applyBorder="1" applyAlignment="1">
      <alignment horizontal="center" vertical="center" wrapText="1"/>
    </xf>
    <xf numFmtId="169" fontId="5" fillId="0" borderId="44" xfId="12" applyNumberFormat="1" applyFont="1" applyFill="1" applyBorder="1" applyAlignment="1">
      <alignment horizontal="right" vertical="center" wrapText="1"/>
    </xf>
    <xf numFmtId="0" fontId="9" fillId="2" borderId="44" xfId="0" applyFont="1" applyFill="1" applyBorder="1" applyAlignment="1">
      <alignment horizontal="center" vertical="center"/>
    </xf>
    <xf numFmtId="2" fontId="6" fillId="2" borderId="44" xfId="2" applyNumberFormat="1" applyFont="1" applyFill="1" applyBorder="1" applyAlignment="1">
      <alignment horizontal="center" vertical="center" wrapText="1"/>
    </xf>
    <xf numFmtId="0" fontId="6" fillId="5" borderId="45" xfId="2" applyFont="1" applyFill="1" applyBorder="1" applyAlignment="1">
      <alignment horizontal="center" vertical="center" wrapText="1"/>
    </xf>
    <xf numFmtId="0" fontId="6" fillId="5" borderId="46" xfId="2" applyFont="1" applyFill="1" applyBorder="1" applyAlignment="1">
      <alignment horizontal="center" vertical="center" wrapText="1"/>
    </xf>
    <xf numFmtId="2" fontId="6" fillId="5" borderId="46" xfId="2" applyNumberFormat="1" applyFont="1" applyFill="1" applyBorder="1" applyAlignment="1">
      <alignment horizontal="center" vertical="center" wrapText="1"/>
    </xf>
    <xf numFmtId="166" fontId="29" fillId="5" borderId="47" xfId="1" applyNumberFormat="1" applyFont="1" applyFill="1" applyBorder="1" applyAlignment="1">
      <alignment horizontal="center" vertical="center" wrapText="1"/>
    </xf>
    <xf numFmtId="4" fontId="5" fillId="0" borderId="48" xfId="2" applyNumberFormat="1" applyFont="1" applyBorder="1" applyAlignment="1">
      <alignment horizontal="center" vertical="center"/>
    </xf>
    <xf numFmtId="0" fontId="10" fillId="0" borderId="51" xfId="0" applyFont="1" applyBorder="1" applyAlignment="1">
      <alignment vertical="center"/>
    </xf>
    <xf numFmtId="0" fontId="10" fillId="0" borderId="52" xfId="0" applyFont="1" applyBorder="1" applyAlignment="1">
      <alignment vertical="center"/>
    </xf>
    <xf numFmtId="0" fontId="10" fillId="0" borderId="52" xfId="0" applyFont="1" applyBorder="1" applyAlignment="1">
      <alignment horizontal="center" vertical="center"/>
    </xf>
    <xf numFmtId="4" fontId="10" fillId="0" borderId="52" xfId="0" applyNumberFormat="1" applyFont="1" applyBorder="1" applyAlignment="1">
      <alignment horizontal="center" vertical="center"/>
    </xf>
    <xf numFmtId="2" fontId="5" fillId="0" borderId="52" xfId="2" applyNumberFormat="1" applyFont="1" applyBorder="1" applyAlignment="1">
      <alignment horizontal="center" vertical="center" wrapText="1"/>
    </xf>
    <xf numFmtId="168" fontId="5" fillId="0" borderId="53" xfId="12" applyNumberFormat="1" applyFont="1" applyFill="1" applyBorder="1" applyAlignment="1">
      <alignment horizontal="right" vertical="center" wrapText="1"/>
    </xf>
    <xf numFmtId="169" fontId="5" fillId="0" borderId="56" xfId="12" applyNumberFormat="1" applyFont="1" applyFill="1" applyBorder="1" applyAlignment="1">
      <alignment horizontal="right" vertical="center" wrapText="1"/>
    </xf>
    <xf numFmtId="2" fontId="5" fillId="0" borderId="59" xfId="2" applyNumberFormat="1" applyFont="1" applyBorder="1" applyAlignment="1">
      <alignment horizontal="center" vertical="center" wrapText="1"/>
    </xf>
    <xf numFmtId="0" fontId="38" fillId="2" borderId="44" xfId="0" applyFont="1" applyFill="1" applyBorder="1" applyAlignment="1">
      <alignment horizontal="center" vertical="center"/>
    </xf>
    <xf numFmtId="4" fontId="6" fillId="2" borderId="48" xfId="2" applyNumberFormat="1" applyFont="1" applyFill="1" applyBorder="1" applyAlignment="1">
      <alignment horizontal="center" vertical="center"/>
    </xf>
    <xf numFmtId="4" fontId="6" fillId="2" borderId="44" xfId="2" applyNumberFormat="1" applyFont="1" applyFill="1" applyBorder="1" applyAlignment="1">
      <alignment horizontal="center" vertical="center"/>
    </xf>
    <xf numFmtId="169" fontId="6" fillId="2" borderId="44" xfId="12" applyNumberFormat="1" applyFont="1" applyFill="1" applyBorder="1" applyAlignment="1">
      <alignment horizontal="right" vertical="center" wrapText="1"/>
    </xf>
    <xf numFmtId="169" fontId="6" fillId="2" borderId="48" xfId="12" applyNumberFormat="1" applyFont="1" applyFill="1" applyBorder="1" applyAlignment="1">
      <alignment horizontal="right" vertical="center" wrapText="1"/>
    </xf>
    <xf numFmtId="0" fontId="9" fillId="2" borderId="60" xfId="0" applyFont="1" applyFill="1" applyBorder="1" applyAlignment="1">
      <alignment horizontal="center" vertical="center"/>
    </xf>
    <xf numFmtId="0" fontId="9" fillId="2" borderId="8" xfId="0" applyFont="1" applyFill="1" applyBorder="1" applyAlignment="1">
      <alignment horizontal="center" vertical="center"/>
    </xf>
    <xf numFmtId="4" fontId="9" fillId="2" borderId="8" xfId="0" applyNumberFormat="1" applyFont="1" applyFill="1" applyBorder="1" applyAlignment="1">
      <alignment horizontal="center" vertical="center"/>
    </xf>
    <xf numFmtId="169" fontId="6" fillId="2" borderId="61" xfId="12" applyNumberFormat="1" applyFont="1" applyFill="1" applyBorder="1" applyAlignment="1">
      <alignment horizontal="right" vertical="center" wrapText="1"/>
    </xf>
    <xf numFmtId="0" fontId="9" fillId="2" borderId="48" xfId="0" applyFont="1" applyFill="1" applyBorder="1" applyAlignment="1">
      <alignment horizontal="left" vertical="center"/>
    </xf>
    <xf numFmtId="0" fontId="38" fillId="2" borderId="48" xfId="0" applyFont="1" applyFill="1" applyBorder="1" applyAlignment="1">
      <alignment horizontal="center" vertical="center"/>
    </xf>
    <xf numFmtId="2" fontId="6" fillId="2" borderId="48" xfId="2" applyNumberFormat="1" applyFont="1" applyFill="1" applyBorder="1" applyAlignment="1">
      <alignment horizontal="center" vertical="center" wrapText="1"/>
    </xf>
    <xf numFmtId="2" fontId="5" fillId="0" borderId="64" xfId="2" applyNumberFormat="1" applyFont="1" applyBorder="1" applyAlignment="1">
      <alignment horizontal="center" vertical="center" wrapText="1"/>
    </xf>
    <xf numFmtId="165" fontId="39" fillId="0" borderId="0" xfId="1" applyFont="1" applyAlignment="1">
      <alignment horizontal="right" vertical="center"/>
    </xf>
    <xf numFmtId="0" fontId="30" fillId="0" borderId="59" xfId="0" applyFont="1" applyBorder="1" applyAlignment="1">
      <alignment horizontal="center" vertical="center"/>
    </xf>
    <xf numFmtId="0" fontId="10" fillId="0" borderId="1" xfId="0" applyFont="1" applyBorder="1" applyAlignment="1">
      <alignment horizontal="left" vertical="center" wrapText="1"/>
    </xf>
    <xf numFmtId="0" fontId="40" fillId="0" borderId="1" xfId="0" applyFont="1" applyBorder="1" applyAlignment="1">
      <alignment wrapText="1"/>
    </xf>
    <xf numFmtId="0" fontId="30" fillId="0" borderId="66" xfId="0" applyFont="1" applyBorder="1" applyAlignment="1">
      <alignment horizontal="center" vertical="center"/>
    </xf>
    <xf numFmtId="0" fontId="30" fillId="0" borderId="1" xfId="0" applyFont="1" applyBorder="1" applyAlignment="1">
      <alignment horizontal="center" vertical="center"/>
    </xf>
    <xf numFmtId="4" fontId="5" fillId="0" borderId="1" xfId="2" applyNumberFormat="1" applyFont="1" applyBorder="1" applyAlignment="1">
      <alignment horizontal="center" vertical="center"/>
    </xf>
    <xf numFmtId="0" fontId="5" fillId="0" borderId="0" xfId="2" applyFont="1" applyAlignment="1">
      <alignment horizontal="center" vertical="center" wrapText="1"/>
    </xf>
    <xf numFmtId="0" fontId="4" fillId="0" borderId="0" xfId="2" applyFont="1" applyAlignment="1">
      <alignment horizontal="center" vertical="center" wrapText="1"/>
    </xf>
    <xf numFmtId="0" fontId="5" fillId="0" borderId="0" xfId="2" applyFont="1" applyAlignment="1">
      <alignment horizontal="left" vertical="center" wrapText="1"/>
    </xf>
    <xf numFmtId="0" fontId="40" fillId="0" borderId="1" xfId="0" applyFont="1" applyBorder="1" applyAlignment="1">
      <alignment horizontal="left" vertical="center"/>
    </xf>
    <xf numFmtId="0" fontId="4" fillId="0" borderId="0" xfId="2" applyFont="1" applyAlignment="1">
      <alignment horizontal="left" vertical="center" wrapText="1"/>
    </xf>
    <xf numFmtId="0" fontId="40" fillId="0" borderId="1" xfId="0" applyFont="1" applyBorder="1" applyAlignment="1">
      <alignment horizontal="left" vertical="center" wrapText="1"/>
    </xf>
    <xf numFmtId="0" fontId="40" fillId="0" borderId="65" xfId="0" applyFont="1" applyBorder="1" applyAlignment="1">
      <alignment vertical="center" wrapText="1"/>
    </xf>
    <xf numFmtId="0" fontId="40" fillId="0" borderId="1" xfId="0" applyFont="1" applyBorder="1" applyAlignment="1">
      <alignment vertical="center" wrapText="1"/>
    </xf>
    <xf numFmtId="4" fontId="5" fillId="0" borderId="59" xfId="2" applyNumberFormat="1" applyFont="1" applyBorder="1" applyAlignment="1">
      <alignment horizontal="center" vertical="center"/>
    </xf>
    <xf numFmtId="0" fontId="40" fillId="0" borderId="68" xfId="0" applyFont="1" applyBorder="1" applyAlignment="1">
      <alignment horizontal="left" vertical="center" wrapText="1"/>
    </xf>
    <xf numFmtId="0" fontId="30" fillId="0" borderId="65" xfId="0" applyFont="1" applyBorder="1" applyAlignment="1">
      <alignment horizontal="center" vertical="center"/>
    </xf>
    <xf numFmtId="4" fontId="5" fillId="0" borderId="66" xfId="2" applyNumberFormat="1" applyFont="1" applyBorder="1" applyAlignment="1">
      <alignment horizontal="center" vertical="center"/>
    </xf>
    <xf numFmtId="0" fontId="40" fillId="0" borderId="0" xfId="0" applyFont="1"/>
    <xf numFmtId="0" fontId="30" fillId="0" borderId="0" xfId="0" applyFont="1" applyAlignment="1">
      <alignment horizontal="center" vertical="center"/>
    </xf>
    <xf numFmtId="0" fontId="40" fillId="0" borderId="65" xfId="0" applyFont="1" applyBorder="1" applyAlignment="1">
      <alignment horizontal="left" vertical="center" wrapText="1"/>
    </xf>
    <xf numFmtId="4" fontId="5" fillId="0" borderId="65" xfId="2" applyNumberFormat="1" applyFont="1" applyBorder="1" applyAlignment="1">
      <alignment horizontal="center" vertical="center"/>
    </xf>
    <xf numFmtId="2" fontId="5" fillId="0" borderId="66" xfId="2" applyNumberFormat="1" applyFont="1" applyBorder="1" applyAlignment="1">
      <alignment horizontal="center" vertical="center" wrapText="1"/>
    </xf>
    <xf numFmtId="2" fontId="5" fillId="0" borderId="1" xfId="2" applyNumberFormat="1" applyFont="1" applyBorder="1" applyAlignment="1">
      <alignment horizontal="center" vertical="center" wrapText="1"/>
    </xf>
    <xf numFmtId="2" fontId="5" fillId="0" borderId="65" xfId="2" applyNumberFormat="1" applyFont="1" applyBorder="1" applyAlignment="1">
      <alignment horizontal="center" vertical="center" wrapText="1"/>
    </xf>
    <xf numFmtId="0" fontId="40" fillId="0" borderId="65" xfId="0" applyFont="1" applyBorder="1" applyAlignment="1">
      <alignment wrapText="1"/>
    </xf>
    <xf numFmtId="0" fontId="30" fillId="0" borderId="67" xfId="0" applyFont="1" applyBorder="1" applyAlignment="1">
      <alignment horizontal="center" vertical="center"/>
    </xf>
    <xf numFmtId="4" fontId="5" fillId="0" borderId="67" xfId="2" applyNumberFormat="1" applyFont="1" applyBorder="1" applyAlignment="1">
      <alignment horizontal="center" vertical="center"/>
    </xf>
    <xf numFmtId="0" fontId="9" fillId="2" borderId="48" xfId="0" applyFont="1" applyFill="1" applyBorder="1" applyAlignment="1">
      <alignment horizontal="center" vertical="center"/>
    </xf>
    <xf numFmtId="0" fontId="9" fillId="2" borderId="1" xfId="0" applyFont="1" applyFill="1" applyBorder="1" applyAlignment="1">
      <alignment horizontal="center" vertical="center"/>
    </xf>
    <xf numFmtId="0" fontId="9" fillId="2" borderId="1" xfId="0" applyFont="1" applyFill="1" applyBorder="1" applyAlignment="1">
      <alignment horizontal="left" vertical="center"/>
    </xf>
    <xf numFmtId="0" fontId="38" fillId="2" borderId="1" xfId="0" applyFont="1" applyFill="1" applyBorder="1" applyAlignment="1">
      <alignment horizontal="center" vertical="center"/>
    </xf>
    <xf numFmtId="4" fontId="6" fillId="2" borderId="1" xfId="2" applyNumberFormat="1" applyFont="1" applyFill="1" applyBorder="1" applyAlignment="1">
      <alignment horizontal="center" vertical="center"/>
    </xf>
    <xf numFmtId="2" fontId="6" fillId="2" borderId="1" xfId="2" applyNumberFormat="1" applyFont="1" applyFill="1" applyBorder="1" applyAlignment="1">
      <alignment horizontal="center" vertical="center" wrapText="1"/>
    </xf>
    <xf numFmtId="169" fontId="6" fillId="2" borderId="1" xfId="12" applyNumberFormat="1" applyFont="1" applyFill="1" applyBorder="1" applyAlignment="1">
      <alignment horizontal="right" vertical="center" wrapText="1"/>
    </xf>
    <xf numFmtId="10" fontId="4" fillId="0" borderId="0" xfId="2" applyNumberFormat="1" applyFont="1" applyAlignment="1">
      <alignment vertical="center" wrapText="1"/>
    </xf>
    <xf numFmtId="4" fontId="4" fillId="0" borderId="0" xfId="2" applyNumberFormat="1" applyFont="1" applyAlignment="1">
      <alignment vertical="center" wrapText="1"/>
    </xf>
    <xf numFmtId="3" fontId="4" fillId="0" borderId="0" xfId="2" applyNumberFormat="1" applyFont="1" applyAlignment="1">
      <alignment horizontal="left" vertical="center" wrapText="1"/>
    </xf>
    <xf numFmtId="4" fontId="4" fillId="0" borderId="0" xfId="2" applyNumberFormat="1" applyFont="1" applyAlignment="1">
      <alignment horizontal="left" vertical="center" wrapText="1"/>
    </xf>
    <xf numFmtId="0" fontId="10" fillId="13" borderId="49" xfId="0" applyFont="1" applyFill="1" applyBorder="1" applyAlignment="1">
      <alignment horizontal="center" vertical="center"/>
    </xf>
    <xf numFmtId="0" fontId="10" fillId="13" borderId="50" xfId="0" applyFont="1" applyFill="1" applyBorder="1" applyAlignment="1">
      <alignment horizontal="center" vertical="center"/>
    </xf>
    <xf numFmtId="0" fontId="10" fillId="13" borderId="1" xfId="0" applyFont="1" applyFill="1" applyBorder="1" applyAlignment="1">
      <alignment horizontal="center" vertical="center"/>
    </xf>
    <xf numFmtId="4" fontId="4" fillId="0" borderId="0" xfId="2" applyNumberFormat="1" applyFont="1" applyAlignment="1">
      <alignment horizontal="center" vertical="center" wrapText="1"/>
    </xf>
    <xf numFmtId="0" fontId="10" fillId="13" borderId="65" xfId="0" applyFont="1" applyFill="1" applyBorder="1" applyAlignment="1">
      <alignment horizontal="center" vertical="center"/>
    </xf>
    <xf numFmtId="0" fontId="10" fillId="13" borderId="62" xfId="0" applyFont="1" applyFill="1" applyBorder="1" applyAlignment="1">
      <alignment horizontal="center" vertical="center"/>
    </xf>
    <xf numFmtId="169" fontId="5" fillId="0" borderId="48" xfId="12" applyNumberFormat="1" applyFont="1" applyFill="1" applyBorder="1" applyAlignment="1">
      <alignment horizontal="right" vertical="center" wrapText="1"/>
    </xf>
    <xf numFmtId="3" fontId="5" fillId="0" borderId="0" xfId="2" applyNumberFormat="1" applyFont="1" applyAlignment="1">
      <alignment horizontal="center" vertical="center"/>
    </xf>
    <xf numFmtId="3" fontId="9" fillId="8" borderId="46" xfId="1" applyNumberFormat="1" applyFont="1" applyFill="1" applyBorder="1" applyAlignment="1">
      <alignment horizontal="center" vertical="center" wrapText="1"/>
    </xf>
    <xf numFmtId="3" fontId="6" fillId="2" borderId="44" xfId="2" applyNumberFormat="1" applyFont="1" applyFill="1" applyBorder="1" applyAlignment="1">
      <alignment horizontal="center" vertical="center"/>
    </xf>
    <xf numFmtId="3" fontId="6" fillId="2" borderId="48" xfId="2" applyNumberFormat="1" applyFont="1" applyFill="1" applyBorder="1" applyAlignment="1">
      <alignment horizontal="center" vertical="center"/>
    </xf>
    <xf numFmtId="3" fontId="6" fillId="2" borderId="1" xfId="2" applyNumberFormat="1" applyFont="1" applyFill="1" applyBorder="1" applyAlignment="1">
      <alignment horizontal="center" vertical="center"/>
    </xf>
    <xf numFmtId="3" fontId="5" fillId="0" borderId="52" xfId="2" applyNumberFormat="1" applyFont="1" applyBorder="1" applyAlignment="1">
      <alignment horizontal="center" vertical="center" wrapText="1"/>
    </xf>
    <xf numFmtId="3" fontId="4" fillId="0" borderId="0" xfId="2" applyNumberFormat="1" applyFont="1" applyAlignment="1">
      <alignment vertical="center"/>
    </xf>
    <xf numFmtId="3" fontId="9" fillId="0" borderId="0" xfId="9" applyNumberFormat="1" applyFont="1" applyFill="1" applyAlignment="1">
      <alignment horizontal="center" vertical="center"/>
    </xf>
    <xf numFmtId="3" fontId="5" fillId="0" borderId="0" xfId="1" applyNumberFormat="1" applyFont="1" applyAlignment="1">
      <alignment horizontal="center" vertical="center"/>
    </xf>
    <xf numFmtId="0" fontId="42" fillId="0" borderId="1" xfId="0" applyFont="1" applyBorder="1" applyAlignment="1">
      <alignment horizontal="left" vertical="center" wrapText="1"/>
    </xf>
    <xf numFmtId="0" fontId="27" fillId="0" borderId="1" xfId="0" applyFont="1" applyBorder="1" applyAlignment="1">
      <alignment horizontal="center" vertical="center"/>
    </xf>
    <xf numFmtId="0" fontId="43" fillId="0" borderId="1" xfId="0"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43" fillId="0" borderId="65" xfId="0" applyFont="1" applyBorder="1" applyAlignment="1">
      <alignment horizontal="center" vertical="center"/>
    </xf>
    <xf numFmtId="0" fontId="5" fillId="0" borderId="65" xfId="0" applyFont="1" applyBorder="1" applyAlignment="1">
      <alignment horizontal="center" vertical="center"/>
    </xf>
    <xf numFmtId="0" fontId="5" fillId="0" borderId="65" xfId="0" applyFont="1" applyBorder="1" applyAlignment="1">
      <alignment horizontal="center" vertical="center" wrapText="1"/>
    </xf>
    <xf numFmtId="0" fontId="10" fillId="0" borderId="1" xfId="0" applyFont="1" applyBorder="1" applyAlignment="1">
      <alignment horizontal="justify" vertical="center" wrapText="1"/>
    </xf>
    <xf numFmtId="0" fontId="44" fillId="0" borderId="1" xfId="0" applyFont="1" applyBorder="1" applyAlignment="1">
      <alignment horizontal="center" vertical="center"/>
    </xf>
    <xf numFmtId="2" fontId="5" fillId="0" borderId="1" xfId="0" applyNumberFormat="1" applyFont="1" applyBorder="1" applyAlignment="1">
      <alignment horizontal="center" vertical="center"/>
    </xf>
    <xf numFmtId="0" fontId="10" fillId="14" borderId="1" xfId="0" applyFont="1" applyFill="1" applyBorder="1" applyAlignment="1">
      <alignment horizontal="center" vertical="center"/>
    </xf>
    <xf numFmtId="0" fontId="42" fillId="0" borderId="65" xfId="0" applyFont="1" applyBorder="1" applyAlignment="1">
      <alignment horizontal="left" vertical="center" wrapText="1"/>
    </xf>
    <xf numFmtId="0" fontId="27" fillId="0" borderId="65" xfId="0" applyFont="1" applyBorder="1" applyAlignment="1">
      <alignment horizontal="center" vertical="center"/>
    </xf>
    <xf numFmtId="0" fontId="10" fillId="11" borderId="1" xfId="0" applyFont="1" applyFill="1" applyBorder="1" applyAlignment="1">
      <alignment horizontal="center" vertical="center"/>
    </xf>
    <xf numFmtId="0" fontId="10" fillId="0" borderId="1" xfId="0" applyFont="1" applyBorder="1" applyAlignment="1">
      <alignment vertical="center" wrapText="1"/>
    </xf>
    <xf numFmtId="0" fontId="10" fillId="12" borderId="1" xfId="0" applyFont="1" applyFill="1" applyBorder="1" applyAlignment="1">
      <alignment horizontal="center" vertical="center"/>
    </xf>
    <xf numFmtId="0" fontId="10" fillId="15" borderId="1" xfId="0" applyFont="1" applyFill="1" applyBorder="1" applyAlignment="1">
      <alignment horizontal="center" vertical="center"/>
    </xf>
    <xf numFmtId="165" fontId="4" fillId="0" borderId="0" xfId="1" applyFont="1" applyAlignment="1">
      <alignment vertical="center"/>
    </xf>
    <xf numFmtId="170" fontId="4" fillId="0" borderId="0" xfId="2" applyNumberFormat="1" applyFont="1" applyAlignment="1">
      <alignment vertical="center" wrapText="1"/>
    </xf>
    <xf numFmtId="171" fontId="5" fillId="0" borderId="44" xfId="2" applyNumberFormat="1" applyFont="1" applyBorder="1" applyAlignment="1">
      <alignment horizontal="center" vertical="center"/>
    </xf>
    <xf numFmtId="171" fontId="5" fillId="0" borderId="48" xfId="2" applyNumberFormat="1" applyFont="1" applyBorder="1" applyAlignment="1">
      <alignment horizontal="center" vertical="center"/>
    </xf>
    <xf numFmtId="171" fontId="5" fillId="0" borderId="1" xfId="2" applyNumberFormat="1" applyFont="1" applyBorder="1" applyAlignment="1">
      <alignment horizontal="center" vertical="center"/>
    </xf>
    <xf numFmtId="171" fontId="5" fillId="0" borderId="57" xfId="2" applyNumberFormat="1" applyFont="1" applyBorder="1" applyAlignment="1">
      <alignment horizontal="center" vertical="center"/>
    </xf>
    <xf numFmtId="171" fontId="5" fillId="0" borderId="65" xfId="2" applyNumberFormat="1" applyFont="1" applyBorder="1" applyAlignment="1">
      <alignment horizontal="center" vertical="center"/>
    </xf>
    <xf numFmtId="165" fontId="5" fillId="0" borderId="1" xfId="1" applyFont="1" applyBorder="1" applyAlignment="1">
      <alignment horizontal="center" vertical="center"/>
    </xf>
    <xf numFmtId="172" fontId="5" fillId="0" borderId="1" xfId="1" applyNumberFormat="1" applyFont="1" applyBorder="1" applyAlignment="1">
      <alignment horizontal="center" vertical="center"/>
    </xf>
    <xf numFmtId="165" fontId="5" fillId="0" borderId="65" xfId="1" applyFont="1" applyBorder="1" applyAlignment="1">
      <alignment horizontal="center" vertical="center"/>
    </xf>
    <xf numFmtId="172" fontId="5" fillId="0" borderId="65" xfId="1" applyNumberFormat="1" applyFont="1" applyBorder="1" applyAlignment="1">
      <alignment horizontal="center" vertical="center"/>
    </xf>
    <xf numFmtId="165" fontId="5" fillId="0" borderId="1" xfId="1" applyFont="1" applyFill="1" applyBorder="1" applyAlignment="1">
      <alignment horizontal="right" vertical="center" wrapText="1"/>
    </xf>
    <xf numFmtId="166" fontId="5" fillId="0" borderId="1" xfId="12" applyNumberFormat="1" applyFont="1" applyFill="1" applyBorder="1" applyAlignment="1">
      <alignment horizontal="right" vertical="center" wrapText="1"/>
    </xf>
    <xf numFmtId="166" fontId="5" fillId="0" borderId="44" xfId="12" applyNumberFormat="1" applyFont="1" applyFill="1" applyBorder="1" applyAlignment="1">
      <alignment horizontal="right" vertical="center" wrapText="1"/>
    </xf>
    <xf numFmtId="166" fontId="5" fillId="0" borderId="65" xfId="12" applyNumberFormat="1" applyFont="1" applyFill="1" applyBorder="1" applyAlignment="1">
      <alignment horizontal="right" vertical="center" wrapText="1"/>
    </xf>
    <xf numFmtId="165" fontId="5" fillId="0" borderId="65" xfId="1" applyFont="1" applyFill="1" applyBorder="1" applyAlignment="1">
      <alignment horizontal="right" vertical="center" wrapText="1"/>
    </xf>
    <xf numFmtId="165" fontId="5" fillId="0" borderId="44" xfId="1" applyFont="1" applyFill="1" applyBorder="1" applyAlignment="1">
      <alignment horizontal="right" vertical="center" wrapText="1"/>
    </xf>
    <xf numFmtId="4" fontId="5" fillId="0" borderId="55" xfId="13" applyNumberFormat="1" applyFont="1" applyBorder="1" applyAlignment="1">
      <alignment horizontal="center" vertical="center" wrapText="1"/>
    </xf>
    <xf numFmtId="4" fontId="5" fillId="0" borderId="30" xfId="13" applyNumberFormat="1" applyFont="1" applyBorder="1" applyAlignment="1">
      <alignment horizontal="center" vertical="center" wrapText="1"/>
    </xf>
    <xf numFmtId="4" fontId="5" fillId="0" borderId="40" xfId="13" applyNumberFormat="1" applyFont="1" applyBorder="1" applyAlignment="1">
      <alignment horizontal="center" vertical="center" wrapText="1"/>
    </xf>
    <xf numFmtId="165" fontId="4" fillId="0" borderId="0" xfId="1" applyFont="1" applyFill="1" applyAlignment="1">
      <alignment vertical="center"/>
    </xf>
    <xf numFmtId="170" fontId="4" fillId="0" borderId="0" xfId="2" applyNumberFormat="1" applyFont="1" applyAlignment="1">
      <alignment vertical="center"/>
    </xf>
    <xf numFmtId="0" fontId="13" fillId="7" borderId="19" xfId="2" applyFont="1" applyFill="1" applyBorder="1" applyAlignment="1">
      <alignment horizontal="center" vertical="center" wrapText="1"/>
    </xf>
    <xf numFmtId="0" fontId="13" fillId="7" borderId="16" xfId="2" applyFont="1" applyFill="1" applyBorder="1" applyAlignment="1">
      <alignment horizontal="center" vertical="center" wrapText="1"/>
    </xf>
    <xf numFmtId="0" fontId="13" fillId="7" borderId="20" xfId="2" applyFont="1" applyFill="1" applyBorder="1" applyAlignment="1">
      <alignment horizontal="center" vertical="center" wrapText="1"/>
    </xf>
    <xf numFmtId="0" fontId="26" fillId="14" borderId="62" xfId="2" applyFont="1" applyFill="1" applyBorder="1" applyAlignment="1">
      <alignment horizontal="center" vertical="center" wrapText="1"/>
    </xf>
    <xf numFmtId="0" fontId="26" fillId="14" borderId="0" xfId="2" applyFont="1" applyFill="1" applyAlignment="1">
      <alignment horizontal="center" vertical="center" wrapText="1"/>
    </xf>
    <xf numFmtId="0" fontId="26" fillId="14" borderId="70" xfId="2" applyFont="1" applyFill="1" applyBorder="1" applyAlignment="1">
      <alignment horizontal="center" vertical="center" wrapText="1"/>
    </xf>
    <xf numFmtId="0" fontId="41" fillId="9" borderId="11" xfId="2" applyFont="1" applyFill="1" applyBorder="1" applyAlignment="1">
      <alignment horizontal="center" vertical="center" wrapText="1"/>
    </xf>
    <xf numFmtId="0" fontId="26" fillId="10" borderId="49" xfId="2" applyFont="1" applyFill="1" applyBorder="1" applyAlignment="1">
      <alignment horizontal="center" vertical="center" wrapText="1"/>
    </xf>
    <xf numFmtId="0" fontId="26" fillId="10" borderId="58" xfId="2" applyFont="1" applyFill="1" applyBorder="1" applyAlignment="1">
      <alignment horizontal="center" vertical="center" wrapText="1"/>
    </xf>
    <xf numFmtId="0" fontId="26" fillId="10" borderId="59" xfId="2" applyFont="1" applyFill="1" applyBorder="1" applyAlignment="1">
      <alignment horizontal="center" vertical="center" wrapText="1"/>
    </xf>
    <xf numFmtId="0" fontId="26" fillId="10" borderId="50" xfId="2" applyFont="1" applyFill="1" applyBorder="1" applyAlignment="1">
      <alignment horizontal="center" vertical="center" wrapText="1"/>
    </xf>
    <xf numFmtId="0" fontId="26" fillId="10" borderId="69" xfId="2" applyFont="1" applyFill="1" applyBorder="1" applyAlignment="1">
      <alignment horizontal="center" vertical="center" wrapText="1"/>
    </xf>
    <xf numFmtId="0" fontId="26" fillId="10" borderId="66" xfId="2" applyFont="1" applyFill="1" applyBorder="1" applyAlignment="1">
      <alignment horizontal="center" vertical="center" wrapText="1"/>
    </xf>
    <xf numFmtId="0" fontId="6" fillId="0" borderId="25" xfId="2" applyFont="1" applyBorder="1" applyAlignment="1">
      <alignment horizontal="center" vertical="center" wrapText="1"/>
    </xf>
    <xf numFmtId="0" fontId="6" fillId="0" borderId="5" xfId="2" applyFont="1" applyBorder="1" applyAlignment="1">
      <alignment horizontal="center" vertical="center" wrapText="1"/>
    </xf>
    <xf numFmtId="0" fontId="6" fillId="0" borderId="7" xfId="2" applyFont="1" applyBorder="1" applyAlignment="1">
      <alignment horizontal="center" vertical="center" wrapText="1"/>
    </xf>
    <xf numFmtId="0" fontId="26" fillId="0" borderId="26" xfId="2" applyFont="1" applyBorder="1" applyAlignment="1">
      <alignment horizontal="center" vertical="center" wrapText="1"/>
    </xf>
    <xf numFmtId="0" fontId="28" fillId="0" borderId="26" xfId="0" applyFont="1" applyBorder="1"/>
    <xf numFmtId="0" fontId="28" fillId="0" borderId="0" xfId="0" applyFont="1"/>
    <xf numFmtId="0" fontId="28" fillId="0" borderId="8" xfId="0" applyFont="1" applyBorder="1"/>
    <xf numFmtId="167" fontId="5" fillId="0" borderId="10" xfId="2" applyNumberFormat="1" applyFont="1" applyBorder="1" applyAlignment="1">
      <alignment horizontal="left" vertical="center"/>
    </xf>
    <xf numFmtId="167" fontId="5" fillId="0" borderId="11" xfId="2" applyNumberFormat="1" applyFont="1" applyBorder="1" applyAlignment="1">
      <alignment horizontal="left" vertical="center"/>
    </xf>
    <xf numFmtId="167" fontId="5" fillId="0" borderId="12" xfId="2" applyNumberFormat="1" applyFont="1" applyBorder="1" applyAlignment="1">
      <alignment horizontal="left" vertical="center"/>
    </xf>
    <xf numFmtId="167" fontId="33" fillId="0" borderId="10" xfId="2" applyNumberFormat="1" applyFont="1" applyBorder="1" applyAlignment="1">
      <alignment horizontal="left" vertical="center"/>
    </xf>
    <xf numFmtId="0" fontId="7" fillId="4" borderId="5" xfId="2" applyFont="1" applyFill="1" applyBorder="1" applyAlignment="1">
      <alignment horizontal="center" vertical="center" wrapText="1"/>
    </xf>
    <xf numFmtId="0" fontId="7" fillId="4" borderId="0" xfId="2" applyFont="1" applyFill="1" applyAlignment="1">
      <alignment horizontal="center" vertical="center" wrapText="1"/>
    </xf>
    <xf numFmtId="0" fontId="7" fillId="4" borderId="17" xfId="2" applyFont="1" applyFill="1" applyBorder="1" applyAlignment="1">
      <alignment horizontal="center" vertical="center" wrapText="1"/>
    </xf>
    <xf numFmtId="0" fontId="5" fillId="3" borderId="0" xfId="2" applyFont="1" applyFill="1" applyAlignment="1">
      <alignment horizontal="center" vertical="top"/>
    </xf>
    <xf numFmtId="0" fontId="27" fillId="3" borderId="0" xfId="2" applyFont="1" applyFill="1" applyAlignment="1">
      <alignment horizontal="left" vertical="center" wrapText="1"/>
    </xf>
    <xf numFmtId="0" fontId="5" fillId="0" borderId="14" xfId="2" applyFont="1" applyBorder="1" applyAlignment="1">
      <alignment horizontal="center" vertical="center" wrapText="1"/>
    </xf>
    <xf numFmtId="0" fontId="5" fillId="0" borderId="35" xfId="2" applyFont="1" applyBorder="1" applyAlignment="1">
      <alignment horizontal="center" vertical="center" wrapText="1"/>
    </xf>
    <xf numFmtId="0" fontId="5" fillId="0" borderId="36" xfId="2" applyFont="1" applyBorder="1" applyAlignment="1">
      <alignment horizontal="center" vertical="center" wrapText="1"/>
    </xf>
    <xf numFmtId="0" fontId="8" fillId="5" borderId="0" xfId="2" applyFont="1" applyFill="1" applyAlignment="1">
      <alignment horizontal="center" vertical="center" wrapText="1"/>
    </xf>
    <xf numFmtId="2" fontId="6" fillId="5" borderId="46" xfId="2" applyNumberFormat="1" applyFont="1" applyFill="1" applyBorder="1" applyAlignment="1">
      <alignment horizontal="center" vertical="center" wrapText="1"/>
    </xf>
    <xf numFmtId="2" fontId="6" fillId="2" borderId="8" xfId="2" applyNumberFormat="1" applyFont="1" applyFill="1" applyBorder="1" applyAlignment="1">
      <alignment horizontal="left" vertical="center" wrapText="1" indent="2"/>
    </xf>
    <xf numFmtId="2" fontId="6" fillId="2" borderId="18" xfId="2" applyNumberFormat="1" applyFont="1" applyFill="1" applyBorder="1" applyAlignment="1">
      <alignment horizontal="left" vertical="center" wrapText="1" indent="2"/>
    </xf>
    <xf numFmtId="2" fontId="5" fillId="0" borderId="54" xfId="2" applyNumberFormat="1" applyFont="1" applyBorder="1" applyAlignment="1">
      <alignment horizontal="left" vertical="center" indent="2"/>
    </xf>
    <xf numFmtId="2" fontId="5" fillId="0" borderId="55" xfId="2" applyNumberFormat="1" applyFont="1" applyBorder="1" applyAlignment="1">
      <alignment horizontal="left" vertical="center" indent="2"/>
    </xf>
    <xf numFmtId="0" fontId="26" fillId="12" borderId="62" xfId="2" applyFont="1" applyFill="1" applyBorder="1" applyAlignment="1">
      <alignment horizontal="center" vertical="center" wrapText="1"/>
    </xf>
    <xf numFmtId="0" fontId="26" fillId="12" borderId="0" xfId="2" applyFont="1" applyFill="1" applyAlignment="1">
      <alignment horizontal="center" vertical="center" wrapText="1"/>
    </xf>
    <xf numFmtId="0" fontId="26" fillId="12" borderId="70" xfId="2" applyFont="1" applyFill="1" applyBorder="1" applyAlignment="1">
      <alignment horizontal="center" vertical="center" wrapText="1"/>
    </xf>
    <xf numFmtId="0" fontId="26" fillId="10" borderId="63" xfId="2" applyFont="1" applyFill="1" applyBorder="1" applyAlignment="1">
      <alignment horizontal="center" vertical="center" wrapText="1"/>
    </xf>
    <xf numFmtId="0" fontId="26" fillId="10" borderId="71" xfId="2" applyFont="1" applyFill="1" applyBorder="1" applyAlignment="1">
      <alignment horizontal="center" vertical="center" wrapText="1"/>
    </xf>
    <xf numFmtId="0" fontId="26" fillId="10" borderId="64" xfId="2" applyFont="1" applyFill="1" applyBorder="1" applyAlignment="1">
      <alignment horizontal="center" vertical="center" wrapText="1"/>
    </xf>
    <xf numFmtId="0" fontId="26" fillId="11" borderId="62" xfId="2" applyFont="1" applyFill="1" applyBorder="1" applyAlignment="1">
      <alignment horizontal="center" vertical="center" wrapText="1"/>
    </xf>
    <xf numFmtId="0" fontId="26" fillId="11" borderId="0" xfId="2" applyFont="1" applyFill="1" applyAlignment="1">
      <alignment horizontal="center" vertical="center" wrapText="1"/>
    </xf>
    <xf numFmtId="0" fontId="26" fillId="11" borderId="70" xfId="2" applyFont="1" applyFill="1" applyBorder="1" applyAlignment="1">
      <alignment horizontal="center" vertical="center" wrapText="1"/>
    </xf>
    <xf numFmtId="0" fontId="26" fillId="15" borderId="62" xfId="2" applyFont="1" applyFill="1" applyBorder="1" applyAlignment="1">
      <alignment horizontal="center" vertical="center" wrapText="1"/>
    </xf>
    <xf numFmtId="0" fontId="26" fillId="15" borderId="0" xfId="2" applyFont="1" applyFill="1" applyAlignment="1">
      <alignment horizontal="center" vertical="center" wrapText="1"/>
    </xf>
    <xf numFmtId="0" fontId="26" fillId="15" borderId="70" xfId="2" applyFont="1" applyFill="1" applyBorder="1" applyAlignment="1">
      <alignment horizontal="center" vertical="center" wrapText="1"/>
    </xf>
    <xf numFmtId="2" fontId="5" fillId="0" borderId="37" xfId="2" applyNumberFormat="1" applyFont="1" applyBorder="1" applyAlignment="1">
      <alignment horizontal="left" vertical="center" indent="2"/>
    </xf>
    <xf numFmtId="2" fontId="5" fillId="0" borderId="30" xfId="2" applyNumberFormat="1" applyFont="1" applyBorder="1" applyAlignment="1">
      <alignment horizontal="left" vertical="center" indent="2"/>
    </xf>
    <xf numFmtId="2" fontId="5" fillId="0" borderId="39" xfId="2" applyNumberFormat="1" applyFont="1" applyBorder="1" applyAlignment="1">
      <alignment horizontal="left" vertical="center" indent="2"/>
    </xf>
    <xf numFmtId="2" fontId="5" fillId="0" borderId="40" xfId="2" applyNumberFormat="1" applyFont="1" applyBorder="1" applyAlignment="1">
      <alignment horizontal="left" vertical="center" indent="2"/>
    </xf>
    <xf numFmtId="2" fontId="6" fillId="0" borderId="10" xfId="2" applyNumberFormat="1" applyFont="1" applyBorder="1" applyAlignment="1">
      <alignment horizontal="left" vertical="center"/>
    </xf>
    <xf numFmtId="2" fontId="6" fillId="0" borderId="11" xfId="2" applyNumberFormat="1" applyFont="1" applyBorder="1" applyAlignment="1">
      <alignment horizontal="left" vertical="center"/>
    </xf>
    <xf numFmtId="2" fontId="6" fillId="0" borderId="42" xfId="2" applyNumberFormat="1" applyFont="1" applyBorder="1" applyAlignment="1">
      <alignment horizontal="left" vertical="center"/>
    </xf>
    <xf numFmtId="4" fontId="9" fillId="2" borderId="10" xfId="9" applyNumberFormat="1" applyFont="1" applyFill="1" applyBorder="1" applyAlignment="1">
      <alignment horizontal="right" vertical="center" indent="3"/>
    </xf>
    <xf numFmtId="4" fontId="9" fillId="2" borderId="11" xfId="9" applyNumberFormat="1" applyFont="1" applyFill="1" applyBorder="1" applyAlignment="1">
      <alignment horizontal="right" vertical="center" indent="3"/>
    </xf>
    <xf numFmtId="4" fontId="9" fillId="2" borderId="12" xfId="9" applyNumberFormat="1" applyFont="1" applyFill="1" applyBorder="1" applyAlignment="1">
      <alignment horizontal="right" vertical="center" indent="3"/>
    </xf>
    <xf numFmtId="0" fontId="17" fillId="0" borderId="10" xfId="11" applyFont="1" applyBorder="1" applyAlignment="1">
      <alignment horizontal="left" vertical="center"/>
    </xf>
    <xf numFmtId="0" fontId="17" fillId="0" borderId="12" xfId="11" applyFont="1" applyBorder="1" applyAlignment="1">
      <alignment horizontal="left" vertical="center"/>
    </xf>
    <xf numFmtId="167" fontId="17" fillId="0" borderId="10" xfId="11" applyNumberFormat="1" applyFont="1" applyBorder="1" applyAlignment="1">
      <alignment horizontal="left" vertical="center"/>
    </xf>
    <xf numFmtId="167" fontId="17" fillId="0" borderId="11" xfId="11" applyNumberFormat="1" applyFont="1" applyBorder="1" applyAlignment="1">
      <alignment horizontal="left" vertical="center"/>
    </xf>
    <xf numFmtId="167" fontId="17" fillId="0" borderId="12" xfId="11" applyNumberFormat="1" applyFont="1" applyBorder="1" applyAlignment="1">
      <alignment horizontal="left" vertical="center"/>
    </xf>
    <xf numFmtId="0" fontId="25" fillId="0" borderId="2" xfId="11" applyFont="1" applyBorder="1" applyAlignment="1">
      <alignment horizontal="center" vertical="top" wrapText="1"/>
    </xf>
    <xf numFmtId="0" fontId="25" fillId="0" borderId="4" xfId="11" applyFont="1" applyBorder="1" applyAlignment="1">
      <alignment horizontal="center" vertical="top" wrapText="1"/>
    </xf>
    <xf numFmtId="0" fontId="26" fillId="0" borderId="25" xfId="11" applyFont="1" applyBorder="1" applyAlignment="1">
      <alignment horizontal="center" vertical="center" wrapText="1"/>
    </xf>
    <xf numFmtId="0" fontId="26" fillId="0" borderId="26" xfId="11" applyFont="1" applyBorder="1" applyAlignment="1">
      <alignment horizontal="center" vertical="center" wrapText="1"/>
    </xf>
    <xf numFmtId="0" fontId="26" fillId="0" borderId="27" xfId="11" applyFont="1" applyBorder="1" applyAlignment="1">
      <alignment horizontal="center" vertical="center" wrapText="1"/>
    </xf>
    <xf numFmtId="0" fontId="26" fillId="0" borderId="5" xfId="11" applyFont="1" applyBorder="1" applyAlignment="1">
      <alignment horizontal="center" vertical="center" wrapText="1"/>
    </xf>
    <xf numFmtId="0" fontId="26" fillId="0" borderId="0" xfId="11" applyFont="1" applyAlignment="1">
      <alignment horizontal="center" vertical="center" wrapText="1"/>
    </xf>
    <xf numFmtId="0" fontId="26" fillId="0" borderId="17" xfId="11" applyFont="1" applyBorder="1" applyAlignment="1">
      <alignment horizontal="center" vertical="center" wrapText="1"/>
    </xf>
    <xf numFmtId="0" fontId="26" fillId="0" borderId="18" xfId="11" applyFont="1" applyBorder="1" applyAlignment="1">
      <alignment horizontal="center" vertical="center" wrapText="1"/>
    </xf>
    <xf numFmtId="0" fontId="14" fillId="0" borderId="15" xfId="2" applyFont="1" applyBorder="1" applyAlignment="1">
      <alignment horizontal="left" vertical="center" wrapText="1" indent="1"/>
    </xf>
    <xf numFmtId="0" fontId="14" fillId="0" borderId="20" xfId="2" applyFont="1" applyBorder="1" applyAlignment="1">
      <alignment horizontal="left" vertical="center" wrapText="1" indent="1"/>
    </xf>
    <xf numFmtId="0" fontId="14" fillId="0" borderId="23" xfId="2" applyFont="1" applyBorder="1" applyAlignment="1">
      <alignment horizontal="left" vertical="center" indent="1"/>
    </xf>
    <xf numFmtId="0" fontId="14" fillId="0" borderId="24" xfId="2" applyFont="1" applyBorder="1" applyAlignment="1">
      <alignment horizontal="left" vertical="center" indent="1"/>
    </xf>
    <xf numFmtId="0" fontId="16" fillId="0" borderId="13" xfId="11" applyFont="1" applyBorder="1" applyAlignment="1">
      <alignment horizontal="left" vertical="center" indent="1"/>
    </xf>
    <xf numFmtId="0" fontId="16" fillId="0" borderId="22" xfId="11" applyFont="1" applyBorder="1" applyAlignment="1">
      <alignment horizontal="left" vertical="center" indent="1"/>
    </xf>
    <xf numFmtId="0" fontId="21" fillId="0" borderId="32" xfId="11" applyFont="1" applyBorder="1" applyAlignment="1">
      <alignment vertical="top" wrapText="1"/>
    </xf>
    <xf numFmtId="0" fontId="21" fillId="0" borderId="33" xfId="11" applyFont="1" applyBorder="1" applyAlignment="1">
      <alignment vertical="top" wrapText="1"/>
    </xf>
    <xf numFmtId="0" fontId="21" fillId="0" borderId="34" xfId="11" applyFont="1" applyBorder="1" applyAlignment="1">
      <alignment vertical="top" wrapText="1"/>
    </xf>
    <xf numFmtId="0" fontId="37" fillId="0" borderId="1" xfId="11" applyFont="1" applyBorder="1" applyAlignment="1">
      <alignment vertical="top" wrapText="1"/>
    </xf>
    <xf numFmtId="0" fontId="21" fillId="0" borderId="1" xfId="11" applyFont="1" applyBorder="1" applyAlignment="1">
      <alignment vertical="top"/>
    </xf>
    <xf numFmtId="0" fontId="21" fillId="0" borderId="24" xfId="11" applyFont="1" applyBorder="1" applyAlignment="1">
      <alignment vertical="top"/>
    </xf>
    <xf numFmtId="0" fontId="21" fillId="0" borderId="21" xfId="11" applyFont="1" applyBorder="1" applyAlignment="1">
      <alignment vertical="top" wrapText="1"/>
    </xf>
    <xf numFmtId="0" fontId="21" fillId="0" borderId="21" xfId="11" applyFont="1" applyBorder="1" applyAlignment="1">
      <alignment vertical="top"/>
    </xf>
    <xf numFmtId="0" fontId="21" fillId="0" borderId="22" xfId="11" applyFont="1" applyBorder="1" applyAlignment="1">
      <alignment vertical="top"/>
    </xf>
    <xf numFmtId="0" fontId="23" fillId="0" borderId="0" xfId="11" applyFont="1" applyAlignment="1">
      <alignment horizontal="center"/>
    </xf>
    <xf numFmtId="0" fontId="24" fillId="0" borderId="0" xfId="11" applyFont="1" applyAlignment="1">
      <alignment horizontal="center"/>
    </xf>
    <xf numFmtId="0" fontId="18" fillId="4" borderId="10" xfId="11" applyFont="1" applyFill="1" applyBorder="1" applyAlignment="1">
      <alignment horizontal="center" vertical="center" wrapText="1"/>
    </xf>
    <xf numFmtId="0" fontId="18" fillId="4" borderId="11" xfId="11" applyFont="1" applyFill="1" applyBorder="1" applyAlignment="1">
      <alignment horizontal="center" vertical="center" wrapText="1"/>
    </xf>
    <xf numFmtId="0" fontId="18" fillId="4" borderId="12" xfId="11" applyFont="1" applyFill="1" applyBorder="1" applyAlignment="1">
      <alignment horizontal="center" vertical="center" wrapText="1"/>
    </xf>
    <xf numFmtId="0" fontId="20" fillId="6" borderId="10" xfId="11" applyFont="1" applyFill="1" applyBorder="1" applyAlignment="1">
      <alignment horizontal="center" vertical="center" wrapText="1"/>
    </xf>
    <xf numFmtId="0" fontId="21" fillId="6" borderId="11" xfId="11" applyFont="1" applyFill="1" applyBorder="1" applyAlignment="1">
      <alignment horizontal="center" vertical="center" wrapText="1"/>
    </xf>
    <xf numFmtId="0" fontId="21" fillId="6" borderId="12" xfId="11" applyFont="1" applyFill="1" applyBorder="1" applyAlignment="1">
      <alignment horizontal="center" vertical="center" wrapText="1"/>
    </xf>
    <xf numFmtId="0" fontId="2" fillId="0" borderId="10" xfId="11" applyBorder="1" applyAlignment="1">
      <alignment horizontal="left" vertical="center" wrapText="1"/>
    </xf>
    <xf numFmtId="0" fontId="2" fillId="0" borderId="11" xfId="11" applyBorder="1" applyAlignment="1">
      <alignment horizontal="left" vertical="center" wrapText="1"/>
    </xf>
    <xf numFmtId="0" fontId="2" fillId="0" borderId="12" xfId="11" applyBorder="1" applyAlignment="1">
      <alignment horizontal="left" vertical="center" wrapText="1"/>
    </xf>
    <xf numFmtId="0" fontId="21" fillId="0" borderId="19" xfId="11" applyFont="1" applyBorder="1" applyAlignment="1">
      <alignment vertical="top" wrapText="1"/>
    </xf>
    <xf numFmtId="0" fontId="21" fillId="0" borderId="19" xfId="11" applyFont="1" applyBorder="1" applyAlignment="1">
      <alignment vertical="top"/>
    </xf>
    <xf numFmtId="0" fontId="21" fillId="0" borderId="20" xfId="11" applyFont="1" applyBorder="1" applyAlignment="1">
      <alignment vertical="top"/>
    </xf>
    <xf numFmtId="0" fontId="2" fillId="0" borderId="1" xfId="11" applyBorder="1" applyAlignment="1">
      <alignment vertical="top" wrapText="1"/>
    </xf>
    <xf numFmtId="0" fontId="2" fillId="0" borderId="1" xfId="11" applyBorder="1" applyAlignment="1">
      <alignment vertical="top"/>
    </xf>
    <xf numFmtId="0" fontId="2" fillId="0" borderId="24" xfId="11" applyBorder="1" applyAlignment="1">
      <alignment vertical="top"/>
    </xf>
    <xf numFmtId="0" fontId="21" fillId="0" borderId="1" xfId="11" applyFont="1" applyBorder="1" applyAlignment="1">
      <alignment vertical="top" wrapText="1"/>
    </xf>
  </cellXfs>
  <cellStyles count="14">
    <cellStyle name="Millares" xfId="12" builtinId="3"/>
    <cellStyle name="Millares 2" xfId="7" xr:uid="{00000000-0005-0000-0000-000001000000}"/>
    <cellStyle name="Millares 2 2" xfId="8" xr:uid="{00000000-0005-0000-0000-000002000000}"/>
    <cellStyle name="Moneda" xfId="1" builtinId="4"/>
    <cellStyle name="Moneda 2" xfId="9" xr:uid="{00000000-0005-0000-0000-000004000000}"/>
    <cellStyle name="Moneda 3" xfId="5" xr:uid="{00000000-0005-0000-0000-000005000000}"/>
    <cellStyle name="Normal" xfId="0" builtinId="0"/>
    <cellStyle name="Normal 2" xfId="10" xr:uid="{00000000-0005-0000-0000-000007000000}"/>
    <cellStyle name="Normal 2 2" xfId="11" xr:uid="{00000000-0005-0000-0000-000008000000}"/>
    <cellStyle name="Normal 2 4" xfId="4" xr:uid="{00000000-0005-0000-0000-000009000000}"/>
    <cellStyle name="Normal 4" xfId="2" xr:uid="{00000000-0005-0000-0000-00000A000000}"/>
    <cellStyle name="Normal 5" xfId="3" xr:uid="{00000000-0005-0000-0000-00000B000000}"/>
    <cellStyle name="Porcentaje" xfId="13" builtinId="5"/>
    <cellStyle name="Porcentaje 2" xfId="6" xr:uid="{00000000-0005-0000-0000-00000C00000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2</xdr:col>
      <xdr:colOff>0</xdr:colOff>
      <xdr:row>8</xdr:row>
      <xdr:rowOff>129744</xdr:rowOff>
    </xdr:from>
    <xdr:to>
      <xdr:col>2</xdr:col>
      <xdr:colOff>1775719</xdr:colOff>
      <xdr:row>8</xdr:row>
      <xdr:rowOff>433515</xdr:rowOff>
    </xdr:to>
    <xdr:sp macro="" textlink="">
      <xdr:nvSpPr>
        <xdr:cNvPr id="2" name="8 Rectángulo">
          <a:extLst>
            <a:ext uri="{FF2B5EF4-FFF2-40B4-BE49-F238E27FC236}">
              <a16:creationId xmlns:a16="http://schemas.microsoft.com/office/drawing/2014/main" id="{5ED23C07-0D46-486B-B007-DBD48B871354}"/>
            </a:ext>
          </a:extLst>
        </xdr:cNvPr>
        <xdr:cNvSpPr/>
      </xdr:nvSpPr>
      <xdr:spPr>
        <a:xfrm>
          <a:off x="600075" y="2739594"/>
          <a:ext cx="1775719" cy="303771"/>
        </a:xfrm>
        <a:prstGeom prst="rect">
          <a:avLst/>
        </a:prstGeom>
        <a:ln>
          <a:solidFill>
            <a:schemeClr val="tx1"/>
          </a:solidFill>
        </a:ln>
      </xdr:spPr>
      <xdr:style>
        <a:lnRef idx="2">
          <a:schemeClr val="accent2"/>
        </a:lnRef>
        <a:fillRef idx="1">
          <a:schemeClr val="lt1"/>
        </a:fillRef>
        <a:effectRef idx="0">
          <a:schemeClr val="accent2"/>
        </a:effectRef>
        <a:fontRef idx="minor">
          <a:schemeClr val="dk1"/>
        </a:fontRef>
      </xdr:style>
      <xdr:txBody>
        <a:bodyPr rtlCol="0" anchor="ctr"/>
        <a:lstStyle/>
        <a:p>
          <a:pPr algn="l"/>
          <a:r>
            <a:rPr lang="es-ES" sz="1100">
              <a:latin typeface="Arial" panose="020B0604020202020204" pitchFamily="34" charset="0"/>
              <a:cs typeface="Arial" panose="020B0604020202020204" pitchFamily="34" charset="0"/>
            </a:rPr>
            <a:t>DANE    </a:t>
          </a:r>
          <a:r>
            <a:rPr lang="es-ES" sz="2000" b="1">
              <a:solidFill>
                <a:sysClr val="windowText" lastClr="000000"/>
              </a:solidFill>
            </a:rPr>
            <a:t>X</a:t>
          </a:r>
        </a:p>
      </xdr:txBody>
    </xdr:sp>
    <xdr:clientData/>
  </xdr:twoCellAnchor>
  <xdr:twoCellAnchor>
    <xdr:from>
      <xdr:col>4</xdr:col>
      <xdr:colOff>269761</xdr:colOff>
      <xdr:row>8</xdr:row>
      <xdr:rowOff>101848</xdr:rowOff>
    </xdr:from>
    <xdr:to>
      <xdr:col>7</xdr:col>
      <xdr:colOff>121513</xdr:colOff>
      <xdr:row>8</xdr:row>
      <xdr:rowOff>405619</xdr:rowOff>
    </xdr:to>
    <xdr:sp macro="" textlink="">
      <xdr:nvSpPr>
        <xdr:cNvPr id="3" name="9 Rectángulo">
          <a:extLst>
            <a:ext uri="{FF2B5EF4-FFF2-40B4-BE49-F238E27FC236}">
              <a16:creationId xmlns:a16="http://schemas.microsoft.com/office/drawing/2014/main" id="{C1F43B7D-7C63-4C36-ACC4-41E1D79C3084}"/>
            </a:ext>
          </a:extLst>
        </xdr:cNvPr>
        <xdr:cNvSpPr/>
      </xdr:nvSpPr>
      <xdr:spPr>
        <a:xfrm>
          <a:off x="6984886" y="2711698"/>
          <a:ext cx="3280752" cy="303771"/>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l"/>
          <a:r>
            <a:rPr lang="es-ES" sz="1100">
              <a:latin typeface="Arial" panose="020B0604020202020204" pitchFamily="34" charset="0"/>
              <a:cs typeface="Arial" panose="020B0604020202020204" pitchFamily="34" charset="0"/>
            </a:rPr>
            <a:t>FONDANE  </a:t>
          </a:r>
        </a:p>
      </xdr:txBody>
    </xdr:sp>
    <xdr:clientData/>
  </xdr:twoCellAnchor>
  <xdr:twoCellAnchor>
    <xdr:from>
      <xdr:col>2</xdr:col>
      <xdr:colOff>2142089</xdr:colOff>
      <xdr:row>11</xdr:row>
      <xdr:rowOff>838266</xdr:rowOff>
    </xdr:from>
    <xdr:to>
      <xdr:col>2</xdr:col>
      <xdr:colOff>2459589</xdr:colOff>
      <xdr:row>11</xdr:row>
      <xdr:rowOff>1031527</xdr:rowOff>
    </xdr:to>
    <xdr:sp macro="" textlink="">
      <xdr:nvSpPr>
        <xdr:cNvPr id="4" name="Rectángulo 3">
          <a:extLst>
            <a:ext uri="{FF2B5EF4-FFF2-40B4-BE49-F238E27FC236}">
              <a16:creationId xmlns:a16="http://schemas.microsoft.com/office/drawing/2014/main" id="{E91A21CD-3470-439E-A81D-46F5DACDDFED}"/>
            </a:ext>
          </a:extLst>
        </xdr:cNvPr>
        <xdr:cNvSpPr/>
      </xdr:nvSpPr>
      <xdr:spPr>
        <a:xfrm>
          <a:off x="2742164" y="8010591"/>
          <a:ext cx="317500" cy="193261"/>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1449458</xdr:colOff>
      <xdr:row>11</xdr:row>
      <xdr:rowOff>814456</xdr:rowOff>
    </xdr:from>
    <xdr:to>
      <xdr:col>2</xdr:col>
      <xdr:colOff>1711740</xdr:colOff>
      <xdr:row>11</xdr:row>
      <xdr:rowOff>1021521</xdr:rowOff>
    </xdr:to>
    <xdr:sp macro="" textlink="">
      <xdr:nvSpPr>
        <xdr:cNvPr id="5" name="Rectángulo 4">
          <a:extLst>
            <a:ext uri="{FF2B5EF4-FFF2-40B4-BE49-F238E27FC236}">
              <a16:creationId xmlns:a16="http://schemas.microsoft.com/office/drawing/2014/main" id="{99A48583-4E54-437E-9271-69BDBE06D66A}"/>
            </a:ext>
          </a:extLst>
        </xdr:cNvPr>
        <xdr:cNvSpPr/>
      </xdr:nvSpPr>
      <xdr:spPr>
        <a:xfrm>
          <a:off x="2049533" y="7986781"/>
          <a:ext cx="262282" cy="207065"/>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2287966</xdr:colOff>
      <xdr:row>11</xdr:row>
      <xdr:rowOff>1679121</xdr:rowOff>
    </xdr:from>
    <xdr:to>
      <xdr:col>2</xdr:col>
      <xdr:colOff>2550248</xdr:colOff>
      <xdr:row>11</xdr:row>
      <xdr:rowOff>1886186</xdr:rowOff>
    </xdr:to>
    <xdr:sp macro="" textlink="">
      <xdr:nvSpPr>
        <xdr:cNvPr id="6" name="Rectángulo 12">
          <a:extLst>
            <a:ext uri="{FF2B5EF4-FFF2-40B4-BE49-F238E27FC236}">
              <a16:creationId xmlns:a16="http://schemas.microsoft.com/office/drawing/2014/main" id="{348F17D3-8CCB-42F2-8092-6D8CB1C64FBB}"/>
            </a:ext>
          </a:extLst>
        </xdr:cNvPr>
        <xdr:cNvSpPr/>
      </xdr:nvSpPr>
      <xdr:spPr>
        <a:xfrm>
          <a:off x="2891216" y="9119204"/>
          <a:ext cx="262282" cy="207065"/>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3289905</xdr:colOff>
      <xdr:row>11</xdr:row>
      <xdr:rowOff>1692729</xdr:rowOff>
    </xdr:from>
    <xdr:to>
      <xdr:col>2</xdr:col>
      <xdr:colOff>3552187</xdr:colOff>
      <xdr:row>11</xdr:row>
      <xdr:rowOff>1899794</xdr:rowOff>
    </xdr:to>
    <xdr:sp macro="" textlink="">
      <xdr:nvSpPr>
        <xdr:cNvPr id="7" name="Rectángulo 12">
          <a:extLst>
            <a:ext uri="{FF2B5EF4-FFF2-40B4-BE49-F238E27FC236}">
              <a16:creationId xmlns:a16="http://schemas.microsoft.com/office/drawing/2014/main" id="{168F2560-9A71-4376-8B97-B28F477F0BF5}"/>
            </a:ext>
          </a:extLst>
        </xdr:cNvPr>
        <xdr:cNvSpPr/>
      </xdr:nvSpPr>
      <xdr:spPr>
        <a:xfrm>
          <a:off x="3893155" y="9132812"/>
          <a:ext cx="262282" cy="207065"/>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4935311</xdr:colOff>
      <xdr:row>11</xdr:row>
      <xdr:rowOff>1710418</xdr:rowOff>
    </xdr:from>
    <xdr:to>
      <xdr:col>3</xdr:col>
      <xdr:colOff>182454</xdr:colOff>
      <xdr:row>11</xdr:row>
      <xdr:rowOff>1917483</xdr:rowOff>
    </xdr:to>
    <xdr:sp macro="" textlink="">
      <xdr:nvSpPr>
        <xdr:cNvPr id="8" name="Rectángulo 12">
          <a:extLst>
            <a:ext uri="{FF2B5EF4-FFF2-40B4-BE49-F238E27FC236}">
              <a16:creationId xmlns:a16="http://schemas.microsoft.com/office/drawing/2014/main" id="{3639A3F0-21DE-4D9E-9A89-1563AA4C2383}"/>
            </a:ext>
          </a:extLst>
        </xdr:cNvPr>
        <xdr:cNvSpPr/>
      </xdr:nvSpPr>
      <xdr:spPr>
        <a:xfrm>
          <a:off x="5538561" y="9150501"/>
          <a:ext cx="263643" cy="207065"/>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4</xdr:col>
      <xdr:colOff>454176</xdr:colOff>
      <xdr:row>11</xdr:row>
      <xdr:rowOff>1709057</xdr:rowOff>
    </xdr:from>
    <xdr:to>
      <xdr:col>4</xdr:col>
      <xdr:colOff>716458</xdr:colOff>
      <xdr:row>11</xdr:row>
      <xdr:rowOff>1916122</xdr:rowOff>
    </xdr:to>
    <xdr:sp macro="" textlink="">
      <xdr:nvSpPr>
        <xdr:cNvPr id="9" name="Rectángulo 12">
          <a:extLst>
            <a:ext uri="{FF2B5EF4-FFF2-40B4-BE49-F238E27FC236}">
              <a16:creationId xmlns:a16="http://schemas.microsoft.com/office/drawing/2014/main" id="{A9DF40AE-10D3-41AE-A489-914194428505}"/>
            </a:ext>
          </a:extLst>
        </xdr:cNvPr>
        <xdr:cNvSpPr/>
      </xdr:nvSpPr>
      <xdr:spPr>
        <a:xfrm>
          <a:off x="7174593" y="9149140"/>
          <a:ext cx="262282" cy="207065"/>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5</xdr:col>
      <xdr:colOff>661610</xdr:colOff>
      <xdr:row>11</xdr:row>
      <xdr:rowOff>1695450</xdr:rowOff>
    </xdr:from>
    <xdr:to>
      <xdr:col>5</xdr:col>
      <xdr:colOff>923892</xdr:colOff>
      <xdr:row>11</xdr:row>
      <xdr:rowOff>1902515</xdr:rowOff>
    </xdr:to>
    <xdr:sp macro="" textlink="">
      <xdr:nvSpPr>
        <xdr:cNvPr id="10" name="Rectángulo 12">
          <a:extLst>
            <a:ext uri="{FF2B5EF4-FFF2-40B4-BE49-F238E27FC236}">
              <a16:creationId xmlns:a16="http://schemas.microsoft.com/office/drawing/2014/main" id="{98A9B4EA-71AA-4FD0-8761-7D0262EA2FA2}"/>
            </a:ext>
          </a:extLst>
        </xdr:cNvPr>
        <xdr:cNvSpPr/>
      </xdr:nvSpPr>
      <xdr:spPr>
        <a:xfrm>
          <a:off x="8366277" y="9135533"/>
          <a:ext cx="262282" cy="207065"/>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7</xdr:col>
      <xdr:colOff>555172</xdr:colOff>
      <xdr:row>11</xdr:row>
      <xdr:rowOff>1718582</xdr:rowOff>
    </xdr:from>
    <xdr:to>
      <xdr:col>8</xdr:col>
      <xdr:colOff>1025</xdr:colOff>
      <xdr:row>11</xdr:row>
      <xdr:rowOff>1925647</xdr:rowOff>
    </xdr:to>
    <xdr:sp macro="" textlink="">
      <xdr:nvSpPr>
        <xdr:cNvPr id="11" name="Rectángulo 12">
          <a:extLst>
            <a:ext uri="{FF2B5EF4-FFF2-40B4-BE49-F238E27FC236}">
              <a16:creationId xmlns:a16="http://schemas.microsoft.com/office/drawing/2014/main" id="{C896FE90-0F88-423F-8A47-65F82E36DB69}"/>
            </a:ext>
          </a:extLst>
        </xdr:cNvPr>
        <xdr:cNvSpPr/>
      </xdr:nvSpPr>
      <xdr:spPr>
        <a:xfrm>
          <a:off x="10715172" y="9158665"/>
          <a:ext cx="260770" cy="207065"/>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6</xdr:col>
      <xdr:colOff>698046</xdr:colOff>
      <xdr:row>11</xdr:row>
      <xdr:rowOff>1714500</xdr:rowOff>
    </xdr:from>
    <xdr:to>
      <xdr:col>6</xdr:col>
      <xdr:colOff>960328</xdr:colOff>
      <xdr:row>11</xdr:row>
      <xdr:rowOff>1921565</xdr:rowOff>
    </xdr:to>
    <xdr:sp macro="" textlink="">
      <xdr:nvSpPr>
        <xdr:cNvPr id="12" name="Rectángulo 12">
          <a:extLst>
            <a:ext uri="{FF2B5EF4-FFF2-40B4-BE49-F238E27FC236}">
              <a16:creationId xmlns:a16="http://schemas.microsoft.com/office/drawing/2014/main" id="{4B3C4143-16B6-4612-8AA4-E2A716CD3C38}"/>
            </a:ext>
          </a:extLst>
        </xdr:cNvPr>
        <xdr:cNvSpPr/>
      </xdr:nvSpPr>
      <xdr:spPr>
        <a:xfrm>
          <a:off x="9566879" y="9154583"/>
          <a:ext cx="262282" cy="207065"/>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2901950</xdr:colOff>
      <xdr:row>11</xdr:row>
      <xdr:rowOff>1400175</xdr:rowOff>
    </xdr:from>
    <xdr:to>
      <xdr:col>2</xdr:col>
      <xdr:colOff>3164232</xdr:colOff>
      <xdr:row>11</xdr:row>
      <xdr:rowOff>1607240</xdr:rowOff>
    </xdr:to>
    <xdr:sp macro="" textlink="">
      <xdr:nvSpPr>
        <xdr:cNvPr id="13" name="Rectángulo 12">
          <a:extLst>
            <a:ext uri="{FF2B5EF4-FFF2-40B4-BE49-F238E27FC236}">
              <a16:creationId xmlns:a16="http://schemas.microsoft.com/office/drawing/2014/main" id="{B2538AA1-A34A-4E36-B96A-4ED2B5849B1C}"/>
            </a:ext>
          </a:extLst>
        </xdr:cNvPr>
        <xdr:cNvSpPr/>
      </xdr:nvSpPr>
      <xdr:spPr>
        <a:xfrm>
          <a:off x="3505200" y="8840258"/>
          <a:ext cx="262282" cy="207065"/>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editAs="oneCell">
    <xdr:from>
      <xdr:col>2</xdr:col>
      <xdr:colOff>148166</xdr:colOff>
      <xdr:row>1</xdr:row>
      <xdr:rowOff>52915</xdr:rowOff>
    </xdr:from>
    <xdr:to>
      <xdr:col>2</xdr:col>
      <xdr:colOff>1354666</xdr:colOff>
      <xdr:row>3</xdr:row>
      <xdr:rowOff>105832</xdr:rowOff>
    </xdr:to>
    <xdr:pic>
      <xdr:nvPicPr>
        <xdr:cNvPr id="14" name="22 Imagen" descr="C:\Users\jeromeror\AppData\Local\Microsoft\Windows\Temporary Internet Files\Content.Outlook\ZII1B7J9\logo_Dane_Pequeno.png">
          <a:extLst>
            <a:ext uri="{FF2B5EF4-FFF2-40B4-BE49-F238E27FC236}">
              <a16:creationId xmlns:a16="http://schemas.microsoft.com/office/drawing/2014/main" id="{BE4A2BA5-99D2-43AE-A170-BC154847F0D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8241" y="224365"/>
          <a:ext cx="1206500" cy="433917"/>
        </a:xfrm>
        <a:prstGeom prst="rect">
          <a:avLst/>
        </a:prstGeom>
        <a:noFill/>
        <a:ln>
          <a:noFill/>
        </a:ln>
      </xdr:spPr>
    </xdr:pic>
    <xdr:clientData/>
  </xdr:twoCellAnchor>
  <xdr:twoCellAnchor>
    <xdr:from>
      <xdr:col>2</xdr:col>
      <xdr:colOff>2084313</xdr:colOff>
      <xdr:row>11</xdr:row>
      <xdr:rowOff>1398815</xdr:rowOff>
    </xdr:from>
    <xdr:to>
      <xdr:col>2</xdr:col>
      <xdr:colOff>2346595</xdr:colOff>
      <xdr:row>11</xdr:row>
      <xdr:rowOff>1605880</xdr:rowOff>
    </xdr:to>
    <xdr:sp macro="" textlink="">
      <xdr:nvSpPr>
        <xdr:cNvPr id="15" name="Rectángulo 12">
          <a:extLst>
            <a:ext uri="{FF2B5EF4-FFF2-40B4-BE49-F238E27FC236}">
              <a16:creationId xmlns:a16="http://schemas.microsoft.com/office/drawing/2014/main" id="{06EDA7ED-6A06-43C0-B134-B641A375F354}"/>
            </a:ext>
          </a:extLst>
        </xdr:cNvPr>
        <xdr:cNvSpPr/>
      </xdr:nvSpPr>
      <xdr:spPr>
        <a:xfrm>
          <a:off x="2687563" y="8838898"/>
          <a:ext cx="262282" cy="207065"/>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8</xdr:col>
      <xdr:colOff>370418</xdr:colOff>
      <xdr:row>11</xdr:row>
      <xdr:rowOff>1721304</xdr:rowOff>
    </xdr:from>
    <xdr:to>
      <xdr:col>8</xdr:col>
      <xdr:colOff>631189</xdr:colOff>
      <xdr:row>11</xdr:row>
      <xdr:rowOff>1928369</xdr:rowOff>
    </xdr:to>
    <xdr:sp macro="" textlink="">
      <xdr:nvSpPr>
        <xdr:cNvPr id="16" name="Rectángulo 12">
          <a:extLst>
            <a:ext uri="{FF2B5EF4-FFF2-40B4-BE49-F238E27FC236}">
              <a16:creationId xmlns:a16="http://schemas.microsoft.com/office/drawing/2014/main" id="{316DBF57-DF4B-49BF-963C-2A4B880A7337}"/>
            </a:ext>
          </a:extLst>
        </xdr:cNvPr>
        <xdr:cNvSpPr/>
      </xdr:nvSpPr>
      <xdr:spPr>
        <a:xfrm>
          <a:off x="11345335" y="9161387"/>
          <a:ext cx="260771" cy="207065"/>
        </a:xfrm>
        <a:prstGeom prst="rect">
          <a:avLst/>
        </a:prstGeom>
        <a:solidFill>
          <a:srgbClr val="FFFF00"/>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429024</xdr:colOff>
      <xdr:row>1</xdr:row>
      <xdr:rowOff>1</xdr:rowOff>
    </xdr:from>
    <xdr:to>
      <xdr:col>2</xdr:col>
      <xdr:colOff>526676</xdr:colOff>
      <xdr:row>3</xdr:row>
      <xdr:rowOff>157681</xdr:rowOff>
    </xdr:to>
    <xdr:pic>
      <xdr:nvPicPr>
        <xdr:cNvPr id="2" name="1 Imagen">
          <a:extLst>
            <a:ext uri="{FF2B5EF4-FFF2-40B4-BE49-F238E27FC236}">
              <a16:creationId xmlns:a16="http://schemas.microsoft.com/office/drawing/2014/main" id="{D4C64B49-C576-4DDF-8210-5F347723D1B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579" t="-18877" r="-7565" b="-37512"/>
        <a:stretch/>
      </xdr:blipFill>
      <xdr:spPr bwMode="auto">
        <a:xfrm>
          <a:off x="743349" y="180976"/>
          <a:ext cx="1374002" cy="70060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B1:R17"/>
  <sheetViews>
    <sheetView view="pageBreakPreview" zoomScaleNormal="118" zoomScaleSheetLayoutView="100" zoomScalePageLayoutView="118" workbookViewId="0">
      <selection activeCell="C10" sqref="C10:I10"/>
    </sheetView>
  </sheetViews>
  <sheetFormatPr baseColWidth="10" defaultColWidth="10.83203125" defaultRowHeight="13"/>
  <cols>
    <col min="1" max="1" width="5" style="19" customWidth="1"/>
    <col min="2" max="2" width="4" style="19" customWidth="1"/>
    <col min="3" max="3" width="75.5" style="19" customWidth="1"/>
    <col min="4" max="4" width="16.5" style="20" customWidth="1"/>
    <col min="5" max="5" width="14.5" style="20" customWidth="1"/>
    <col min="6" max="6" width="17.5" style="19" customWidth="1"/>
    <col min="7" max="7" width="19.5" style="19" customWidth="1"/>
    <col min="8" max="8" width="12.1640625" style="19" customWidth="1"/>
    <col min="9" max="9" width="27.5" style="19" customWidth="1"/>
    <col min="10" max="16384" width="10.83203125" style="19"/>
  </cols>
  <sheetData>
    <row r="1" spans="2:18" ht="14" thickBot="1"/>
    <row r="2" spans="2:18" ht="15" customHeight="1">
      <c r="B2" s="28"/>
      <c r="C2" s="237"/>
      <c r="D2" s="239" t="s">
        <v>0</v>
      </c>
      <c r="E2" s="240"/>
      <c r="F2" s="240"/>
      <c r="G2" s="241"/>
      <c r="H2" s="246" t="s">
        <v>1</v>
      </c>
      <c r="I2" s="247"/>
    </row>
    <row r="3" spans="2:18" ht="15" customHeight="1">
      <c r="B3" s="29"/>
      <c r="C3" s="238"/>
      <c r="D3" s="242"/>
      <c r="E3" s="243"/>
      <c r="F3" s="243"/>
      <c r="G3" s="244"/>
      <c r="H3" s="248" t="s">
        <v>2</v>
      </c>
      <c r="I3" s="249"/>
    </row>
    <row r="4" spans="2:18" ht="15" customHeight="1" thickBot="1">
      <c r="B4" s="29"/>
      <c r="C4" s="238"/>
      <c r="D4" s="242"/>
      <c r="E4" s="243"/>
      <c r="F4" s="243"/>
      <c r="G4" s="245"/>
      <c r="H4" s="250"/>
      <c r="I4" s="251"/>
    </row>
    <row r="5" spans="2:18" ht="25.5" customHeight="1" thickBot="1">
      <c r="B5" s="29"/>
      <c r="C5" s="232" t="s">
        <v>3</v>
      </c>
      <c r="D5" s="233"/>
      <c r="E5" s="234" t="s">
        <v>4</v>
      </c>
      <c r="F5" s="235"/>
      <c r="G5" s="235"/>
      <c r="H5" s="235"/>
      <c r="I5" s="236"/>
      <c r="J5" s="21"/>
      <c r="K5" s="21"/>
      <c r="L5" s="21"/>
      <c r="M5" s="21"/>
      <c r="N5" s="21"/>
      <c r="O5" s="21"/>
      <c r="P5" s="21"/>
      <c r="Q5" s="21"/>
      <c r="R5" s="21"/>
    </row>
    <row r="6" spans="2:18" ht="30" customHeight="1" thickBot="1">
      <c r="B6" s="29"/>
      <c r="C6" s="263" t="s">
        <v>5</v>
      </c>
      <c r="D6" s="264"/>
      <c r="E6" s="264"/>
      <c r="F6" s="264"/>
      <c r="G6" s="264"/>
      <c r="H6" s="264"/>
      <c r="I6" s="265"/>
    </row>
    <row r="7" spans="2:18" s="23" customFormat="1" ht="39.75" customHeight="1" thickBot="1">
      <c r="B7" s="29">
        <v>1</v>
      </c>
      <c r="C7" s="22" t="s">
        <v>6</v>
      </c>
      <c r="D7" s="266"/>
      <c r="E7" s="267"/>
      <c r="F7" s="267"/>
      <c r="G7" s="267"/>
      <c r="H7" s="267"/>
      <c r="I7" s="268"/>
    </row>
    <row r="8" spans="2:18" s="23" customFormat="1" ht="71.25" customHeight="1" thickBot="1">
      <c r="B8" s="29">
        <v>2</v>
      </c>
      <c r="C8" s="24" t="s">
        <v>7</v>
      </c>
      <c r="D8" s="269" t="s">
        <v>118</v>
      </c>
      <c r="E8" s="270"/>
      <c r="F8" s="270"/>
      <c r="G8" s="270"/>
      <c r="H8" s="270"/>
      <c r="I8" s="271"/>
    </row>
    <row r="9" spans="2:18" s="23" customFormat="1" ht="40.5" customHeight="1" thickBot="1">
      <c r="B9" s="29">
        <v>3</v>
      </c>
      <c r="C9" s="25"/>
      <c r="D9" s="26"/>
      <c r="E9" s="27"/>
      <c r="F9" s="30"/>
      <c r="G9" s="30"/>
      <c r="H9" s="30"/>
      <c r="I9" s="31"/>
    </row>
    <row r="10" spans="2:18" ht="235" customHeight="1">
      <c r="B10" s="32">
        <v>4</v>
      </c>
      <c r="C10" s="272" t="s">
        <v>8</v>
      </c>
      <c r="D10" s="273"/>
      <c r="E10" s="273"/>
      <c r="F10" s="273"/>
      <c r="G10" s="273"/>
      <c r="H10" s="273"/>
      <c r="I10" s="274"/>
    </row>
    <row r="11" spans="2:18" ht="84" customHeight="1">
      <c r="B11" s="33">
        <v>5</v>
      </c>
      <c r="C11" s="275" t="s">
        <v>9</v>
      </c>
      <c r="D11" s="276"/>
      <c r="E11" s="276"/>
      <c r="F11" s="276"/>
      <c r="G11" s="276"/>
      <c r="H11" s="276"/>
      <c r="I11" s="277"/>
    </row>
    <row r="12" spans="2:18" ht="200.25" customHeight="1">
      <c r="B12" s="33">
        <v>7</v>
      </c>
      <c r="C12" s="278" t="s">
        <v>10</v>
      </c>
      <c r="D12" s="256"/>
      <c r="E12" s="256"/>
      <c r="F12" s="256"/>
      <c r="G12" s="256"/>
      <c r="H12" s="256"/>
      <c r="I12" s="257"/>
    </row>
    <row r="13" spans="2:18" ht="72" customHeight="1">
      <c r="B13" s="33">
        <v>10</v>
      </c>
      <c r="C13" s="252" t="s">
        <v>11</v>
      </c>
      <c r="D13" s="253"/>
      <c r="E13" s="253"/>
      <c r="F13" s="253"/>
      <c r="G13" s="253"/>
      <c r="H13" s="253"/>
      <c r="I13" s="254"/>
    </row>
    <row r="14" spans="2:18" ht="109" customHeight="1">
      <c r="B14" s="33">
        <v>11</v>
      </c>
      <c r="C14" s="255" t="s">
        <v>12</v>
      </c>
      <c r="D14" s="256"/>
      <c r="E14" s="256"/>
      <c r="F14" s="256"/>
      <c r="G14" s="256"/>
      <c r="H14" s="256"/>
      <c r="I14" s="257"/>
    </row>
    <row r="15" spans="2:18" ht="181" customHeight="1" thickBot="1">
      <c r="B15" s="34">
        <v>12</v>
      </c>
      <c r="C15" s="258" t="s">
        <v>13</v>
      </c>
      <c r="D15" s="259"/>
      <c r="E15" s="259"/>
      <c r="F15" s="259"/>
      <c r="G15" s="259"/>
      <c r="H15" s="259"/>
      <c r="I15" s="260"/>
    </row>
    <row r="17" spans="3:8">
      <c r="C17" s="261" t="s">
        <v>14</v>
      </c>
      <c r="D17" s="262"/>
      <c r="E17" s="262"/>
      <c r="F17" s="262"/>
      <c r="G17" s="262"/>
      <c r="H17" s="262"/>
    </row>
  </sheetData>
  <mergeCells count="17">
    <mergeCell ref="C13:I13"/>
    <mergeCell ref="C14:I14"/>
    <mergeCell ref="C15:I15"/>
    <mergeCell ref="C17:H17"/>
    <mergeCell ref="C6:I6"/>
    <mergeCell ref="D7:I7"/>
    <mergeCell ref="D8:I8"/>
    <mergeCell ref="C10:I10"/>
    <mergeCell ref="C11:I11"/>
    <mergeCell ref="C12:I12"/>
    <mergeCell ref="C5:D5"/>
    <mergeCell ref="E5:I5"/>
    <mergeCell ref="C2:C4"/>
    <mergeCell ref="D2:G4"/>
    <mergeCell ref="H2:I2"/>
    <mergeCell ref="H3:I3"/>
    <mergeCell ref="H4:I4"/>
  </mergeCells>
  <printOptions horizontalCentered="1" verticalCentered="1"/>
  <pageMargins left="0" right="0" top="0.19685039370078741" bottom="0.19685039370078741" header="0" footer="0"/>
  <pageSetup scale="5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7FABB-9BE2-40ED-B1E2-E3E0E3AEEC7A}">
  <sheetPr>
    <tabColor rgb="FF92D050"/>
    <pageSetUpPr fitToPage="1"/>
  </sheetPr>
  <dimension ref="A1:M148"/>
  <sheetViews>
    <sheetView tabSelected="1" view="pageBreakPreview" topLeftCell="A124" zoomScale="93" zoomScaleNormal="70" zoomScaleSheetLayoutView="70" zoomScalePageLayoutView="70" workbookViewId="0">
      <selection activeCell="C149" sqref="C149"/>
    </sheetView>
  </sheetViews>
  <sheetFormatPr baseColWidth="10" defaultColWidth="9.1640625" defaultRowHeight="14"/>
  <cols>
    <col min="1" max="1" width="4.5" style="2" bestFit="1" customWidth="1"/>
    <col min="2" max="2" width="19.1640625" style="4" customWidth="1"/>
    <col min="3" max="3" width="87.5" style="4" customWidth="1"/>
    <col min="4" max="4" width="18" style="37" bestFit="1" customWidth="1"/>
    <col min="5" max="5" width="36.5" style="10" bestFit="1" customWidth="1"/>
    <col min="6" max="6" width="16.1640625" style="10" customWidth="1"/>
    <col min="7" max="7" width="19" style="10" customWidth="1"/>
    <col min="8" max="8" width="16.1640625" style="123" customWidth="1"/>
    <col min="9" max="9" width="32.33203125" style="38" customWidth="1"/>
    <col min="10" max="10" width="20.5" style="2" customWidth="1"/>
    <col min="11" max="11" width="21.33203125" style="2" customWidth="1"/>
    <col min="12" max="12" width="12" style="2" bestFit="1" customWidth="1"/>
    <col min="13" max="13" width="10" style="2" bestFit="1" customWidth="1"/>
    <col min="14" max="16384" width="9.1640625" style="2"/>
  </cols>
  <sheetData>
    <row r="1" spans="1:12" ht="15" thickBot="1">
      <c r="A1" s="3"/>
    </row>
    <row r="2" spans="1:12" ht="15">
      <c r="A2" s="4"/>
      <c r="B2" s="185"/>
      <c r="C2" s="188" t="s">
        <v>0</v>
      </c>
      <c r="D2" s="189"/>
      <c r="E2" s="189"/>
      <c r="F2" s="189"/>
      <c r="G2" s="189"/>
      <c r="H2" s="189"/>
      <c r="I2" s="12" t="s">
        <v>15</v>
      </c>
    </row>
    <row r="3" spans="1:12" ht="14.25" customHeight="1">
      <c r="A3" s="4"/>
      <c r="B3" s="186"/>
      <c r="C3" s="190"/>
      <c r="D3" s="190"/>
      <c r="E3" s="190"/>
      <c r="F3" s="190"/>
      <c r="G3" s="190"/>
      <c r="H3" s="190"/>
      <c r="I3" s="13" t="s">
        <v>16</v>
      </c>
    </row>
    <row r="4" spans="1:12" ht="15" customHeight="1" thickBot="1">
      <c r="A4" s="4"/>
      <c r="B4" s="187"/>
      <c r="C4" s="191"/>
      <c r="D4" s="191"/>
      <c r="E4" s="191"/>
      <c r="F4" s="191"/>
      <c r="G4" s="191"/>
      <c r="H4" s="191"/>
      <c r="I4" s="14"/>
    </row>
    <row r="5" spans="1:12" ht="15" thickBot="1">
      <c r="A5" s="4"/>
      <c r="B5" s="5" t="s">
        <v>17</v>
      </c>
      <c r="C5" s="5"/>
      <c r="D5" s="192" t="s">
        <v>18</v>
      </c>
      <c r="E5" s="193"/>
      <c r="F5" s="193"/>
      <c r="G5" s="193"/>
      <c r="H5" s="193"/>
      <c r="I5" s="194"/>
    </row>
    <row r="6" spans="1:12" ht="15" thickBot="1">
      <c r="A6" s="4"/>
      <c r="B6" s="6" t="s">
        <v>19</v>
      </c>
      <c r="C6" s="6"/>
      <c r="D6" s="195" t="s">
        <v>20</v>
      </c>
      <c r="E6" s="193"/>
      <c r="F6" s="193"/>
      <c r="G6" s="193"/>
      <c r="H6" s="193"/>
      <c r="I6" s="194"/>
    </row>
    <row r="7" spans="1:12" ht="15.75" customHeight="1" thickBot="1">
      <c r="A7" s="4"/>
      <c r="B7" s="196" t="s">
        <v>5</v>
      </c>
      <c r="C7" s="197"/>
      <c r="D7" s="197"/>
      <c r="E7" s="197"/>
      <c r="F7" s="197"/>
      <c r="G7" s="197"/>
      <c r="H7" s="197"/>
      <c r="I7" s="198"/>
    </row>
    <row r="8" spans="1:12" s="1" customFormat="1" ht="26.25" customHeight="1">
      <c r="A8" s="7"/>
      <c r="B8" s="8" t="s">
        <v>6</v>
      </c>
      <c r="C8" s="172"/>
      <c r="D8" s="172"/>
      <c r="E8" s="172"/>
      <c r="F8" s="172"/>
      <c r="G8" s="172"/>
      <c r="H8" s="173"/>
      <c r="I8" s="174"/>
    </row>
    <row r="9" spans="1:12" s="1" customFormat="1" ht="49.5" customHeight="1" thickBot="1">
      <c r="A9" s="7"/>
      <c r="B9" s="9" t="s">
        <v>21</v>
      </c>
      <c r="C9" s="201" t="str">
        <f>+'Generalidades de la cotización'!D8</f>
        <v>CONTRATAR LAS OBRAS DE MANTENIMIENTO, MEJORAS, REPARACIONES LOCATIVAS Y DOTACIÓN DE LAS OFICINAS DE LA SEDE CALI DE LA TERRITORIAL SUROCCIDENTE, DE ACUERDO CON LAS CARACTERÍSTICAS TÉCNICAS DETERMINADAS POR LA ENTIDAD</v>
      </c>
      <c r="D9" s="202"/>
      <c r="E9" s="202"/>
      <c r="F9" s="202"/>
      <c r="G9" s="202"/>
      <c r="H9" s="202"/>
      <c r="I9" s="203"/>
    </row>
    <row r="10" spans="1:12" ht="9" customHeight="1" thickBot="1">
      <c r="A10" s="4"/>
      <c r="B10" s="204"/>
      <c r="C10" s="204"/>
      <c r="D10" s="204"/>
      <c r="E10" s="204"/>
      <c r="F10" s="204"/>
      <c r="G10" s="204"/>
      <c r="H10" s="204"/>
      <c r="I10" s="204"/>
    </row>
    <row r="11" spans="1:12" ht="34.5" customHeight="1" thickBot="1">
      <c r="A11" s="4"/>
      <c r="B11" s="178" t="s">
        <v>119</v>
      </c>
      <c r="C11" s="178"/>
      <c r="D11" s="178"/>
      <c r="E11" s="178"/>
      <c r="F11" s="178"/>
      <c r="G11" s="178"/>
      <c r="H11" s="178"/>
      <c r="I11" s="178"/>
    </row>
    <row r="12" spans="1:12" s="1" customFormat="1" ht="87" customHeight="1">
      <c r="A12" s="7"/>
      <c r="B12" s="50" t="s">
        <v>22</v>
      </c>
      <c r="C12" s="51" t="s">
        <v>23</v>
      </c>
      <c r="D12" s="51" t="s">
        <v>24</v>
      </c>
      <c r="E12" s="52" t="s">
        <v>25</v>
      </c>
      <c r="F12" s="205" t="s">
        <v>26</v>
      </c>
      <c r="G12" s="205"/>
      <c r="H12" s="124" t="s">
        <v>27</v>
      </c>
      <c r="I12" s="53" t="s">
        <v>224</v>
      </c>
    </row>
    <row r="13" spans="1:12" s="1" customFormat="1" ht="36.75" customHeight="1">
      <c r="A13" s="7"/>
      <c r="B13" s="179" t="s">
        <v>129</v>
      </c>
      <c r="C13" s="180"/>
      <c r="D13" s="180"/>
      <c r="E13" s="180"/>
      <c r="F13" s="180"/>
      <c r="G13" s="180"/>
      <c r="H13" s="180"/>
      <c r="I13" s="181"/>
      <c r="K13" s="112"/>
    </row>
    <row r="14" spans="1:12" s="1" customFormat="1" ht="24" customHeight="1">
      <c r="A14" s="7"/>
      <c r="B14" s="48"/>
      <c r="C14" s="72" t="s">
        <v>28</v>
      </c>
      <c r="D14" s="63"/>
      <c r="E14" s="65"/>
      <c r="F14" s="49"/>
      <c r="G14" s="65"/>
      <c r="H14" s="125"/>
      <c r="I14" s="66">
        <f>SUM(I15:I54)</f>
        <v>10119692</v>
      </c>
    </row>
    <row r="15" spans="1:12" s="1" customFormat="1" ht="51" customHeight="1">
      <c r="A15" s="7"/>
      <c r="B15" s="116" t="s">
        <v>29</v>
      </c>
      <c r="C15" s="78" t="s">
        <v>120</v>
      </c>
      <c r="D15" s="77" t="s">
        <v>30</v>
      </c>
      <c r="E15" s="45">
        <f>2.4*1.5</f>
        <v>3.5999999999999996</v>
      </c>
      <c r="F15" s="46">
        <v>1</v>
      </c>
      <c r="G15" s="45">
        <f>E15</f>
        <v>3.5999999999999996</v>
      </c>
      <c r="H15" s="152">
        <v>30925</v>
      </c>
      <c r="I15" s="47">
        <f>ROUND(H15*E15,0)</f>
        <v>111330</v>
      </c>
    </row>
    <row r="16" spans="1:12" s="1" customFormat="1" ht="36" customHeight="1">
      <c r="A16" s="7"/>
      <c r="B16" s="116" t="s">
        <v>31</v>
      </c>
      <c r="C16" s="78" t="s">
        <v>32</v>
      </c>
      <c r="D16" s="77" t="s">
        <v>33</v>
      </c>
      <c r="E16" s="45">
        <v>2</v>
      </c>
      <c r="F16" s="46">
        <v>1</v>
      </c>
      <c r="G16" s="45">
        <f t="shared" ref="G16:G54" si="0">E16</f>
        <v>2</v>
      </c>
      <c r="H16" s="152">
        <v>12560</v>
      </c>
      <c r="I16" s="47">
        <f t="shared" ref="I16:I54" si="1">ROUND(H16*E16,0)</f>
        <v>25120</v>
      </c>
      <c r="L16" s="113"/>
    </row>
    <row r="17" spans="1:13" s="1" customFormat="1" ht="42" customHeight="1">
      <c r="A17" s="7"/>
      <c r="B17" s="116" t="s">
        <v>34</v>
      </c>
      <c r="C17" s="79" t="s">
        <v>35</v>
      </c>
      <c r="D17" s="77" t="s">
        <v>33</v>
      </c>
      <c r="E17" s="45">
        <v>2</v>
      </c>
      <c r="F17" s="46">
        <v>1</v>
      </c>
      <c r="G17" s="45">
        <f t="shared" si="0"/>
        <v>2</v>
      </c>
      <c r="H17" s="152">
        <v>15811</v>
      </c>
      <c r="I17" s="47">
        <f t="shared" si="1"/>
        <v>31622</v>
      </c>
      <c r="M17" s="113"/>
    </row>
    <row r="18" spans="1:13" s="87" customFormat="1" ht="47.25" customHeight="1">
      <c r="A18" s="85"/>
      <c r="B18" s="116" t="s">
        <v>36</v>
      </c>
      <c r="C18" s="88" t="s">
        <v>37</v>
      </c>
      <c r="D18" s="77" t="s">
        <v>33</v>
      </c>
      <c r="E18" s="45">
        <v>2</v>
      </c>
      <c r="F18" s="46">
        <v>1</v>
      </c>
      <c r="G18" s="45">
        <f t="shared" si="0"/>
        <v>2</v>
      </c>
      <c r="H18" s="152">
        <v>27380</v>
      </c>
      <c r="I18" s="47">
        <f t="shared" si="1"/>
        <v>54760</v>
      </c>
      <c r="L18" s="114"/>
    </row>
    <row r="19" spans="1:13" s="1" customFormat="1" ht="44.25" customHeight="1">
      <c r="A19" s="7"/>
      <c r="B19" s="117" t="s">
        <v>38</v>
      </c>
      <c r="C19" s="89" t="s">
        <v>39</v>
      </c>
      <c r="D19" s="80" t="s">
        <v>40</v>
      </c>
      <c r="E19" s="54">
        <v>5</v>
      </c>
      <c r="F19" s="46">
        <v>1</v>
      </c>
      <c r="G19" s="45">
        <f t="shared" si="0"/>
        <v>5</v>
      </c>
      <c r="H19" s="152">
        <v>3480</v>
      </c>
      <c r="I19" s="47">
        <f t="shared" si="1"/>
        <v>17400</v>
      </c>
      <c r="L19" s="113"/>
    </row>
    <row r="20" spans="1:13" s="1" customFormat="1" ht="37.5" customHeight="1">
      <c r="A20" s="7"/>
      <c r="B20" s="118" t="s">
        <v>41</v>
      </c>
      <c r="C20" s="90" t="s">
        <v>42</v>
      </c>
      <c r="D20" s="81" t="s">
        <v>30</v>
      </c>
      <c r="E20" s="82">
        <v>2</v>
      </c>
      <c r="F20" s="62">
        <v>1</v>
      </c>
      <c r="G20" s="45">
        <f t="shared" si="0"/>
        <v>2</v>
      </c>
      <c r="H20" s="152">
        <v>23108</v>
      </c>
      <c r="I20" s="47">
        <f t="shared" si="1"/>
        <v>46216</v>
      </c>
      <c r="M20" s="113"/>
    </row>
    <row r="21" spans="1:13" s="87" customFormat="1" ht="51" customHeight="1">
      <c r="A21" s="85"/>
      <c r="B21" s="118" t="s">
        <v>43</v>
      </c>
      <c r="C21" s="88" t="s">
        <v>44</v>
      </c>
      <c r="D21" s="81" t="s">
        <v>30</v>
      </c>
      <c r="E21" s="82">
        <v>4</v>
      </c>
      <c r="F21" s="62">
        <v>1</v>
      </c>
      <c r="G21" s="45">
        <f t="shared" si="0"/>
        <v>4</v>
      </c>
      <c r="H21" s="152">
        <v>13403</v>
      </c>
      <c r="I21" s="47">
        <f t="shared" si="1"/>
        <v>53612</v>
      </c>
      <c r="K21" s="115"/>
    </row>
    <row r="22" spans="1:13" s="1" customFormat="1" ht="40.5" customHeight="1">
      <c r="A22" s="7"/>
      <c r="B22" s="116" t="s">
        <v>45</v>
      </c>
      <c r="C22" s="90" t="s">
        <v>46</v>
      </c>
      <c r="D22" s="81" t="s">
        <v>30</v>
      </c>
      <c r="E22" s="91">
        <v>4</v>
      </c>
      <c r="F22" s="46">
        <v>1</v>
      </c>
      <c r="G22" s="45">
        <f t="shared" si="0"/>
        <v>4</v>
      </c>
      <c r="H22" s="152">
        <v>14858</v>
      </c>
      <c r="I22" s="47">
        <f t="shared" si="1"/>
        <v>59432</v>
      </c>
      <c r="L22" s="113"/>
    </row>
    <row r="23" spans="1:13" s="1" customFormat="1" ht="52.5" customHeight="1">
      <c r="A23" s="7"/>
      <c r="B23" s="116" t="s">
        <v>47</v>
      </c>
      <c r="C23" s="90" t="s">
        <v>48</v>
      </c>
      <c r="D23" s="81" t="s">
        <v>33</v>
      </c>
      <c r="E23" s="91">
        <v>2</v>
      </c>
      <c r="F23" s="46">
        <v>1</v>
      </c>
      <c r="G23" s="45">
        <f t="shared" si="0"/>
        <v>2</v>
      </c>
      <c r="H23" s="152">
        <v>15194</v>
      </c>
      <c r="I23" s="47">
        <f t="shared" si="1"/>
        <v>30388</v>
      </c>
      <c r="L23" s="113"/>
    </row>
    <row r="24" spans="1:13" s="1" customFormat="1" ht="38.25" customHeight="1">
      <c r="A24" s="7"/>
      <c r="B24" s="116" t="s">
        <v>49</v>
      </c>
      <c r="C24" s="92" t="s">
        <v>50</v>
      </c>
      <c r="D24" s="93" t="s">
        <v>33</v>
      </c>
      <c r="E24" s="94">
        <v>4</v>
      </c>
      <c r="F24" s="46">
        <v>1</v>
      </c>
      <c r="G24" s="45">
        <f t="shared" si="0"/>
        <v>4</v>
      </c>
      <c r="H24" s="152">
        <v>13746</v>
      </c>
      <c r="I24" s="47">
        <f t="shared" si="1"/>
        <v>54984</v>
      </c>
      <c r="L24" s="113"/>
    </row>
    <row r="25" spans="1:13" s="1" customFormat="1" ht="49.5" customHeight="1">
      <c r="A25" s="7"/>
      <c r="B25" s="116" t="s">
        <v>51</v>
      </c>
      <c r="C25" s="90" t="s">
        <v>124</v>
      </c>
      <c r="D25" s="81" t="s">
        <v>33</v>
      </c>
      <c r="E25" s="82">
        <v>4</v>
      </c>
      <c r="F25" s="62">
        <v>1</v>
      </c>
      <c r="G25" s="45">
        <f t="shared" si="0"/>
        <v>4</v>
      </c>
      <c r="H25" s="152">
        <v>15194</v>
      </c>
      <c r="I25" s="47">
        <f t="shared" si="1"/>
        <v>60776</v>
      </c>
      <c r="L25" s="113"/>
    </row>
    <row r="26" spans="1:13" s="84" customFormat="1" ht="43.5" customHeight="1">
      <c r="A26" s="83"/>
      <c r="B26" s="117" t="s">
        <v>52</v>
      </c>
      <c r="C26" s="97" t="s">
        <v>53</v>
      </c>
      <c r="D26" s="93" t="s">
        <v>33</v>
      </c>
      <c r="E26" s="98">
        <v>2</v>
      </c>
      <c r="F26" s="99">
        <v>2</v>
      </c>
      <c r="G26" s="45">
        <f t="shared" si="0"/>
        <v>2</v>
      </c>
      <c r="H26" s="153">
        <v>79729</v>
      </c>
      <c r="I26" s="47">
        <f t="shared" si="1"/>
        <v>159458</v>
      </c>
      <c r="L26" s="119"/>
    </row>
    <row r="27" spans="1:13" s="84" customFormat="1" ht="31.5" customHeight="1">
      <c r="A27" s="83"/>
      <c r="B27" s="118" t="s">
        <v>54</v>
      </c>
      <c r="C27" s="88" t="s">
        <v>55</v>
      </c>
      <c r="D27" s="81" t="s">
        <v>30</v>
      </c>
      <c r="E27" s="82">
        <v>1</v>
      </c>
      <c r="F27" s="100">
        <v>1</v>
      </c>
      <c r="G27" s="45">
        <f t="shared" si="0"/>
        <v>1</v>
      </c>
      <c r="H27" s="154">
        <v>32570</v>
      </c>
      <c r="I27" s="47">
        <f t="shared" si="1"/>
        <v>32570</v>
      </c>
      <c r="K27" s="119"/>
    </row>
    <row r="28" spans="1:13" s="84" customFormat="1" ht="24" customHeight="1">
      <c r="A28" s="83"/>
      <c r="B28" s="118" t="s">
        <v>56</v>
      </c>
      <c r="C28" s="95" t="s">
        <v>57</v>
      </c>
      <c r="D28" s="103" t="s">
        <v>33</v>
      </c>
      <c r="E28" s="104">
        <v>1</v>
      </c>
      <c r="F28" s="75">
        <v>2</v>
      </c>
      <c r="G28" s="45">
        <f t="shared" si="0"/>
        <v>1</v>
      </c>
      <c r="H28" s="155">
        <v>64123</v>
      </c>
      <c r="I28" s="47">
        <f t="shared" si="1"/>
        <v>64123</v>
      </c>
      <c r="K28" s="119"/>
    </row>
    <row r="29" spans="1:13" s="84" customFormat="1" ht="24" customHeight="1">
      <c r="A29" s="83"/>
      <c r="B29" s="118" t="s">
        <v>58</v>
      </c>
      <c r="C29" s="86" t="s">
        <v>59</v>
      </c>
      <c r="D29" s="81" t="s">
        <v>33</v>
      </c>
      <c r="E29" s="82">
        <v>1</v>
      </c>
      <c r="F29" s="62">
        <v>1</v>
      </c>
      <c r="G29" s="45">
        <f t="shared" si="0"/>
        <v>1</v>
      </c>
      <c r="H29" s="152">
        <v>104615</v>
      </c>
      <c r="I29" s="47">
        <f t="shared" si="1"/>
        <v>104615</v>
      </c>
      <c r="K29" s="119"/>
    </row>
    <row r="30" spans="1:13" s="84" customFormat="1" ht="24" customHeight="1">
      <c r="A30" s="83"/>
      <c r="B30" s="118" t="s">
        <v>60</v>
      </c>
      <c r="C30" s="86" t="s">
        <v>61</v>
      </c>
      <c r="D30" s="81" t="s">
        <v>40</v>
      </c>
      <c r="E30" s="82">
        <v>5</v>
      </c>
      <c r="F30" s="62">
        <v>1</v>
      </c>
      <c r="G30" s="45">
        <f t="shared" si="0"/>
        <v>5</v>
      </c>
      <c r="H30" s="152">
        <v>16334</v>
      </c>
      <c r="I30" s="47">
        <f t="shared" si="1"/>
        <v>81670</v>
      </c>
      <c r="K30" s="119"/>
    </row>
    <row r="31" spans="1:13" s="84" customFormat="1" ht="24" customHeight="1">
      <c r="A31" s="83"/>
      <c r="B31" s="118" t="s">
        <v>62</v>
      </c>
      <c r="C31" s="86" t="s">
        <v>63</v>
      </c>
      <c r="D31" s="81" t="s">
        <v>40</v>
      </c>
      <c r="E31" s="82">
        <v>5</v>
      </c>
      <c r="F31" s="62">
        <v>1</v>
      </c>
      <c r="G31" s="45">
        <f t="shared" si="0"/>
        <v>5</v>
      </c>
      <c r="H31" s="152">
        <v>31863</v>
      </c>
      <c r="I31" s="47">
        <f t="shared" si="1"/>
        <v>159315</v>
      </c>
      <c r="K31" s="119"/>
    </row>
    <row r="32" spans="1:13" s="84" customFormat="1" ht="24" customHeight="1">
      <c r="A32" s="83"/>
      <c r="B32" s="118" t="s">
        <v>64</v>
      </c>
      <c r="C32" s="86" t="s">
        <v>65</v>
      </c>
      <c r="D32" s="81" t="s">
        <v>40</v>
      </c>
      <c r="E32" s="82">
        <v>5</v>
      </c>
      <c r="F32" s="62">
        <v>1</v>
      </c>
      <c r="G32" s="45">
        <f t="shared" si="0"/>
        <v>5</v>
      </c>
      <c r="H32" s="152">
        <v>49910</v>
      </c>
      <c r="I32" s="47">
        <f t="shared" si="1"/>
        <v>249550</v>
      </c>
      <c r="K32" s="119"/>
    </row>
    <row r="33" spans="1:11" s="84" customFormat="1" ht="24" customHeight="1">
      <c r="A33" s="83"/>
      <c r="B33" s="118" t="s">
        <v>66</v>
      </c>
      <c r="C33" s="86" t="s">
        <v>67</v>
      </c>
      <c r="D33" s="81" t="s">
        <v>33</v>
      </c>
      <c r="E33" s="82">
        <v>1</v>
      </c>
      <c r="F33" s="62">
        <v>1</v>
      </c>
      <c r="G33" s="45">
        <f t="shared" si="0"/>
        <v>1</v>
      </c>
      <c r="H33" s="152">
        <v>69109</v>
      </c>
      <c r="I33" s="47">
        <f t="shared" si="1"/>
        <v>69109</v>
      </c>
      <c r="K33" s="119"/>
    </row>
    <row r="34" spans="1:11" s="84" customFormat="1" ht="36.75" customHeight="1">
      <c r="A34" s="83"/>
      <c r="B34" s="118" t="s">
        <v>68</v>
      </c>
      <c r="C34" s="88" t="s">
        <v>69</v>
      </c>
      <c r="D34" s="81" t="s">
        <v>33</v>
      </c>
      <c r="E34" s="82">
        <v>1</v>
      </c>
      <c r="F34" s="62">
        <v>1</v>
      </c>
      <c r="G34" s="45">
        <f t="shared" si="0"/>
        <v>1</v>
      </c>
      <c r="H34" s="152">
        <v>25715</v>
      </c>
      <c r="I34" s="47">
        <f t="shared" si="1"/>
        <v>25715</v>
      </c>
      <c r="K34" s="119"/>
    </row>
    <row r="35" spans="1:11" s="84" customFormat="1" ht="24" customHeight="1">
      <c r="A35" s="83"/>
      <c r="B35" s="118" t="s">
        <v>70</v>
      </c>
      <c r="C35" s="86" t="s">
        <v>71</v>
      </c>
      <c r="D35" s="81" t="s">
        <v>33</v>
      </c>
      <c r="E35" s="82">
        <v>1</v>
      </c>
      <c r="F35" s="62">
        <v>1</v>
      </c>
      <c r="G35" s="45">
        <f t="shared" si="0"/>
        <v>1</v>
      </c>
      <c r="H35" s="152">
        <v>36004</v>
      </c>
      <c r="I35" s="47">
        <f t="shared" si="1"/>
        <v>36004</v>
      </c>
      <c r="K35" s="119"/>
    </row>
    <row r="36" spans="1:11" s="84" customFormat="1" ht="75" customHeight="1">
      <c r="A36" s="83"/>
      <c r="B36" s="118" t="s">
        <v>72</v>
      </c>
      <c r="C36" s="88" t="s">
        <v>73</v>
      </c>
      <c r="D36" s="81" t="s">
        <v>33</v>
      </c>
      <c r="E36" s="82">
        <v>1</v>
      </c>
      <c r="F36" s="62">
        <v>1</v>
      </c>
      <c r="G36" s="45">
        <f t="shared" si="0"/>
        <v>1</v>
      </c>
      <c r="H36" s="152">
        <v>615568</v>
      </c>
      <c r="I36" s="47">
        <f t="shared" si="1"/>
        <v>615568</v>
      </c>
      <c r="K36" s="119"/>
    </row>
    <row r="37" spans="1:11" s="84" customFormat="1" ht="58.5" customHeight="1">
      <c r="A37" s="83"/>
      <c r="B37" s="118" t="s">
        <v>74</v>
      </c>
      <c r="C37" s="88" t="s">
        <v>75</v>
      </c>
      <c r="D37" s="81" t="s">
        <v>33</v>
      </c>
      <c r="E37" s="82">
        <v>1</v>
      </c>
      <c r="F37" s="62">
        <v>1</v>
      </c>
      <c r="G37" s="45">
        <f t="shared" si="0"/>
        <v>1</v>
      </c>
      <c r="H37" s="152">
        <v>840826</v>
      </c>
      <c r="I37" s="47">
        <f t="shared" si="1"/>
        <v>840826</v>
      </c>
      <c r="K37" s="119"/>
    </row>
    <row r="38" spans="1:11" s="84" customFormat="1" ht="24" customHeight="1">
      <c r="A38" s="83"/>
      <c r="B38" s="118" t="s">
        <v>76</v>
      </c>
      <c r="C38" s="86" t="s">
        <v>77</v>
      </c>
      <c r="D38" s="44" t="s">
        <v>30</v>
      </c>
      <c r="E38" s="82">
        <v>4</v>
      </c>
      <c r="F38" s="62">
        <v>1</v>
      </c>
      <c r="G38" s="45">
        <f t="shared" si="0"/>
        <v>4</v>
      </c>
      <c r="H38" s="152">
        <v>45988</v>
      </c>
      <c r="I38" s="47">
        <f t="shared" si="1"/>
        <v>183952</v>
      </c>
      <c r="K38" s="119"/>
    </row>
    <row r="39" spans="1:11" s="84" customFormat="1" ht="42" customHeight="1">
      <c r="A39" s="83"/>
      <c r="B39" s="118" t="s">
        <v>78</v>
      </c>
      <c r="C39" s="88" t="s">
        <v>218</v>
      </c>
      <c r="D39" s="44" t="s">
        <v>30</v>
      </c>
      <c r="E39" s="82">
        <f>4+(7.2*2.4)</f>
        <v>21.28</v>
      </c>
      <c r="F39" s="62">
        <v>1</v>
      </c>
      <c r="G39" s="45">
        <f t="shared" si="0"/>
        <v>21.28</v>
      </c>
      <c r="H39" s="152">
        <v>80095</v>
      </c>
      <c r="I39" s="47">
        <f t="shared" si="1"/>
        <v>1704422</v>
      </c>
      <c r="K39" s="119"/>
    </row>
    <row r="40" spans="1:11" s="84" customFormat="1" ht="107.25" customHeight="1">
      <c r="A40" s="83"/>
      <c r="B40" s="120" t="s">
        <v>79</v>
      </c>
      <c r="C40" s="88" t="s">
        <v>80</v>
      </c>
      <c r="D40" s="81" t="s">
        <v>33</v>
      </c>
      <c r="E40" s="82">
        <v>1</v>
      </c>
      <c r="F40" s="62">
        <v>1</v>
      </c>
      <c r="G40" s="45">
        <f t="shared" si="0"/>
        <v>1</v>
      </c>
      <c r="H40" s="152">
        <v>165563</v>
      </c>
      <c r="I40" s="47">
        <f t="shared" si="1"/>
        <v>165563</v>
      </c>
      <c r="K40" s="119"/>
    </row>
    <row r="41" spans="1:11" s="84" customFormat="1" ht="42" customHeight="1">
      <c r="A41" s="83"/>
      <c r="B41" s="118" t="s">
        <v>81</v>
      </c>
      <c r="C41" s="97" t="s">
        <v>82</v>
      </c>
      <c r="D41" s="93" t="s">
        <v>33</v>
      </c>
      <c r="E41" s="98">
        <v>1</v>
      </c>
      <c r="F41" s="99">
        <v>1</v>
      </c>
      <c r="G41" s="45">
        <f t="shared" si="0"/>
        <v>1</v>
      </c>
      <c r="H41" s="153">
        <v>83921</v>
      </c>
      <c r="I41" s="47">
        <f t="shared" si="1"/>
        <v>83921</v>
      </c>
      <c r="K41" s="119"/>
    </row>
    <row r="42" spans="1:11" s="84" customFormat="1" ht="66.75" customHeight="1">
      <c r="A42" s="83"/>
      <c r="B42" s="118" t="s">
        <v>83</v>
      </c>
      <c r="C42" s="88" t="s">
        <v>84</v>
      </c>
      <c r="D42" s="81" t="s">
        <v>33</v>
      </c>
      <c r="E42" s="82">
        <v>2</v>
      </c>
      <c r="F42" s="100">
        <v>1</v>
      </c>
      <c r="G42" s="45">
        <f t="shared" si="0"/>
        <v>2</v>
      </c>
      <c r="H42" s="154">
        <v>96251</v>
      </c>
      <c r="I42" s="47">
        <f t="shared" si="1"/>
        <v>192502</v>
      </c>
      <c r="K42" s="119"/>
    </row>
    <row r="43" spans="1:11" s="84" customFormat="1" ht="66.75" customHeight="1">
      <c r="A43" s="83"/>
      <c r="B43" s="118" t="s">
        <v>86</v>
      </c>
      <c r="C43" s="88" t="s">
        <v>85</v>
      </c>
      <c r="D43" s="81" t="s">
        <v>33</v>
      </c>
      <c r="E43" s="82">
        <v>2</v>
      </c>
      <c r="F43" s="100">
        <v>1</v>
      </c>
      <c r="G43" s="45">
        <f t="shared" si="0"/>
        <v>2</v>
      </c>
      <c r="H43" s="154">
        <v>163931</v>
      </c>
      <c r="I43" s="47">
        <f t="shared" si="1"/>
        <v>327862</v>
      </c>
      <c r="K43" s="119"/>
    </row>
    <row r="44" spans="1:11" s="84" customFormat="1" ht="51.75" customHeight="1">
      <c r="A44" s="83"/>
      <c r="B44" s="118" t="s">
        <v>87</v>
      </c>
      <c r="C44" s="90" t="s">
        <v>125</v>
      </c>
      <c r="D44" s="44" t="s">
        <v>30</v>
      </c>
      <c r="E44" s="82">
        <v>1</v>
      </c>
      <c r="F44" s="100">
        <v>1</v>
      </c>
      <c r="G44" s="45">
        <f t="shared" si="0"/>
        <v>1</v>
      </c>
      <c r="H44" s="154">
        <v>162891</v>
      </c>
      <c r="I44" s="47">
        <f t="shared" si="1"/>
        <v>162891</v>
      </c>
    </row>
    <row r="45" spans="1:11" s="84" customFormat="1" ht="52.5" customHeight="1">
      <c r="A45" s="83"/>
      <c r="B45" s="118" t="s">
        <v>88</v>
      </c>
      <c r="C45" s="90" t="s">
        <v>121</v>
      </c>
      <c r="D45" s="81" t="s">
        <v>33</v>
      </c>
      <c r="E45" s="82">
        <v>1</v>
      </c>
      <c r="F45" s="100">
        <v>1</v>
      </c>
      <c r="G45" s="45">
        <f t="shared" si="0"/>
        <v>1</v>
      </c>
      <c r="H45" s="154">
        <v>208350</v>
      </c>
      <c r="I45" s="47">
        <f t="shared" si="1"/>
        <v>208350</v>
      </c>
    </row>
    <row r="46" spans="1:11" s="84" customFormat="1" ht="54.75" customHeight="1">
      <c r="A46" s="83"/>
      <c r="B46" s="118" t="s">
        <v>90</v>
      </c>
      <c r="C46" s="90" t="s">
        <v>122</v>
      </c>
      <c r="D46" s="81" t="s">
        <v>33</v>
      </c>
      <c r="E46" s="82">
        <v>1</v>
      </c>
      <c r="F46" s="100">
        <v>1</v>
      </c>
      <c r="G46" s="45">
        <f t="shared" ref="G46" si="2">E46</f>
        <v>1</v>
      </c>
      <c r="H46" s="154">
        <v>218071</v>
      </c>
      <c r="I46" s="47">
        <f t="shared" si="1"/>
        <v>218071</v>
      </c>
    </row>
    <row r="47" spans="1:11" s="84" customFormat="1" ht="61.5" customHeight="1">
      <c r="A47" s="83"/>
      <c r="B47" s="118" t="s">
        <v>92</v>
      </c>
      <c r="C47" s="90" t="s">
        <v>123</v>
      </c>
      <c r="D47" s="81" t="s">
        <v>33</v>
      </c>
      <c r="E47" s="82">
        <v>1</v>
      </c>
      <c r="F47" s="100">
        <v>1</v>
      </c>
      <c r="G47" s="45">
        <f t="shared" ref="G47" si="3">E47</f>
        <v>1</v>
      </c>
      <c r="H47" s="154">
        <v>219997</v>
      </c>
      <c r="I47" s="47">
        <f t="shared" si="1"/>
        <v>219997</v>
      </c>
    </row>
    <row r="48" spans="1:11" s="84" customFormat="1" ht="82.5" customHeight="1">
      <c r="A48" s="83"/>
      <c r="B48" s="118" t="s">
        <v>94</v>
      </c>
      <c r="C48" s="90" t="s">
        <v>126</v>
      </c>
      <c r="D48" s="81" t="s">
        <v>33</v>
      </c>
      <c r="E48" s="82">
        <v>1</v>
      </c>
      <c r="F48" s="100">
        <v>1</v>
      </c>
      <c r="G48" s="45">
        <f t="shared" si="0"/>
        <v>1</v>
      </c>
      <c r="H48" s="154">
        <v>1017644</v>
      </c>
      <c r="I48" s="47">
        <f t="shared" si="1"/>
        <v>1017644</v>
      </c>
      <c r="K48" s="119"/>
    </row>
    <row r="49" spans="1:13" s="84" customFormat="1" ht="82.5" customHeight="1">
      <c r="A49" s="83"/>
      <c r="B49" s="118" t="s">
        <v>95</v>
      </c>
      <c r="C49" s="90" t="s">
        <v>89</v>
      </c>
      <c r="D49" s="44" t="s">
        <v>30</v>
      </c>
      <c r="E49" s="82">
        <v>2</v>
      </c>
      <c r="F49" s="62">
        <v>2</v>
      </c>
      <c r="G49" s="45">
        <f t="shared" si="0"/>
        <v>2</v>
      </c>
      <c r="H49" s="154">
        <v>648603</v>
      </c>
      <c r="I49" s="47">
        <f t="shared" si="1"/>
        <v>1297206</v>
      </c>
      <c r="K49" s="119"/>
    </row>
    <row r="50" spans="1:13" s="84" customFormat="1" ht="66.75" customHeight="1">
      <c r="A50" s="83"/>
      <c r="B50" s="118" t="s">
        <v>96</v>
      </c>
      <c r="C50" s="90" t="s">
        <v>91</v>
      </c>
      <c r="D50" s="44" t="s">
        <v>30</v>
      </c>
      <c r="E50" s="98">
        <v>4</v>
      </c>
      <c r="F50" s="99">
        <v>1</v>
      </c>
      <c r="G50" s="45">
        <f t="shared" si="0"/>
        <v>4</v>
      </c>
      <c r="H50" s="156">
        <v>72465</v>
      </c>
      <c r="I50" s="47">
        <f t="shared" si="1"/>
        <v>289860</v>
      </c>
      <c r="K50" s="119"/>
    </row>
    <row r="51" spans="1:13" s="84" customFormat="1" ht="52.5" customHeight="1">
      <c r="A51" s="83"/>
      <c r="B51" s="120" t="s">
        <v>97</v>
      </c>
      <c r="C51" s="89" t="s">
        <v>93</v>
      </c>
      <c r="D51" s="96" t="s">
        <v>40</v>
      </c>
      <c r="E51" s="98">
        <v>10</v>
      </c>
      <c r="F51" s="101">
        <v>1</v>
      </c>
      <c r="G51" s="45">
        <f t="shared" si="0"/>
        <v>10</v>
      </c>
      <c r="H51" s="156">
        <v>13740</v>
      </c>
      <c r="I51" s="47">
        <f t="shared" si="1"/>
        <v>137400</v>
      </c>
      <c r="K51" s="119"/>
    </row>
    <row r="52" spans="1:13" s="1" customFormat="1" ht="63.75" customHeight="1">
      <c r="A52" s="7"/>
      <c r="B52" s="118" t="s">
        <v>98</v>
      </c>
      <c r="C52" s="90" t="s">
        <v>99</v>
      </c>
      <c r="D52" s="93" t="s">
        <v>33</v>
      </c>
      <c r="E52" s="82">
        <v>1</v>
      </c>
      <c r="F52" s="62">
        <v>1</v>
      </c>
      <c r="G52" s="45">
        <f t="shared" si="0"/>
        <v>1</v>
      </c>
      <c r="H52" s="152">
        <v>446009</v>
      </c>
      <c r="I52" s="47">
        <f t="shared" si="1"/>
        <v>446009</v>
      </c>
      <c r="J52" s="84"/>
      <c r="K52" s="119"/>
    </row>
    <row r="53" spans="1:13" s="1" customFormat="1" ht="53.25" customHeight="1">
      <c r="A53" s="7"/>
      <c r="B53" s="121" t="s">
        <v>127</v>
      </c>
      <c r="C53" s="102" t="s">
        <v>100</v>
      </c>
      <c r="D53" s="93" t="s">
        <v>33</v>
      </c>
      <c r="E53" s="98">
        <v>1</v>
      </c>
      <c r="F53" s="99">
        <v>1</v>
      </c>
      <c r="G53" s="45">
        <f t="shared" si="0"/>
        <v>1</v>
      </c>
      <c r="H53" s="153">
        <v>227844</v>
      </c>
      <c r="I53" s="47">
        <f t="shared" si="1"/>
        <v>227844</v>
      </c>
      <c r="J53" s="84"/>
      <c r="K53" s="119"/>
    </row>
    <row r="54" spans="1:13" s="1" customFormat="1" ht="53.25" customHeight="1">
      <c r="A54" s="7"/>
      <c r="B54" s="120" t="s">
        <v>101</v>
      </c>
      <c r="C54" s="89" t="s">
        <v>102</v>
      </c>
      <c r="D54" s="93" t="s">
        <v>33</v>
      </c>
      <c r="E54" s="98">
        <v>1</v>
      </c>
      <c r="F54" s="101">
        <v>1</v>
      </c>
      <c r="G54" s="54">
        <f t="shared" si="0"/>
        <v>1</v>
      </c>
      <c r="H54" s="156">
        <v>252035</v>
      </c>
      <c r="I54" s="122">
        <f t="shared" si="1"/>
        <v>252035</v>
      </c>
      <c r="J54" s="84"/>
      <c r="K54" s="119"/>
    </row>
    <row r="55" spans="1:13" s="1" customFormat="1" ht="33" customHeight="1">
      <c r="A55" s="7"/>
      <c r="B55" s="179" t="s">
        <v>128</v>
      </c>
      <c r="C55" s="180"/>
      <c r="D55" s="180"/>
      <c r="E55" s="180"/>
      <c r="F55" s="180"/>
      <c r="G55" s="180"/>
      <c r="H55" s="180"/>
      <c r="I55" s="181"/>
      <c r="J55" s="84"/>
      <c r="K55" s="119"/>
    </row>
    <row r="56" spans="1:13" s="1" customFormat="1" ht="36" customHeight="1">
      <c r="A56" s="7"/>
      <c r="B56" s="48"/>
      <c r="C56" s="72" t="s">
        <v>28</v>
      </c>
      <c r="D56" s="63"/>
      <c r="E56" s="65"/>
      <c r="F56" s="49"/>
      <c r="G56" s="65"/>
      <c r="H56" s="125"/>
      <c r="I56" s="66">
        <f>SUM(I57:I60)</f>
        <v>10634484</v>
      </c>
      <c r="J56" s="84"/>
      <c r="K56" s="119"/>
    </row>
    <row r="57" spans="1:13" s="1" customFormat="1" ht="53.25" customHeight="1">
      <c r="A57" s="7"/>
      <c r="B57" s="118" t="s">
        <v>130</v>
      </c>
      <c r="C57" s="90" t="s">
        <v>219</v>
      </c>
      <c r="D57" s="44" t="s">
        <v>30</v>
      </c>
      <c r="E57" s="82">
        <v>5.6</v>
      </c>
      <c r="F57" s="62">
        <v>1</v>
      </c>
      <c r="G57" s="45">
        <f t="shared" ref="G57:G60" si="4">E57</f>
        <v>5.6</v>
      </c>
      <c r="H57" s="158">
        <v>169154</v>
      </c>
      <c r="I57" s="47">
        <f>ROUND(H57*E57,0)</f>
        <v>947262</v>
      </c>
      <c r="J57" s="84"/>
      <c r="K57" s="119"/>
    </row>
    <row r="58" spans="1:13" s="1" customFormat="1" ht="53.25" customHeight="1">
      <c r="A58" s="7"/>
      <c r="B58" s="118" t="s">
        <v>131</v>
      </c>
      <c r="C58" s="90" t="s">
        <v>133</v>
      </c>
      <c r="D58" s="44" t="s">
        <v>30</v>
      </c>
      <c r="E58" s="82">
        <f>1.2*2.4</f>
        <v>2.88</v>
      </c>
      <c r="F58" s="62">
        <v>1</v>
      </c>
      <c r="G58" s="45">
        <f t="shared" si="4"/>
        <v>2.88</v>
      </c>
      <c r="H58" s="158">
        <v>1209146</v>
      </c>
      <c r="I58" s="47">
        <f t="shared" ref="I58:I60" si="5">ROUND(H58*E58,0)</f>
        <v>3482340</v>
      </c>
      <c r="J58" s="84"/>
      <c r="K58" s="119"/>
    </row>
    <row r="59" spans="1:13" s="1" customFormat="1" ht="53.25" customHeight="1">
      <c r="A59" s="7"/>
      <c r="B59" s="118" t="s">
        <v>132</v>
      </c>
      <c r="C59" s="90" t="s">
        <v>134</v>
      </c>
      <c r="D59" s="44" t="s">
        <v>30</v>
      </c>
      <c r="E59" s="82">
        <f>(1.4+1.5)*2.4</f>
        <v>6.96</v>
      </c>
      <c r="F59" s="62">
        <v>1</v>
      </c>
      <c r="G59" s="45">
        <f t="shared" si="4"/>
        <v>6.96</v>
      </c>
      <c r="H59" s="158">
        <v>822497</v>
      </c>
      <c r="I59" s="47">
        <f t="shared" si="5"/>
        <v>5724579</v>
      </c>
      <c r="J59" s="84"/>
      <c r="K59" s="119"/>
    </row>
    <row r="60" spans="1:13" s="1" customFormat="1" ht="91.5" customHeight="1">
      <c r="A60" s="7"/>
      <c r="B60" s="118" t="s">
        <v>135</v>
      </c>
      <c r="C60" s="90" t="s">
        <v>136</v>
      </c>
      <c r="D60" s="81" t="s">
        <v>40</v>
      </c>
      <c r="E60" s="82">
        <f>4.1*3</f>
        <v>12.299999999999999</v>
      </c>
      <c r="F60" s="100">
        <v>1</v>
      </c>
      <c r="G60" s="45">
        <f t="shared" si="4"/>
        <v>12.299999999999999</v>
      </c>
      <c r="H60" s="158">
        <v>39049</v>
      </c>
      <c r="I60" s="47">
        <f t="shared" si="5"/>
        <v>480303</v>
      </c>
      <c r="J60" s="84"/>
      <c r="K60" s="119"/>
    </row>
    <row r="61" spans="1:13" s="1" customFormat="1" ht="31.5" customHeight="1">
      <c r="A61" s="7"/>
      <c r="B61" s="179" t="s">
        <v>140</v>
      </c>
      <c r="C61" s="180"/>
      <c r="D61" s="180"/>
      <c r="E61" s="180"/>
      <c r="F61" s="180"/>
      <c r="G61" s="180"/>
      <c r="H61" s="180"/>
      <c r="I61" s="181"/>
      <c r="J61" s="84"/>
      <c r="K61" s="119"/>
    </row>
    <row r="62" spans="1:13" s="1" customFormat="1" ht="30" customHeight="1">
      <c r="A62" s="7"/>
      <c r="B62" s="48"/>
      <c r="C62" s="72" t="s">
        <v>28</v>
      </c>
      <c r="D62" s="63"/>
      <c r="E62" s="65"/>
      <c r="F62" s="49"/>
      <c r="G62" s="65"/>
      <c r="H62" s="125"/>
      <c r="I62" s="66">
        <f>SUM(I63:I65)</f>
        <v>3384334</v>
      </c>
      <c r="J62" s="84"/>
      <c r="K62" s="119"/>
    </row>
    <row r="63" spans="1:13" s="1" customFormat="1" ht="63.75" customHeight="1">
      <c r="A63" s="7"/>
      <c r="B63" s="120" t="s">
        <v>137</v>
      </c>
      <c r="C63" s="144" t="s">
        <v>103</v>
      </c>
      <c r="D63" s="145" t="s">
        <v>30</v>
      </c>
      <c r="E63" s="98">
        <f>(2.5+0.5)*2.4</f>
        <v>7.1999999999999993</v>
      </c>
      <c r="F63" s="101">
        <v>1</v>
      </c>
      <c r="G63" s="54">
        <f t="shared" ref="G63:G65" si="6">E63</f>
        <v>7.1999999999999993</v>
      </c>
      <c r="H63" s="160">
        <v>137249</v>
      </c>
      <c r="I63" s="165">
        <f t="shared" ref="I63:I65" si="7">ROUND(H63*E63,0)</f>
        <v>988193</v>
      </c>
      <c r="J63" s="84"/>
      <c r="K63" s="119"/>
    </row>
    <row r="64" spans="1:13" s="1" customFormat="1" ht="91.5" customHeight="1">
      <c r="A64" s="7"/>
      <c r="B64" s="118" t="s">
        <v>138</v>
      </c>
      <c r="C64" s="88" t="s">
        <v>139</v>
      </c>
      <c r="D64" s="134" t="s">
        <v>30</v>
      </c>
      <c r="E64" s="135">
        <f>1.2*2.4</f>
        <v>2.88</v>
      </c>
      <c r="F64" s="136">
        <v>1</v>
      </c>
      <c r="G64" s="82">
        <f t="shared" si="6"/>
        <v>2.88</v>
      </c>
      <c r="H64" s="158">
        <v>688056</v>
      </c>
      <c r="I64" s="161">
        <f t="shared" si="7"/>
        <v>1981601</v>
      </c>
      <c r="J64" s="84"/>
      <c r="K64" s="119"/>
      <c r="M64" s="113"/>
    </row>
    <row r="65" spans="1:13" s="1" customFormat="1" ht="68.25" customHeight="1">
      <c r="A65" s="7"/>
      <c r="B65" s="118" t="s">
        <v>199</v>
      </c>
      <c r="C65" s="88" t="s">
        <v>200</v>
      </c>
      <c r="D65" s="44" t="s">
        <v>30</v>
      </c>
      <c r="E65" s="82">
        <f>1.4*2.4</f>
        <v>3.36</v>
      </c>
      <c r="F65" s="62">
        <v>1</v>
      </c>
      <c r="G65" s="45">
        <f t="shared" si="6"/>
        <v>3.36</v>
      </c>
      <c r="H65" s="158">
        <v>123375</v>
      </c>
      <c r="I65" s="166">
        <f t="shared" si="7"/>
        <v>414540</v>
      </c>
      <c r="J65" s="84"/>
      <c r="K65" s="119"/>
      <c r="M65" s="113"/>
    </row>
    <row r="66" spans="1:13" s="1" customFormat="1" ht="33.75" customHeight="1">
      <c r="A66" s="7"/>
      <c r="B66" s="213" t="s">
        <v>141</v>
      </c>
      <c r="C66" s="214"/>
      <c r="D66" s="214"/>
      <c r="E66" s="214"/>
      <c r="F66" s="214"/>
      <c r="G66" s="214"/>
      <c r="H66" s="214"/>
      <c r="I66" s="215"/>
      <c r="J66" s="84"/>
      <c r="K66" s="119"/>
      <c r="M66" s="113"/>
    </row>
    <row r="67" spans="1:13" s="1" customFormat="1" ht="42" customHeight="1">
      <c r="A67" s="7"/>
      <c r="B67" s="106"/>
      <c r="C67" s="107" t="s">
        <v>28</v>
      </c>
      <c r="D67" s="108"/>
      <c r="E67" s="109"/>
      <c r="F67" s="110"/>
      <c r="G67" s="109"/>
      <c r="H67" s="127"/>
      <c r="I67" s="111">
        <f>SUM(I68:I70)</f>
        <v>857604</v>
      </c>
      <c r="J67" s="84"/>
      <c r="K67" s="119"/>
      <c r="M67" s="113"/>
    </row>
    <row r="68" spans="1:13" s="1" customFormat="1" ht="58.5" customHeight="1">
      <c r="A68" s="7"/>
      <c r="B68" s="118" t="s">
        <v>142</v>
      </c>
      <c r="C68" s="88" t="s">
        <v>145</v>
      </c>
      <c r="D68" s="134" t="s">
        <v>40</v>
      </c>
      <c r="E68" s="135">
        <f>5.9+5.9+3.4+3.4</f>
        <v>18.600000000000001</v>
      </c>
      <c r="F68" s="136">
        <v>1</v>
      </c>
      <c r="G68" s="45">
        <f t="shared" ref="G68:G74" si="8">E68</f>
        <v>18.600000000000001</v>
      </c>
      <c r="H68" s="158">
        <v>9329</v>
      </c>
      <c r="I68" s="162">
        <f t="shared" ref="I68:I70" si="9">ROUND(H68*E68,0)</f>
        <v>173519</v>
      </c>
      <c r="J68" s="84"/>
      <c r="K68" s="119"/>
      <c r="M68" s="113"/>
    </row>
    <row r="69" spans="1:13" s="1" customFormat="1" ht="46.5" customHeight="1">
      <c r="A69" s="7"/>
      <c r="B69" s="118" t="s">
        <v>143</v>
      </c>
      <c r="C69" s="88" t="s">
        <v>146</v>
      </c>
      <c r="D69" s="134" t="s">
        <v>30</v>
      </c>
      <c r="E69" s="135">
        <v>1.5</v>
      </c>
      <c r="F69" s="136">
        <v>1</v>
      </c>
      <c r="G69" s="45">
        <f t="shared" si="8"/>
        <v>1.5</v>
      </c>
      <c r="H69" s="158">
        <v>26412</v>
      </c>
      <c r="I69" s="162">
        <f t="shared" si="9"/>
        <v>39618</v>
      </c>
      <c r="J69" s="84"/>
      <c r="K69" s="119"/>
      <c r="M69" s="113"/>
    </row>
    <row r="70" spans="1:13" s="1" customFormat="1" ht="53.25" customHeight="1">
      <c r="A70" s="7"/>
      <c r="B70" s="118" t="s">
        <v>144</v>
      </c>
      <c r="C70" s="88" t="s">
        <v>147</v>
      </c>
      <c r="D70" s="134" t="s">
        <v>33</v>
      </c>
      <c r="E70" s="135">
        <v>1</v>
      </c>
      <c r="F70" s="136">
        <v>1</v>
      </c>
      <c r="G70" s="45">
        <f t="shared" si="8"/>
        <v>1</v>
      </c>
      <c r="H70" s="158">
        <v>644467</v>
      </c>
      <c r="I70" s="162">
        <f t="shared" si="9"/>
        <v>644467</v>
      </c>
      <c r="J70" s="84"/>
      <c r="K70" s="119"/>
      <c r="M70" s="113"/>
    </row>
    <row r="71" spans="1:13" s="1" customFormat="1" ht="29.25" customHeight="1">
      <c r="A71" s="7"/>
      <c r="B71" s="182" t="s">
        <v>148</v>
      </c>
      <c r="C71" s="183"/>
      <c r="D71" s="183"/>
      <c r="E71" s="183"/>
      <c r="F71" s="183"/>
      <c r="G71" s="183"/>
      <c r="H71" s="183"/>
      <c r="I71" s="184"/>
      <c r="J71" s="84"/>
      <c r="K71" s="119"/>
      <c r="M71" s="113"/>
    </row>
    <row r="72" spans="1:13" s="1" customFormat="1" ht="39" customHeight="1">
      <c r="A72" s="7"/>
      <c r="B72" s="106"/>
      <c r="C72" s="107" t="s">
        <v>28</v>
      </c>
      <c r="D72" s="108"/>
      <c r="E72" s="109"/>
      <c r="F72" s="110"/>
      <c r="G72" s="109"/>
      <c r="H72" s="127"/>
      <c r="I72" s="111">
        <f>SUM(I73:I76)</f>
        <v>4501493</v>
      </c>
      <c r="J72" s="84"/>
      <c r="K72" s="119"/>
      <c r="M72" s="113"/>
    </row>
    <row r="73" spans="1:13" s="1" customFormat="1" ht="41.25" customHeight="1">
      <c r="A73" s="7"/>
      <c r="B73" s="118" t="s">
        <v>150</v>
      </c>
      <c r="C73" s="88" t="s">
        <v>149</v>
      </c>
      <c r="D73" s="134" t="s">
        <v>30</v>
      </c>
      <c r="E73" s="135">
        <f>23+(5.6*2.4)+(5.6*2.4)+0.12</f>
        <v>49.999999999999993</v>
      </c>
      <c r="F73" s="136">
        <v>1</v>
      </c>
      <c r="G73" s="45">
        <f t="shared" si="8"/>
        <v>49.999999999999993</v>
      </c>
      <c r="H73" s="158">
        <v>37743</v>
      </c>
      <c r="I73" s="162">
        <f t="shared" ref="I73:I76" si="10">ROUND(H73*E73,0)</f>
        <v>1887150</v>
      </c>
      <c r="J73" s="84"/>
      <c r="K73" s="119"/>
      <c r="M73" s="113"/>
    </row>
    <row r="74" spans="1:13" s="1" customFormat="1" ht="53.25" customHeight="1">
      <c r="A74" s="7"/>
      <c r="B74" s="120" t="s">
        <v>152</v>
      </c>
      <c r="C74" s="97" t="s">
        <v>151</v>
      </c>
      <c r="D74" s="137" t="s">
        <v>30</v>
      </c>
      <c r="E74" s="138">
        <f>(5.3+4.1+1)*2.4</f>
        <v>24.959999999999997</v>
      </c>
      <c r="F74" s="139">
        <v>1</v>
      </c>
      <c r="G74" s="54">
        <f t="shared" si="8"/>
        <v>24.959999999999997</v>
      </c>
      <c r="H74" s="160">
        <v>17266</v>
      </c>
      <c r="I74" s="162">
        <f t="shared" si="10"/>
        <v>430959</v>
      </c>
      <c r="J74" s="84"/>
      <c r="K74" s="119"/>
      <c r="M74" s="113"/>
    </row>
    <row r="75" spans="1:13" s="1" customFormat="1" ht="69" customHeight="1">
      <c r="A75" s="7"/>
      <c r="B75" s="118" t="s">
        <v>153</v>
      </c>
      <c r="C75" s="140" t="s">
        <v>154</v>
      </c>
      <c r="D75" s="133" t="s">
        <v>30</v>
      </c>
      <c r="E75" s="82">
        <f>(13*2)+(13*2)+(6*1.5)+(6*1.5)</f>
        <v>70</v>
      </c>
      <c r="F75" s="100">
        <v>1</v>
      </c>
      <c r="G75" s="82">
        <f t="shared" ref="G75:G76" si="11">+E75</f>
        <v>70</v>
      </c>
      <c r="H75" s="158">
        <v>28652</v>
      </c>
      <c r="I75" s="162">
        <f t="shared" si="10"/>
        <v>2005640</v>
      </c>
      <c r="J75" s="84"/>
      <c r="K75" s="119"/>
      <c r="M75" s="113"/>
    </row>
    <row r="76" spans="1:13" s="1" customFormat="1" ht="53.25" customHeight="1">
      <c r="A76" s="7"/>
      <c r="B76" s="118" t="s">
        <v>156</v>
      </c>
      <c r="C76" s="132" t="s">
        <v>155</v>
      </c>
      <c r="D76" s="133" t="s">
        <v>30</v>
      </c>
      <c r="E76" s="82">
        <f>E75*30%</f>
        <v>21</v>
      </c>
      <c r="F76" s="100">
        <v>1</v>
      </c>
      <c r="G76" s="82">
        <f t="shared" si="11"/>
        <v>21</v>
      </c>
      <c r="H76" s="158">
        <v>8464</v>
      </c>
      <c r="I76" s="162">
        <f t="shared" si="10"/>
        <v>177744</v>
      </c>
      <c r="J76" s="84"/>
      <c r="K76" s="119"/>
      <c r="M76" s="113"/>
    </row>
    <row r="77" spans="1:13" s="1" customFormat="1" ht="35.25" customHeight="1">
      <c r="A77" s="7"/>
      <c r="B77" s="182" t="s">
        <v>168</v>
      </c>
      <c r="C77" s="183"/>
      <c r="D77" s="183"/>
      <c r="E77" s="183"/>
      <c r="F77" s="183"/>
      <c r="G77" s="183"/>
      <c r="H77" s="183"/>
      <c r="I77" s="184"/>
      <c r="J77" s="84"/>
      <c r="K77" s="119"/>
      <c r="M77" s="113"/>
    </row>
    <row r="78" spans="1:13" s="1" customFormat="1" ht="33" customHeight="1">
      <c r="A78" s="7"/>
      <c r="B78" s="106"/>
      <c r="C78" s="107" t="s">
        <v>28</v>
      </c>
      <c r="D78" s="108"/>
      <c r="E78" s="109"/>
      <c r="F78" s="110"/>
      <c r="G78" s="109"/>
      <c r="H78" s="127"/>
      <c r="I78" s="111">
        <f>SUM(I79:I84)</f>
        <v>4594436</v>
      </c>
      <c r="J78" s="84"/>
      <c r="K78" s="119"/>
      <c r="M78" s="113"/>
    </row>
    <row r="79" spans="1:13" s="1" customFormat="1" ht="43.5" customHeight="1">
      <c r="A79" s="7"/>
      <c r="B79" s="118" t="s">
        <v>157</v>
      </c>
      <c r="C79" s="132" t="s">
        <v>164</v>
      </c>
      <c r="D79" s="133" t="s">
        <v>30</v>
      </c>
      <c r="E79" s="82">
        <f>(1.4+3+0.4)*2.25</f>
        <v>10.8</v>
      </c>
      <c r="F79" s="100">
        <v>1</v>
      </c>
      <c r="G79" s="82">
        <f t="shared" ref="G79" si="12">+E79</f>
        <v>10.8</v>
      </c>
      <c r="H79" s="158">
        <v>43359</v>
      </c>
      <c r="I79" s="162">
        <f t="shared" ref="I79:I84" si="13">ROUND(H79*E79,0)</f>
        <v>468277</v>
      </c>
      <c r="J79" s="84"/>
      <c r="K79" s="119"/>
      <c r="M79" s="113"/>
    </row>
    <row r="80" spans="1:13" s="1" customFormat="1" ht="33.75" customHeight="1">
      <c r="A80" s="7"/>
      <c r="B80" s="118" t="s">
        <v>158</v>
      </c>
      <c r="C80" s="132" t="s">
        <v>160</v>
      </c>
      <c r="D80" s="133" t="s">
        <v>30</v>
      </c>
      <c r="E80" s="82">
        <f>((1.4+3+0.4)*2.25)*2</f>
        <v>21.6</v>
      </c>
      <c r="F80" s="100">
        <v>1</v>
      </c>
      <c r="G80" s="82">
        <f t="shared" ref="G80" si="14">+E80</f>
        <v>21.6</v>
      </c>
      <c r="H80" s="158">
        <v>16439</v>
      </c>
      <c r="I80" s="162">
        <f t="shared" si="13"/>
        <v>355082</v>
      </c>
      <c r="J80" s="84"/>
      <c r="K80" s="119"/>
      <c r="M80" s="113"/>
    </row>
    <row r="81" spans="1:13" s="1" customFormat="1" ht="36" customHeight="1">
      <c r="A81" s="7"/>
      <c r="B81" s="118" t="s">
        <v>159</v>
      </c>
      <c r="C81" s="132" t="s">
        <v>161</v>
      </c>
      <c r="D81" s="133" t="s">
        <v>30</v>
      </c>
      <c r="E81" s="82">
        <f>((1.4+3+0.4)*2.25)*2</f>
        <v>21.6</v>
      </c>
      <c r="F81" s="100">
        <v>1</v>
      </c>
      <c r="G81" s="82">
        <f t="shared" ref="G81" si="15">+E81</f>
        <v>21.6</v>
      </c>
      <c r="H81" s="158">
        <v>10024</v>
      </c>
      <c r="I81" s="162">
        <f t="shared" si="13"/>
        <v>216518</v>
      </c>
      <c r="J81" s="84"/>
      <c r="K81" s="119"/>
      <c r="M81" s="113"/>
    </row>
    <row r="82" spans="1:13" s="1" customFormat="1" ht="39" customHeight="1">
      <c r="A82" s="7"/>
      <c r="B82" s="118" t="s">
        <v>162</v>
      </c>
      <c r="C82" s="132" t="s">
        <v>163</v>
      </c>
      <c r="D82" s="133" t="s">
        <v>30</v>
      </c>
      <c r="E82" s="82">
        <f>+E81</f>
        <v>21.6</v>
      </c>
      <c r="F82" s="100">
        <v>1</v>
      </c>
      <c r="G82" s="82">
        <f t="shared" ref="G82:G84" si="16">E82</f>
        <v>21.6</v>
      </c>
      <c r="H82" s="158">
        <v>14047</v>
      </c>
      <c r="I82" s="162">
        <f t="shared" si="13"/>
        <v>303415</v>
      </c>
      <c r="J82" s="84"/>
      <c r="K82" s="119"/>
      <c r="M82" s="113"/>
    </row>
    <row r="83" spans="1:13" s="1" customFormat="1" ht="40.5" customHeight="1">
      <c r="A83" s="7"/>
      <c r="B83" s="118" t="s">
        <v>165</v>
      </c>
      <c r="C83" s="132" t="s">
        <v>167</v>
      </c>
      <c r="D83" s="133" t="s">
        <v>30</v>
      </c>
      <c r="E83" s="82">
        <f>(4.6+6.4+0.5)*2.25</f>
        <v>25.875</v>
      </c>
      <c r="F83" s="100">
        <v>1</v>
      </c>
      <c r="G83" s="82">
        <f t="shared" si="16"/>
        <v>25.875</v>
      </c>
      <c r="H83" s="158">
        <v>72465</v>
      </c>
      <c r="I83" s="162">
        <f t="shared" si="13"/>
        <v>1875032</v>
      </c>
      <c r="J83" s="84"/>
      <c r="K83" s="119"/>
      <c r="M83" s="113"/>
    </row>
    <row r="84" spans="1:13" s="1" customFormat="1" ht="69.75" customHeight="1">
      <c r="A84" s="7"/>
      <c r="B84" s="118" t="s">
        <v>166</v>
      </c>
      <c r="C84" s="88" t="s">
        <v>139</v>
      </c>
      <c r="D84" s="134" t="s">
        <v>30</v>
      </c>
      <c r="E84" s="135">
        <v>2</v>
      </c>
      <c r="F84" s="136">
        <v>1</v>
      </c>
      <c r="G84" s="45">
        <f t="shared" si="16"/>
        <v>2</v>
      </c>
      <c r="H84" s="158">
        <v>688056</v>
      </c>
      <c r="I84" s="162">
        <f t="shared" si="13"/>
        <v>1376112</v>
      </c>
      <c r="J84" s="84"/>
      <c r="K84" s="119"/>
      <c r="M84" s="113"/>
    </row>
    <row r="85" spans="1:13" s="1" customFormat="1" ht="35.25" customHeight="1">
      <c r="A85" s="7"/>
      <c r="B85" s="175" t="s">
        <v>169</v>
      </c>
      <c r="C85" s="176"/>
      <c r="D85" s="176"/>
      <c r="E85" s="176"/>
      <c r="F85" s="176"/>
      <c r="G85" s="176"/>
      <c r="H85" s="176"/>
      <c r="I85" s="177"/>
      <c r="J85" s="84"/>
      <c r="K85" s="119"/>
      <c r="M85" s="113"/>
    </row>
    <row r="86" spans="1:13" s="1" customFormat="1" ht="53.25" customHeight="1">
      <c r="A86" s="7"/>
      <c r="B86" s="106"/>
      <c r="C86" s="107" t="s">
        <v>28</v>
      </c>
      <c r="D86" s="108"/>
      <c r="E86" s="109"/>
      <c r="F86" s="110"/>
      <c r="G86" s="109"/>
      <c r="H86" s="127"/>
      <c r="I86" s="111">
        <f>SUM(I87:I91)</f>
        <v>7356034</v>
      </c>
      <c r="J86" s="84"/>
      <c r="K86" s="119"/>
      <c r="M86" s="113"/>
    </row>
    <row r="87" spans="1:13" s="1" customFormat="1" ht="40.5" customHeight="1">
      <c r="A87" s="7"/>
      <c r="B87" s="143" t="s">
        <v>170</v>
      </c>
      <c r="C87" s="132" t="s">
        <v>171</v>
      </c>
      <c r="D87" s="133" t="s">
        <v>30</v>
      </c>
      <c r="E87" s="82">
        <f>(0.9+1+3.1)*2.25</f>
        <v>11.25</v>
      </c>
      <c r="F87" s="100">
        <v>1</v>
      </c>
      <c r="G87" s="82">
        <f t="shared" ref="G87:G91" si="17">E87</f>
        <v>11.25</v>
      </c>
      <c r="H87" s="157">
        <v>30925</v>
      </c>
      <c r="I87" s="162">
        <f t="shared" ref="I87:I91" si="18">ROUND(H87*E87,0)</f>
        <v>347906</v>
      </c>
      <c r="J87" s="84"/>
      <c r="K87" s="119"/>
      <c r="M87" s="113"/>
    </row>
    <row r="88" spans="1:13" s="1" customFormat="1" ht="48.75" customHeight="1">
      <c r="A88" s="7"/>
      <c r="B88" s="143" t="s">
        <v>172</v>
      </c>
      <c r="C88" s="132" t="s">
        <v>175</v>
      </c>
      <c r="D88" s="141" t="s">
        <v>30</v>
      </c>
      <c r="E88" s="142">
        <f>(2.9+2)*2.25</f>
        <v>11.025</v>
      </c>
      <c r="F88" s="100">
        <v>1</v>
      </c>
      <c r="G88" s="82">
        <f t="shared" si="17"/>
        <v>11.025</v>
      </c>
      <c r="H88" s="157">
        <v>17539</v>
      </c>
      <c r="I88" s="162">
        <f t="shared" si="18"/>
        <v>193367</v>
      </c>
      <c r="J88" s="84"/>
      <c r="K88" s="119"/>
      <c r="M88" s="113"/>
    </row>
    <row r="89" spans="1:13" s="1" customFormat="1" ht="41.25" customHeight="1">
      <c r="A89" s="7"/>
      <c r="B89" s="143" t="s">
        <v>173</v>
      </c>
      <c r="C89" s="132" t="s">
        <v>167</v>
      </c>
      <c r="D89" s="133" t="s">
        <v>30</v>
      </c>
      <c r="E89" s="82">
        <f>(4)*2.25</f>
        <v>9</v>
      </c>
      <c r="F89" s="100">
        <v>1</v>
      </c>
      <c r="G89" s="82">
        <f t="shared" si="17"/>
        <v>9</v>
      </c>
      <c r="H89" s="157">
        <v>72465</v>
      </c>
      <c r="I89" s="162">
        <f t="shared" si="18"/>
        <v>652185</v>
      </c>
      <c r="J89" s="84"/>
      <c r="K89" s="119"/>
      <c r="M89" s="113"/>
    </row>
    <row r="90" spans="1:13" s="1" customFormat="1" ht="45.75" customHeight="1">
      <c r="A90" s="7"/>
      <c r="B90" s="143" t="s">
        <v>174</v>
      </c>
      <c r="C90" s="132" t="s">
        <v>103</v>
      </c>
      <c r="D90" s="133" t="s">
        <v>30</v>
      </c>
      <c r="E90" s="82">
        <f>(4.4+4.7)*2.4</f>
        <v>21.840000000000003</v>
      </c>
      <c r="F90" s="100">
        <v>1</v>
      </c>
      <c r="G90" s="45">
        <f t="shared" si="17"/>
        <v>21.840000000000003</v>
      </c>
      <c r="H90" s="157">
        <v>137249</v>
      </c>
      <c r="I90" s="162">
        <f t="shared" si="18"/>
        <v>2997518</v>
      </c>
      <c r="J90" s="84"/>
      <c r="K90" s="119"/>
      <c r="M90" s="113"/>
    </row>
    <row r="91" spans="1:13" s="1" customFormat="1" ht="78" customHeight="1">
      <c r="A91" s="7"/>
      <c r="B91" s="143" t="s">
        <v>176</v>
      </c>
      <c r="C91" s="88" t="s">
        <v>177</v>
      </c>
      <c r="D91" s="134" t="s">
        <v>30</v>
      </c>
      <c r="E91" s="135">
        <f>2.3*2</f>
        <v>4.5999999999999996</v>
      </c>
      <c r="F91" s="136">
        <v>1</v>
      </c>
      <c r="G91" s="45">
        <f t="shared" si="17"/>
        <v>4.5999999999999996</v>
      </c>
      <c r="H91" s="157">
        <v>688056</v>
      </c>
      <c r="I91" s="162">
        <f t="shared" si="18"/>
        <v>3165058</v>
      </c>
      <c r="J91" s="84"/>
      <c r="K91" s="119"/>
      <c r="M91" s="113"/>
    </row>
    <row r="92" spans="1:13" s="1" customFormat="1" ht="47.25" customHeight="1">
      <c r="A92" s="7"/>
      <c r="B92" s="175" t="s">
        <v>178</v>
      </c>
      <c r="C92" s="176"/>
      <c r="D92" s="176"/>
      <c r="E92" s="176"/>
      <c r="F92" s="176"/>
      <c r="G92" s="176"/>
      <c r="H92" s="176"/>
      <c r="I92" s="177"/>
      <c r="J92" s="84"/>
      <c r="K92" s="119"/>
      <c r="M92" s="113"/>
    </row>
    <row r="93" spans="1:13" s="1" customFormat="1" ht="33.75" customHeight="1">
      <c r="A93" s="7"/>
      <c r="B93" s="106"/>
      <c r="C93" s="107" t="s">
        <v>28</v>
      </c>
      <c r="D93" s="108"/>
      <c r="E93" s="109"/>
      <c r="F93" s="110"/>
      <c r="G93" s="109"/>
      <c r="H93" s="127"/>
      <c r="I93" s="111">
        <f>SUM(I94:I102)</f>
        <v>2559248</v>
      </c>
      <c r="J93" s="84"/>
      <c r="K93" s="119"/>
      <c r="M93" s="113"/>
    </row>
    <row r="94" spans="1:13" s="1" customFormat="1" ht="33.75" customHeight="1">
      <c r="A94" s="7"/>
      <c r="B94" s="143" t="s">
        <v>179</v>
      </c>
      <c r="C94" s="132" t="s">
        <v>180</v>
      </c>
      <c r="D94" s="133" t="s">
        <v>30</v>
      </c>
      <c r="E94" s="82">
        <v>1</v>
      </c>
      <c r="F94" s="100">
        <v>1</v>
      </c>
      <c r="G94" s="82">
        <f t="shared" ref="G94:G102" si="19">E94</f>
        <v>1</v>
      </c>
      <c r="H94" s="157">
        <v>30925</v>
      </c>
      <c r="I94" s="162">
        <f t="shared" ref="I94:I102" si="20">ROUND(H94*E94,0)</f>
        <v>30925</v>
      </c>
      <c r="J94" s="84"/>
      <c r="K94" s="119"/>
      <c r="M94" s="113"/>
    </row>
    <row r="95" spans="1:13" s="1" customFormat="1" ht="63.75" customHeight="1">
      <c r="A95" s="7"/>
      <c r="B95" s="143" t="s">
        <v>182</v>
      </c>
      <c r="C95" s="132" t="s">
        <v>181</v>
      </c>
      <c r="D95" s="141" t="s">
        <v>30</v>
      </c>
      <c r="E95" s="135">
        <v>1</v>
      </c>
      <c r="F95" s="100">
        <v>1</v>
      </c>
      <c r="G95" s="82">
        <f t="shared" si="19"/>
        <v>1</v>
      </c>
      <c r="H95" s="157">
        <v>402938</v>
      </c>
      <c r="I95" s="162">
        <f t="shared" si="20"/>
        <v>402938</v>
      </c>
      <c r="J95" s="84"/>
      <c r="K95" s="119"/>
      <c r="M95" s="113"/>
    </row>
    <row r="96" spans="1:13" s="1" customFormat="1" ht="63.75" customHeight="1">
      <c r="A96" s="7"/>
      <c r="B96" s="143" t="s">
        <v>185</v>
      </c>
      <c r="C96" s="132" t="s">
        <v>183</v>
      </c>
      <c r="D96" s="133" t="s">
        <v>30</v>
      </c>
      <c r="E96" s="82">
        <f>((2.4+1.4+3.3)*2.4)+(1.5*1.4)</f>
        <v>19.14</v>
      </c>
      <c r="F96" s="100">
        <v>1</v>
      </c>
      <c r="G96" s="45">
        <f t="shared" si="19"/>
        <v>19.14</v>
      </c>
      <c r="H96" s="157">
        <v>14047</v>
      </c>
      <c r="I96" s="162">
        <f t="shared" si="20"/>
        <v>268860</v>
      </c>
      <c r="J96" s="84"/>
      <c r="K96" s="119"/>
      <c r="M96" s="113"/>
    </row>
    <row r="97" spans="1:13" s="1" customFormat="1" ht="63.75" customHeight="1">
      <c r="A97" s="7"/>
      <c r="B97" s="143" t="s">
        <v>186</v>
      </c>
      <c r="C97" s="144" t="s">
        <v>184</v>
      </c>
      <c r="D97" s="145" t="s">
        <v>30</v>
      </c>
      <c r="E97" s="98">
        <v>1</v>
      </c>
      <c r="F97" s="101">
        <v>1</v>
      </c>
      <c r="G97" s="54">
        <f t="shared" si="19"/>
        <v>1</v>
      </c>
      <c r="H97" s="159">
        <f>153925+65000</f>
        <v>218925</v>
      </c>
      <c r="I97" s="164">
        <f t="shared" si="20"/>
        <v>218925</v>
      </c>
      <c r="J97" s="84"/>
      <c r="K97" s="119"/>
      <c r="M97" s="113"/>
    </row>
    <row r="98" spans="1:13" s="1" customFormat="1" ht="63.75" customHeight="1">
      <c r="A98" s="7"/>
      <c r="B98" s="143" t="s">
        <v>191</v>
      </c>
      <c r="C98" s="132" t="s">
        <v>187</v>
      </c>
      <c r="D98" s="133" t="s">
        <v>33</v>
      </c>
      <c r="E98" s="82">
        <v>1</v>
      </c>
      <c r="F98" s="100">
        <v>1</v>
      </c>
      <c r="G98" s="82">
        <f t="shared" si="19"/>
        <v>1</v>
      </c>
      <c r="H98" s="157">
        <v>829900</v>
      </c>
      <c r="I98" s="164">
        <f t="shared" si="20"/>
        <v>829900</v>
      </c>
      <c r="J98" s="84"/>
      <c r="K98" s="119"/>
      <c r="M98" s="113"/>
    </row>
    <row r="99" spans="1:13" s="1" customFormat="1" ht="63.75" customHeight="1">
      <c r="A99" s="7"/>
      <c r="B99" s="143" t="s">
        <v>192</v>
      </c>
      <c r="C99" s="132" t="s">
        <v>188</v>
      </c>
      <c r="D99" s="133" t="s">
        <v>33</v>
      </c>
      <c r="E99" s="82">
        <v>1</v>
      </c>
      <c r="F99" s="100">
        <v>1</v>
      </c>
      <c r="G99" s="82">
        <f t="shared" si="19"/>
        <v>1</v>
      </c>
      <c r="H99" s="157">
        <v>539900</v>
      </c>
      <c r="I99" s="164">
        <f t="shared" si="20"/>
        <v>539900</v>
      </c>
      <c r="J99" s="84"/>
      <c r="K99" s="119"/>
      <c r="M99" s="113"/>
    </row>
    <row r="100" spans="1:13" s="1" customFormat="1" ht="63.75" customHeight="1">
      <c r="A100" s="7"/>
      <c r="B100" s="143" t="s">
        <v>193</v>
      </c>
      <c r="C100" s="132" t="s">
        <v>189</v>
      </c>
      <c r="D100" s="133" t="s">
        <v>33</v>
      </c>
      <c r="E100" s="82">
        <v>1</v>
      </c>
      <c r="F100" s="100">
        <v>1</v>
      </c>
      <c r="G100" s="82">
        <f t="shared" si="19"/>
        <v>1</v>
      </c>
      <c r="H100" s="157">
        <v>124900</v>
      </c>
      <c r="I100" s="162">
        <f t="shared" si="20"/>
        <v>124900</v>
      </c>
      <c r="J100" s="84"/>
      <c r="K100" s="119"/>
      <c r="M100" s="113"/>
    </row>
    <row r="101" spans="1:13" s="1" customFormat="1" ht="63.75" customHeight="1">
      <c r="A101" s="7"/>
      <c r="B101" s="143" t="s">
        <v>194</v>
      </c>
      <c r="C101" s="132" t="s">
        <v>190</v>
      </c>
      <c r="D101" s="133" t="s">
        <v>33</v>
      </c>
      <c r="E101" s="82">
        <v>1</v>
      </c>
      <c r="F101" s="100">
        <v>1</v>
      </c>
      <c r="G101" s="82">
        <f t="shared" si="19"/>
        <v>1</v>
      </c>
      <c r="H101" s="157">
        <v>67900</v>
      </c>
      <c r="I101" s="162">
        <f t="shared" si="20"/>
        <v>67900</v>
      </c>
      <c r="J101" s="84"/>
      <c r="K101" s="119"/>
      <c r="M101" s="113"/>
    </row>
    <row r="102" spans="1:13" s="1" customFormat="1" ht="59.25" customHeight="1">
      <c r="A102" s="7"/>
      <c r="B102" s="143" t="s">
        <v>196</v>
      </c>
      <c r="C102" s="132" t="s">
        <v>195</v>
      </c>
      <c r="D102" s="133" t="s">
        <v>33</v>
      </c>
      <c r="E102" s="82">
        <v>1</v>
      </c>
      <c r="F102" s="100">
        <v>1</v>
      </c>
      <c r="G102" s="82">
        <f t="shared" si="19"/>
        <v>1</v>
      </c>
      <c r="H102" s="157">
        <v>75000</v>
      </c>
      <c r="I102" s="162">
        <f t="shared" si="20"/>
        <v>75000</v>
      </c>
      <c r="J102" s="84"/>
      <c r="K102" s="119"/>
      <c r="M102" s="113"/>
    </row>
    <row r="103" spans="1:13" s="1" customFormat="1" ht="38.25" customHeight="1">
      <c r="A103" s="7"/>
      <c r="B103" s="175" t="s">
        <v>197</v>
      </c>
      <c r="C103" s="176"/>
      <c r="D103" s="176"/>
      <c r="E103" s="176"/>
      <c r="F103" s="176"/>
      <c r="G103" s="176"/>
      <c r="H103" s="176"/>
      <c r="I103" s="177"/>
    </row>
    <row r="104" spans="1:13" s="1" customFormat="1" ht="30.75" customHeight="1">
      <c r="A104" s="7"/>
      <c r="B104" s="105"/>
      <c r="C104" s="72" t="s">
        <v>28</v>
      </c>
      <c r="D104" s="73"/>
      <c r="E104" s="64"/>
      <c r="F104" s="74"/>
      <c r="G104" s="64"/>
      <c r="H104" s="126"/>
      <c r="I104" s="67">
        <f>SUM(I105:I108)</f>
        <v>3976869</v>
      </c>
    </row>
    <row r="105" spans="1:13" s="1" customFormat="1" ht="54" customHeight="1">
      <c r="A105" s="7"/>
      <c r="B105" s="143" t="s">
        <v>198</v>
      </c>
      <c r="C105" s="132" t="s">
        <v>103</v>
      </c>
      <c r="D105" s="133" t="s">
        <v>30</v>
      </c>
      <c r="E105" s="82">
        <f>(2.7+2.7)*2.4</f>
        <v>12.96</v>
      </c>
      <c r="F105" s="100">
        <v>1</v>
      </c>
      <c r="G105" s="45">
        <f t="shared" ref="G105:G108" si="21">E105</f>
        <v>12.96</v>
      </c>
      <c r="H105" s="157">
        <v>137249</v>
      </c>
      <c r="I105" s="162">
        <f t="shared" ref="I105:I108" si="22">ROUND(H105*E105,0)</f>
        <v>1778747</v>
      </c>
    </row>
    <row r="106" spans="1:13" s="1" customFormat="1" ht="54" customHeight="1">
      <c r="A106" s="7"/>
      <c r="B106" s="143" t="s">
        <v>201</v>
      </c>
      <c r="C106" s="88" t="s">
        <v>200</v>
      </c>
      <c r="D106" s="44" t="s">
        <v>30</v>
      </c>
      <c r="E106" s="82">
        <f>1.7*2.4</f>
        <v>4.08</v>
      </c>
      <c r="F106" s="62">
        <v>1</v>
      </c>
      <c r="G106" s="45">
        <f t="shared" si="21"/>
        <v>4.08</v>
      </c>
      <c r="H106" s="157">
        <v>123375</v>
      </c>
      <c r="I106" s="163">
        <f t="shared" si="22"/>
        <v>503370</v>
      </c>
    </row>
    <row r="107" spans="1:13" s="1" customFormat="1" ht="54" customHeight="1">
      <c r="A107" s="7"/>
      <c r="B107" s="143" t="s">
        <v>202</v>
      </c>
      <c r="C107" s="147" t="s">
        <v>210</v>
      </c>
      <c r="D107" s="133" t="s">
        <v>30</v>
      </c>
      <c r="E107" s="82">
        <f>+E106</f>
        <v>4.08</v>
      </c>
      <c r="F107" s="100">
        <v>1</v>
      </c>
      <c r="G107" s="45">
        <f t="shared" si="21"/>
        <v>4.08</v>
      </c>
      <c r="H107" s="157">
        <v>78098</v>
      </c>
      <c r="I107" s="162">
        <f t="shared" si="22"/>
        <v>318640</v>
      </c>
    </row>
    <row r="108" spans="1:13" s="1" customFormat="1" ht="74.25" customHeight="1">
      <c r="A108" s="7"/>
      <c r="B108" s="143" t="s">
        <v>207</v>
      </c>
      <c r="C108" s="88" t="s">
        <v>139</v>
      </c>
      <c r="D108" s="134" t="s">
        <v>30</v>
      </c>
      <c r="E108" s="135">
        <v>2</v>
      </c>
      <c r="F108" s="136">
        <v>1</v>
      </c>
      <c r="G108" s="45">
        <f t="shared" si="21"/>
        <v>2</v>
      </c>
      <c r="H108" s="157">
        <v>688056</v>
      </c>
      <c r="I108" s="162">
        <f t="shared" si="22"/>
        <v>1376112</v>
      </c>
    </row>
    <row r="109" spans="1:13" s="1" customFormat="1" ht="39" customHeight="1">
      <c r="A109" s="7"/>
      <c r="B109" s="216" t="s">
        <v>203</v>
      </c>
      <c r="C109" s="217"/>
      <c r="D109" s="217"/>
      <c r="E109" s="217"/>
      <c r="F109" s="217"/>
      <c r="G109" s="217"/>
      <c r="H109" s="217"/>
      <c r="I109" s="218"/>
    </row>
    <row r="110" spans="1:13" s="1" customFormat="1" ht="39" customHeight="1">
      <c r="A110" s="7"/>
      <c r="B110" s="105"/>
      <c r="C110" s="72" t="s">
        <v>28</v>
      </c>
      <c r="D110" s="73"/>
      <c r="E110" s="64"/>
      <c r="F110" s="74"/>
      <c r="G110" s="64"/>
      <c r="H110" s="126"/>
      <c r="I110" s="67">
        <f>SUM(I111:I114)</f>
        <v>3001977</v>
      </c>
    </row>
    <row r="111" spans="1:13" s="1" customFormat="1" ht="45" customHeight="1">
      <c r="A111" s="7"/>
      <c r="B111" s="146" t="s">
        <v>204</v>
      </c>
      <c r="C111" s="132" t="s">
        <v>103</v>
      </c>
      <c r="D111" s="133" t="s">
        <v>30</v>
      </c>
      <c r="E111" s="82">
        <f>(1+0.5+0.5)*2.4</f>
        <v>4.8</v>
      </c>
      <c r="F111" s="100">
        <v>1</v>
      </c>
      <c r="G111" s="45">
        <f t="shared" ref="G111:G114" si="23">E111</f>
        <v>4.8</v>
      </c>
      <c r="H111" s="157">
        <v>137249</v>
      </c>
      <c r="I111" s="162">
        <f t="shared" ref="I111:I114" si="24">ROUND(H111*E111,0)</f>
        <v>658795</v>
      </c>
    </row>
    <row r="112" spans="1:13" s="1" customFormat="1" ht="48" customHeight="1">
      <c r="A112" s="7"/>
      <c r="B112" s="146" t="s">
        <v>205</v>
      </c>
      <c r="C112" s="88" t="s">
        <v>200</v>
      </c>
      <c r="D112" s="44" t="s">
        <v>30</v>
      </c>
      <c r="E112" s="82">
        <f>2*2.4</f>
        <v>4.8</v>
      </c>
      <c r="F112" s="62">
        <v>1</v>
      </c>
      <c r="G112" s="45">
        <f t="shared" si="23"/>
        <v>4.8</v>
      </c>
      <c r="H112" s="157">
        <v>123375</v>
      </c>
      <c r="I112" s="163">
        <f t="shared" si="24"/>
        <v>592200</v>
      </c>
    </row>
    <row r="113" spans="1:11" s="1" customFormat="1" ht="48" customHeight="1">
      <c r="A113" s="7"/>
      <c r="B113" s="146" t="s">
        <v>206</v>
      </c>
      <c r="C113" s="147" t="s">
        <v>209</v>
      </c>
      <c r="D113" s="133" t="s">
        <v>30</v>
      </c>
      <c r="E113" s="82">
        <f>+E112</f>
        <v>4.8</v>
      </c>
      <c r="F113" s="100">
        <v>1</v>
      </c>
      <c r="G113" s="45">
        <f t="shared" si="23"/>
        <v>4.8</v>
      </c>
      <c r="H113" s="157">
        <v>78098</v>
      </c>
      <c r="I113" s="162">
        <f t="shared" si="24"/>
        <v>374870</v>
      </c>
    </row>
    <row r="114" spans="1:11" s="1" customFormat="1" ht="63.75" customHeight="1">
      <c r="A114" s="7"/>
      <c r="B114" s="146" t="s">
        <v>208</v>
      </c>
      <c r="C114" s="88" t="s">
        <v>139</v>
      </c>
      <c r="D114" s="134" t="s">
        <v>30</v>
      </c>
      <c r="E114" s="135">
        <v>2</v>
      </c>
      <c r="F114" s="136">
        <v>1</v>
      </c>
      <c r="G114" s="45">
        <f t="shared" si="23"/>
        <v>2</v>
      </c>
      <c r="H114" s="157">
        <v>688056</v>
      </c>
      <c r="I114" s="162">
        <f t="shared" si="24"/>
        <v>1376112</v>
      </c>
    </row>
    <row r="115" spans="1:11" s="1" customFormat="1" ht="38.25" customHeight="1">
      <c r="A115" s="7"/>
      <c r="B115" s="216" t="s">
        <v>211</v>
      </c>
      <c r="C115" s="217"/>
      <c r="D115" s="217"/>
      <c r="E115" s="217"/>
      <c r="F115" s="217"/>
      <c r="G115" s="217"/>
      <c r="H115" s="217"/>
      <c r="I115" s="218"/>
    </row>
    <row r="116" spans="1:11" s="1" customFormat="1" ht="38.25" customHeight="1">
      <c r="A116" s="7"/>
      <c r="B116" s="105"/>
      <c r="C116" s="72" t="s">
        <v>28</v>
      </c>
      <c r="D116" s="73"/>
      <c r="E116" s="64"/>
      <c r="F116" s="74"/>
      <c r="G116" s="64"/>
      <c r="H116" s="126"/>
      <c r="I116" s="67">
        <f>SUM(I117:I120)</f>
        <v>2777251</v>
      </c>
    </row>
    <row r="117" spans="1:11" s="1" customFormat="1" ht="38.25" customHeight="1">
      <c r="A117" s="7"/>
      <c r="B117" s="146" t="s">
        <v>220</v>
      </c>
      <c r="C117" s="132" t="s">
        <v>103</v>
      </c>
      <c r="D117" s="133" t="s">
        <v>30</v>
      </c>
      <c r="E117" s="82">
        <f>(0.5+0.4)*2.4</f>
        <v>2.16</v>
      </c>
      <c r="F117" s="100">
        <v>1</v>
      </c>
      <c r="G117" s="45">
        <f t="shared" ref="G117:G120" si="25">E117</f>
        <v>2.16</v>
      </c>
      <c r="H117" s="157">
        <v>137249</v>
      </c>
      <c r="I117" s="162">
        <f t="shared" ref="I117:I120" si="26">ROUND(H117*E117,0)</f>
        <v>296458</v>
      </c>
    </row>
    <row r="118" spans="1:11" s="1" customFormat="1" ht="38.25" customHeight="1">
      <c r="A118" s="7"/>
      <c r="B118" s="146" t="s">
        <v>221</v>
      </c>
      <c r="C118" s="88" t="s">
        <v>200</v>
      </c>
      <c r="D118" s="44" t="s">
        <v>30</v>
      </c>
      <c r="E118" s="82">
        <f>2*2.4</f>
        <v>4.8</v>
      </c>
      <c r="F118" s="62">
        <v>1</v>
      </c>
      <c r="G118" s="45">
        <f t="shared" si="25"/>
        <v>4.8</v>
      </c>
      <c r="H118" s="157">
        <v>123375</v>
      </c>
      <c r="I118" s="163">
        <f t="shared" si="26"/>
        <v>592200</v>
      </c>
    </row>
    <row r="119" spans="1:11" s="1" customFormat="1" ht="38.25" customHeight="1">
      <c r="A119" s="7"/>
      <c r="B119" s="146" t="s">
        <v>222</v>
      </c>
      <c r="C119" s="147" t="s">
        <v>209</v>
      </c>
      <c r="D119" s="133" t="s">
        <v>30</v>
      </c>
      <c r="E119" s="82">
        <f>+E118</f>
        <v>4.8</v>
      </c>
      <c r="F119" s="100">
        <v>1</v>
      </c>
      <c r="G119" s="45">
        <f t="shared" si="25"/>
        <v>4.8</v>
      </c>
      <c r="H119" s="157">
        <v>78098</v>
      </c>
      <c r="I119" s="162">
        <f t="shared" si="26"/>
        <v>374870</v>
      </c>
    </row>
    <row r="120" spans="1:11" s="1" customFormat="1" ht="78.75" customHeight="1">
      <c r="A120" s="7"/>
      <c r="B120" s="146" t="s">
        <v>223</v>
      </c>
      <c r="C120" s="88" t="s">
        <v>139</v>
      </c>
      <c r="D120" s="134" t="s">
        <v>30</v>
      </c>
      <c r="E120" s="135">
        <f>1.1*2</f>
        <v>2.2000000000000002</v>
      </c>
      <c r="F120" s="136">
        <v>1</v>
      </c>
      <c r="G120" s="45">
        <f t="shared" si="25"/>
        <v>2.2000000000000002</v>
      </c>
      <c r="H120" s="157">
        <v>688056</v>
      </c>
      <c r="I120" s="162">
        <f t="shared" si="26"/>
        <v>1513723</v>
      </c>
    </row>
    <row r="121" spans="1:11" s="1" customFormat="1" ht="33" customHeight="1">
      <c r="A121" s="7"/>
      <c r="B121" s="219" t="s">
        <v>213</v>
      </c>
      <c r="C121" s="220"/>
      <c r="D121" s="220"/>
      <c r="E121" s="220"/>
      <c r="F121" s="220"/>
      <c r="G121" s="220"/>
      <c r="H121" s="220"/>
      <c r="I121" s="221"/>
    </row>
    <row r="122" spans="1:11" s="1" customFormat="1" ht="53.25" customHeight="1">
      <c r="A122" s="7"/>
      <c r="B122" s="105"/>
      <c r="C122" s="72" t="s">
        <v>28</v>
      </c>
      <c r="D122" s="73"/>
      <c r="E122" s="64"/>
      <c r="F122" s="74"/>
      <c r="G122" s="64"/>
      <c r="H122" s="126"/>
      <c r="I122" s="67">
        <f>SUM(I123:I124)</f>
        <v>391696</v>
      </c>
    </row>
    <row r="123" spans="1:11" s="1" customFormat="1" ht="53.25" customHeight="1">
      <c r="A123" s="7"/>
      <c r="B123" s="149" t="s">
        <v>214</v>
      </c>
      <c r="C123" s="132" t="s">
        <v>163</v>
      </c>
      <c r="D123" s="133" t="s">
        <v>30</v>
      </c>
      <c r="E123" s="82">
        <v>26.3</v>
      </c>
      <c r="F123" s="100">
        <v>1</v>
      </c>
      <c r="G123" s="82">
        <f t="shared" ref="G123" si="27">E123</f>
        <v>26.3</v>
      </c>
      <c r="H123" s="157">
        <v>14047</v>
      </c>
      <c r="I123" s="162">
        <f t="shared" ref="I123:I124" si="28">ROUND(H123*E123,0)</f>
        <v>369436</v>
      </c>
    </row>
    <row r="124" spans="1:11" s="1" customFormat="1" ht="60" customHeight="1">
      <c r="A124" s="7"/>
      <c r="B124" s="149" t="s">
        <v>215</v>
      </c>
      <c r="C124" s="132" t="s">
        <v>217</v>
      </c>
      <c r="D124" s="133" t="s">
        <v>30</v>
      </c>
      <c r="E124" s="82">
        <f>E123*10%</f>
        <v>2.6300000000000003</v>
      </c>
      <c r="F124" s="100">
        <v>1</v>
      </c>
      <c r="G124" s="82">
        <f t="shared" ref="G124" si="29">+E124</f>
        <v>2.6300000000000003</v>
      </c>
      <c r="H124" s="157">
        <v>8464</v>
      </c>
      <c r="I124" s="162">
        <f t="shared" si="28"/>
        <v>22260</v>
      </c>
    </row>
    <row r="125" spans="1:11" s="1" customFormat="1" ht="59.25" customHeight="1">
      <c r="A125" s="7"/>
      <c r="B125" s="210" t="s">
        <v>104</v>
      </c>
      <c r="C125" s="211"/>
      <c r="D125" s="211"/>
      <c r="E125" s="211"/>
      <c r="F125" s="211"/>
      <c r="G125" s="211"/>
      <c r="H125" s="211"/>
      <c r="I125" s="212"/>
    </row>
    <row r="126" spans="1:11" s="1" customFormat="1" ht="30" customHeight="1">
      <c r="A126" s="7"/>
      <c r="B126" s="106"/>
      <c r="C126" s="107" t="s">
        <v>28</v>
      </c>
      <c r="D126" s="108"/>
      <c r="E126" s="109"/>
      <c r="F126" s="110"/>
      <c r="G126" s="109"/>
      <c r="H126" s="127"/>
      <c r="I126" s="111">
        <f>+I127</f>
        <v>7774169</v>
      </c>
    </row>
    <row r="127" spans="1:11" s="1" customFormat="1" ht="49.5" customHeight="1">
      <c r="A127" s="7"/>
      <c r="B127" s="148" t="s">
        <v>216</v>
      </c>
      <c r="C127" s="132" t="s">
        <v>212</v>
      </c>
      <c r="D127" s="133" t="s">
        <v>30</v>
      </c>
      <c r="E127" s="82">
        <f>+E73+(5.5*2.4)</f>
        <v>63.199999999999989</v>
      </c>
      <c r="F127" s="100">
        <v>1</v>
      </c>
      <c r="G127" s="82">
        <f t="shared" ref="G127" si="30">E127</f>
        <v>63.199999999999989</v>
      </c>
      <c r="H127" s="157">
        <v>123009</v>
      </c>
      <c r="I127" s="161">
        <f>ROUND(H127*E127,0)</f>
        <v>7774169</v>
      </c>
      <c r="J127" s="150"/>
      <c r="K127" s="151"/>
    </row>
    <row r="128" spans="1:11" ht="19.5" customHeight="1" thickBot="1">
      <c r="A128" s="4"/>
      <c r="B128" s="68"/>
      <c r="C128" s="69"/>
      <c r="D128" s="69"/>
      <c r="E128" s="70"/>
      <c r="F128" s="206"/>
      <c r="G128" s="206"/>
      <c r="H128" s="207"/>
      <c r="I128" s="71">
        <f>+I14+I56+I62+I67+I72+I78+I86+I93+I104+I110+I116+I122+I126</f>
        <v>61929287</v>
      </c>
    </row>
    <row r="129" spans="1:10" ht="15" thickBot="1">
      <c r="A129" s="4"/>
      <c r="B129" s="55"/>
      <c r="C129" s="56"/>
      <c r="D129" s="57"/>
      <c r="E129" s="58"/>
      <c r="F129" s="59"/>
      <c r="G129" s="59"/>
      <c r="H129" s="128"/>
      <c r="I129" s="60"/>
    </row>
    <row r="130" spans="1:10" ht="15.75" customHeight="1">
      <c r="A130" s="4"/>
      <c r="B130" s="35"/>
      <c r="C130" s="35"/>
      <c r="D130" s="17"/>
      <c r="E130" s="15"/>
      <c r="F130" s="208" t="s">
        <v>105</v>
      </c>
      <c r="G130" s="209"/>
      <c r="H130" s="167">
        <v>0.15</v>
      </c>
      <c r="I130" s="61">
        <f>+ROUND(I128*H130,0)</f>
        <v>9289393</v>
      </c>
    </row>
    <row r="131" spans="1:10">
      <c r="A131" s="4"/>
      <c r="B131" s="35"/>
      <c r="C131" s="35"/>
      <c r="D131" s="17"/>
      <c r="E131" s="15"/>
      <c r="F131" s="222" t="s">
        <v>106</v>
      </c>
      <c r="G131" s="223"/>
      <c r="H131" s="168">
        <v>0.05</v>
      </c>
      <c r="I131" s="40">
        <f>+ROUND(I128*H131,0)</f>
        <v>3096464</v>
      </c>
    </row>
    <row r="132" spans="1:10">
      <c r="A132" s="4"/>
      <c r="B132" s="35"/>
      <c r="C132" s="35"/>
      <c r="D132" s="17"/>
      <c r="E132" s="15"/>
      <c r="F132" s="222" t="s">
        <v>107</v>
      </c>
      <c r="G132" s="223"/>
      <c r="H132" s="168">
        <v>0.05</v>
      </c>
      <c r="I132" s="40">
        <f>+ROUND(I128*H132,0)</f>
        <v>3096464</v>
      </c>
    </row>
    <row r="133" spans="1:10" ht="15" thickBot="1">
      <c r="A133" s="4"/>
      <c r="B133" s="35"/>
      <c r="C133" s="35"/>
      <c r="D133" s="17"/>
      <c r="E133" s="4"/>
      <c r="F133" s="224" t="s">
        <v>108</v>
      </c>
      <c r="G133" s="225"/>
      <c r="H133" s="169">
        <v>0.19</v>
      </c>
      <c r="I133" s="41">
        <f>+ROUND(I132*H133,0)</f>
        <v>588328</v>
      </c>
    </row>
    <row r="134" spans="1:10" ht="18" customHeight="1" thickBot="1">
      <c r="A134" s="4"/>
      <c r="B134" s="35"/>
      <c r="C134" s="35"/>
      <c r="D134" s="17"/>
      <c r="E134" s="4"/>
      <c r="F134" s="2"/>
      <c r="G134" s="2"/>
      <c r="H134" s="129"/>
      <c r="I134" s="2"/>
    </row>
    <row r="135" spans="1:10" ht="18" customHeight="1" thickBot="1">
      <c r="A135" s="4"/>
      <c r="B135" s="35"/>
      <c r="C135" s="35"/>
      <c r="D135" s="17"/>
      <c r="E135" s="4"/>
      <c r="F135" s="226" t="s">
        <v>109</v>
      </c>
      <c r="G135" s="227"/>
      <c r="H135" s="228"/>
      <c r="I135" s="43">
        <f>SUM(I130:I133)</f>
        <v>16070649</v>
      </c>
    </row>
    <row r="136" spans="1:10" ht="18" customHeight="1" thickBot="1">
      <c r="A136" s="4"/>
      <c r="B136" s="35"/>
      <c r="C136" s="35"/>
      <c r="D136" s="17"/>
      <c r="E136" s="4"/>
      <c r="F136" s="2"/>
      <c r="G136" s="2"/>
      <c r="H136" s="129"/>
      <c r="I136" s="2"/>
    </row>
    <row r="137" spans="1:10" ht="19.5" customHeight="1" thickBot="1">
      <c r="A137" s="3"/>
      <c r="B137" s="35"/>
      <c r="C137" s="229" t="s">
        <v>110</v>
      </c>
      <c r="D137" s="230"/>
      <c r="E137" s="230"/>
      <c r="F137" s="230"/>
      <c r="G137" s="230"/>
      <c r="H137" s="231"/>
      <c r="I137" s="36">
        <f>+I135+I128</f>
        <v>77999936</v>
      </c>
      <c r="J137" s="170"/>
    </row>
    <row r="138" spans="1:10">
      <c r="A138" s="3"/>
      <c r="B138" s="11"/>
      <c r="C138" s="11"/>
      <c r="D138" s="17"/>
      <c r="E138" s="4"/>
      <c r="G138" s="18"/>
      <c r="H138" s="130"/>
      <c r="I138" s="16"/>
      <c r="J138" s="171"/>
    </row>
    <row r="139" spans="1:10">
      <c r="A139" s="3"/>
      <c r="B139" s="11"/>
      <c r="C139" s="11"/>
      <c r="D139" s="17"/>
      <c r="E139" s="4"/>
      <c r="G139" s="18"/>
      <c r="H139" s="130"/>
      <c r="I139" s="76"/>
    </row>
    <row r="140" spans="1:10">
      <c r="A140" s="3"/>
      <c r="B140" s="11"/>
      <c r="C140" s="11"/>
      <c r="D140" s="17"/>
      <c r="E140" s="4"/>
      <c r="G140" s="18"/>
      <c r="H140" s="130"/>
      <c r="I140" s="16"/>
    </row>
    <row r="141" spans="1:10" ht="28.5" customHeight="1">
      <c r="A141" s="3"/>
      <c r="B141" s="199" t="s">
        <v>111</v>
      </c>
      <c r="C141" s="200" t="s">
        <v>112</v>
      </c>
      <c r="D141" s="200"/>
      <c r="E141" s="200"/>
      <c r="F141" s="200"/>
      <c r="G141" s="200"/>
      <c r="H141" s="200"/>
      <c r="I141" s="200"/>
    </row>
    <row r="142" spans="1:10" ht="20.25" customHeight="1">
      <c r="A142" s="3"/>
      <c r="B142" s="199"/>
      <c r="C142" s="200" t="s">
        <v>113</v>
      </c>
      <c r="D142" s="200"/>
      <c r="E142" s="200"/>
      <c r="F142" s="200"/>
      <c r="G142" s="200"/>
      <c r="H142" s="200"/>
      <c r="I142" s="200"/>
    </row>
    <row r="143" spans="1:10" ht="20.25" customHeight="1">
      <c r="A143" s="3"/>
      <c r="B143" s="199"/>
      <c r="C143" s="200" t="s">
        <v>114</v>
      </c>
      <c r="D143" s="200"/>
      <c r="E143" s="200"/>
      <c r="F143" s="200"/>
      <c r="G143" s="200"/>
      <c r="H143" s="200"/>
      <c r="I143" s="200"/>
    </row>
    <row r="144" spans="1:10" ht="27" customHeight="1">
      <c r="A144" s="3"/>
      <c r="B144" s="42"/>
      <c r="C144" s="200" t="s">
        <v>115</v>
      </c>
      <c r="D144" s="200"/>
      <c r="E144" s="200"/>
      <c r="F144" s="200"/>
      <c r="G144" s="200"/>
      <c r="H144" s="200"/>
      <c r="I144" s="200"/>
    </row>
    <row r="145" spans="1:8">
      <c r="A145" s="3"/>
      <c r="D145" s="4"/>
      <c r="E145" s="39"/>
      <c r="F145" s="39"/>
    </row>
    <row r="146" spans="1:8">
      <c r="A146" s="3"/>
      <c r="B146" s="4" t="s">
        <v>116</v>
      </c>
      <c r="C146" s="4" t="s">
        <v>117</v>
      </c>
      <c r="D146" s="4"/>
      <c r="E146" s="39"/>
      <c r="F146" s="39"/>
      <c r="H146" s="131"/>
    </row>
    <row r="147" spans="1:8">
      <c r="A147" s="3"/>
      <c r="H147" s="131"/>
    </row>
    <row r="148" spans="1:8">
      <c r="A148" s="3"/>
      <c r="H148" s="131"/>
    </row>
  </sheetData>
  <mergeCells count="35">
    <mergeCell ref="C144:I144"/>
    <mergeCell ref="F131:G131"/>
    <mergeCell ref="F132:G132"/>
    <mergeCell ref="F133:G133"/>
    <mergeCell ref="F135:H135"/>
    <mergeCell ref="C137:H137"/>
    <mergeCell ref="B141:B143"/>
    <mergeCell ref="C141:I141"/>
    <mergeCell ref="C142:I142"/>
    <mergeCell ref="C143:I143"/>
    <mergeCell ref="C9:I9"/>
    <mergeCell ref="B10:I10"/>
    <mergeCell ref="F12:G12"/>
    <mergeCell ref="B13:I13"/>
    <mergeCell ref="F128:H128"/>
    <mergeCell ref="F130:G130"/>
    <mergeCell ref="B125:I125"/>
    <mergeCell ref="B61:I61"/>
    <mergeCell ref="B66:I66"/>
    <mergeCell ref="B109:I109"/>
    <mergeCell ref="B115:I115"/>
    <mergeCell ref="B121:I121"/>
    <mergeCell ref="B2:B4"/>
    <mergeCell ref="C2:H4"/>
    <mergeCell ref="D5:I5"/>
    <mergeCell ref="D6:I6"/>
    <mergeCell ref="B7:I7"/>
    <mergeCell ref="C8:I8"/>
    <mergeCell ref="B103:I103"/>
    <mergeCell ref="B11:I11"/>
    <mergeCell ref="B55:I55"/>
    <mergeCell ref="B71:I71"/>
    <mergeCell ref="B77:I77"/>
    <mergeCell ref="B85:I85"/>
    <mergeCell ref="B92:I92"/>
  </mergeCells>
  <pageMargins left="0.7" right="0.7" top="0.75" bottom="0.75" header="0.3" footer="0.3"/>
  <pageSetup scale="1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Generalidades de la cotización</vt:lpstr>
      <vt:lpstr>CALI</vt:lpstr>
      <vt:lpstr>CALI!Área_de_impresión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Duban Parra Romero</dc:creator>
  <cp:keywords/>
  <dc:description/>
  <cp:lastModifiedBy>Ixayana Ramirez</cp:lastModifiedBy>
  <cp:revision/>
  <dcterms:created xsi:type="dcterms:W3CDTF">2018-03-01T20:19:32Z</dcterms:created>
  <dcterms:modified xsi:type="dcterms:W3CDTF">2026-08-04T16:58:55Z</dcterms:modified>
  <cp:category/>
  <cp:contentStatus/>
</cp:coreProperties>
</file>