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codeName="{26A90621-87C4-6C01-FD6A-EE6E7C140903}"/>
  <workbookPr codeName="ThisWorkbook" defaultThemeVersion="124226"/>
  <mc:AlternateContent xmlns:mc="http://schemas.openxmlformats.org/markup-compatibility/2006">
    <mc:Choice Requires="x15">
      <x15ac:absPath xmlns:x15ac="http://schemas.microsoft.com/office/spreadsheetml/2010/11/ac" url="C:\Users\vavilladiego\Desktop\CFMA\CFMA 2026\Contratacion 2026\MC-ANT-CFMA-035-2026 MANTENIMIENTO DE EQUIPOS TOPOGRÁFICOS\mantenimiento equipos topograficos\"/>
    </mc:Choice>
  </mc:AlternateContent>
  <xr:revisionPtr revIDLastSave="0" documentId="13_ncr:1_{948C281B-8D23-4B42-90ED-D533342CB1A0}" xr6:coauthVersionLast="47" xr6:coauthVersionMax="47" xr10:uidLastSave="{00000000-0000-0000-0000-000000000000}"/>
  <bookViews>
    <workbookView xWindow="-120" yWindow="-120" windowWidth="20730" windowHeight="11040" xr2:uid="{00000000-000D-0000-FFFF-FFFF00000000}"/>
  </bookViews>
  <sheets>
    <sheet name="MATRIZ" sheetId="1" r:id="rId1"/>
    <sheet name="INSTRUCCIONES" sheetId="3" r:id="rId2"/>
    <sheet name="Hoja1" sheetId="4" r:id="rId3"/>
  </sheets>
  <functionGroups builtInGroupCount="19"/>
  <externalReferences>
    <externalReference r:id="rId4"/>
  </externalReferences>
  <definedNames>
    <definedName name="_xlnm.Print_Area" localSheetId="0">MATRIZ!$A$1:$AE$48</definedName>
    <definedName name="lista_cualitativa">'[1]Tabla CONPES 3714'!$N$15:$N$18</definedName>
    <definedName name="Prob">MATRIZ!$G$1:$G$5</definedName>
    <definedName name="_xlnm.Print_Titles" localSheetId="0">MATRIZ!$11:$15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4" i="1" l="1"/>
  <c r="W25" i="1"/>
  <c r="W26" i="1"/>
  <c r="W27" i="1"/>
  <c r="W28" i="1"/>
  <c r="W29" i="1"/>
  <c r="W30" i="1"/>
  <c r="W31" i="1"/>
  <c r="W32" i="1"/>
  <c r="W33" i="1"/>
  <c r="W34" i="1"/>
  <c r="W35" i="1"/>
  <c r="W36" i="1"/>
  <c r="U24" i="1"/>
  <c r="U23" i="1"/>
  <c r="W23" i="1"/>
  <c r="K16" i="1"/>
  <c r="K17" i="1"/>
  <c r="K18" i="1"/>
  <c r="I16" i="1"/>
  <c r="I17" i="1"/>
  <c r="W17" i="1"/>
  <c r="U17" i="1"/>
  <c r="L16" i="1"/>
  <c r="X24" i="1" l="1"/>
  <c r="Y24" i="1"/>
  <c r="X23" i="1"/>
  <c r="Y23" i="1" s="1"/>
  <c r="U27" i="1"/>
  <c r="K27" i="1"/>
  <c r="I27" i="1"/>
  <c r="U26" i="1"/>
  <c r="K26" i="1"/>
  <c r="I26" i="1"/>
  <c r="L26" i="1"/>
  <c r="L24" i="1"/>
  <c r="L23" i="1"/>
  <c r="L27" i="1"/>
  <c r="N24" i="1" l="1"/>
  <c r="O24" i="1" s="1"/>
  <c r="P24" i="1" s="1"/>
  <c r="Q24" i="1" s="1"/>
  <c r="M24" i="1"/>
  <c r="N23" i="1"/>
  <c r="O23" i="1" s="1"/>
  <c r="P23" i="1" s="1"/>
  <c r="Q23" i="1" s="1"/>
  <c r="M23" i="1"/>
  <c r="X27" i="1"/>
  <c r="Y27" i="1" s="1"/>
  <c r="X26" i="1"/>
  <c r="Y26" i="1" s="1"/>
  <c r="M27" i="1"/>
  <c r="N27" i="1"/>
  <c r="O27" i="1" s="1"/>
  <c r="P27" i="1" s="1"/>
  <c r="Q27" i="1" s="1"/>
  <c r="M26" i="1"/>
  <c r="N26" i="1"/>
  <c r="O26" i="1" s="1"/>
  <c r="P26" i="1" s="1"/>
  <c r="Q26" i="1" s="1"/>
  <c r="W22" i="1" l="1"/>
  <c r="U22" i="1"/>
  <c r="K22" i="1"/>
  <c r="I22" i="1"/>
  <c r="I18" i="1"/>
  <c r="I19" i="1"/>
  <c r="I25" i="1"/>
  <c r="I28" i="1"/>
  <c r="I29" i="1"/>
  <c r="I30" i="1"/>
  <c r="I31" i="1"/>
  <c r="I32" i="1"/>
  <c r="I33" i="1"/>
  <c r="I34" i="1"/>
  <c r="I35" i="1"/>
  <c r="I36" i="1"/>
  <c r="K19" i="1"/>
  <c r="K25" i="1"/>
  <c r="K28" i="1"/>
  <c r="K29" i="1"/>
  <c r="K30" i="1"/>
  <c r="K31" i="1"/>
  <c r="K32" i="1"/>
  <c r="K33" i="1"/>
  <c r="K34" i="1"/>
  <c r="K35" i="1"/>
  <c r="K36" i="1"/>
  <c r="X17" i="1"/>
  <c r="Y17" i="1" s="1"/>
  <c r="U16" i="1"/>
  <c r="W16" i="1"/>
  <c r="U18" i="1"/>
  <c r="W18" i="1"/>
  <c r="U19" i="1"/>
  <c r="U20" i="1"/>
  <c r="U21" i="1"/>
  <c r="U25" i="1"/>
  <c r="U28" i="1"/>
  <c r="U29" i="1"/>
  <c r="U30" i="1"/>
  <c r="U31" i="1"/>
  <c r="U32" i="1"/>
  <c r="U33" i="1"/>
  <c r="U34" i="1"/>
  <c r="U35" i="1"/>
  <c r="U36" i="1"/>
  <c r="W20" i="1"/>
  <c r="W19" i="1"/>
  <c r="W21" i="1"/>
  <c r="X30" i="1"/>
  <c r="Y30" i="1" s="1"/>
  <c r="X31" i="1"/>
  <c r="Y31" i="1" s="1"/>
  <c r="X32" i="1"/>
  <c r="Y32" i="1" s="1"/>
  <c r="X33" i="1"/>
  <c r="Y33" i="1" s="1"/>
  <c r="X34" i="1"/>
  <c r="Y34" i="1" s="1"/>
  <c r="X35" i="1"/>
  <c r="Y35" i="1" s="1"/>
  <c r="X36" i="1"/>
  <c r="Y36" i="1" s="1"/>
  <c r="I14" i="4"/>
  <c r="K14" i="4"/>
  <c r="I15" i="4"/>
  <c r="K15" i="4"/>
  <c r="I16" i="4"/>
  <c r="K16" i="4"/>
  <c r="I17" i="4"/>
  <c r="K17" i="4"/>
  <c r="I18" i="4"/>
  <c r="K18" i="4"/>
  <c r="I19" i="4"/>
  <c r="K19" i="4"/>
  <c r="L19" i="4"/>
  <c r="L17" i="4"/>
  <c r="L16" i="4"/>
  <c r="L18" i="4"/>
  <c r="L15" i="4"/>
  <c r="L14" i="4"/>
  <c r="L22" i="1"/>
  <c r="L21" i="1"/>
  <c r="L19" i="1"/>
  <c r="L28" i="1"/>
  <c r="L25" i="1"/>
  <c r="L34" i="1"/>
  <c r="L30" i="1"/>
  <c r="L31" i="1"/>
  <c r="L17" i="1"/>
  <c r="L20" i="1"/>
  <c r="L36" i="1"/>
  <c r="L32" i="1"/>
  <c r="L35" i="1"/>
  <c r="L33" i="1"/>
  <c r="L29" i="1"/>
  <c r="L18" i="1"/>
  <c r="X29" i="1" l="1"/>
  <c r="Y29" i="1" s="1"/>
  <c r="N16" i="1"/>
  <c r="O16" i="1" s="1"/>
  <c r="P16" i="1" s="1"/>
  <c r="Q16" i="1" s="1"/>
  <c r="X20" i="1"/>
  <c r="Y20" i="1" s="1"/>
  <c r="X25" i="1"/>
  <c r="Y25" i="1" s="1"/>
  <c r="X18" i="1"/>
  <c r="Y18" i="1" s="1"/>
  <c r="X19" i="1"/>
  <c r="Y19" i="1" s="1"/>
  <c r="X16" i="1"/>
  <c r="Y16" i="1" s="1"/>
  <c r="X22" i="1"/>
  <c r="Y22" i="1" s="1"/>
  <c r="X28" i="1"/>
  <c r="Y28" i="1" s="1"/>
  <c r="X21" i="1"/>
  <c r="Y21" i="1" s="1"/>
  <c r="N17" i="4"/>
  <c r="O17" i="4" s="1"/>
  <c r="P17" i="4" s="1"/>
  <c r="Q17" i="4" s="1"/>
  <c r="M17" i="4"/>
  <c r="N36" i="1"/>
  <c r="O36" i="1" s="1"/>
  <c r="P36" i="1" s="1"/>
  <c r="Q36" i="1" s="1"/>
  <c r="M36" i="1"/>
  <c r="N16" i="4"/>
  <c r="O16" i="4" s="1"/>
  <c r="P16" i="4" s="1"/>
  <c r="Q16" i="4" s="1"/>
  <c r="M16" i="4"/>
  <c r="N34" i="1"/>
  <c r="O34" i="1" s="1"/>
  <c r="P34" i="1" s="1"/>
  <c r="Q34" i="1" s="1"/>
  <c r="M34" i="1"/>
  <c r="N20" i="1"/>
  <c r="O20" i="1" s="1"/>
  <c r="P20" i="1" s="1"/>
  <c r="Q20" i="1" s="1"/>
  <c r="M28" i="1"/>
  <c r="N28" i="1"/>
  <c r="O28" i="1" s="1"/>
  <c r="P28" i="1" s="1"/>
  <c r="Q28" i="1" s="1"/>
  <c r="N14" i="4"/>
  <c r="O14" i="4" s="1"/>
  <c r="P14" i="4" s="1"/>
  <c r="Q14" i="4" s="1"/>
  <c r="M14" i="4"/>
  <c r="M33" i="1"/>
  <c r="N33" i="1"/>
  <c r="O33" i="1" s="1"/>
  <c r="P33" i="1" s="1"/>
  <c r="Q33" i="1" s="1"/>
  <c r="M25" i="1"/>
  <c r="M21" i="1"/>
  <c r="N21" i="1"/>
  <c r="O21" i="1" s="1"/>
  <c r="P21" i="1" s="1"/>
  <c r="Q21" i="1" s="1"/>
  <c r="M19" i="4"/>
  <c r="N19" i="4"/>
  <c r="O19" i="4" s="1"/>
  <c r="P19" i="4" s="1"/>
  <c r="Q19" i="4" s="1"/>
  <c r="N32" i="1"/>
  <c r="O32" i="1" s="1"/>
  <c r="P32" i="1" s="1"/>
  <c r="Q32" i="1" s="1"/>
  <c r="N35" i="1"/>
  <c r="O35" i="1" s="1"/>
  <c r="P35" i="1" s="1"/>
  <c r="Q35" i="1" s="1"/>
  <c r="M35" i="1"/>
  <c r="N19" i="1"/>
  <c r="O19" i="1" s="1"/>
  <c r="P19" i="1" s="1"/>
  <c r="Q19" i="1" s="1"/>
  <c r="M29" i="1"/>
  <c r="N31" i="1"/>
  <c r="O31" i="1" s="1"/>
  <c r="P31" i="1" s="1"/>
  <c r="Q31" i="1" s="1"/>
  <c r="M31" i="1"/>
  <c r="M17" i="1"/>
  <c r="M15" i="4"/>
  <c r="N15" i="4"/>
  <c r="O15" i="4" s="1"/>
  <c r="P15" i="4" s="1"/>
  <c r="Q15" i="4" s="1"/>
  <c r="N30" i="1"/>
  <c r="O30" i="1" s="1"/>
  <c r="P30" i="1" s="1"/>
  <c r="Q30" i="1" s="1"/>
  <c r="M30" i="1"/>
  <c r="N18" i="1"/>
  <c r="O18" i="1" s="1"/>
  <c r="P18" i="1" s="1"/>
  <c r="Q18" i="1" s="1"/>
  <c r="M18" i="1"/>
  <c r="M18" i="4"/>
  <c r="N18" i="4"/>
  <c r="O18" i="4" s="1"/>
  <c r="P18" i="4" s="1"/>
  <c r="Q18" i="4" s="1"/>
  <c r="M16" i="1"/>
  <c r="M22" i="1"/>
  <c r="N22" i="1"/>
  <c r="O22" i="1" s="1"/>
  <c r="P22" i="1" s="1"/>
  <c r="Q22" i="1" s="1"/>
  <c r="M19" i="1"/>
  <c r="N25" i="1"/>
  <c r="O25" i="1" s="1"/>
  <c r="P25" i="1" s="1"/>
  <c r="Q25" i="1" s="1"/>
  <c r="N29" i="1"/>
  <c r="O29" i="1" s="1"/>
  <c r="P29" i="1" s="1"/>
  <c r="Q29" i="1" s="1"/>
  <c r="N17" i="1"/>
  <c r="O17" i="1" s="1"/>
  <c r="P17" i="1" s="1"/>
  <c r="Q17" i="1" s="1"/>
  <c r="M20" i="1"/>
  <c r="M3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5" authorId="0" shapeId="0" xr:uid="{00000000-0006-0000-00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objeto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3" authorId="0" shapeId="0" xr:uid="{00000000-0006-0000-02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obejto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sharedStrings.xml><?xml version="1.0" encoding="utf-8"?>
<sst xmlns="http://schemas.openxmlformats.org/spreadsheetml/2006/main" count="462" uniqueCount="193">
  <si>
    <t>General</t>
  </si>
  <si>
    <t>Planeación</t>
  </si>
  <si>
    <t>Económico</t>
  </si>
  <si>
    <t>Casi Cierto</t>
  </si>
  <si>
    <t>Alto</t>
  </si>
  <si>
    <t>Catastrófico</t>
  </si>
  <si>
    <t>Departamento</t>
  </si>
  <si>
    <t>Si</t>
  </si>
  <si>
    <t>Específico</t>
  </si>
  <si>
    <t>Selección</t>
  </si>
  <si>
    <t>Sociales o Políticos</t>
  </si>
  <si>
    <t>Probable</t>
  </si>
  <si>
    <t>Medio-alto</t>
  </si>
  <si>
    <t>Mayor</t>
  </si>
  <si>
    <t>Contratista / asociado</t>
  </si>
  <si>
    <t>No</t>
  </si>
  <si>
    <t>Interna</t>
  </si>
  <si>
    <t>Contratación</t>
  </si>
  <si>
    <t>Operacionales</t>
  </si>
  <si>
    <t>Posible</t>
  </si>
  <si>
    <t>Medio-bajo</t>
  </si>
  <si>
    <t>Moderado</t>
  </si>
  <si>
    <t>Compartida</t>
  </si>
  <si>
    <t>Externa</t>
  </si>
  <si>
    <t>Ejecución</t>
  </si>
  <si>
    <t>Financiero</t>
  </si>
  <si>
    <t>Improbable</t>
  </si>
  <si>
    <t>Bajo</t>
  </si>
  <si>
    <t>Menor</t>
  </si>
  <si>
    <t>Regulatorio</t>
  </si>
  <si>
    <t>Raro</t>
  </si>
  <si>
    <t>Insignificante</t>
  </si>
  <si>
    <t>De la naturaleza</t>
  </si>
  <si>
    <t>Ambientales</t>
  </si>
  <si>
    <t>Tecnológicos</t>
  </si>
  <si>
    <t>Responsable de implementar tratamiento</t>
  </si>
  <si>
    <t>No.</t>
  </si>
  <si>
    <t>Clase</t>
  </si>
  <si>
    <t xml:space="preserve">Fuente </t>
  </si>
  <si>
    <t>Etapa</t>
  </si>
  <si>
    <t>Tipo</t>
  </si>
  <si>
    <t>Riesgo</t>
  </si>
  <si>
    <t>Consecuencia</t>
  </si>
  <si>
    <t>Probabilidad</t>
  </si>
  <si>
    <t>Impacto</t>
  </si>
  <si>
    <t>Valoración</t>
  </si>
  <si>
    <t>Categoría</t>
  </si>
  <si>
    <t>Asignación</t>
  </si>
  <si>
    <t>Tratamiento, controles a ser implementados</t>
  </si>
  <si>
    <t>Impacto después del tratamiento</t>
  </si>
  <si>
    <t>¿Afecta la ejecución del contrato?</t>
  </si>
  <si>
    <t>Responsable</t>
  </si>
  <si>
    <t>Fecha est. en que inicia el tratamiento</t>
  </si>
  <si>
    <t>Fecha est. en que se completa el tratamiento</t>
  </si>
  <si>
    <t xml:space="preserve">Control y monitoreo </t>
  </si>
  <si>
    <t>Cualitativa</t>
  </si>
  <si>
    <t>Cuantitativa</t>
  </si>
  <si>
    <t>Calificación</t>
  </si>
  <si>
    <t>¿Cómo se realiza el monitoreo?</t>
  </si>
  <si>
    <t>Periodicidad ¿Cuánto?</t>
  </si>
  <si>
    <t>Puede acontecer que No se presenten proponentes al proceso de selección</t>
  </si>
  <si>
    <t xml:space="preserve">Declaratoria de desierto del proceso </t>
  </si>
  <si>
    <t>Contratante</t>
  </si>
  <si>
    <t>Enviar la invitación a los posibles interesados que cotizaron el servicio.
Propiciar estrategias de comunicación y divulgación del proceso con aliados externos y/o grupos de valor 
Designar comité estructurador competente, para asegurar la correcta identificación de necesidades técnicas, jurídicas y financieras del proceso
Revisar exaustivamente la estructuración de necesidades con el fin de detectar y analizar posibles causas de materialización del riesgo y determinar acciones correctivas o de mejora para orientar correctamente el proceso de nueva publicación</t>
  </si>
  <si>
    <t>Validación con los posibles interesados, la intención de presentarse realizar divulgación y/o públicación del proceso en aplicativo SECOP
Realizar evaluación, Monitoreo  mediante correo electronico institucional, reuniones o comités internos de verificación y seguimiento en la correcta estructuración de documentación preparatoria y precontractual del proceso, con el fin de asegurar una eficiente proyección de necesidades técnicas, jurídicas y financieras.</t>
  </si>
  <si>
    <t xml:space="preserve">En la etapa de publicación del proceso de selección </t>
  </si>
  <si>
    <t>Que los proponentes que se presentan no cumplan con los requisitos habilitantes</t>
  </si>
  <si>
    <t>Puede inferir a la declaratoria de desierto</t>
  </si>
  <si>
    <t>Verificar que los posibles interesados o propuestas presentadas cumplan con los requisitos mínimos habilitantes para el proceso, en caso de materialización del riesgso el comité estructurador del proceso revisará y analizará las necesidades estructuradas y tomará las acciones pertinentes para subsanar debilidades y generar nueva oferta pública del proceso</t>
  </si>
  <si>
    <t>Mediante revisión preliminar del cumplimiento mínimo de requisitos habilitantes de los posibles interesados u oferentes que presentaron las propuestas en la plataforma SECOP</t>
  </si>
  <si>
    <t xml:space="preserve">En la etapa de publicación  del proceso de selección </t>
  </si>
  <si>
    <t>Retrasos en la expedición de garantías para la correcta puesta en marcha o ejecución del proceso</t>
  </si>
  <si>
    <t xml:space="preserve">Puede occurrir retraso en el inicio de la ejecución del contrato </t>
  </si>
  <si>
    <t xml:space="preserve">Contratista </t>
  </si>
  <si>
    <t>Establecer un plazo máximo acorde y oportuno para la expedición de garantías.
Orientar y articular asertivamente el proceso administrativo y financiero en conjunto con el proveedor del servicio para asegurar el cumplimiento de tiempos o cronogramas de trabajo proyectados</t>
  </si>
  <si>
    <t xml:space="preserve">El supervisor designado en conjunto con los roles de apoyo técnico y/o financieros del proceso, verificar la entrega de la garantía y controlar las fechas de cumplimiento o cronogramas del proceso en concertación con el proveedor </t>
  </si>
  <si>
    <t>Con el perfeccionamiento del contrato y antes del inicio de la ejecución una única vez</t>
  </si>
  <si>
    <t>Incumplimiento del objeto del contrato y el logro de los objetivos propuestos, así como la deficiente calidad del servicio de mantenimiento prestado, teniendo en cuenta las condiciones pactadas en las condiciones del contrato</t>
  </si>
  <si>
    <t>Puede ocurrir la No ejecución del Contrato acorde con las especificacione técnicas solicitadas y por ende propiciar riesgo de debilidades en la supervisión del contrato</t>
  </si>
  <si>
    <t>Contratista/contratante</t>
  </si>
  <si>
    <t xml:space="preserve">Solicitar póliza de cumplimiento y seguimiento constante a la calidad del suministro del servicio requerido.
Asegurar una eficiente supervisión para el servicio de mantenimiento, mediante la asignación de funcionarios y personal técnico de apoyo a la supervisión idoneo, capaz y  conocimientos pertinentes necesarios para asegurar el cumplimiento de las condiciones de entrega del servicio 
</t>
  </si>
  <si>
    <t xml:space="preserve">Revisión y aprobación de las pólizas de garantía,  designación de funcionario que ejercerá la supervisión del contrato, y apoyos técnicos calificados y competentes para lograr desempeñar la correcta supervisión y las exigencias de condicioines de calidad exigidas en las condiciones para la adjudicación del contrato </t>
  </si>
  <si>
    <t>En el momento de legalizar la adjudicación del contrato</t>
  </si>
  <si>
    <t>Falta de capacidad de la Entidad Estatal para promover y adelantar la selección del contratista, incluyendo el riesgo de seleccionar aquel que no cumpla con la totalidad de los requisitos</t>
  </si>
  <si>
    <t>Que se realice la suscripción del contrato tardiamente, debido a desarticulación e ineficiencia administrativa del equipo de trabajo interno para la estructuración de necesidades y documentación previa, lo que representa menor tiempo para adelantar la ejecución y efcieinte supervisión contractual. Tambien se puede presentar que con una persona natural o jurídica No idónea para ejecutar el contrato.</t>
  </si>
  <si>
    <t>contratista</t>
  </si>
  <si>
    <t>Durante el proceso de selección se surten múltiples filtros para evitar o minimizar el riesgo de  materialización, generando espacios, reuniones, comités, ejercicios de seguimiento y retroalimentación para propender una eficiencia administrativa y optimizar adecuadamente los tiempos de la vigencia.
Designar comité estructurador y evaluador interno de propuestas para garantizar que la publicación de la oferta sea precisa y asertiva, en consideración con las necesidades especificadas por la Entidad</t>
  </si>
  <si>
    <t>Realizar una eficiente y asertiva revisión y evaluación de los requisitos solicitados en la Invitación pública o Pliego de Condiciones, mediante correos electrónicos institucionales, actas de seguimiento y trazabilidad de la documentación de los ejercicios de revisión o monitoreo de la estruturación de documentos pre contractuales</t>
  </si>
  <si>
    <t>En el momento de evaluación del proceso.</t>
  </si>
  <si>
    <t xml:space="preserve">Que se presente incumplimiento de los requisitos de Seguridad y Salud en el trabajo y de gestión ambiental por parte del proveedor, en las diferentes etapas del proceso de contratación </t>
  </si>
  <si>
    <t>Afectación de los cronogramas o tiempos de ejecución del contrato en las diferentes etapas del proceso  por el desconocimiento del proveedor, lo que podría ocacionar incumplimiento de las normas o requisitos para asegurar la ejecución de las actividades programadas de manera conforme oportunas y eficiente</t>
  </si>
  <si>
    <t>Contratista</t>
  </si>
  <si>
    <t xml:space="preserve">Exigir en los pliegos de condiciones o Invitación Pública el cumplimiento de las normas de seguridad y salud en el trabajo y en materia de gestión ambiental y de eficiencia energética, y asegurar su cumplimiento en las diferentes etapas del proceso- precontractual, contractual y poscontractual </t>
  </si>
  <si>
    <t xml:space="preserve">Verificar que en los documentos de la propuesta del oferente se incluya el cumplimiento de estas normas o requisitos solicitados en las diferentes etapas del proceso, principalmente precontractual y contractual </t>
  </si>
  <si>
    <t>En la elaboración de los Pliego definitivos o Invitación Pública</t>
  </si>
  <si>
    <t>Que se presente falta de claridad en la descripción de las especificaciones técnicas, financieras y jurídicas  y/o obligaciones o actividades específicas</t>
  </si>
  <si>
    <t>Puede provocar inadecuada estruturación de la docuemntación previa y por ende afectar la publicación de la oferta así como posible declaratoria desierta o no interes de proponentes para presentar propuesta debido a una inadecuada formulación  satisfacción de la necesidad</t>
  </si>
  <si>
    <t xml:space="preserve">Realizar verificaciones durante el proceso de selección se surten múltiples filtros para evitar este riesgo en la plataforma Secop, se designa personal competente en el comité estructurador y evaluador  para orientar asertivamente las etapas del contrato </t>
  </si>
  <si>
    <t>Verificar y realizar seguimiento en la estructuración de necesidades mediante herramientas de gestión institucional, verificar o gestionar cotizaciones suministradas por proveedores o modelo de abastecimiento estretégico, ficha tecnica cuadro comparativo , justificación de la necesidad, adecuada estructuración del estudio de mercado y estudios previos</t>
  </si>
  <si>
    <t>Por cada proceso en la etapa de publicación y adjudicación del proceso</t>
  </si>
  <si>
    <t>Que se presenten fallas o deficiencias en la prestación del servicio con personal sin idoneidad, elementos o repuestos defectuosos o de mala calidad</t>
  </si>
  <si>
    <t xml:space="preserve">Que se presente incumplimiento del contrato por deficiencia en la calidad de la prestación del servicio </t>
  </si>
  <si>
    <t>Realizar desde la supervisión del contrato,el adecuado seguimiento, interacción y articulación con el proveedor del servicio, requerir el cumplimiento del servicio con los estandares de calidad estipulados, generar requerimientos al proveedor y/o citación a descargo para valorar incumplimiento del contrato, Seguimiento en el requisito de ejecución</t>
  </si>
  <si>
    <t>Seguimiento al cumplimiento eficiente en las etapas contractuales por parte del proveedor, manifestar requerimiento de incoformidad del  servicio en caso de presentarse materialización, y generar audiencia de descargo en caso de no conciliar o generar acuerdos</t>
  </si>
  <si>
    <t xml:space="preserve">Permanente durante la ejecución del contrato </t>
  </si>
  <si>
    <t>Que se presente entrega tardía del servicio</t>
  </si>
  <si>
    <t>Puede acontecer el incumplimiento de las obligaciones derivadas del contrato en materia de SST</t>
  </si>
  <si>
    <t>Realizar ejercicio de revisión constante en el cumplimiento de las especificaciones o las actividades técnicas por parte del supervisor del contrato, concertar tiempo de entrega del servicio con el proveedor, de conformidad con los tiempos de ejecuión del contrato  para aprobación de pago (s)</t>
  </si>
  <si>
    <t>contratante</t>
  </si>
  <si>
    <t>Se deberá realizar seguimientos constantes por parte del supervisor del contrato para verificar el avance y cumplimiento de las obligaciones</t>
  </si>
  <si>
    <t>Supervisión constante</t>
  </si>
  <si>
    <t xml:space="preserve">Que se presente falta de afiliación al sistema general de seguridad social del personal vinculado </t>
  </si>
  <si>
    <t xml:space="preserve">Posible sanciones o investigaciones para el ordenador del gasto por posible incumplimiento de los requisitos exigidos, sanción al sistema general de seguridad social por el No pago oportuno de los emolumentos, la accidentalidad que ocurra y la respectiva y no tener cobertura </t>
  </si>
  <si>
    <t>Supervisión por parte del contratante y verificación previo a la realización del pago. El contratista deberá acreditar y los pagos periódicos y puntuales de los aportes al SGSS</t>
  </si>
  <si>
    <t>Verificar certificación que realiza el contratista respecto al pago de aportes al SGSS</t>
  </si>
  <si>
    <t>El contratista favorecido no suscriba el contrato.</t>
  </si>
  <si>
    <t>Dar por terminado el proceso de selección y cancelarlo en las plataformas del SECOP II e interna de la entidad</t>
  </si>
  <si>
    <t xml:space="preserve">Estudios previos, del sector, del mercado solidos, bien estructurados por el Área Responsable.
Publicación y cronograma o tiempos de contratación asertivos en la plataforma SECOP acorde con la modalidad de contratación seleccionada </t>
  </si>
  <si>
    <t xml:space="preserve">Verificar el cronograma del cumplimiento del proceso en el aplicativo Secop </t>
  </si>
  <si>
    <t>Por cada proceso</t>
  </si>
  <si>
    <t>Falta de ejecución contractual por alteraciones públicas (Por paros, motines o huelgas entre otras posibles eventualidades)</t>
  </si>
  <si>
    <t>Alteración de la Ejecución Contractual</t>
  </si>
  <si>
    <t>El supervisor, propicie un estudio económico profundo sobre las causas de tiempo, modo y lugar que generan la alteración y propiciar el proceso pertinente</t>
  </si>
  <si>
    <t>Solicitud y comunicación asertiva con el  contratista, garantías para integridad física y protección de la salud y seguridad</t>
  </si>
  <si>
    <t>Durante la ejecución del contrato</t>
  </si>
  <si>
    <t>Accidentes laborales, enfermedades profesionales del contratista y sus empleados</t>
  </si>
  <si>
    <t xml:space="preserve">Demandas por RC o RCE </t>
  </si>
  <si>
    <t>Verificación de afiliación y pago oportuno de aportes, en los montos requeridos y con base a los riesgos reales al SGSS del contratista y sus empelados</t>
  </si>
  <si>
    <t>Verificar en la ejecución del proceso certificación que realiza el contratista respecto al pago de aportes al SGSS</t>
  </si>
  <si>
    <t xml:space="preserve">Que no se incluyan y/o cumplan requisitos legales aplicables an materia de SST, ambiental y energía </t>
  </si>
  <si>
    <t xml:space="preserve">Posibles hallazgos No conformidades o investigaciones disciplinarias para el ordenador del gasto </t>
  </si>
  <si>
    <t xml:space="preserve">Asegurar desde la designación de comité estructurador, la inclusión y evaluación de requisitos legales aplicables an materia de SST, ambiental y energía </t>
  </si>
  <si>
    <t xml:space="preserve">Previo a la publicación del contrato en aplicativo SECOP </t>
  </si>
  <si>
    <t>N</t>
  </si>
  <si>
    <t>Fuente</t>
  </si>
  <si>
    <t>Descripción</t>
  </si>
  <si>
    <t>Consecuencia de la ocurrencia del evento</t>
  </si>
  <si>
    <t>¿A quién se le asigna?</t>
  </si>
  <si>
    <t>Tratamiento/Control a ser implementado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</si>
  <si>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</si>
  <si>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</si>
  <si>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</si>
  <si>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</si>
  <si>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</si>
  <si>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</si>
  <si>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</si>
  <si>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</si>
  <si>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</si>
  <si>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</si>
  <si>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</si>
  <si>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</si>
  <si>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</si>
  <si>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</si>
  <si>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</si>
  <si>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</si>
  <si>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</si>
  <si>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</si>
  <si>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</si>
  <si>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</si>
  <si>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</si>
  <si>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</si>
  <si>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</si>
  <si>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Valor del contrato</t>
  </si>
  <si>
    <t xml:space="preserve">No presentación de las garantías requeridas en el proceso de contratación </t>
  </si>
  <si>
    <t xml:space="preserve">Aplicación de sanciones </t>
  </si>
  <si>
    <t xml:space="preserve">Transferir el riesgo al asociado e iniciar el procedimiento para la  aplicación de multas.  </t>
  </si>
  <si>
    <t xml:space="preserve">Seguimiento a los plazos establecidos para la expedición de las pólizas </t>
  </si>
  <si>
    <t>Etapa de legalización del convenio. Dentro de los 5 días siguientes a la legalización</t>
  </si>
  <si>
    <t xml:space="preserve">Demoras en la expedición de las garantías del proceso de contratación </t>
  </si>
  <si>
    <t>Retrasos en el inicio de la ejecución de  actividades del contrato</t>
  </si>
  <si>
    <t>Reducir las consecuencias e impactos del riesgo, implementando planes de contingencia como la reprogramación de actividades</t>
  </si>
  <si>
    <t>Cambios en el equipo de trabajo del Contratista</t>
  </si>
  <si>
    <t>Retrasos en el cronograma y deficiencias en el trabajo realizado por desconocimiento de las labores desarrolladas por el recurso saliente y deficiencias en la definición y aplicación de estándares de proyecto</t>
  </si>
  <si>
    <t>Reducir las consecuencias e impacto del riesgo, estableciendo un término mínimo de empalme entre el recurso saliente y entrante. Exigencia de requisitos iguales o mejores para reemplazar el recurso humano respecto del perfil, formación y experiencia.</t>
  </si>
  <si>
    <t>Validación de perfiles de nuevos recursos, previo a su vinculación al proyecto. Verificación del empalme entre recurso entrante y saliente.</t>
  </si>
  <si>
    <t>Mensual</t>
  </si>
  <si>
    <t>Variación de precios de insumos</t>
  </si>
  <si>
    <t>Incremento en el precio de los insumos necesarios para la realización de las actividades proyectadas y ofrecidas a costos unitarios</t>
  </si>
  <si>
    <t>Reducir las consecuencias e impacto del riesgo generando planes de contingencia y ordenando menor cantidad de los ítems.  El asociado también debe  tener la capacidad de administrar el riesgo, al poder adquirir los insumos necesarios en las mismas zonas donde se desarrolla el proyecto y por su capacidad de gestión comercial con los diferentes proveedores.</t>
  </si>
  <si>
    <t>Analizar constantemente el comportamiento del mercado</t>
  </si>
  <si>
    <t>Situaciones de orden público</t>
  </si>
  <si>
    <t>Imposibilidad en la realización de actividades por situaciones de orden público y considerando que se trata de un año de cambios con ocasión de elecciones presidenciales y al congreso</t>
  </si>
  <si>
    <t>Aceptar el riesgo y realizar acciones de mitigación, tales como: reprogramación de actividades y cambio de sede de la actividad.</t>
  </si>
  <si>
    <t>Consultar reportes de las instituciones oficiales, como la policía nacional y las fuerzas armadas</t>
  </si>
  <si>
    <t>Quincenal</t>
  </si>
  <si>
    <t>Condiciones climáticas adversas</t>
  </si>
  <si>
    <t>Retraso en el cronograma de actividades y en la realización de las mismas</t>
  </si>
  <si>
    <t>Aceptar el riesgo y realizar acciones de mitigación, tales como: la reprogramación de actividades y cambio de sede de la actividad.</t>
  </si>
  <si>
    <t>Consultar reportes oficiales de las instituciones públicas, como el IDEAM</t>
  </si>
  <si>
    <t>Semanal</t>
  </si>
  <si>
    <t>Seguimiento por correo electrónico institucional, repositorio institucional del comité estructurador CFMA y validación de documentación precontractual final  conforme</t>
  </si>
  <si>
    <t>5_9127_439 CONTRATAR EL SERVICIO DE MANTENIMIENTO PREVENTIVO Y CORRECTIVO DE LOS EQUIPOS DE TOPOGRAFÍA CON LOS QUE CUENTA EL CENTRO DE FORMACIÓN MINERO AMBIENTAL DEL SENA, REGIONAL ANTIOQUIA</t>
  </si>
  <si>
    <t>Elaboro componente jurídico: Víctor Alfonso Villadiego Bernal – Abogado área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</si>
</sst>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1" formatCode="_-* #,##0_-;\-* #,##0_-;_-* &quot;-&quot;_-;_-@_-"/>
    <numFmt numFmtId="164" formatCode="_(&quot;$&quot;\ * #,##0.00_);_(&quot;$&quot;\ * \(#,##0.00\);_(&quot;$&quot;\ * &quot;-&quot;??_);_(@_)"/>
    <numFmt numFmtId="165" formatCode="&quot;$&quot;\ #,##0"/>
    <numFmt numFmtId="166" formatCode="[$$-240A]\ #,##0.00"/>
    <numFmt numFmtId="167" formatCode="[$-240A]d&quot;-&quot;mmm&quot;-&quot;yyyy;@"/>
  </numFmts>
  <fonts count="27" x14ac:knownFonts="1">
    <font>
      <sz val="11"/>
      <color theme="1"/>
      <name val="Calibri"/>
      <family val="2"/>
      <scheme val="minor"/>
    </font>
    <font>
      <b/>
      <sz val="10"/>
      <color rgb="FF000000"/>
      <name val="Arial Narrow"/>
      <family val="2"/>
    </font>
    <font>
      <sz val="10"/>
      <color rgb="FF000000"/>
      <name val="Arial Narrow"/>
      <family val="2"/>
    </font>
    <font>
      <sz val="11"/>
      <color theme="1"/>
      <name val="Calibri"/>
      <family val="2"/>
      <scheme val="minor"/>
    </font>
    <font>
      <sz val="8"/>
      <color theme="1"/>
      <name val="Arial Narrow"/>
      <family val="2"/>
    </font>
    <font>
      <sz val="11"/>
      <color theme="1"/>
      <name val="Arial Narrow"/>
      <family val="2"/>
    </font>
    <font>
      <sz val="10"/>
      <color theme="1"/>
      <name val="Arial Narrow"/>
      <family val="2"/>
    </font>
    <font>
      <b/>
      <sz val="10"/>
      <color theme="1"/>
      <name val="Arial Narrow"/>
      <family val="2"/>
    </font>
    <font>
      <b/>
      <sz val="12"/>
      <color rgb="FF0B2A49"/>
      <name val="Arial Narrow"/>
      <family val="2"/>
    </font>
    <font>
      <sz val="9"/>
      <color indexed="81"/>
      <name val="Arial Narrow"/>
      <family val="2"/>
    </font>
    <font>
      <b/>
      <sz val="9"/>
      <color indexed="81"/>
      <name val="Arial Narrow"/>
      <family val="2"/>
    </font>
    <font>
      <sz val="9"/>
      <color theme="1"/>
      <name val="Arial Narrow"/>
      <family val="2"/>
    </font>
    <font>
      <b/>
      <sz val="9"/>
      <color rgb="FF0B2A49"/>
      <name val="Arial Narrow"/>
      <family val="2"/>
    </font>
    <font>
      <b/>
      <sz val="9"/>
      <color theme="1"/>
      <name val="Arial Narrow"/>
      <family val="2"/>
    </font>
    <font>
      <sz val="9"/>
      <color rgb="FF000000"/>
      <name val="Arial Narrow"/>
      <family val="2"/>
    </font>
    <font>
      <sz val="9"/>
      <color theme="0"/>
      <name val="Arial Narrow"/>
      <family val="2"/>
    </font>
    <font>
      <sz val="10"/>
      <color theme="1"/>
      <name val="Arial"/>
      <family val="2"/>
    </font>
    <font>
      <sz val="8"/>
      <color rgb="FFFFFFFF"/>
      <name val="Arial"/>
      <family val="2"/>
    </font>
    <font>
      <sz val="8"/>
      <color rgb="FF000000"/>
      <name val="Arial"/>
      <family val="2"/>
    </font>
    <font>
      <sz val="8"/>
      <color rgb="FF959393"/>
      <name val="Arial"/>
      <family val="2"/>
    </font>
    <font>
      <sz val="8"/>
      <color rgb="FF000000"/>
      <name val="Arial Narrow"/>
      <family val="2"/>
    </font>
    <font>
      <sz val="9"/>
      <name val="Arial Narrow"/>
      <family val="2"/>
    </font>
    <font>
      <u/>
      <sz val="9"/>
      <name val="Arial Narrow"/>
      <family val="2"/>
    </font>
    <font>
      <sz val="7"/>
      <name val="Arial Narrow"/>
      <family val="2"/>
    </font>
    <font>
      <sz val="7"/>
      <color theme="1"/>
      <name val="Arial Narrow"/>
      <family val="2"/>
    </font>
    <font>
      <b/>
      <sz val="11"/>
      <color theme="1"/>
      <name val="Calibri"/>
      <family val="2"/>
      <scheme val="minor"/>
    </font>
    <font>
      <b/>
      <sz val="9"/>
      <color theme="1"/>
      <name val="Calibri"/>
      <family val="2"/>
      <scheme val="minor"/>
    </font>
  </fonts>
  <fills count="8">
    <fill>
      <patternFill patternType="none"/>
    </fill>
    <fill>
      <patternFill patternType="gray125"/>
    </fill>
    <fill>
      <patternFill patternType="solid">
        <fgColor rgb="FFD8D8D8"/>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4E4D4D"/>
        <bgColor indexed="64"/>
      </patternFill>
    </fill>
    <fill>
      <patternFill patternType="solid">
        <fgColor rgb="FFD9D9D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theme="3"/>
      </left>
      <right style="hair">
        <color theme="3"/>
      </right>
      <top style="hair">
        <color theme="3"/>
      </top>
      <bottom style="hair">
        <color theme="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indexed="64"/>
      </top>
      <bottom style="thin">
        <color indexed="64"/>
      </bottom>
      <diagonal/>
    </border>
  </borders>
  <cellStyleXfs count="3">
    <xf numFmtId="0" fontId="0" fillId="0" borderId="0"/>
    <xf numFmtId="164" fontId="3" fillId="0" borderId="0" applyFont="0" applyFill="0" applyBorder="0" applyAlignment="0" applyProtection="0"/>
    <xf numFmtId="41" fontId="3" fillId="0" borderId="0" applyFont="0" applyFill="0" applyBorder="0" applyAlignment="0" applyProtection="0"/>
  </cellStyleXfs>
  <cellXfs count="115">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2" fillId="0" borderId="1" xfId="0" applyFont="1" applyBorder="1" applyAlignment="1">
      <alignment horizontal="center" vertical="center" textRotation="90" wrapText="1"/>
    </xf>
    <xf numFmtId="0" fontId="4" fillId="0" borderId="0" xfId="0" applyFont="1"/>
    <xf numFmtId="0" fontId="4" fillId="0" borderId="0" xfId="0" applyFont="1" applyAlignment="1">
      <alignment wrapText="1"/>
    </xf>
    <xf numFmtId="0" fontId="5" fillId="0" borderId="0" xfId="0" applyFont="1"/>
    <xf numFmtId="0" fontId="5" fillId="0" borderId="0" xfId="0" applyFont="1" applyAlignment="1">
      <alignment wrapText="1"/>
    </xf>
    <xf numFmtId="0" fontId="6" fillId="0" borderId="0" xfId="0" applyFont="1"/>
    <xf numFmtId="0" fontId="6" fillId="0" borderId="0" xfId="0" applyFont="1" applyAlignment="1">
      <alignment wrapText="1"/>
    </xf>
    <xf numFmtId="165" fontId="6" fillId="0" borderId="1" xfId="0" applyNumberFormat="1" applyFont="1" applyBorder="1" applyAlignment="1">
      <alignment vertical="center"/>
    </xf>
    <xf numFmtId="166" fontId="8" fillId="0" borderId="3" xfId="1" applyNumberFormat="1" applyFont="1" applyBorder="1" applyAlignment="1">
      <alignment horizontal="center" vertical="center"/>
    </xf>
    <xf numFmtId="166" fontId="8" fillId="0" borderId="0" xfId="1" applyNumberFormat="1" applyFont="1" applyAlignment="1">
      <alignment horizontal="center" vertical="center"/>
    </xf>
    <xf numFmtId="10" fontId="2" fillId="0" borderId="1" xfId="0" applyNumberFormat="1" applyFont="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1" fillId="0" borderId="0" xfId="0" applyFont="1"/>
    <xf numFmtId="166" fontId="12" fillId="0" borderId="3" xfId="1" applyNumberFormat="1" applyFont="1" applyBorder="1" applyAlignment="1">
      <alignment horizontal="center" vertical="center"/>
    </xf>
    <xf numFmtId="0" fontId="11" fillId="3" borderId="0" xfId="0" applyFont="1" applyFill="1"/>
    <xf numFmtId="166" fontId="12" fillId="3" borderId="0" xfId="1" applyNumberFormat="1" applyFont="1" applyFill="1" applyAlignment="1">
      <alignment horizontal="center" vertical="center"/>
    </xf>
    <xf numFmtId="0" fontId="13" fillId="3" borderId="0" xfId="0" applyFont="1" applyFill="1" applyAlignment="1">
      <alignment horizontal="center" vertical="center"/>
    </xf>
    <xf numFmtId="165" fontId="13" fillId="3" borderId="0" xfId="0" applyNumberFormat="1" applyFont="1" applyFill="1" applyAlignment="1">
      <alignment horizontal="center" vertical="center"/>
    </xf>
    <xf numFmtId="0" fontId="13" fillId="3" borderId="0" xfId="0" applyFont="1" applyFill="1" applyAlignment="1">
      <alignment horizontal="left"/>
    </xf>
    <xf numFmtId="165" fontId="11" fillId="3" borderId="0" xfId="0" applyNumberFormat="1" applyFont="1" applyFill="1" applyAlignment="1">
      <alignment vertical="center"/>
    </xf>
    <xf numFmtId="0" fontId="14" fillId="0" borderId="4" xfId="0" applyFont="1" applyBorder="1" applyAlignment="1">
      <alignment horizontal="center" vertical="center" wrapText="1"/>
    </xf>
    <xf numFmtId="0" fontId="14" fillId="0" borderId="4" xfId="0" applyFont="1" applyBorder="1" applyAlignment="1" applyProtection="1">
      <alignment horizontal="center" vertical="center" textRotation="90" wrapText="1"/>
      <protection locked="0"/>
    </xf>
    <xf numFmtId="0" fontId="14" fillId="0" borderId="4" xfId="0" applyFont="1" applyBorder="1" applyAlignment="1" applyProtection="1">
      <alignment horizontal="center" vertical="center" wrapText="1"/>
      <protection locked="0"/>
    </xf>
    <xf numFmtId="4" fontId="14" fillId="0" borderId="4" xfId="0" applyNumberFormat="1" applyFont="1" applyBorder="1" applyAlignment="1">
      <alignment horizontal="center" vertical="center" wrapText="1"/>
    </xf>
    <xf numFmtId="10" fontId="14" fillId="0" borderId="4" xfId="0" applyNumberFormat="1" applyFont="1" applyBorder="1" applyAlignment="1">
      <alignment horizontal="center" vertical="center" wrapText="1"/>
    </xf>
    <xf numFmtId="0" fontId="14" fillId="0" borderId="4" xfId="0" applyFont="1" applyBorder="1" applyAlignment="1">
      <alignment horizontal="center" vertical="center" textRotation="90" wrapText="1"/>
    </xf>
    <xf numFmtId="0" fontId="14" fillId="0" borderId="4" xfId="0" applyFont="1" applyBorder="1" applyAlignment="1" applyProtection="1">
      <alignment horizontal="justify" vertical="center"/>
      <protection locked="0"/>
    </xf>
    <xf numFmtId="0" fontId="14" fillId="0" borderId="4" xfId="0" applyFont="1" applyBorder="1" applyAlignment="1" applyProtection="1">
      <alignment horizontal="justify" vertical="center" wrapText="1"/>
      <protection locked="0"/>
    </xf>
    <xf numFmtId="0" fontId="16" fillId="0" borderId="0" xfId="0" applyFont="1" applyAlignment="1">
      <alignment vertical="center" wrapText="1"/>
    </xf>
    <xf numFmtId="0" fontId="19" fillId="0" borderId="10" xfId="0" applyFont="1" applyBorder="1" applyAlignment="1">
      <alignment horizontal="center" vertical="center" textRotation="90" wrapText="1"/>
    </xf>
    <xf numFmtId="0" fontId="19" fillId="0" borderId="12" xfId="0" applyFont="1" applyBorder="1" applyAlignment="1">
      <alignment horizontal="center" vertical="center" textRotation="90" wrapText="1"/>
    </xf>
    <xf numFmtId="0" fontId="19" fillId="0" borderId="12" xfId="0" applyFont="1" applyBorder="1" applyAlignment="1">
      <alignment horizontal="center" vertical="center" wrapText="1"/>
    </xf>
    <xf numFmtId="167" fontId="14" fillId="0" borderId="4" xfId="0" applyNumberFormat="1" applyFont="1" applyBorder="1" applyAlignment="1" applyProtection="1">
      <alignment horizontal="center" vertical="center" textRotation="90" wrapText="1"/>
      <protection locked="0"/>
    </xf>
    <xf numFmtId="0" fontId="21" fillId="0" borderId="4"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textRotation="90" wrapText="1"/>
      <protection locked="0"/>
    </xf>
    <xf numFmtId="0" fontId="11" fillId="0" borderId="4" xfId="0" applyFont="1" applyBorder="1" applyAlignment="1" applyProtection="1">
      <alignment horizontal="justify" vertical="center"/>
      <protection locked="0"/>
    </xf>
    <xf numFmtId="0" fontId="11" fillId="0" borderId="4" xfId="0" applyFont="1" applyBorder="1" applyAlignment="1">
      <alignment horizontal="center" vertical="center" wrapText="1"/>
    </xf>
    <xf numFmtId="4" fontId="11" fillId="0" borderId="4" xfId="0" applyNumberFormat="1" applyFont="1" applyBorder="1" applyAlignment="1">
      <alignment horizontal="center" vertical="center" wrapText="1"/>
    </xf>
    <xf numFmtId="10" fontId="11" fillId="0" borderId="4" xfId="0" applyNumberFormat="1" applyFont="1" applyBorder="1" applyAlignment="1">
      <alignment horizontal="center" vertical="center" wrapText="1"/>
    </xf>
    <xf numFmtId="0" fontId="11" fillId="0" borderId="4" xfId="0" applyFont="1" applyBorder="1" applyAlignment="1">
      <alignment horizontal="center" vertical="center" textRotation="90" wrapText="1"/>
    </xf>
    <xf numFmtId="0" fontId="11" fillId="0" borderId="4" xfId="0" applyFont="1" applyBorder="1" applyAlignment="1" applyProtection="1">
      <alignment horizontal="justify" vertical="center" wrapText="1"/>
      <protection locked="0"/>
    </xf>
    <xf numFmtId="167" fontId="11" fillId="0" borderId="4" xfId="0" applyNumberFormat="1" applyFont="1" applyBorder="1" applyAlignment="1" applyProtection="1">
      <alignment horizontal="center" vertical="center" textRotation="90" wrapText="1"/>
      <protection locked="0"/>
    </xf>
    <xf numFmtId="0" fontId="21" fillId="0" borderId="15" xfId="0" applyFont="1" applyBorder="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1" xfId="0" applyFont="1" applyBorder="1" applyAlignment="1" applyProtection="1">
      <alignment horizontal="center" vertical="center" textRotation="90" wrapText="1"/>
      <protection locked="0"/>
    </xf>
    <xf numFmtId="0" fontId="21" fillId="0" borderId="1" xfId="0" applyFont="1" applyBorder="1" applyAlignment="1" applyProtection="1">
      <alignment horizontal="justify" vertical="center" wrapText="1"/>
      <protection locked="0"/>
    </xf>
    <xf numFmtId="0" fontId="21" fillId="0" borderId="1" xfId="0" applyFont="1" applyBorder="1" applyAlignment="1">
      <alignment horizontal="center" vertical="center" wrapText="1"/>
    </xf>
    <xf numFmtId="4" fontId="21" fillId="0" borderId="1" xfId="0" applyNumberFormat="1" applyFont="1" applyBorder="1" applyAlignment="1">
      <alignment horizontal="center" vertical="center" wrapText="1"/>
    </xf>
    <xf numFmtId="10" fontId="21" fillId="0" borderId="1" xfId="0" applyNumberFormat="1" applyFont="1" applyBorder="1" applyAlignment="1">
      <alignment horizontal="center" vertical="center" wrapText="1"/>
    </xf>
    <xf numFmtId="0" fontId="21" fillId="0" borderId="1" xfId="0" applyFont="1" applyBorder="1" applyAlignment="1">
      <alignment horizontal="center" vertical="center" textRotation="90" wrapText="1"/>
    </xf>
    <xf numFmtId="167" fontId="21" fillId="0" borderId="1" xfId="0" applyNumberFormat="1" applyFont="1" applyBorder="1" applyAlignment="1" applyProtection="1">
      <alignment horizontal="center" vertical="center" textRotation="90" wrapText="1"/>
      <protection locked="0"/>
    </xf>
    <xf numFmtId="0" fontId="15" fillId="4" borderId="1" xfId="0" applyFont="1" applyFill="1" applyBorder="1" applyAlignment="1">
      <alignment horizontal="center" vertical="center" wrapText="1"/>
    </xf>
    <xf numFmtId="0" fontId="15" fillId="4" borderId="1" xfId="0" applyFont="1" applyFill="1" applyBorder="1" applyAlignment="1">
      <alignment horizontal="center" vertical="center" textRotation="90" wrapText="1"/>
    </xf>
    <xf numFmtId="0" fontId="14" fillId="5" borderId="1" xfId="0" applyFont="1" applyFill="1" applyBorder="1" applyAlignment="1">
      <alignment horizontal="center" vertical="center" textRotation="90" wrapText="1"/>
    </xf>
    <xf numFmtId="0" fontId="21" fillId="5"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1" fillId="0" borderId="0" xfId="0" applyFont="1" applyAlignment="1" applyProtection="1">
      <alignment horizontal="center" vertical="center" wrapText="1"/>
      <protection locked="0"/>
    </xf>
    <xf numFmtId="0" fontId="21" fillId="0" borderId="16" xfId="0" applyFont="1" applyBorder="1" applyAlignment="1" applyProtection="1">
      <alignment horizontal="center" vertical="center" textRotation="90" wrapText="1"/>
      <protection locked="0"/>
    </xf>
    <xf numFmtId="0" fontId="21" fillId="0" borderId="5" xfId="0" applyFont="1" applyBorder="1" applyAlignment="1" applyProtection="1">
      <alignment horizontal="center" vertical="center" textRotation="90" wrapText="1"/>
      <protection locked="0"/>
    </xf>
    <xf numFmtId="0" fontId="11" fillId="0" borderId="15" xfId="0" applyFont="1" applyBorder="1" applyAlignment="1" applyProtection="1">
      <alignment horizontal="center" vertical="center" textRotation="90" wrapText="1"/>
      <protection locked="0"/>
    </xf>
    <xf numFmtId="0" fontId="11" fillId="0" borderId="15" xfId="0" applyFont="1" applyBorder="1" applyAlignment="1" applyProtection="1">
      <alignment horizontal="justify" vertical="center"/>
      <protection locked="0"/>
    </xf>
    <xf numFmtId="0" fontId="11" fillId="0" borderId="15" xfId="0" applyFont="1" applyBorder="1" applyAlignment="1" applyProtection="1">
      <alignment horizontal="center" vertical="center" wrapText="1"/>
      <protection locked="0"/>
    </xf>
    <xf numFmtId="0" fontId="11" fillId="0" borderId="15" xfId="0" applyFont="1" applyBorder="1" applyAlignment="1">
      <alignment horizontal="center" vertical="center" wrapText="1"/>
    </xf>
    <xf numFmtId="4" fontId="11" fillId="0" borderId="15" xfId="0" applyNumberFormat="1" applyFont="1" applyBorder="1" applyAlignment="1">
      <alignment horizontal="center" vertical="center" wrapText="1"/>
    </xf>
    <xf numFmtId="10" fontId="11" fillId="0" borderId="15" xfId="0" applyNumberFormat="1" applyFont="1" applyBorder="1" applyAlignment="1">
      <alignment horizontal="center" vertical="center" wrapText="1"/>
    </xf>
    <xf numFmtId="0" fontId="11" fillId="0" borderId="15" xfId="0" applyFont="1" applyBorder="1" applyAlignment="1">
      <alignment horizontal="center" vertical="center" textRotation="90" wrapText="1"/>
    </xf>
    <xf numFmtId="0" fontId="11" fillId="0" borderId="15" xfId="0" applyFont="1" applyBorder="1" applyAlignment="1" applyProtection="1">
      <alignment horizontal="justify" vertical="center" wrapText="1"/>
      <protection locked="0"/>
    </xf>
    <xf numFmtId="0" fontId="14" fillId="0" borderId="15" xfId="0" applyFont="1" applyBorder="1" applyAlignment="1" applyProtection="1">
      <alignment horizontal="justify" vertical="center" wrapText="1"/>
      <protection locked="0"/>
    </xf>
    <xf numFmtId="0" fontId="21" fillId="0" borderId="1" xfId="0" applyFont="1" applyBorder="1" applyAlignment="1" applyProtection="1">
      <alignment horizontal="justify" vertical="center"/>
      <protection locked="0"/>
    </xf>
    <xf numFmtId="0" fontId="23" fillId="0" borderId="0" xfId="0" applyFont="1" applyAlignment="1" applyProtection="1">
      <alignment horizontal="center" vertical="center" wrapText="1"/>
      <protection locked="0"/>
    </xf>
    <xf numFmtId="0" fontId="24" fillId="0" borderId="0" xfId="0" applyFont="1"/>
    <xf numFmtId="0" fontId="21" fillId="3" borderId="16" xfId="0" applyFont="1" applyFill="1" applyBorder="1" applyAlignment="1" applyProtection="1">
      <alignment horizontal="center" vertical="center" textRotation="90" wrapText="1"/>
      <protection locked="0"/>
    </xf>
    <xf numFmtId="0" fontId="21" fillId="3" borderId="1" xfId="0" applyFont="1" applyFill="1" applyBorder="1" applyAlignment="1" applyProtection="1">
      <alignment horizontal="center" vertical="center" textRotation="90" wrapText="1"/>
      <protection locked="0"/>
    </xf>
    <xf numFmtId="0" fontId="15" fillId="3" borderId="0" xfId="0" applyFont="1" applyFill="1"/>
    <xf numFmtId="6" fontId="13" fillId="3" borderId="1" xfId="2" applyNumberFormat="1" applyFont="1" applyFill="1" applyBorder="1" applyAlignment="1" applyProtection="1">
      <alignment horizontal="center" vertical="center"/>
      <protection locked="0"/>
    </xf>
    <xf numFmtId="0" fontId="21" fillId="3" borderId="1" xfId="0" applyFont="1" applyFill="1" applyBorder="1" applyAlignment="1" applyProtection="1">
      <alignment horizontal="justify" vertical="center"/>
      <protection locked="0"/>
    </xf>
    <xf numFmtId="0" fontId="21" fillId="0" borderId="0" xfId="0" applyFont="1" applyAlignment="1" applyProtection="1">
      <alignment horizontal="center" vertical="center" textRotation="90" wrapText="1"/>
      <protection locked="0"/>
    </xf>
    <xf numFmtId="0" fontId="21" fillId="0" borderId="1" xfId="0" applyFont="1" applyBorder="1" applyAlignment="1" applyProtection="1">
      <alignment horizontal="justify" vertical="top" wrapText="1"/>
      <protection locked="0"/>
    </xf>
    <xf numFmtId="0" fontId="25" fillId="0" borderId="0" xfId="0" applyFont="1"/>
    <xf numFmtId="0" fontId="26" fillId="0" borderId="0" xfId="0" applyFont="1"/>
    <xf numFmtId="0" fontId="21" fillId="5" borderId="1" xfId="0" applyFont="1" applyFill="1" applyBorder="1" applyAlignment="1">
      <alignment horizontal="center" vertical="center" wrapText="1"/>
    </xf>
    <xf numFmtId="0" fontId="15" fillId="4" borderId="1" xfId="0" applyFont="1" applyFill="1" applyBorder="1" applyAlignment="1">
      <alignment horizontal="center" vertical="center" textRotation="90" wrapText="1"/>
    </xf>
    <xf numFmtId="0" fontId="15" fillId="4" borderId="16" xfId="0" applyFont="1" applyFill="1" applyBorder="1" applyAlignment="1">
      <alignment horizontal="center" vertical="center" textRotation="90" wrapText="1"/>
    </xf>
    <xf numFmtId="0" fontId="15" fillId="4" borderId="1" xfId="0" applyFont="1" applyFill="1" applyBorder="1" applyAlignment="1">
      <alignment horizontal="center" vertical="center" wrapText="1"/>
    </xf>
    <xf numFmtId="0" fontId="14" fillId="5" borderId="1" xfId="0" applyFont="1" applyFill="1" applyBorder="1" applyAlignment="1">
      <alignment horizontal="center" vertical="center" textRotation="90" wrapText="1"/>
    </xf>
    <xf numFmtId="0" fontId="15" fillId="4" borderId="5"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20" fillId="7" borderId="1" xfId="0" applyFont="1" applyFill="1" applyBorder="1" applyAlignment="1">
      <alignment horizontal="center" vertical="center" textRotation="90" wrapText="1"/>
    </xf>
    <xf numFmtId="0" fontId="17" fillId="6" borderId="8" xfId="0" applyFont="1" applyFill="1" applyBorder="1" applyAlignment="1">
      <alignment horizontal="center" vertical="center" wrapText="1"/>
    </xf>
    <xf numFmtId="0" fontId="17" fillId="6" borderId="9" xfId="0" applyFont="1" applyFill="1" applyBorder="1" applyAlignment="1">
      <alignment horizontal="center" vertical="center" wrapText="1"/>
    </xf>
    <xf numFmtId="0" fontId="17" fillId="6" borderId="10" xfId="0" applyFont="1" applyFill="1" applyBorder="1" applyAlignment="1">
      <alignment horizontal="center" vertical="center" wrapText="1"/>
    </xf>
    <xf numFmtId="0" fontId="17" fillId="6" borderId="8" xfId="0" applyFont="1" applyFill="1" applyBorder="1" applyAlignment="1">
      <alignment horizontal="center" vertical="center" textRotation="90" wrapText="1"/>
    </xf>
    <xf numFmtId="0" fontId="17" fillId="6" borderId="9" xfId="0" applyFont="1" applyFill="1" applyBorder="1" applyAlignment="1">
      <alignment horizontal="center" vertical="center" textRotation="90" wrapText="1"/>
    </xf>
    <xf numFmtId="0" fontId="17" fillId="6" borderId="10" xfId="0" applyFont="1" applyFill="1" applyBorder="1" applyAlignment="1">
      <alignment horizontal="center" vertical="center" textRotation="90" wrapText="1"/>
    </xf>
    <xf numFmtId="0" fontId="18" fillId="7" borderId="8" xfId="0" applyFont="1" applyFill="1" applyBorder="1" applyAlignment="1">
      <alignment horizontal="center" vertical="center" textRotation="90" wrapText="1"/>
    </xf>
    <xf numFmtId="0" fontId="18" fillId="7" borderId="9" xfId="0" applyFont="1" applyFill="1" applyBorder="1" applyAlignment="1">
      <alignment horizontal="center" vertical="center" textRotation="90" wrapText="1"/>
    </xf>
    <xf numFmtId="0" fontId="18" fillId="7" borderId="10" xfId="0" applyFont="1" applyFill="1" applyBorder="1" applyAlignment="1">
      <alignment horizontal="center" vertical="center" textRotation="90" wrapText="1"/>
    </xf>
    <xf numFmtId="0" fontId="18" fillId="7" borderId="8" xfId="0" applyFont="1" applyFill="1" applyBorder="1" applyAlignment="1">
      <alignment horizontal="center" vertical="center" wrapText="1"/>
    </xf>
    <xf numFmtId="0" fontId="18" fillId="7" borderId="9" xfId="0" applyFont="1" applyFill="1" applyBorder="1" applyAlignment="1">
      <alignment horizontal="center" vertical="center" wrapText="1"/>
    </xf>
    <xf numFmtId="0" fontId="18" fillId="7" borderId="10" xfId="0" applyFont="1" applyFill="1" applyBorder="1" applyAlignment="1">
      <alignment horizontal="center" vertical="center" wrapText="1"/>
    </xf>
    <xf numFmtId="0" fontId="18" fillId="7" borderId="14" xfId="0" applyFont="1" applyFill="1" applyBorder="1" applyAlignment="1">
      <alignment horizontal="center" vertical="center" wrapText="1"/>
    </xf>
    <xf numFmtId="0" fontId="18" fillId="7" borderId="13" xfId="0" applyFont="1" applyFill="1" applyBorder="1" applyAlignment="1">
      <alignment horizontal="center" vertical="center" wrapText="1"/>
    </xf>
    <xf numFmtId="0" fontId="18" fillId="7" borderId="1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7" fillId="0" borderId="1" xfId="0" applyFont="1" applyBorder="1" applyAlignment="1">
      <alignment horizontal="left"/>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53340</xdr:colOff>
      <xdr:row>38</xdr:row>
      <xdr:rowOff>7620</xdr:rowOff>
    </xdr:from>
    <xdr:to>
      <xdr:col>10</xdr:col>
      <xdr:colOff>139065</xdr:colOff>
      <xdr:row>38</xdr:row>
      <xdr:rowOff>131445</xdr:rowOff>
    </xdr:to>
    <xdr:pic>
      <xdr:nvPicPr>
        <xdr:cNvPr id="6" name="image2.jpeg" descr="Dibujo en blanco y negro&#10;&#10;Descripción generada automáticamente con confianza media">
          <a:extLst>
            <a:ext uri="{FF2B5EF4-FFF2-40B4-BE49-F238E27FC236}">
              <a16:creationId xmlns:a16="http://schemas.microsoft.com/office/drawing/2014/main" id="{C91A82D7-C937-1BED-77FF-437604431EE2}"/>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rightnessContrast bright="-16000" contrast="100000"/>
                  </a14:imgEffect>
                </a14:imgLayer>
              </a14:imgProps>
            </a:ext>
          </a:extLst>
        </a:blip>
        <a:stretch>
          <a:fillRect/>
        </a:stretch>
      </xdr:blipFill>
      <xdr:spPr>
        <a:xfrm>
          <a:off x="3771900" y="23652480"/>
          <a:ext cx="695325" cy="1238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moralesq/Dropbox/Trabajo/Gobernaci&#243;n%20de%20Antioquia/Tabla_conpes_3714.xls" TargetMode="External"/><Relationship Id="rId1" Type="http://schemas.openxmlformats.org/officeDocument/2006/relationships/externalLinkPath" Target="/Users/smoralesq/Dropbox/Trabajo/Gobernaci&#243;n%20de%20Antioquia/Tabla_conpes_37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CONPES 3714"/>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E43"/>
  <sheetViews>
    <sheetView showGridLines="0" tabSelected="1" view="pageBreakPreview" topLeftCell="A11" zoomScale="115" zoomScaleNormal="115" zoomScaleSheetLayoutView="115" zoomScalePageLayoutView="120" workbookViewId="0">
      <pane xSplit="5" ySplit="5" topLeftCell="H18" activePane="bottomRight" state="frozen"/>
      <selection pane="topRight" activeCell="F11" sqref="F11"/>
      <selection pane="bottomLeft" activeCell="A16" sqref="A16"/>
      <selection pane="bottomRight" activeCell="AC14" sqref="AC14:AC15"/>
    </sheetView>
  </sheetViews>
  <sheetFormatPr baseColWidth="10" defaultColWidth="11.42578125" defaultRowHeight="13.5" x14ac:dyDescent="0.25"/>
  <cols>
    <col min="1" max="1" width="2.7109375" style="18" customWidth="1"/>
    <col min="2" max="3" width="2.140625" style="18" customWidth="1"/>
    <col min="4" max="4" width="2.28515625" style="18" customWidth="1"/>
    <col min="5" max="5" width="2.42578125" style="18" customWidth="1"/>
    <col min="6" max="6" width="20.5703125" style="18" customWidth="1"/>
    <col min="7" max="7" width="22" style="18" customWidth="1"/>
    <col min="8" max="8" width="3" style="18" customWidth="1"/>
    <col min="9" max="9" width="2.5703125" style="18" customWidth="1"/>
    <col min="10" max="10" width="3.28515625" style="18" customWidth="1"/>
    <col min="11" max="11" width="2.85546875" style="18" customWidth="1"/>
    <col min="12" max="12" width="14.85546875" style="18" bestFit="1" customWidth="1"/>
    <col min="13" max="13" width="8.42578125" style="18" customWidth="1"/>
    <col min="14" max="14" width="2.85546875" style="18" customWidth="1"/>
    <col min="15" max="15" width="3.42578125" style="18" customWidth="1"/>
    <col min="16" max="16" width="2.85546875" style="18" customWidth="1"/>
    <col min="17" max="18" width="3" style="18" customWidth="1"/>
    <col min="19" max="19" width="31.85546875" style="18" customWidth="1"/>
    <col min="20" max="25" width="2.7109375" style="18" customWidth="1"/>
    <col min="26" max="26" width="3.7109375" style="18" customWidth="1"/>
    <col min="27" max="27" width="3.28515625" style="18" customWidth="1"/>
    <col min="28" max="28" width="4.140625" style="18" customWidth="1"/>
    <col min="29" max="29" width="5.42578125" style="18" customWidth="1"/>
    <col min="30" max="30" width="29" style="18" customWidth="1"/>
    <col min="31" max="31" width="17.7109375" style="18" customWidth="1"/>
    <col min="32" max="16384" width="11.42578125" style="18"/>
  </cols>
  <sheetData>
    <row r="1" spans="1:31" ht="13.5" hidden="1" customHeight="1" x14ac:dyDescent="0.25">
      <c r="A1" s="18" t="s">
        <v>0</v>
      </c>
      <c r="D1" s="18" t="s">
        <v>1</v>
      </c>
      <c r="F1" s="18" t="s">
        <v>2</v>
      </c>
      <c r="G1" s="18" t="s">
        <v>3</v>
      </c>
      <c r="H1" s="18" t="s">
        <v>4</v>
      </c>
      <c r="J1" s="18" t="s">
        <v>5</v>
      </c>
      <c r="K1" s="18">
        <v>5</v>
      </c>
      <c r="L1" s="18" t="s">
        <v>6</v>
      </c>
      <c r="M1" s="18" t="s">
        <v>7</v>
      </c>
    </row>
    <row r="2" spans="1:31" ht="13.5" hidden="1" customHeight="1" x14ac:dyDescent="0.25">
      <c r="A2" s="18" t="s">
        <v>8</v>
      </c>
      <c r="D2" s="18" t="s">
        <v>9</v>
      </c>
      <c r="F2" s="18" t="s">
        <v>10</v>
      </c>
      <c r="G2" s="18" t="s">
        <v>11</v>
      </c>
      <c r="H2" s="18" t="s">
        <v>12</v>
      </c>
      <c r="J2" s="18" t="s">
        <v>13</v>
      </c>
      <c r="K2" s="18">
        <v>4</v>
      </c>
      <c r="L2" s="18" t="s">
        <v>14</v>
      </c>
      <c r="M2" s="18" t="s">
        <v>15</v>
      </c>
    </row>
    <row r="3" spans="1:31" ht="13.5" hidden="1" customHeight="1" x14ac:dyDescent="0.25">
      <c r="A3" s="18" t="s">
        <v>16</v>
      </c>
      <c r="D3" s="18" t="s">
        <v>17</v>
      </c>
      <c r="F3" s="18" t="s">
        <v>18</v>
      </c>
      <c r="G3" s="18" t="s">
        <v>19</v>
      </c>
      <c r="H3" s="18" t="s">
        <v>20</v>
      </c>
      <c r="J3" s="18" t="s">
        <v>21</v>
      </c>
      <c r="K3" s="18">
        <v>3</v>
      </c>
      <c r="L3" s="18" t="s">
        <v>22</v>
      </c>
    </row>
    <row r="4" spans="1:31" ht="13.5" hidden="1" customHeight="1" x14ac:dyDescent="0.25">
      <c r="A4" s="18" t="s">
        <v>23</v>
      </c>
      <c r="D4" s="18" t="s">
        <v>24</v>
      </c>
      <c r="F4" s="18" t="s">
        <v>25</v>
      </c>
      <c r="G4" s="18" t="s">
        <v>26</v>
      </c>
      <c r="H4" s="18" t="s">
        <v>27</v>
      </c>
      <c r="J4" s="18" t="s">
        <v>28</v>
      </c>
      <c r="K4" s="18">
        <v>2</v>
      </c>
    </row>
    <row r="5" spans="1:31" ht="13.5" hidden="1" customHeight="1" x14ac:dyDescent="0.25">
      <c r="F5" s="18" t="s">
        <v>29</v>
      </c>
      <c r="G5" s="18" t="s">
        <v>30</v>
      </c>
      <c r="J5" s="18" t="s">
        <v>31</v>
      </c>
      <c r="K5" s="18">
        <v>1</v>
      </c>
    </row>
    <row r="6" spans="1:31" ht="13.5" hidden="1" customHeight="1" x14ac:dyDescent="0.25">
      <c r="F6" s="18" t="s">
        <v>32</v>
      </c>
    </row>
    <row r="7" spans="1:31" ht="13.5" hidden="1" customHeight="1" x14ac:dyDescent="0.25">
      <c r="F7" s="18" t="s">
        <v>33</v>
      </c>
    </row>
    <row r="8" spans="1:31" ht="13.5" hidden="1" customHeight="1" x14ac:dyDescent="0.25">
      <c r="F8" s="18" t="s">
        <v>34</v>
      </c>
    </row>
    <row r="9" spans="1:31" ht="13.5" hidden="1" customHeight="1" x14ac:dyDescent="0.25">
      <c r="L9" s="19"/>
    </row>
    <row r="10" spans="1:31" ht="13.5" hidden="1" customHeight="1" x14ac:dyDescent="0.25">
      <c r="A10" s="20"/>
      <c r="B10" s="20"/>
      <c r="C10" s="20"/>
      <c r="D10" s="20"/>
      <c r="E10" s="20"/>
      <c r="F10" s="20"/>
      <c r="G10" s="20"/>
      <c r="H10" s="20"/>
      <c r="I10" s="20"/>
      <c r="J10" s="20"/>
      <c r="K10" s="20"/>
      <c r="L10" s="21"/>
      <c r="M10" s="20"/>
      <c r="N10" s="20"/>
      <c r="O10" s="20"/>
      <c r="P10" s="20"/>
      <c r="Q10" s="20"/>
      <c r="R10" s="20"/>
      <c r="S10" s="20"/>
      <c r="T10" s="20"/>
      <c r="U10" s="20"/>
      <c r="V10" s="20"/>
      <c r="W10" s="20"/>
      <c r="X10" s="20"/>
      <c r="Y10" s="20"/>
      <c r="Z10" s="20"/>
      <c r="AA10" s="20"/>
      <c r="AB10" s="20"/>
      <c r="AC10" s="20"/>
      <c r="AD10" s="20"/>
      <c r="AE10" s="20"/>
    </row>
    <row r="11" spans="1:31" ht="21.75" customHeight="1" x14ac:dyDescent="0.25">
      <c r="A11" s="92"/>
      <c r="B11" s="93"/>
      <c r="C11" s="93"/>
      <c r="D11" s="93"/>
      <c r="E11" s="94"/>
      <c r="F11" s="81">
        <v>4627600.5999999996</v>
      </c>
      <c r="G11" s="86" t="s">
        <v>191</v>
      </c>
      <c r="H11" s="85"/>
      <c r="I11" s="85"/>
      <c r="J11" s="85"/>
      <c r="K11" s="85"/>
      <c r="L11" s="85"/>
      <c r="M11" s="85"/>
      <c r="N11" s="85"/>
      <c r="O11" s="85"/>
      <c r="P11" s="85"/>
      <c r="Q11" s="85"/>
      <c r="R11" s="85"/>
      <c r="S11" s="85"/>
      <c r="T11" s="85"/>
      <c r="U11" s="85"/>
      <c r="V11" s="85"/>
      <c r="W11" s="85"/>
      <c r="X11" s="85"/>
      <c r="Y11" s="85"/>
      <c r="Z11" s="85"/>
      <c r="AA11" s="85"/>
      <c r="AB11" s="85"/>
      <c r="AC11" s="85"/>
      <c r="AD11" s="80" t="s">
        <v>35</v>
      </c>
      <c r="AE11" s="80"/>
    </row>
    <row r="12" spans="1:31" ht="21.75" hidden="1" customHeight="1" x14ac:dyDescent="0.25">
      <c r="A12" s="22"/>
      <c r="B12" s="22"/>
      <c r="C12" s="22"/>
      <c r="D12" s="22"/>
      <c r="E12" s="22"/>
      <c r="F12" s="23"/>
      <c r="G12" s="20"/>
      <c r="H12" s="20"/>
      <c r="I12" s="20"/>
      <c r="J12" s="20"/>
      <c r="K12" s="20"/>
      <c r="L12" s="20"/>
      <c r="M12" s="20"/>
      <c r="N12" s="20"/>
      <c r="O12" s="20"/>
      <c r="P12" s="20"/>
      <c r="Q12" s="20"/>
      <c r="R12" s="20"/>
      <c r="S12" s="20"/>
      <c r="T12" s="20"/>
      <c r="U12" s="20"/>
      <c r="V12" s="20"/>
      <c r="W12" s="20"/>
      <c r="X12" s="20"/>
      <c r="Y12" s="20"/>
      <c r="Z12" s="20"/>
      <c r="AA12" s="20"/>
      <c r="AB12" s="20"/>
      <c r="AC12" s="20"/>
      <c r="AD12" s="80"/>
      <c r="AE12" s="80"/>
    </row>
    <row r="13" spans="1:31" ht="8.25" customHeight="1" x14ac:dyDescent="0.25">
      <c r="A13" s="24"/>
      <c r="B13" s="24"/>
      <c r="C13" s="24"/>
      <c r="D13" s="24"/>
      <c r="E13" s="24"/>
      <c r="F13" s="25"/>
      <c r="G13" s="20"/>
      <c r="H13" s="20"/>
      <c r="I13" s="20"/>
      <c r="J13" s="20"/>
      <c r="K13" s="20"/>
      <c r="L13" s="20"/>
      <c r="M13" s="20"/>
      <c r="N13" s="20"/>
      <c r="O13" s="20"/>
      <c r="P13" s="20"/>
      <c r="Q13" s="20"/>
      <c r="R13" s="20"/>
      <c r="S13" s="20"/>
      <c r="T13" s="20"/>
      <c r="U13" s="20"/>
      <c r="V13" s="20"/>
      <c r="W13" s="20"/>
      <c r="X13" s="20"/>
      <c r="Y13" s="20"/>
      <c r="Z13" s="20"/>
      <c r="AA13" s="20"/>
      <c r="AB13" s="20"/>
      <c r="AC13" s="20"/>
      <c r="AD13" s="80"/>
      <c r="AE13" s="80"/>
    </row>
    <row r="14" spans="1:31" ht="37.5" customHeight="1" x14ac:dyDescent="0.25">
      <c r="A14" s="88" t="s">
        <v>36</v>
      </c>
      <c r="B14" s="89" t="s">
        <v>37</v>
      </c>
      <c r="C14" s="88" t="s">
        <v>38</v>
      </c>
      <c r="D14" s="88" t="s">
        <v>39</v>
      </c>
      <c r="E14" s="88" t="s">
        <v>40</v>
      </c>
      <c r="F14" s="90" t="s">
        <v>41</v>
      </c>
      <c r="G14" s="90" t="s">
        <v>42</v>
      </c>
      <c r="H14" s="88" t="s">
        <v>43</v>
      </c>
      <c r="I14" s="58"/>
      <c r="J14" s="90" t="s">
        <v>44</v>
      </c>
      <c r="K14" s="90"/>
      <c r="L14" s="90"/>
      <c r="M14" s="90"/>
      <c r="N14" s="90"/>
      <c r="O14" s="90"/>
      <c r="P14" s="88" t="s">
        <v>45</v>
      </c>
      <c r="Q14" s="88" t="s">
        <v>46</v>
      </c>
      <c r="R14" s="91" t="s">
        <v>47</v>
      </c>
      <c r="S14" s="87" t="s">
        <v>48</v>
      </c>
      <c r="T14" s="95" t="s">
        <v>49</v>
      </c>
      <c r="U14" s="95"/>
      <c r="V14" s="95"/>
      <c r="W14" s="95"/>
      <c r="X14" s="95"/>
      <c r="Y14" s="95"/>
      <c r="Z14" s="96" t="s">
        <v>50</v>
      </c>
      <c r="AA14" s="96" t="s">
        <v>51</v>
      </c>
      <c r="AB14" s="96" t="s">
        <v>52</v>
      </c>
      <c r="AC14" s="96" t="s">
        <v>53</v>
      </c>
      <c r="AD14" s="87" t="s">
        <v>54</v>
      </c>
      <c r="AE14" s="87"/>
    </row>
    <row r="15" spans="1:31" ht="54" customHeight="1" x14ac:dyDescent="0.25">
      <c r="A15" s="88"/>
      <c r="B15" s="89"/>
      <c r="C15" s="88"/>
      <c r="D15" s="88"/>
      <c r="E15" s="88"/>
      <c r="F15" s="90"/>
      <c r="G15" s="90"/>
      <c r="H15" s="88"/>
      <c r="I15" s="58"/>
      <c r="J15" s="59" t="s">
        <v>55</v>
      </c>
      <c r="K15" s="58"/>
      <c r="L15" s="58" t="s">
        <v>56</v>
      </c>
      <c r="M15" s="58"/>
      <c r="N15" s="58"/>
      <c r="O15" s="59" t="s">
        <v>57</v>
      </c>
      <c r="P15" s="88"/>
      <c r="Q15" s="88"/>
      <c r="R15" s="91"/>
      <c r="S15" s="87"/>
      <c r="T15" s="60" t="s">
        <v>43</v>
      </c>
      <c r="U15" s="60"/>
      <c r="V15" s="60" t="s">
        <v>44</v>
      </c>
      <c r="W15" s="60"/>
      <c r="X15" s="60" t="s">
        <v>45</v>
      </c>
      <c r="Y15" s="60" t="s">
        <v>46</v>
      </c>
      <c r="Z15" s="96"/>
      <c r="AA15" s="96"/>
      <c r="AB15" s="96"/>
      <c r="AC15" s="96"/>
      <c r="AD15" s="61" t="s">
        <v>58</v>
      </c>
      <c r="AE15" s="61" t="s">
        <v>59</v>
      </c>
    </row>
    <row r="16" spans="1:31" ht="229.5" customHeight="1" x14ac:dyDescent="0.25">
      <c r="A16" s="50">
        <v>1</v>
      </c>
      <c r="B16" s="64" t="s">
        <v>0</v>
      </c>
      <c r="C16" s="51" t="s">
        <v>23</v>
      </c>
      <c r="D16" s="51" t="s">
        <v>9</v>
      </c>
      <c r="E16" s="51" t="s">
        <v>18</v>
      </c>
      <c r="F16" s="52" t="s">
        <v>60</v>
      </c>
      <c r="G16" s="52" t="s">
        <v>61</v>
      </c>
      <c r="H16" s="51" t="s">
        <v>19</v>
      </c>
      <c r="I16" s="50">
        <f t="shared" ref="I16:I18" si="0">IF(H16=$G$1,$K$1,IF(H16=$G$2,$K$2,IF(H16=$G$3,$K$3,IF(H16=$G$4,$K$4,IF(H16=$G$5,$K$5,"0")))))</f>
        <v>3</v>
      </c>
      <c r="J16" s="51" t="s">
        <v>13</v>
      </c>
      <c r="K16" s="53">
        <f t="shared" ref="K16:K18" si="1">IF(J16=$J$1,$K$1,IF(J16=$J$2,$K$2,IF(J16=$J$3,$K$3,IF(J16=$J$4,$K$4,IF(J16=$J$5,$K$5,"-")))))</f>
        <v>4</v>
      </c>
      <c r="L16" s="54">
        <f>compes($F$11,E16,H16,J16)</f>
        <v>288946</v>
      </c>
      <c r="M16" s="55">
        <f t="shared" ref="M16:M18" si="2">+L16/$F$11</f>
        <v>6.243970147294043E-2</v>
      </c>
      <c r="N16" s="53">
        <f t="shared" ref="N16:N36" si="3">IF(L16&lt;&gt;"",IF((L16/$F$11)*100&gt;30,$K$1,IF((L16/$F$11)*100&gt;15,$K$2,IF((L16/$F$11)*100&gt;5,$K$3,IF((L16/$F$11)*100&gt;=1,$K$4,$K$5)))),"0")</f>
        <v>3</v>
      </c>
      <c r="O16" s="53">
        <f t="shared" ref="O16:O36" si="4">IF(K16&gt;N16,K16,N16)</f>
        <v>4</v>
      </c>
      <c r="P16" s="53">
        <f t="shared" ref="P16:P36" si="5">IF(O16="-","-",O16+I16)</f>
        <v>7</v>
      </c>
      <c r="Q16" s="56" t="str">
        <f t="shared" ref="Q16:Q18" si="6">IF(P16="-","-",IF(P16&gt;=8,"Extremo",IF(P16&gt;=6,"Alto",IF(P16=5,"Medio",IF(P16&lt;5,"Bajo")))))</f>
        <v>Alto</v>
      </c>
      <c r="R16" s="56" t="s">
        <v>62</v>
      </c>
      <c r="S16" s="52" t="s">
        <v>63</v>
      </c>
      <c r="T16" s="51" t="s">
        <v>19</v>
      </c>
      <c r="U16" s="50">
        <f>IF(T16=$G$1,$K$1,IF(T16=$G$2,$K$2,IF(T16=$G$3,$K$3,IF(T16=$G$4,$K$4,IF(T16=$G$5,$K$5,"0")))))</f>
        <v>3</v>
      </c>
      <c r="V16" s="51" t="s">
        <v>13</v>
      </c>
      <c r="W16" s="53">
        <f>IF(V16=$J$1,$K$1,IF(V16=$J$2,$K$2,IF(V16=$J$3,$K$3,IF(V16=$J$4,$K$4,IF(V16=$J$5,$K$5,"-")))))</f>
        <v>4</v>
      </c>
      <c r="X16" s="53">
        <f t="shared" ref="X16:X18" si="7">IF(W16="-","-",W16+U16)</f>
        <v>7</v>
      </c>
      <c r="Y16" s="56" t="str">
        <f t="shared" ref="Y16:Y18" si="8">IF(X16="-","-",IF(X16&gt;=8,"Extremo",IF(X16&gt;=6,"Alto",IF(X16=5,"Medio",IF(X16&lt;5,"Bajo")))))</f>
        <v>Alto</v>
      </c>
      <c r="Z16" s="53" t="s">
        <v>7</v>
      </c>
      <c r="AA16" s="56" t="s">
        <v>62</v>
      </c>
      <c r="AB16" s="57">
        <v>46189</v>
      </c>
      <c r="AC16" s="57">
        <v>46325</v>
      </c>
      <c r="AD16" s="52" t="s">
        <v>64</v>
      </c>
      <c r="AE16" s="52" t="s">
        <v>65</v>
      </c>
    </row>
    <row r="17" spans="1:31" ht="134.25" customHeight="1" x14ac:dyDescent="0.25">
      <c r="A17" s="50">
        <v>2</v>
      </c>
      <c r="B17" s="64" t="s">
        <v>8</v>
      </c>
      <c r="C17" s="51" t="s">
        <v>23</v>
      </c>
      <c r="D17" s="51" t="s">
        <v>9</v>
      </c>
      <c r="E17" s="51" t="s">
        <v>18</v>
      </c>
      <c r="F17" s="52" t="s">
        <v>66</v>
      </c>
      <c r="G17" s="52" t="s">
        <v>67</v>
      </c>
      <c r="H17" s="51" t="s">
        <v>19</v>
      </c>
      <c r="I17" s="50">
        <f t="shared" si="0"/>
        <v>3</v>
      </c>
      <c r="J17" s="51" t="s">
        <v>13</v>
      </c>
      <c r="K17" s="53">
        <f t="shared" si="1"/>
        <v>4</v>
      </c>
      <c r="L17" s="54">
        <f t="shared" ref="L17:L36" si="9">compes($F$11,E17,H17,J17)</f>
        <v>288946</v>
      </c>
      <c r="M17" s="55">
        <f t="shared" si="2"/>
        <v>6.243970147294043E-2</v>
      </c>
      <c r="N17" s="53">
        <f t="shared" si="3"/>
        <v>3</v>
      </c>
      <c r="O17" s="53">
        <f t="shared" si="4"/>
        <v>4</v>
      </c>
      <c r="P17" s="53">
        <f t="shared" si="5"/>
        <v>7</v>
      </c>
      <c r="Q17" s="56" t="str">
        <f t="shared" si="6"/>
        <v>Alto</v>
      </c>
      <c r="R17" s="56" t="s">
        <v>62</v>
      </c>
      <c r="S17" s="84" t="s">
        <v>68</v>
      </c>
      <c r="T17" s="51" t="s">
        <v>19</v>
      </c>
      <c r="U17" s="50">
        <f>IF(T17=$G$1,$K$1,IF(T17=$G$2,$K$2,IF(T17=$G$3,$K$3,IF(T17=$G$4,$K$4,IF(T17=$G$5,$K$5,"0")))))</f>
        <v>3</v>
      </c>
      <c r="V17" s="51" t="s">
        <v>21</v>
      </c>
      <c r="W17" s="53">
        <f>IF(V17=$J$1,$K$1,IF(V17=$J$2,$K$2,IF(V17=$J$3,$K$3,IF(V17=$J$4,$K$4,IF(V17=$J$5,$K$5,"-")))))</f>
        <v>3</v>
      </c>
      <c r="X17" s="53">
        <f t="shared" si="7"/>
        <v>6</v>
      </c>
      <c r="Y17" s="56" t="str">
        <f t="shared" si="8"/>
        <v>Alto</v>
      </c>
      <c r="Z17" s="62" t="s">
        <v>7</v>
      </c>
      <c r="AA17" s="56" t="s">
        <v>62</v>
      </c>
      <c r="AB17" s="57">
        <v>46189</v>
      </c>
      <c r="AC17" s="57">
        <v>46325</v>
      </c>
      <c r="AD17" s="52" t="s">
        <v>69</v>
      </c>
      <c r="AE17" s="52" t="s">
        <v>70</v>
      </c>
    </row>
    <row r="18" spans="1:31" ht="105" customHeight="1" x14ac:dyDescent="0.25">
      <c r="A18" s="50">
        <v>3</v>
      </c>
      <c r="B18" s="64" t="s">
        <v>8</v>
      </c>
      <c r="C18" s="51" t="s">
        <v>23</v>
      </c>
      <c r="D18" s="51" t="s">
        <v>17</v>
      </c>
      <c r="E18" s="51" t="s">
        <v>18</v>
      </c>
      <c r="F18" s="52" t="s">
        <v>71</v>
      </c>
      <c r="G18" s="52" t="s">
        <v>72</v>
      </c>
      <c r="H18" s="51" t="s">
        <v>26</v>
      </c>
      <c r="I18" s="50">
        <f t="shared" si="0"/>
        <v>2</v>
      </c>
      <c r="J18" s="51" t="s">
        <v>13</v>
      </c>
      <c r="K18" s="53">
        <f t="shared" si="1"/>
        <v>4</v>
      </c>
      <c r="L18" s="54">
        <f t="shared" si="9"/>
        <v>288946</v>
      </c>
      <c r="M18" s="55">
        <f t="shared" si="2"/>
        <v>6.243970147294043E-2</v>
      </c>
      <c r="N18" s="53">
        <f t="shared" si="3"/>
        <v>3</v>
      </c>
      <c r="O18" s="53">
        <f t="shared" si="4"/>
        <v>4</v>
      </c>
      <c r="P18" s="53">
        <f t="shared" si="5"/>
        <v>6</v>
      </c>
      <c r="Q18" s="56" t="str">
        <f t="shared" si="6"/>
        <v>Alto</v>
      </c>
      <c r="R18" s="56" t="s">
        <v>73</v>
      </c>
      <c r="S18" s="52" t="s">
        <v>74</v>
      </c>
      <c r="T18" s="51" t="s">
        <v>26</v>
      </c>
      <c r="U18" s="50">
        <f t="shared" ref="U18:U36" si="10">IF(T18=$G$1,$K$1,IF(T18=$G$2,$K$2,IF(T18=$G$3,$K$3,IF(T18=$G$4,$K$4,IF(T18=$G$5,$K$5,"0")))))</f>
        <v>2</v>
      </c>
      <c r="V18" s="51" t="s">
        <v>21</v>
      </c>
      <c r="W18" s="53">
        <f t="shared" ref="W18:W36" si="11">IF(V18=$J$1,$K$1,IF(V18=$J$2,$K$2,IF(V18=$J$3,$K$3,IF(V18=$J$4,$K$4,IF(V18=$J$5,$K$5,"-")))))</f>
        <v>3</v>
      </c>
      <c r="X18" s="53">
        <f t="shared" si="7"/>
        <v>5</v>
      </c>
      <c r="Y18" s="56" t="str">
        <f t="shared" si="8"/>
        <v>Medio</v>
      </c>
      <c r="Z18" s="53" t="s">
        <v>7</v>
      </c>
      <c r="AA18" s="56" t="s">
        <v>62</v>
      </c>
      <c r="AB18" s="57">
        <v>46189</v>
      </c>
      <c r="AC18" s="57">
        <v>46325</v>
      </c>
      <c r="AD18" s="52" t="s">
        <v>75</v>
      </c>
      <c r="AE18" s="52" t="s">
        <v>76</v>
      </c>
    </row>
    <row r="19" spans="1:31" ht="140.25" customHeight="1" x14ac:dyDescent="0.25">
      <c r="A19" s="50">
        <v>4</v>
      </c>
      <c r="B19" s="78" t="s">
        <v>8</v>
      </c>
      <c r="C19" s="79" t="s">
        <v>16</v>
      </c>
      <c r="D19" s="79" t="s">
        <v>24</v>
      </c>
      <c r="E19" s="79" t="s">
        <v>18</v>
      </c>
      <c r="F19" s="52" t="s">
        <v>77</v>
      </c>
      <c r="G19" s="52" t="s">
        <v>78</v>
      </c>
      <c r="H19" s="51" t="s">
        <v>26</v>
      </c>
      <c r="I19" s="50">
        <f t="shared" ref="I19:I22" si="12">IF(H19=$G$1,$K$1,IF(H19=$G$2,$K$2,IF(H19=$G$3,$K$3,IF(H19=$G$4,$K$4,IF(H19=$G$5,$K$5,"0")))))</f>
        <v>2</v>
      </c>
      <c r="J19" s="51" t="s">
        <v>13</v>
      </c>
      <c r="K19" s="53">
        <f t="shared" ref="K19" si="13">IF(J19=$J$1,$K$1,IF(J19=$J$2,$K$2,IF(J19=$J$3,$K$3,IF(J19=$J$4,$K$4,IF(J19=$J$5,$K$5,"-")))))</f>
        <v>4</v>
      </c>
      <c r="L19" s="54">
        <f t="shared" si="9"/>
        <v>288946</v>
      </c>
      <c r="M19" s="55">
        <f t="shared" ref="M19" si="14">+L19/$F$11</f>
        <v>6.243970147294043E-2</v>
      </c>
      <c r="N19" s="53">
        <f t="shared" si="3"/>
        <v>3</v>
      </c>
      <c r="O19" s="53">
        <f t="shared" si="4"/>
        <v>4</v>
      </c>
      <c r="P19" s="53">
        <f t="shared" si="5"/>
        <v>6</v>
      </c>
      <c r="Q19" s="56" t="str">
        <f t="shared" ref="Q19:Q22" si="15">IF(P19="-","-",IF(P19&gt;=8,"Extremo",IF(P19&gt;=6,"Alto",IF(P19=5,"Medio",IF(P19&lt;5,"Bajo")))))</f>
        <v>Alto</v>
      </c>
      <c r="R19" s="56" t="s">
        <v>79</v>
      </c>
      <c r="S19" s="52" t="s">
        <v>80</v>
      </c>
      <c r="T19" s="51" t="s">
        <v>26</v>
      </c>
      <c r="U19" s="50">
        <f t="shared" si="10"/>
        <v>2</v>
      </c>
      <c r="V19" s="51" t="s">
        <v>13</v>
      </c>
      <c r="W19" s="53">
        <f t="shared" si="11"/>
        <v>4</v>
      </c>
      <c r="X19" s="53">
        <f t="shared" ref="X19:X22" si="16">IF(W19="-","-",W19+U19)</f>
        <v>6</v>
      </c>
      <c r="Y19" s="56" t="str">
        <f t="shared" ref="Y19:Y22" si="17">IF(X19="-","-",IF(X19&gt;=8,"Extremo",IF(X19&gt;=6,"Alto",IF(X19=5,"Medio",IF(X19&lt;5,"Bajo")))))</f>
        <v>Alto</v>
      </c>
      <c r="Z19" s="53" t="s">
        <v>7</v>
      </c>
      <c r="AA19" s="56" t="s">
        <v>62</v>
      </c>
      <c r="AB19" s="57">
        <v>46189</v>
      </c>
      <c r="AC19" s="57">
        <v>46325</v>
      </c>
      <c r="AD19" s="52" t="s">
        <v>81</v>
      </c>
      <c r="AE19" s="52" t="s">
        <v>82</v>
      </c>
    </row>
    <row r="20" spans="1:31" ht="175.5" x14ac:dyDescent="0.25">
      <c r="A20" s="50">
        <v>5</v>
      </c>
      <c r="B20" s="64" t="s">
        <v>8</v>
      </c>
      <c r="C20" s="51" t="s">
        <v>16</v>
      </c>
      <c r="D20" s="51" t="s">
        <v>24</v>
      </c>
      <c r="E20" s="51" t="s">
        <v>18</v>
      </c>
      <c r="F20" s="52" t="s">
        <v>83</v>
      </c>
      <c r="G20" s="52" t="s">
        <v>84</v>
      </c>
      <c r="H20" s="51" t="s">
        <v>11</v>
      </c>
      <c r="I20" s="50">
        <v>2</v>
      </c>
      <c r="J20" s="51" t="s">
        <v>13</v>
      </c>
      <c r="K20" s="53">
        <v>4</v>
      </c>
      <c r="L20" s="54">
        <f t="shared" si="9"/>
        <v>525384.59</v>
      </c>
      <c r="M20" s="55">
        <f t="shared" ref="M20" si="18">+L20/$F$11</f>
        <v>0.11353282951860626</v>
      </c>
      <c r="N20" s="53">
        <f t="shared" si="3"/>
        <v>3</v>
      </c>
      <c r="O20" s="53">
        <f t="shared" si="4"/>
        <v>4</v>
      </c>
      <c r="P20" s="53">
        <f t="shared" si="5"/>
        <v>6</v>
      </c>
      <c r="Q20" s="56" t="str">
        <f t="shared" si="15"/>
        <v>Alto</v>
      </c>
      <c r="R20" s="56" t="s">
        <v>85</v>
      </c>
      <c r="S20" s="52" t="s">
        <v>86</v>
      </c>
      <c r="T20" s="51" t="s">
        <v>19</v>
      </c>
      <c r="U20" s="50">
        <f t="shared" si="10"/>
        <v>3</v>
      </c>
      <c r="V20" s="51" t="s">
        <v>21</v>
      </c>
      <c r="W20" s="53">
        <f t="shared" si="11"/>
        <v>3</v>
      </c>
      <c r="X20" s="53">
        <f t="shared" si="16"/>
        <v>6</v>
      </c>
      <c r="Y20" s="56" t="str">
        <f t="shared" si="17"/>
        <v>Alto</v>
      </c>
      <c r="Z20" s="53" t="s">
        <v>7</v>
      </c>
      <c r="AA20" s="56" t="s">
        <v>62</v>
      </c>
      <c r="AB20" s="57">
        <v>46189</v>
      </c>
      <c r="AC20" s="57">
        <v>46325</v>
      </c>
      <c r="AD20" s="52" t="s">
        <v>87</v>
      </c>
      <c r="AE20" s="52" t="s">
        <v>88</v>
      </c>
    </row>
    <row r="21" spans="1:31" ht="135" x14ac:dyDescent="0.25">
      <c r="A21" s="50">
        <v>6</v>
      </c>
      <c r="B21" s="64" t="s">
        <v>8</v>
      </c>
      <c r="C21" s="51" t="s">
        <v>16</v>
      </c>
      <c r="D21" s="51" t="s">
        <v>24</v>
      </c>
      <c r="E21" s="51" t="s">
        <v>18</v>
      </c>
      <c r="F21" s="52" t="s">
        <v>89</v>
      </c>
      <c r="G21" s="52" t="s">
        <v>90</v>
      </c>
      <c r="H21" s="51" t="s">
        <v>19</v>
      </c>
      <c r="I21" s="50">
        <v>2</v>
      </c>
      <c r="J21" s="51" t="s">
        <v>13</v>
      </c>
      <c r="K21" s="53">
        <v>3</v>
      </c>
      <c r="L21" s="54">
        <f t="shared" si="9"/>
        <v>288946</v>
      </c>
      <c r="M21" s="55">
        <f t="shared" ref="M21" si="19">+L21/$F$11</f>
        <v>6.243970147294043E-2</v>
      </c>
      <c r="N21" s="53">
        <f t="shared" si="3"/>
        <v>3</v>
      </c>
      <c r="O21" s="53">
        <f t="shared" si="4"/>
        <v>3</v>
      </c>
      <c r="P21" s="53">
        <f t="shared" si="5"/>
        <v>5</v>
      </c>
      <c r="Q21" s="56" t="str">
        <f t="shared" si="15"/>
        <v>Medio</v>
      </c>
      <c r="R21" s="56" t="s">
        <v>91</v>
      </c>
      <c r="S21" s="52" t="s">
        <v>92</v>
      </c>
      <c r="T21" s="51" t="s">
        <v>26</v>
      </c>
      <c r="U21" s="50">
        <f t="shared" si="10"/>
        <v>2</v>
      </c>
      <c r="V21" s="51" t="s">
        <v>13</v>
      </c>
      <c r="W21" s="53">
        <f t="shared" si="11"/>
        <v>4</v>
      </c>
      <c r="X21" s="53">
        <f>IF(W21="-","-",W21+U21)</f>
        <v>6</v>
      </c>
      <c r="Y21" s="56" t="str">
        <f t="shared" si="17"/>
        <v>Alto</v>
      </c>
      <c r="Z21" s="53" t="s">
        <v>7</v>
      </c>
      <c r="AA21" s="56" t="s">
        <v>91</v>
      </c>
      <c r="AB21" s="57">
        <v>46189</v>
      </c>
      <c r="AC21" s="57">
        <v>46325</v>
      </c>
      <c r="AD21" s="50" t="s">
        <v>93</v>
      </c>
      <c r="AE21" s="52" t="s">
        <v>94</v>
      </c>
    </row>
    <row r="22" spans="1:31" ht="121.5" x14ac:dyDescent="0.25">
      <c r="A22" s="50">
        <v>7</v>
      </c>
      <c r="B22" s="64" t="s">
        <v>8</v>
      </c>
      <c r="C22" s="51" t="s">
        <v>16</v>
      </c>
      <c r="D22" s="51" t="s">
        <v>24</v>
      </c>
      <c r="E22" s="51" t="s">
        <v>33</v>
      </c>
      <c r="F22" s="82" t="s">
        <v>95</v>
      </c>
      <c r="G22" s="75" t="s">
        <v>96</v>
      </c>
      <c r="H22" s="51" t="s">
        <v>19</v>
      </c>
      <c r="I22" s="50">
        <f t="shared" si="12"/>
        <v>3</v>
      </c>
      <c r="J22" s="51" t="s">
        <v>13</v>
      </c>
      <c r="K22" s="53">
        <f t="shared" ref="K22" si="20">IF(J22=$J$1,$K$1,IF(J22=$J$2,$K$2,IF(J22=$J$3,$K$3,IF(J22=$J$4,$K$4,IF(J22=$J$5,$K$5,"-")))))</f>
        <v>4</v>
      </c>
      <c r="L22" s="54">
        <f t="shared" si="9"/>
        <v>288946</v>
      </c>
      <c r="M22" s="55">
        <f t="shared" ref="M22:M26" si="21">+L22/$F$11</f>
        <v>6.243970147294043E-2</v>
      </c>
      <c r="N22" s="53">
        <f t="shared" si="3"/>
        <v>3</v>
      </c>
      <c r="O22" s="53">
        <f t="shared" si="4"/>
        <v>4</v>
      </c>
      <c r="P22" s="53">
        <f t="shared" si="5"/>
        <v>7</v>
      </c>
      <c r="Q22" s="56" t="str">
        <f t="shared" si="15"/>
        <v>Alto</v>
      </c>
      <c r="R22" s="56" t="s">
        <v>79</v>
      </c>
      <c r="S22" s="52" t="s">
        <v>97</v>
      </c>
      <c r="T22" s="51" t="s">
        <v>26</v>
      </c>
      <c r="U22" s="50">
        <f t="shared" si="10"/>
        <v>2</v>
      </c>
      <c r="V22" s="51" t="s">
        <v>13</v>
      </c>
      <c r="W22" s="53">
        <f t="shared" si="11"/>
        <v>4</v>
      </c>
      <c r="X22" s="53">
        <f t="shared" si="16"/>
        <v>6</v>
      </c>
      <c r="Y22" s="56" t="str">
        <f t="shared" si="17"/>
        <v>Alto</v>
      </c>
      <c r="Z22" s="53" t="s">
        <v>7</v>
      </c>
      <c r="AA22" s="56" t="s">
        <v>79</v>
      </c>
      <c r="AB22" s="57">
        <v>46189</v>
      </c>
      <c r="AC22" s="57">
        <v>46325</v>
      </c>
      <c r="AD22" s="52" t="s">
        <v>98</v>
      </c>
      <c r="AE22" s="52" t="s">
        <v>99</v>
      </c>
    </row>
    <row r="23" spans="1:31" ht="108" x14ac:dyDescent="0.25">
      <c r="A23" s="50">
        <v>8</v>
      </c>
      <c r="B23" s="83" t="s">
        <v>8</v>
      </c>
      <c r="C23" s="51" t="s">
        <v>16</v>
      </c>
      <c r="D23" s="51" t="s">
        <v>9</v>
      </c>
      <c r="E23" s="51" t="s">
        <v>2</v>
      </c>
      <c r="F23" s="82" t="s">
        <v>100</v>
      </c>
      <c r="G23" s="75" t="s">
        <v>101</v>
      </c>
      <c r="H23" s="51" t="s">
        <v>26</v>
      </c>
      <c r="I23" s="50">
        <v>2</v>
      </c>
      <c r="J23" s="51" t="s">
        <v>13</v>
      </c>
      <c r="K23" s="53">
        <v>3</v>
      </c>
      <c r="L23" s="54">
        <f t="shared" ref="L23" si="22">compes($F$11,E23,H23,J23)</f>
        <v>288946</v>
      </c>
      <c r="M23" s="55">
        <f t="shared" ref="M23" si="23">+L23/$F$11</f>
        <v>6.243970147294043E-2</v>
      </c>
      <c r="N23" s="53">
        <f t="shared" ref="N23:N24" si="24">IF(L23&lt;&gt;"",IF((L23/$F$11)*100&gt;30,$K$1,IF((L23/$F$11)*100&gt;15,$K$2,IF((L23/$F$11)*100&gt;5,$K$3,IF((L23/$F$11)*100&gt;=1,$K$4,$K$5)))),"0")</f>
        <v>3</v>
      </c>
      <c r="O23" s="53">
        <f t="shared" ref="O23:O24" si="25">IF(K23&gt;N23,K23,N23)</f>
        <v>3</v>
      </c>
      <c r="P23" s="53">
        <f t="shared" ref="P23:P24" si="26">IF(O23="-","-",O23+I23)</f>
        <v>5</v>
      </c>
      <c r="Q23" s="56" t="str">
        <f t="shared" ref="Q23" si="27">IF(P23="-","-",IF(P23&gt;=8,"Extremo",IF(P23&gt;=6,"Alto",IF(P23=5,"Medio",IF(P23&lt;5,"Bajo")))))</f>
        <v>Medio</v>
      </c>
      <c r="R23" s="56" t="s">
        <v>79</v>
      </c>
      <c r="S23" s="52" t="s">
        <v>102</v>
      </c>
      <c r="T23" s="51" t="s">
        <v>26</v>
      </c>
      <c r="U23" s="50">
        <f t="shared" si="10"/>
        <v>2</v>
      </c>
      <c r="V23" s="51" t="s">
        <v>13</v>
      </c>
      <c r="W23" s="53">
        <f t="shared" si="11"/>
        <v>4</v>
      </c>
      <c r="X23" s="53">
        <f t="shared" ref="X23:X24" si="28">IF(W23="-","-",W23+U23)</f>
        <v>6</v>
      </c>
      <c r="Y23" s="56" t="str">
        <f t="shared" ref="Y23" si="29">IF(X23="-","-",IF(X23&gt;=8,"Extremo",IF(X23&gt;=6,"Alto",IF(X23=5,"Medio",IF(X23&lt;5,"Bajo")))))</f>
        <v>Alto</v>
      </c>
      <c r="Z23" s="53" t="s">
        <v>7</v>
      </c>
      <c r="AA23" s="56" t="s">
        <v>79</v>
      </c>
      <c r="AB23" s="57">
        <v>46189</v>
      </c>
      <c r="AC23" s="57">
        <v>46325</v>
      </c>
      <c r="AD23" s="52" t="s">
        <v>103</v>
      </c>
      <c r="AE23" s="52" t="s">
        <v>104</v>
      </c>
    </row>
    <row r="24" spans="1:31" ht="94.5" x14ac:dyDescent="0.25">
      <c r="A24" s="50">
        <v>9</v>
      </c>
      <c r="B24" s="83" t="s">
        <v>0</v>
      </c>
      <c r="C24" s="51" t="s">
        <v>16</v>
      </c>
      <c r="D24" s="51" t="s">
        <v>24</v>
      </c>
      <c r="E24" s="51" t="s">
        <v>18</v>
      </c>
      <c r="F24" s="82" t="s">
        <v>105</v>
      </c>
      <c r="G24" s="75" t="s">
        <v>106</v>
      </c>
      <c r="H24" s="51" t="s">
        <v>26</v>
      </c>
      <c r="I24" s="50">
        <v>5</v>
      </c>
      <c r="J24" s="51" t="s">
        <v>13</v>
      </c>
      <c r="K24" s="53">
        <v>5</v>
      </c>
      <c r="L24" s="54">
        <f t="shared" ref="L24" si="30">compes($F$11,E24,H24,J24)</f>
        <v>288946</v>
      </c>
      <c r="M24" s="55">
        <f t="shared" ref="M24" si="31">+L24/$F$11</f>
        <v>6.243970147294043E-2</v>
      </c>
      <c r="N24" s="53">
        <f t="shared" si="24"/>
        <v>3</v>
      </c>
      <c r="O24" s="53">
        <f t="shared" si="25"/>
        <v>5</v>
      </c>
      <c r="P24" s="53">
        <f t="shared" si="26"/>
        <v>10</v>
      </c>
      <c r="Q24" s="56" t="str">
        <f t="shared" ref="Q24" si="32">IF(P24="-","-",IF(P24&gt;=8,"Extremo",IF(P24&gt;=6,"Alto",IF(P24=5,"Medio",IF(P24&lt;5,"Bajo")))))</f>
        <v>Extremo</v>
      </c>
      <c r="R24" s="56" t="s">
        <v>91</v>
      </c>
      <c r="S24" s="52" t="s">
        <v>107</v>
      </c>
      <c r="T24" s="51" t="s">
        <v>19</v>
      </c>
      <c r="U24" s="50">
        <f t="shared" si="10"/>
        <v>3</v>
      </c>
      <c r="V24" s="51" t="s">
        <v>28</v>
      </c>
      <c r="W24" s="53">
        <f t="shared" si="11"/>
        <v>2</v>
      </c>
      <c r="X24" s="53">
        <f t="shared" si="28"/>
        <v>5</v>
      </c>
      <c r="Y24" s="56" t="str">
        <f t="shared" ref="Y24" si="33">IF(X24="-","-",IF(X24&gt;=8,"Extremo",IF(X24&gt;=6,"Alto",IF(X24=5,"Medio",IF(X24&lt;5,"Bajo")))))</f>
        <v>Medio</v>
      </c>
      <c r="Z24" s="53" t="s">
        <v>7</v>
      </c>
      <c r="AA24" s="56" t="s">
        <v>108</v>
      </c>
      <c r="AB24" s="57">
        <v>46189</v>
      </c>
      <c r="AC24" s="57">
        <v>46325</v>
      </c>
      <c r="AD24" s="52" t="s">
        <v>109</v>
      </c>
      <c r="AE24" s="52" t="s">
        <v>110</v>
      </c>
    </row>
    <row r="25" spans="1:31" ht="95.25" customHeight="1" x14ac:dyDescent="0.25">
      <c r="A25" s="50">
        <v>10</v>
      </c>
      <c r="B25" s="65" t="s">
        <v>8</v>
      </c>
      <c r="C25" s="51" t="s">
        <v>23</v>
      </c>
      <c r="D25" s="51" t="s">
        <v>24</v>
      </c>
      <c r="E25" s="51" t="s">
        <v>2</v>
      </c>
      <c r="F25" s="75" t="s">
        <v>111</v>
      </c>
      <c r="G25" s="75" t="s">
        <v>112</v>
      </c>
      <c r="H25" s="51" t="s">
        <v>26</v>
      </c>
      <c r="I25" s="50">
        <f t="shared" ref="I25:I36" si="34">IF(H25=$G$1,$K$1,IF(H25=$G$2,$K$2,IF(H25=$G$3,$K$3,IF(H25=$G$4,$K$4,IF(H25=$G$5,$K$5,"0")))))</f>
        <v>2</v>
      </c>
      <c r="J25" s="51" t="s">
        <v>13</v>
      </c>
      <c r="K25" s="53">
        <f t="shared" ref="K25:K26" si="35">IF(J25=$J$1,$K$1,IF(J25=$J$2,$K$2,IF(J25=$J$3,$K$3,IF(J25=$J$4,$K$4,IF(J25=$J$5,$K$5,"-")))))</f>
        <v>4</v>
      </c>
      <c r="L25" s="54">
        <f t="shared" si="9"/>
        <v>288946</v>
      </c>
      <c r="M25" s="55">
        <f t="shared" si="21"/>
        <v>6.243970147294043E-2</v>
      </c>
      <c r="N25" s="53">
        <f t="shared" si="3"/>
        <v>3</v>
      </c>
      <c r="O25" s="53">
        <f t="shared" si="4"/>
        <v>4</v>
      </c>
      <c r="P25" s="53">
        <f t="shared" si="5"/>
        <v>6</v>
      </c>
      <c r="Q25" s="56" t="str">
        <f t="shared" ref="Q25:Q26" si="36">IF(P25="-","-",IF(P25&gt;=8,"Extremo",IF(P25&gt;=6,"Alto",IF(P25=5,"Medio",IF(P25&lt;5,"Bajo")))))</f>
        <v>Alto</v>
      </c>
      <c r="R25" s="56" t="s">
        <v>91</v>
      </c>
      <c r="S25" s="52" t="s">
        <v>113</v>
      </c>
      <c r="T25" s="51" t="s">
        <v>30</v>
      </c>
      <c r="U25" s="50">
        <f t="shared" si="10"/>
        <v>1</v>
      </c>
      <c r="V25" s="51" t="s">
        <v>13</v>
      </c>
      <c r="W25" s="53">
        <f t="shared" si="11"/>
        <v>4</v>
      </c>
      <c r="X25" s="53">
        <f t="shared" ref="X25:X26" si="37">IF(W25="-","-",W25+U25)</f>
        <v>5</v>
      </c>
      <c r="Y25" s="56" t="str">
        <f t="shared" ref="Y25:Y26" si="38">IF(X25="-","-",IF(X25&gt;=8,"Extremo",IF(X25&gt;=6,"Alto",IF(X25=5,"Medio",IF(X25&lt;5,"Bajo")))))</f>
        <v>Medio</v>
      </c>
      <c r="Z25" s="53" t="s">
        <v>7</v>
      </c>
      <c r="AA25" s="51" t="s">
        <v>22</v>
      </c>
      <c r="AB25" s="57">
        <v>46189</v>
      </c>
      <c r="AC25" s="57">
        <v>46325</v>
      </c>
      <c r="AD25" s="52" t="s">
        <v>114</v>
      </c>
      <c r="AE25" s="52" t="s">
        <v>114</v>
      </c>
    </row>
    <row r="26" spans="1:31" ht="117" customHeight="1" x14ac:dyDescent="0.25">
      <c r="A26" s="50">
        <v>11</v>
      </c>
      <c r="B26" s="65" t="s">
        <v>8</v>
      </c>
      <c r="C26" s="51" t="s">
        <v>23</v>
      </c>
      <c r="D26" s="51" t="s">
        <v>24</v>
      </c>
      <c r="E26" s="51" t="s">
        <v>2</v>
      </c>
      <c r="F26" s="82" t="s">
        <v>115</v>
      </c>
      <c r="G26" s="75" t="s">
        <v>116</v>
      </c>
      <c r="H26" s="51" t="s">
        <v>19</v>
      </c>
      <c r="I26" s="50">
        <f t="shared" ref="I26" si="39">IF(H26=$G$1,$K$1,IF(H26=$G$2,$K$2,IF(H26=$G$3,$K$3,IF(H26=$G$4,$K$4,IF(H26=$G$5,$K$5,"0")))))</f>
        <v>3</v>
      </c>
      <c r="J26" s="51" t="s">
        <v>13</v>
      </c>
      <c r="K26" s="53">
        <f t="shared" si="35"/>
        <v>4</v>
      </c>
      <c r="L26" s="54">
        <f t="shared" ref="L26" si="40">compes($F$11,E26,H26,J26)</f>
        <v>288946</v>
      </c>
      <c r="M26" s="55">
        <f t="shared" si="21"/>
        <v>6.243970147294043E-2</v>
      </c>
      <c r="N26" s="53">
        <f t="shared" ref="N26" si="41">IF(L26&lt;&gt;"",IF((L26/$F$11)*100&gt;30,$K$1,IF((L26/$F$11)*100&gt;15,$K$2,IF((L26/$F$11)*100&gt;5,$K$3,IF((L26/$F$11)*100&gt;=1,$K$4,$K$5)))),"0")</f>
        <v>3</v>
      </c>
      <c r="O26" s="53">
        <f t="shared" ref="O26" si="42">IF(K26&gt;N26,K26,N26)</f>
        <v>4</v>
      </c>
      <c r="P26" s="53">
        <f t="shared" ref="P26" si="43">IF(O26="-","-",O26+I26)</f>
        <v>7</v>
      </c>
      <c r="Q26" s="56" t="str">
        <f t="shared" si="36"/>
        <v>Alto</v>
      </c>
      <c r="R26" s="56" t="s">
        <v>91</v>
      </c>
      <c r="S26" s="52" t="s">
        <v>117</v>
      </c>
      <c r="T26" s="51" t="s">
        <v>19</v>
      </c>
      <c r="U26" s="50">
        <f t="shared" ref="U26" si="44">IF(T26=$G$1,$K$1,IF(T26=$G$2,$K$2,IF(T26=$G$3,$K$3,IF(T26=$G$4,$K$4,IF(T26=$G$5,$K$5,"0")))))</f>
        <v>3</v>
      </c>
      <c r="V26" s="51" t="s">
        <v>28</v>
      </c>
      <c r="W26" s="53">
        <f t="shared" ref="W26" si="45">IF(V26=$J$1,$K$1,IF(V26=$J$2,$K$2,IF(V26=$J$3,$K$3,IF(V26=$J$4,$K$4,IF(V26=$J$5,$K$5,"-")))))</f>
        <v>2</v>
      </c>
      <c r="X26" s="53">
        <f t="shared" si="37"/>
        <v>5</v>
      </c>
      <c r="Y26" s="56" t="str">
        <f t="shared" si="38"/>
        <v>Medio</v>
      </c>
      <c r="Z26" s="53" t="s">
        <v>7</v>
      </c>
      <c r="AA26" s="51" t="s">
        <v>22</v>
      </c>
      <c r="AB26" s="57">
        <v>46189</v>
      </c>
      <c r="AC26" s="57">
        <v>46325</v>
      </c>
      <c r="AD26" s="52" t="s">
        <v>118</v>
      </c>
      <c r="AE26" s="52" t="s">
        <v>119</v>
      </c>
    </row>
    <row r="27" spans="1:31" ht="87" customHeight="1" x14ac:dyDescent="0.25">
      <c r="A27" s="50">
        <v>12</v>
      </c>
      <c r="B27" s="65" t="s">
        <v>8</v>
      </c>
      <c r="C27" s="51" t="s">
        <v>23</v>
      </c>
      <c r="D27" s="51" t="s">
        <v>24</v>
      </c>
      <c r="E27" s="51" t="s">
        <v>2</v>
      </c>
      <c r="F27" s="82" t="s">
        <v>120</v>
      </c>
      <c r="G27" s="75" t="s">
        <v>121</v>
      </c>
      <c r="H27" s="51" t="s">
        <v>19</v>
      </c>
      <c r="I27" s="50">
        <f t="shared" ref="I27" si="46">IF(H27=$G$1,$K$1,IF(H27=$G$2,$K$2,IF(H27=$G$3,$K$3,IF(H27=$G$4,$K$4,IF(H27=$G$5,$K$5,"0")))))</f>
        <v>3</v>
      </c>
      <c r="J27" s="51" t="s">
        <v>13</v>
      </c>
      <c r="K27" s="53">
        <f t="shared" ref="K27" si="47">IF(J27=$J$1,$K$1,IF(J27=$J$2,$K$2,IF(J27=$J$3,$K$3,IF(J27=$J$4,$K$4,IF(J27=$J$5,$K$5,"-")))))</f>
        <v>4</v>
      </c>
      <c r="L27" s="54">
        <f t="shared" ref="L27" si="48">compes($F$11,E27,H27,J27)</f>
        <v>288946</v>
      </c>
      <c r="M27" s="55">
        <f t="shared" ref="M27" si="49">+L27/$F$11</f>
        <v>6.243970147294043E-2</v>
      </c>
      <c r="N27" s="53">
        <f t="shared" ref="N27" si="50">IF(L27&lt;&gt;"",IF((L27/$F$11)*100&gt;30,$K$1,IF((L27/$F$11)*100&gt;15,$K$2,IF((L27/$F$11)*100&gt;5,$K$3,IF((L27/$F$11)*100&gt;=1,$K$4,$K$5)))),"0")</f>
        <v>3</v>
      </c>
      <c r="O27" s="53">
        <f t="shared" ref="O27" si="51">IF(K27&gt;N27,K27,N27)</f>
        <v>4</v>
      </c>
      <c r="P27" s="53">
        <f t="shared" ref="P27" si="52">IF(O27="-","-",O27+I27)</f>
        <v>7</v>
      </c>
      <c r="Q27" s="56" t="str">
        <f t="shared" ref="Q27" si="53">IF(P27="-","-",IF(P27&gt;=8,"Extremo",IF(P27&gt;=6,"Alto",IF(P27=5,"Medio",IF(P27&lt;5,"Bajo")))))</f>
        <v>Alto</v>
      </c>
      <c r="R27" s="56" t="s">
        <v>91</v>
      </c>
      <c r="S27" s="52" t="s">
        <v>122</v>
      </c>
      <c r="T27" s="51" t="s">
        <v>19</v>
      </c>
      <c r="U27" s="50">
        <f t="shared" ref="U27" si="54">IF(T27=$G$1,$K$1,IF(T27=$G$2,$K$2,IF(T27=$G$3,$K$3,IF(T27=$G$4,$K$4,IF(T27=$G$5,$K$5,"0")))))</f>
        <v>3</v>
      </c>
      <c r="V27" s="51" t="s">
        <v>28</v>
      </c>
      <c r="W27" s="53">
        <f t="shared" ref="W27" si="55">IF(V27=$J$1,$K$1,IF(V27=$J$2,$K$2,IF(V27=$J$3,$K$3,IF(V27=$J$4,$K$4,IF(V27=$J$5,$K$5,"-")))))</f>
        <v>2</v>
      </c>
      <c r="X27" s="53">
        <f t="shared" ref="X27" si="56">IF(W27="-","-",W27+U27)</f>
        <v>5</v>
      </c>
      <c r="Y27" s="56" t="str">
        <f t="shared" ref="Y27" si="57">IF(X27="-","-",IF(X27&gt;=8,"Extremo",IF(X27&gt;=6,"Alto",IF(X27=5,"Medio",IF(X27&lt;5,"Bajo")))))</f>
        <v>Medio</v>
      </c>
      <c r="Z27" s="53" t="s">
        <v>7</v>
      </c>
      <c r="AA27" s="51" t="s">
        <v>22</v>
      </c>
      <c r="AB27" s="57">
        <v>46189</v>
      </c>
      <c r="AC27" s="57">
        <v>46325</v>
      </c>
      <c r="AD27" s="52" t="s">
        <v>123</v>
      </c>
      <c r="AE27" s="52" t="s">
        <v>124</v>
      </c>
    </row>
    <row r="28" spans="1:31" ht="77.25" customHeight="1" x14ac:dyDescent="0.25">
      <c r="A28" s="50">
        <v>13</v>
      </c>
      <c r="B28" s="65" t="s">
        <v>8</v>
      </c>
      <c r="C28" s="51" t="s">
        <v>23</v>
      </c>
      <c r="D28" s="51" t="s">
        <v>24</v>
      </c>
      <c r="E28" s="51" t="s">
        <v>2</v>
      </c>
      <c r="F28" s="75" t="s">
        <v>125</v>
      </c>
      <c r="G28" s="75" t="s">
        <v>126</v>
      </c>
      <c r="H28" s="51" t="s">
        <v>19</v>
      </c>
      <c r="I28" s="50">
        <f t="shared" si="34"/>
        <v>3</v>
      </c>
      <c r="J28" s="51" t="s">
        <v>13</v>
      </c>
      <c r="K28" s="53">
        <f t="shared" ref="K28:K34" si="58">IF(J28=$J$1,$K$1,IF(J28=$J$2,$K$2,IF(J28=$J$3,$K$3,IF(J28=$J$4,$K$4,IF(J28=$J$5,$K$5,"-")))))</f>
        <v>4</v>
      </c>
      <c r="L28" s="54">
        <f t="shared" si="9"/>
        <v>288946</v>
      </c>
      <c r="M28" s="55">
        <f t="shared" ref="M28:M34" si="59">+L28/$F$11</f>
        <v>6.243970147294043E-2</v>
      </c>
      <c r="N28" s="53">
        <f t="shared" si="3"/>
        <v>3</v>
      </c>
      <c r="O28" s="53">
        <f t="shared" si="4"/>
        <v>4</v>
      </c>
      <c r="P28" s="53">
        <f t="shared" si="5"/>
        <v>7</v>
      </c>
      <c r="Q28" s="56" t="str">
        <f t="shared" ref="Q28:Q36" si="60">IF(P28="-","-",IF(P28&gt;=8,"Extremo",IF(P28&gt;=6,"Alto",IF(P28=5,"Medio",IF(P28&lt;5,"Bajo")))))</f>
        <v>Alto</v>
      </c>
      <c r="R28" s="56" t="s">
        <v>91</v>
      </c>
      <c r="S28" s="52" t="s">
        <v>127</v>
      </c>
      <c r="T28" s="51" t="s">
        <v>19</v>
      </c>
      <c r="U28" s="50">
        <f t="shared" si="10"/>
        <v>3</v>
      </c>
      <c r="V28" s="51" t="s">
        <v>21</v>
      </c>
      <c r="W28" s="53">
        <f t="shared" si="11"/>
        <v>3</v>
      </c>
      <c r="X28" s="53">
        <f t="shared" ref="X28:X36" si="61">IF(W28="-","-",W28+U28)</f>
        <v>6</v>
      </c>
      <c r="Y28" s="56" t="str">
        <f t="shared" ref="Y28:Y36" si="62">IF(X28="-","-",IF(X28&gt;=8,"Extremo",IF(X28&gt;=6,"Alto",IF(X28=5,"Medio",IF(X28&lt;5,"Bajo")))))</f>
        <v>Alto</v>
      </c>
      <c r="Z28" s="53" t="s">
        <v>7</v>
      </c>
      <c r="AA28" s="51" t="s">
        <v>22</v>
      </c>
      <c r="AB28" s="57">
        <v>46189</v>
      </c>
      <c r="AC28" s="57">
        <v>46325</v>
      </c>
      <c r="AD28" s="52" t="s">
        <v>114</v>
      </c>
      <c r="AE28" s="52" t="s">
        <v>128</v>
      </c>
    </row>
    <row r="29" spans="1:31" ht="98.25" customHeight="1" x14ac:dyDescent="0.25">
      <c r="A29" s="50">
        <v>13</v>
      </c>
      <c r="B29" s="65" t="s">
        <v>8</v>
      </c>
      <c r="C29" s="51" t="s">
        <v>23</v>
      </c>
      <c r="D29" s="51" t="s">
        <v>24</v>
      </c>
      <c r="E29" s="51" t="s">
        <v>2</v>
      </c>
      <c r="F29" s="67" t="s">
        <v>129</v>
      </c>
      <c r="G29" s="67" t="s">
        <v>130</v>
      </c>
      <c r="H29" s="66" t="s">
        <v>26</v>
      </c>
      <c r="I29" s="68">
        <f t="shared" si="34"/>
        <v>2</v>
      </c>
      <c r="J29" s="66" t="s">
        <v>13</v>
      </c>
      <c r="K29" s="69">
        <f t="shared" si="58"/>
        <v>4</v>
      </c>
      <c r="L29" s="70">
        <f t="shared" si="9"/>
        <v>288946</v>
      </c>
      <c r="M29" s="71">
        <f t="shared" si="59"/>
        <v>6.243970147294043E-2</v>
      </c>
      <c r="N29" s="69">
        <f t="shared" si="3"/>
        <v>3</v>
      </c>
      <c r="O29" s="69">
        <f t="shared" si="4"/>
        <v>4</v>
      </c>
      <c r="P29" s="69">
        <f t="shared" si="5"/>
        <v>6</v>
      </c>
      <c r="Q29" s="72" t="str">
        <f t="shared" si="60"/>
        <v>Alto</v>
      </c>
      <c r="R29" s="72"/>
      <c r="S29" s="73" t="s">
        <v>131</v>
      </c>
      <c r="T29" s="66" t="s">
        <v>26</v>
      </c>
      <c r="U29" s="49">
        <f t="shared" si="10"/>
        <v>2</v>
      </c>
      <c r="V29" s="66" t="s">
        <v>13</v>
      </c>
      <c r="W29" s="69">
        <f t="shared" si="11"/>
        <v>4</v>
      </c>
      <c r="X29" s="69">
        <f t="shared" si="61"/>
        <v>6</v>
      </c>
      <c r="Y29" s="72" t="str">
        <f t="shared" si="62"/>
        <v>Alto</v>
      </c>
      <c r="Z29" s="69" t="s">
        <v>7</v>
      </c>
      <c r="AA29" s="51" t="s">
        <v>22</v>
      </c>
      <c r="AB29" s="57">
        <v>46189</v>
      </c>
      <c r="AC29" s="57">
        <v>46325</v>
      </c>
      <c r="AD29" s="73" t="s">
        <v>190</v>
      </c>
      <c r="AE29" s="74" t="s">
        <v>132</v>
      </c>
    </row>
    <row r="30" spans="1:31" ht="91.5" hidden="1" customHeight="1" x14ac:dyDescent="0.25">
      <c r="A30" s="50">
        <v>14</v>
      </c>
      <c r="B30" s="41"/>
      <c r="C30" s="41"/>
      <c r="D30" s="41"/>
      <c r="E30" s="41"/>
      <c r="F30" s="42"/>
      <c r="G30" s="42"/>
      <c r="H30" s="41"/>
      <c r="I30" s="40" t="str">
        <f t="shared" si="34"/>
        <v>0</v>
      </c>
      <c r="J30" s="41"/>
      <c r="K30" s="43" t="str">
        <f t="shared" si="58"/>
        <v>-</v>
      </c>
      <c r="L30" s="44">
        <f t="shared" si="9"/>
        <v>0</v>
      </c>
      <c r="M30" s="45">
        <f t="shared" si="59"/>
        <v>0</v>
      </c>
      <c r="N30" s="43">
        <f t="shared" si="3"/>
        <v>1</v>
      </c>
      <c r="O30" s="43" t="str">
        <f t="shared" si="4"/>
        <v>-</v>
      </c>
      <c r="P30" s="43" t="str">
        <f t="shared" si="5"/>
        <v>-</v>
      </c>
      <c r="Q30" s="46" t="str">
        <f t="shared" si="60"/>
        <v>-</v>
      </c>
      <c r="R30" s="46"/>
      <c r="S30" s="47"/>
      <c r="T30" s="41"/>
      <c r="U30" s="39" t="str">
        <f t="shared" si="10"/>
        <v>0</v>
      </c>
      <c r="V30" s="41"/>
      <c r="W30" s="43" t="str">
        <f t="shared" si="11"/>
        <v>-</v>
      </c>
      <c r="X30" s="43" t="str">
        <f t="shared" si="61"/>
        <v>-</v>
      </c>
      <c r="Y30" s="46" t="str">
        <f t="shared" si="62"/>
        <v>-</v>
      </c>
      <c r="Z30" s="43"/>
      <c r="AA30" s="47"/>
      <c r="AB30" s="48"/>
      <c r="AC30" s="48"/>
      <c r="AD30" s="47"/>
      <c r="AE30" s="33"/>
    </row>
    <row r="31" spans="1:31" ht="80.099999999999994" hidden="1" customHeight="1" x14ac:dyDescent="0.25">
      <c r="A31" s="50">
        <v>15</v>
      </c>
      <c r="B31" s="41"/>
      <c r="C31" s="41"/>
      <c r="D31" s="41"/>
      <c r="E31" s="41"/>
      <c r="F31" s="42"/>
      <c r="G31" s="42"/>
      <c r="H31" s="41"/>
      <c r="I31" s="40" t="str">
        <f t="shared" si="34"/>
        <v>0</v>
      </c>
      <c r="J31" s="41"/>
      <c r="K31" s="43" t="str">
        <f t="shared" si="58"/>
        <v>-</v>
      </c>
      <c r="L31" s="44">
        <f t="shared" si="9"/>
        <v>0</v>
      </c>
      <c r="M31" s="45">
        <f t="shared" si="59"/>
        <v>0</v>
      </c>
      <c r="N31" s="43">
        <f t="shared" si="3"/>
        <v>1</v>
      </c>
      <c r="O31" s="43" t="str">
        <f t="shared" si="4"/>
        <v>-</v>
      </c>
      <c r="P31" s="43" t="str">
        <f t="shared" si="5"/>
        <v>-</v>
      </c>
      <c r="Q31" s="46" t="str">
        <f t="shared" si="60"/>
        <v>-</v>
      </c>
      <c r="R31" s="46"/>
      <c r="S31" s="47"/>
      <c r="T31" s="41"/>
      <c r="U31" s="39" t="str">
        <f t="shared" si="10"/>
        <v>0</v>
      </c>
      <c r="V31" s="41"/>
      <c r="W31" s="43" t="str">
        <f t="shared" si="11"/>
        <v>-</v>
      </c>
      <c r="X31" s="43" t="str">
        <f t="shared" si="61"/>
        <v>-</v>
      </c>
      <c r="Y31" s="46" t="str">
        <f t="shared" si="62"/>
        <v>-</v>
      </c>
      <c r="Z31" s="43"/>
      <c r="AA31" s="47"/>
      <c r="AB31" s="48"/>
      <c r="AC31" s="48"/>
      <c r="AD31" s="47"/>
      <c r="AE31" s="33"/>
    </row>
    <row r="32" spans="1:31" ht="80.099999999999994" hidden="1" customHeight="1" x14ac:dyDescent="0.25">
      <c r="A32" s="50">
        <v>16</v>
      </c>
      <c r="B32" s="41"/>
      <c r="C32" s="41"/>
      <c r="D32" s="41"/>
      <c r="E32" s="41"/>
      <c r="F32" s="42"/>
      <c r="G32" s="42"/>
      <c r="H32" s="41"/>
      <c r="I32" s="40" t="str">
        <f t="shared" si="34"/>
        <v>0</v>
      </c>
      <c r="J32" s="41"/>
      <c r="K32" s="43" t="str">
        <f t="shared" si="58"/>
        <v>-</v>
      </c>
      <c r="L32" s="44">
        <f t="shared" si="9"/>
        <v>0</v>
      </c>
      <c r="M32" s="45">
        <f t="shared" si="59"/>
        <v>0</v>
      </c>
      <c r="N32" s="43">
        <f t="shared" si="3"/>
        <v>1</v>
      </c>
      <c r="O32" s="43" t="str">
        <f t="shared" si="4"/>
        <v>-</v>
      </c>
      <c r="P32" s="43" t="str">
        <f t="shared" si="5"/>
        <v>-</v>
      </c>
      <c r="Q32" s="46" t="str">
        <f t="shared" si="60"/>
        <v>-</v>
      </c>
      <c r="R32" s="46"/>
      <c r="S32" s="47"/>
      <c r="T32" s="41"/>
      <c r="U32" s="39" t="str">
        <f t="shared" si="10"/>
        <v>0</v>
      </c>
      <c r="V32" s="41"/>
      <c r="W32" s="43" t="str">
        <f t="shared" si="11"/>
        <v>-</v>
      </c>
      <c r="X32" s="43" t="str">
        <f t="shared" si="61"/>
        <v>-</v>
      </c>
      <c r="Y32" s="46" t="str">
        <f t="shared" si="62"/>
        <v>-</v>
      </c>
      <c r="Z32" s="43"/>
      <c r="AA32" s="47"/>
      <c r="AB32" s="48"/>
      <c r="AC32" s="48"/>
      <c r="AD32" s="47"/>
      <c r="AE32" s="33"/>
    </row>
    <row r="33" spans="1:31" ht="80.099999999999994" hidden="1" customHeight="1" x14ac:dyDescent="0.25">
      <c r="A33" s="50">
        <v>17</v>
      </c>
      <c r="B33" s="27"/>
      <c r="C33" s="27"/>
      <c r="D33" s="27"/>
      <c r="E33" s="27"/>
      <c r="F33" s="32"/>
      <c r="G33" s="32"/>
      <c r="H33" s="27"/>
      <c r="I33" s="28" t="str">
        <f t="shared" si="34"/>
        <v>0</v>
      </c>
      <c r="J33" s="27"/>
      <c r="K33" s="26" t="str">
        <f t="shared" si="58"/>
        <v>-</v>
      </c>
      <c r="L33" s="29">
        <f t="shared" si="9"/>
        <v>0</v>
      </c>
      <c r="M33" s="30">
        <f t="shared" si="59"/>
        <v>0</v>
      </c>
      <c r="N33" s="26">
        <f t="shared" si="3"/>
        <v>1</v>
      </c>
      <c r="O33" s="26" t="str">
        <f t="shared" si="4"/>
        <v>-</v>
      </c>
      <c r="P33" s="26" t="str">
        <f t="shared" si="5"/>
        <v>-</v>
      </c>
      <c r="Q33" s="31" t="str">
        <f t="shared" si="60"/>
        <v>-</v>
      </c>
      <c r="R33" s="31"/>
      <c r="S33" s="33"/>
      <c r="T33" s="27"/>
      <c r="U33" s="39" t="str">
        <f t="shared" si="10"/>
        <v>0</v>
      </c>
      <c r="V33" s="27"/>
      <c r="W33" s="26" t="str">
        <f t="shared" si="11"/>
        <v>-</v>
      </c>
      <c r="X33" s="26" t="str">
        <f t="shared" si="61"/>
        <v>-</v>
      </c>
      <c r="Y33" s="31" t="str">
        <f t="shared" si="62"/>
        <v>-</v>
      </c>
      <c r="Z33" s="26"/>
      <c r="AA33" s="33"/>
      <c r="AB33" s="38"/>
      <c r="AC33" s="38"/>
      <c r="AD33" s="33"/>
      <c r="AE33" s="33"/>
    </row>
    <row r="34" spans="1:31" ht="80.099999999999994" hidden="1" customHeight="1" x14ac:dyDescent="0.25">
      <c r="A34" s="50">
        <v>18</v>
      </c>
      <c r="B34" s="27"/>
      <c r="C34" s="27"/>
      <c r="D34" s="27"/>
      <c r="E34" s="27"/>
      <c r="F34" s="32"/>
      <c r="G34" s="32"/>
      <c r="H34" s="27"/>
      <c r="I34" s="28" t="str">
        <f t="shared" si="34"/>
        <v>0</v>
      </c>
      <c r="J34" s="27"/>
      <c r="K34" s="26" t="str">
        <f t="shared" si="58"/>
        <v>-</v>
      </c>
      <c r="L34" s="29">
        <f t="shared" si="9"/>
        <v>0</v>
      </c>
      <c r="M34" s="30">
        <f t="shared" si="59"/>
        <v>0</v>
      </c>
      <c r="N34" s="26">
        <f t="shared" si="3"/>
        <v>1</v>
      </c>
      <c r="O34" s="26" t="str">
        <f t="shared" si="4"/>
        <v>-</v>
      </c>
      <c r="P34" s="26" t="str">
        <f t="shared" si="5"/>
        <v>-</v>
      </c>
      <c r="Q34" s="31" t="str">
        <f t="shared" si="60"/>
        <v>-</v>
      </c>
      <c r="R34" s="31"/>
      <c r="S34" s="33"/>
      <c r="T34" s="27"/>
      <c r="U34" s="39" t="str">
        <f t="shared" si="10"/>
        <v>0</v>
      </c>
      <c r="V34" s="27"/>
      <c r="W34" s="26" t="str">
        <f t="shared" si="11"/>
        <v>-</v>
      </c>
      <c r="X34" s="26" t="str">
        <f t="shared" si="61"/>
        <v>-</v>
      </c>
      <c r="Y34" s="31" t="str">
        <f t="shared" si="62"/>
        <v>-</v>
      </c>
      <c r="Z34" s="26"/>
      <c r="AA34" s="33"/>
      <c r="AB34" s="38"/>
      <c r="AC34" s="38"/>
      <c r="AD34" s="33"/>
      <c r="AE34" s="33"/>
    </row>
    <row r="35" spans="1:31" ht="80.099999999999994" hidden="1" customHeight="1" x14ac:dyDescent="0.25">
      <c r="A35" s="50">
        <v>19</v>
      </c>
      <c r="B35" s="27"/>
      <c r="C35" s="27"/>
      <c r="D35" s="27"/>
      <c r="E35" s="27"/>
      <c r="F35" s="32"/>
      <c r="G35" s="32"/>
      <c r="H35" s="27"/>
      <c r="I35" s="28" t="str">
        <f t="shared" si="34"/>
        <v>0</v>
      </c>
      <c r="J35" s="27"/>
      <c r="K35" s="26" t="str">
        <f t="shared" ref="K35:K36" si="63">IF(J35=$J$1,$K$1,IF(J35=$J$2,$K$2,IF(J35=$J$3,$K$3,IF(J35=$J$4,$K$4,IF(J35=$J$5,$K$5,"-")))))</f>
        <v>-</v>
      </c>
      <c r="L35" s="29">
        <f t="shared" si="9"/>
        <v>0</v>
      </c>
      <c r="M35" s="30">
        <f t="shared" ref="M35:M36" si="64">+L35/$F$11</f>
        <v>0</v>
      </c>
      <c r="N35" s="26">
        <f t="shared" si="3"/>
        <v>1</v>
      </c>
      <c r="O35" s="26" t="str">
        <f t="shared" si="4"/>
        <v>-</v>
      </c>
      <c r="P35" s="26" t="str">
        <f t="shared" si="5"/>
        <v>-</v>
      </c>
      <c r="Q35" s="31" t="str">
        <f t="shared" si="60"/>
        <v>-</v>
      </c>
      <c r="R35" s="31"/>
      <c r="S35" s="33"/>
      <c r="T35" s="27"/>
      <c r="U35" s="39" t="str">
        <f t="shared" si="10"/>
        <v>0</v>
      </c>
      <c r="V35" s="27"/>
      <c r="W35" s="26" t="str">
        <f t="shared" si="11"/>
        <v>-</v>
      </c>
      <c r="X35" s="26" t="str">
        <f t="shared" si="61"/>
        <v>-</v>
      </c>
      <c r="Y35" s="31" t="str">
        <f t="shared" si="62"/>
        <v>-</v>
      </c>
      <c r="Z35" s="26"/>
      <c r="AA35" s="33"/>
      <c r="AB35" s="38"/>
      <c r="AC35" s="38"/>
      <c r="AD35" s="33"/>
      <c r="AE35" s="33"/>
    </row>
    <row r="36" spans="1:31" ht="80.099999999999994" hidden="1" customHeight="1" x14ac:dyDescent="0.25">
      <c r="A36" s="50">
        <v>20</v>
      </c>
      <c r="B36" s="27"/>
      <c r="C36" s="27"/>
      <c r="D36" s="27"/>
      <c r="E36" s="27"/>
      <c r="F36" s="32"/>
      <c r="G36" s="32"/>
      <c r="H36" s="27"/>
      <c r="I36" s="28" t="str">
        <f t="shared" si="34"/>
        <v>0</v>
      </c>
      <c r="J36" s="27"/>
      <c r="K36" s="26" t="str">
        <f t="shared" si="63"/>
        <v>-</v>
      </c>
      <c r="L36" s="29">
        <f t="shared" si="9"/>
        <v>0</v>
      </c>
      <c r="M36" s="30">
        <f t="shared" si="64"/>
        <v>0</v>
      </c>
      <c r="N36" s="26">
        <f t="shared" si="3"/>
        <v>1</v>
      </c>
      <c r="O36" s="26" t="str">
        <f t="shared" si="4"/>
        <v>-</v>
      </c>
      <c r="P36" s="26" t="str">
        <f t="shared" si="5"/>
        <v>-</v>
      </c>
      <c r="Q36" s="31" t="str">
        <f t="shared" si="60"/>
        <v>-</v>
      </c>
      <c r="R36" s="31"/>
      <c r="S36" s="33"/>
      <c r="T36" s="27"/>
      <c r="U36" s="39" t="str">
        <f t="shared" si="10"/>
        <v>0</v>
      </c>
      <c r="V36" s="27"/>
      <c r="W36" s="26" t="str">
        <f t="shared" si="11"/>
        <v>-</v>
      </c>
      <c r="X36" s="26" t="str">
        <f t="shared" si="61"/>
        <v>-</v>
      </c>
      <c r="Y36" s="31" t="str">
        <f t="shared" si="62"/>
        <v>-</v>
      </c>
      <c r="Z36" s="26"/>
      <c r="AA36" s="33"/>
      <c r="AB36" s="38"/>
      <c r="AC36" s="38"/>
      <c r="AD36" s="33"/>
      <c r="AE36" s="33"/>
    </row>
    <row r="37" spans="1:31" x14ac:dyDescent="0.25">
      <c r="A37" s="63"/>
    </row>
    <row r="38" spans="1:31" x14ac:dyDescent="0.25">
      <c r="A38" s="76"/>
      <c r="B38" s="77"/>
      <c r="C38" s="77"/>
      <c r="D38" s="77"/>
      <c r="E38" s="77"/>
      <c r="F38" s="77"/>
      <c r="G38" s="77"/>
      <c r="H38" s="77"/>
      <c r="I38" s="77"/>
      <c r="J38" s="77"/>
      <c r="K38" s="77"/>
      <c r="L38" s="77"/>
      <c r="M38" s="77"/>
      <c r="N38" s="77"/>
      <c r="O38" s="77"/>
      <c r="P38" s="77"/>
      <c r="Q38" s="77"/>
      <c r="R38" s="77"/>
      <c r="S38" s="77"/>
    </row>
    <row r="39" spans="1:31" x14ac:dyDescent="0.25">
      <c r="A39" s="76"/>
      <c r="B39" s="77"/>
      <c r="C39" s="77"/>
      <c r="D39" s="77"/>
      <c r="E39" s="77"/>
      <c r="F39" s="77" t="s">
        <v>192</v>
      </c>
      <c r="G39" s="77"/>
      <c r="H39" s="77"/>
      <c r="I39" s="77"/>
      <c r="J39" s="77"/>
      <c r="K39" s="77"/>
      <c r="L39" s="77"/>
      <c r="M39" s="77"/>
      <c r="N39" s="77"/>
      <c r="O39" s="77"/>
      <c r="P39" s="77"/>
      <c r="Q39" s="77"/>
      <c r="R39" s="77"/>
      <c r="S39" s="77"/>
    </row>
    <row r="40" spans="1:31" x14ac:dyDescent="0.25">
      <c r="A40" s="63"/>
      <c r="F40" s="77"/>
    </row>
    <row r="41" spans="1:31" x14ac:dyDescent="0.25">
      <c r="A41" s="63"/>
      <c r="F41" s="77"/>
    </row>
    <row r="42" spans="1:31" x14ac:dyDescent="0.25">
      <c r="F42" s="6"/>
    </row>
    <row r="43" spans="1:31" x14ac:dyDescent="0.25">
      <c r="F43" s="6"/>
    </row>
  </sheetData>
  <sheetProtection formatColumns="0" formatRows="0" deleteRows="0"/>
  <dataConsolidate/>
  <mergeCells count="20">
    <mergeCell ref="AD14:AE14"/>
    <mergeCell ref="T14:Y14"/>
    <mergeCell ref="Z14:Z15"/>
    <mergeCell ref="AB14:AB15"/>
    <mergeCell ref="AC14:AC15"/>
    <mergeCell ref="AA14:AA15"/>
    <mergeCell ref="A11:E11"/>
    <mergeCell ref="Q14:Q15"/>
    <mergeCell ref="J14:O14"/>
    <mergeCell ref="G14:G15"/>
    <mergeCell ref="H14:H15"/>
    <mergeCell ref="P14:P15"/>
    <mergeCell ref="S14:S15"/>
    <mergeCell ref="A14:A15"/>
    <mergeCell ref="B14:B15"/>
    <mergeCell ref="C14:C15"/>
    <mergeCell ref="D14:D15"/>
    <mergeCell ref="E14:E15"/>
    <mergeCell ref="F14:F15"/>
    <mergeCell ref="R14:R15"/>
  </mergeCells>
  <dataValidations count="7">
    <dataValidation type="list" allowBlank="1" showInputMessage="1" showErrorMessage="1" sqref="H16:H36 T16:T36" xr:uid="{00000000-0002-0000-0000-000000000000}">
      <formula1>Prob</formula1>
    </dataValidation>
    <dataValidation type="list" allowBlank="1" showInputMessage="1" showErrorMessage="1" sqref="B16:B36" xr:uid="{00000000-0002-0000-0000-000001000000}">
      <formula1>$A$1:$A$2</formula1>
    </dataValidation>
    <dataValidation type="list" allowBlank="1" showInputMessage="1" showErrorMessage="1" sqref="C16:C36" xr:uid="{00000000-0002-0000-0000-000002000000}">
      <formula1>$A$3:$A$4</formula1>
    </dataValidation>
    <dataValidation type="list" allowBlank="1" showInputMessage="1" showErrorMessage="1" sqref="D16:D36" xr:uid="{00000000-0002-0000-0000-000003000000}">
      <formula1>$D$1:$D$4</formula1>
    </dataValidation>
    <dataValidation type="list" allowBlank="1" showInputMessage="1" showErrorMessage="1" sqref="E16:E36" xr:uid="{00000000-0002-0000-0000-000004000000}">
      <formula1>$F$1:$F$8</formula1>
    </dataValidation>
    <dataValidation type="list" allowBlank="1" showInputMessage="1" showErrorMessage="1" sqref="J16:J36 V16:V36" xr:uid="{00000000-0002-0000-0000-000005000000}">
      <formula1>$J$1:$J$5</formula1>
    </dataValidation>
    <dataValidation type="list" allowBlank="1" showInputMessage="1" showErrorMessage="1" sqref="Z16:Z36" xr:uid="{00000000-0002-0000-0000-000006000000}">
      <formula1>$M$1:$M$2</formula1>
    </dataValidation>
  </dataValidations>
  <printOptions horizontalCentered="1" gridLines="1"/>
  <pageMargins left="0.11811023622047245" right="0.11811023622047245" top="0.15748031496062992" bottom="0.15748031496062992" header="0.31496062992125984" footer="0.31496062992125984"/>
  <pageSetup paperSize="5" scale="81" fitToHeight="0" orientation="landscape" r:id="rId1"/>
  <headerFooter>
    <oddHeader xml:space="preserve">&amp;C&amp;P
</oddHeader>
  </headerFooter>
  <rowBreaks count="1" manualBreakCount="1">
    <brk id="20" max="30" man="1"/>
  </rowBreaks>
  <ignoredErrors>
    <ignoredError sqref="U16:U22 U25:U28" unlockedFormula="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X5"/>
  <sheetViews>
    <sheetView topLeftCell="D1" workbookViewId="0">
      <selection activeCell="J5" sqref="J5"/>
    </sheetView>
  </sheetViews>
  <sheetFormatPr baseColWidth="10" defaultColWidth="11.42578125" defaultRowHeight="15" x14ac:dyDescent="0.25"/>
  <sheetData>
    <row r="1" spans="1:24" ht="15.75" thickBot="1" x14ac:dyDescent="0.3"/>
    <row r="2" spans="1:24" ht="25.5" customHeight="1" thickBot="1" x14ac:dyDescent="0.3">
      <c r="A2" s="97" t="s">
        <v>133</v>
      </c>
      <c r="B2" s="100" t="s">
        <v>37</v>
      </c>
      <c r="C2" s="100" t="s">
        <v>134</v>
      </c>
      <c r="D2" s="100" t="s">
        <v>39</v>
      </c>
      <c r="E2" s="100" t="s">
        <v>40</v>
      </c>
      <c r="F2" s="97" t="s">
        <v>135</v>
      </c>
      <c r="G2" s="97" t="s">
        <v>136</v>
      </c>
      <c r="H2" s="100" t="s">
        <v>43</v>
      </c>
      <c r="I2" s="100" t="s">
        <v>44</v>
      </c>
      <c r="J2" s="100" t="s">
        <v>45</v>
      </c>
      <c r="K2" s="100" t="s">
        <v>46</v>
      </c>
      <c r="L2" s="103" t="s">
        <v>137</v>
      </c>
      <c r="M2" s="106" t="s">
        <v>138</v>
      </c>
      <c r="N2" s="109" t="s">
        <v>49</v>
      </c>
      <c r="O2" s="110"/>
      <c r="P2" s="110"/>
      <c r="Q2" s="111"/>
      <c r="R2" s="103" t="s">
        <v>50</v>
      </c>
      <c r="S2" s="103" t="s">
        <v>139</v>
      </c>
      <c r="T2" s="103" t="s">
        <v>140</v>
      </c>
      <c r="U2" s="103" t="s">
        <v>141</v>
      </c>
      <c r="V2" s="109" t="s">
        <v>142</v>
      </c>
      <c r="W2" s="111"/>
      <c r="X2" s="34"/>
    </row>
    <row r="3" spans="1:24" ht="18" customHeight="1" x14ac:dyDescent="0.25">
      <c r="A3" s="98"/>
      <c r="B3" s="101"/>
      <c r="C3" s="101"/>
      <c r="D3" s="101"/>
      <c r="E3" s="101"/>
      <c r="F3" s="98"/>
      <c r="G3" s="98"/>
      <c r="H3" s="101"/>
      <c r="I3" s="101"/>
      <c r="J3" s="101"/>
      <c r="K3" s="101"/>
      <c r="L3" s="104"/>
      <c r="M3" s="107"/>
      <c r="N3" s="103" t="s">
        <v>43</v>
      </c>
      <c r="O3" s="103" t="s">
        <v>44</v>
      </c>
      <c r="P3" s="103" t="s">
        <v>143</v>
      </c>
      <c r="Q3" s="103" t="s">
        <v>46</v>
      </c>
      <c r="R3" s="104"/>
      <c r="S3" s="104"/>
      <c r="T3" s="104"/>
      <c r="U3" s="104"/>
      <c r="V3" s="103" t="s">
        <v>144</v>
      </c>
      <c r="W3" s="103" t="s">
        <v>145</v>
      </c>
      <c r="X3" s="34"/>
    </row>
    <row r="4" spans="1:24" ht="15.75" thickBot="1" x14ac:dyDescent="0.3">
      <c r="A4" s="99"/>
      <c r="B4" s="102"/>
      <c r="C4" s="102"/>
      <c r="D4" s="102"/>
      <c r="E4" s="102"/>
      <c r="F4" s="99"/>
      <c r="G4" s="99"/>
      <c r="H4" s="102"/>
      <c r="I4" s="102"/>
      <c r="J4" s="102"/>
      <c r="K4" s="102"/>
      <c r="L4" s="105"/>
      <c r="M4" s="108"/>
      <c r="N4" s="105"/>
      <c r="O4" s="105"/>
      <c r="P4" s="105"/>
      <c r="Q4" s="105"/>
      <c r="R4" s="105"/>
      <c r="S4" s="105"/>
      <c r="T4" s="105"/>
      <c r="U4" s="105"/>
      <c r="V4" s="105"/>
      <c r="W4" s="105"/>
      <c r="X4" s="34"/>
    </row>
    <row r="5" spans="1:24" ht="93" thickBot="1" x14ac:dyDescent="0.3">
      <c r="A5" s="35" t="s">
        <v>146</v>
      </c>
      <c r="B5" s="36" t="s">
        <v>147</v>
      </c>
      <c r="C5" s="36" t="s">
        <v>148</v>
      </c>
      <c r="D5" s="36" t="s">
        <v>149</v>
      </c>
      <c r="E5" s="36" t="s">
        <v>150</v>
      </c>
      <c r="F5" s="37" t="s">
        <v>151</v>
      </c>
      <c r="G5" s="37" t="s">
        <v>152</v>
      </c>
      <c r="H5" s="36" t="s">
        <v>153</v>
      </c>
      <c r="I5" s="36" t="s">
        <v>153</v>
      </c>
      <c r="J5" s="36" t="s">
        <v>154</v>
      </c>
      <c r="K5" s="36" t="s">
        <v>155</v>
      </c>
      <c r="L5" s="36" t="s">
        <v>156</v>
      </c>
      <c r="M5" s="37" t="s">
        <v>157</v>
      </c>
      <c r="N5" s="36" t="s">
        <v>153</v>
      </c>
      <c r="O5" s="36" t="s">
        <v>153</v>
      </c>
      <c r="P5" s="36" t="s">
        <v>154</v>
      </c>
      <c r="Q5" s="36" t="s">
        <v>155</v>
      </c>
      <c r="R5" s="36" t="s">
        <v>158</v>
      </c>
      <c r="S5" s="36" t="s">
        <v>156</v>
      </c>
      <c r="T5" s="37" t="s">
        <v>159</v>
      </c>
      <c r="U5" s="37" t="s">
        <v>159</v>
      </c>
      <c r="V5" s="37" t="s">
        <v>160</v>
      </c>
      <c r="W5" s="37" t="s">
        <v>161</v>
      </c>
      <c r="X5" s="34"/>
    </row>
  </sheetData>
  <mergeCells count="25">
    <mergeCell ref="V3:V4"/>
    <mergeCell ref="W3:W4"/>
    <mergeCell ref="N2:Q2"/>
    <mergeCell ref="R2:R4"/>
    <mergeCell ref="S2:S4"/>
    <mergeCell ref="T2:T4"/>
    <mergeCell ref="U2:U4"/>
    <mergeCell ref="V2:W2"/>
    <mergeCell ref="P3:P4"/>
    <mergeCell ref="Q3:Q4"/>
    <mergeCell ref="K2:K4"/>
    <mergeCell ref="L2:L4"/>
    <mergeCell ref="M2:M4"/>
    <mergeCell ref="N3:N4"/>
    <mergeCell ref="O3:O4"/>
    <mergeCell ref="F2:F4"/>
    <mergeCell ref="G2:G4"/>
    <mergeCell ref="H2:H4"/>
    <mergeCell ref="I2:I4"/>
    <mergeCell ref="J2:J4"/>
    <mergeCell ref="A2:A4"/>
    <mergeCell ref="B2:B4"/>
    <mergeCell ref="C2:C4"/>
    <mergeCell ref="D2:D4"/>
    <mergeCell ref="E2:E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U19"/>
  <sheetViews>
    <sheetView topLeftCell="A13" workbookViewId="0">
      <selection activeCell="L15" sqref="L15"/>
    </sheetView>
  </sheetViews>
  <sheetFormatPr baseColWidth="10" defaultColWidth="11.42578125" defaultRowHeight="16.5" x14ac:dyDescent="0.3"/>
  <cols>
    <col min="1" max="2" width="3.85546875" style="8" customWidth="1"/>
    <col min="3" max="3" width="3.42578125" style="8" customWidth="1"/>
    <col min="4" max="5" width="3.85546875" style="8" customWidth="1"/>
    <col min="6" max="6" width="19" style="8" customWidth="1"/>
    <col min="7" max="7" width="29.7109375" style="8" customWidth="1"/>
    <col min="8" max="8" width="10.85546875" style="8" customWidth="1"/>
    <col min="9" max="9" width="4.85546875" style="8" customWidth="1"/>
    <col min="10" max="10" width="10.85546875" style="8" customWidth="1"/>
    <col min="11" max="11" width="5.42578125" style="8" customWidth="1"/>
    <col min="12" max="12" width="20.42578125" style="8" customWidth="1"/>
    <col min="13" max="13" width="5.85546875" style="8" hidden="1" customWidth="1"/>
    <col min="14" max="14" width="4.140625" style="8" customWidth="1"/>
    <col min="15" max="15" width="4.28515625" style="8" customWidth="1"/>
    <col min="16" max="16" width="3.85546875" style="8" customWidth="1"/>
    <col min="17" max="17" width="7.28515625" style="8" customWidth="1"/>
    <col min="18" max="18" width="5.28515625" style="9" customWidth="1"/>
    <col min="19" max="19" width="30.42578125" style="8" customWidth="1"/>
    <col min="20" max="20" width="26.42578125" style="8" customWidth="1"/>
    <col min="21" max="21" width="15" style="8" customWidth="1"/>
    <col min="22" max="16384" width="11.42578125" style="8"/>
  </cols>
  <sheetData>
    <row r="1" spans="1:21" x14ac:dyDescent="0.3">
      <c r="A1" s="6" t="s">
        <v>0</v>
      </c>
      <c r="B1" s="6"/>
      <c r="C1" s="6"/>
      <c r="D1" s="6" t="s">
        <v>1</v>
      </c>
      <c r="E1" s="6"/>
      <c r="F1" s="6" t="s">
        <v>2</v>
      </c>
      <c r="G1" s="6" t="s">
        <v>3</v>
      </c>
      <c r="H1" s="6" t="s">
        <v>4</v>
      </c>
      <c r="I1" s="6"/>
      <c r="J1" s="6" t="s">
        <v>5</v>
      </c>
      <c r="K1" s="6">
        <v>5</v>
      </c>
      <c r="L1" s="6" t="s">
        <v>6</v>
      </c>
      <c r="M1" s="6"/>
      <c r="N1" s="6"/>
      <c r="O1" s="6"/>
      <c r="P1" s="6"/>
      <c r="Q1" s="6"/>
      <c r="R1" s="7"/>
      <c r="S1" s="6"/>
    </row>
    <row r="2" spans="1:21" x14ac:dyDescent="0.3">
      <c r="A2" s="6" t="s">
        <v>8</v>
      </c>
      <c r="B2" s="6"/>
      <c r="C2" s="6"/>
      <c r="D2" s="6" t="s">
        <v>9</v>
      </c>
      <c r="E2" s="6"/>
      <c r="F2" s="6" t="s">
        <v>10</v>
      </c>
      <c r="G2" s="6" t="s">
        <v>11</v>
      </c>
      <c r="H2" s="6" t="s">
        <v>12</v>
      </c>
      <c r="I2" s="6"/>
      <c r="J2" s="6" t="s">
        <v>13</v>
      </c>
      <c r="K2" s="6">
        <v>4</v>
      </c>
      <c r="L2" s="6" t="s">
        <v>14</v>
      </c>
      <c r="M2" s="6"/>
      <c r="N2" s="6"/>
      <c r="O2" s="6"/>
      <c r="P2" s="6"/>
      <c r="Q2" s="6"/>
      <c r="R2" s="7"/>
      <c r="S2" s="6"/>
    </row>
    <row r="3" spans="1:21" x14ac:dyDescent="0.3">
      <c r="A3" s="6" t="s">
        <v>16</v>
      </c>
      <c r="B3" s="6"/>
      <c r="C3" s="6"/>
      <c r="D3" s="6" t="s">
        <v>17</v>
      </c>
      <c r="E3" s="6"/>
      <c r="F3" s="6" t="s">
        <v>18</v>
      </c>
      <c r="G3" s="6" t="s">
        <v>19</v>
      </c>
      <c r="H3" s="6" t="s">
        <v>20</v>
      </c>
      <c r="I3" s="6"/>
      <c r="J3" s="6" t="s">
        <v>21</v>
      </c>
      <c r="K3" s="6">
        <v>3</v>
      </c>
      <c r="L3" s="6" t="s">
        <v>22</v>
      </c>
      <c r="M3" s="6"/>
      <c r="N3" s="6"/>
      <c r="O3" s="6"/>
      <c r="P3" s="6"/>
      <c r="Q3" s="6"/>
      <c r="R3" s="7"/>
      <c r="S3" s="6"/>
    </row>
    <row r="4" spans="1:21" x14ac:dyDescent="0.3">
      <c r="A4" s="6" t="s">
        <v>23</v>
      </c>
      <c r="B4" s="6"/>
      <c r="C4" s="6"/>
      <c r="D4" s="6" t="s">
        <v>24</v>
      </c>
      <c r="E4" s="6"/>
      <c r="F4" s="6" t="s">
        <v>25</v>
      </c>
      <c r="G4" s="6" t="s">
        <v>26</v>
      </c>
      <c r="H4" s="6" t="s">
        <v>27</v>
      </c>
      <c r="I4" s="6"/>
      <c r="J4" s="6" t="s">
        <v>28</v>
      </c>
      <c r="K4" s="6">
        <v>2</v>
      </c>
      <c r="L4" s="6"/>
      <c r="M4" s="6"/>
      <c r="N4" s="6"/>
      <c r="O4" s="6"/>
      <c r="P4" s="6"/>
      <c r="Q4" s="6"/>
      <c r="R4" s="7"/>
      <c r="S4" s="6"/>
    </row>
    <row r="5" spans="1:21" x14ac:dyDescent="0.3">
      <c r="A5" s="6"/>
      <c r="B5" s="6"/>
      <c r="C5" s="6"/>
      <c r="D5" s="6"/>
      <c r="E5" s="6"/>
      <c r="F5" s="6" t="s">
        <v>29</v>
      </c>
      <c r="G5" s="6" t="s">
        <v>30</v>
      </c>
      <c r="H5" s="6"/>
      <c r="I5" s="6"/>
      <c r="J5" s="6" t="s">
        <v>31</v>
      </c>
      <c r="K5" s="6">
        <v>1</v>
      </c>
      <c r="L5" s="6"/>
      <c r="M5" s="6"/>
      <c r="N5" s="6"/>
      <c r="O5" s="6"/>
      <c r="P5" s="6"/>
      <c r="Q5" s="6"/>
      <c r="R5" s="7"/>
      <c r="S5" s="6"/>
    </row>
    <row r="6" spans="1:21" x14ac:dyDescent="0.3">
      <c r="A6" s="6"/>
      <c r="B6" s="6"/>
      <c r="C6" s="6"/>
      <c r="D6" s="6"/>
      <c r="E6" s="6"/>
      <c r="F6" s="6" t="s">
        <v>32</v>
      </c>
      <c r="G6" s="6"/>
      <c r="H6" s="6"/>
      <c r="I6" s="6"/>
      <c r="J6" s="6"/>
      <c r="K6" s="6"/>
      <c r="L6" s="6"/>
      <c r="M6" s="6"/>
      <c r="N6" s="6"/>
      <c r="O6" s="6"/>
      <c r="P6" s="6"/>
      <c r="Q6" s="6"/>
      <c r="R6" s="7"/>
      <c r="S6" s="6"/>
    </row>
    <row r="7" spans="1:21" x14ac:dyDescent="0.3">
      <c r="A7" s="6"/>
      <c r="B7" s="6"/>
      <c r="C7" s="6"/>
      <c r="D7" s="6"/>
      <c r="E7" s="6"/>
      <c r="F7" s="6" t="s">
        <v>33</v>
      </c>
      <c r="G7" s="6"/>
      <c r="H7" s="6"/>
      <c r="I7" s="6"/>
      <c r="J7" s="6"/>
      <c r="K7" s="6"/>
      <c r="L7" s="6"/>
      <c r="M7" s="6"/>
      <c r="N7" s="6"/>
      <c r="O7" s="6"/>
      <c r="P7" s="6"/>
      <c r="Q7" s="6"/>
      <c r="R7" s="7"/>
      <c r="S7" s="6"/>
    </row>
    <row r="8" spans="1:21" x14ac:dyDescent="0.3">
      <c r="A8" s="6"/>
      <c r="B8" s="6"/>
      <c r="C8" s="6"/>
      <c r="D8" s="6"/>
      <c r="E8" s="6"/>
      <c r="F8" s="6" t="s">
        <v>34</v>
      </c>
      <c r="G8" s="6"/>
      <c r="H8" s="6"/>
      <c r="I8" s="6"/>
      <c r="J8" s="6"/>
      <c r="K8" s="6"/>
      <c r="L8" s="6"/>
      <c r="M8" s="6"/>
      <c r="N8" s="6"/>
      <c r="O8" s="6"/>
      <c r="P8" s="6"/>
      <c r="Q8" s="6"/>
      <c r="R8" s="7"/>
      <c r="S8" s="6"/>
    </row>
    <row r="9" spans="1:21" x14ac:dyDescent="0.3">
      <c r="A9" s="6"/>
      <c r="B9" s="6"/>
      <c r="C9" s="6"/>
      <c r="D9" s="6"/>
      <c r="E9" s="6"/>
      <c r="F9" s="6"/>
      <c r="L9" s="13"/>
    </row>
    <row r="10" spans="1:21" x14ac:dyDescent="0.3">
      <c r="A10" s="6"/>
      <c r="B10" s="6"/>
      <c r="C10" s="6"/>
      <c r="D10" s="6"/>
      <c r="E10" s="6"/>
      <c r="F10" s="6"/>
      <c r="L10" s="14"/>
    </row>
    <row r="11" spans="1:21" s="10" customFormat="1" ht="12" customHeight="1" x14ac:dyDescent="0.2">
      <c r="A11" s="114" t="s">
        <v>162</v>
      </c>
      <c r="B11" s="114"/>
      <c r="C11" s="114"/>
      <c r="D11" s="114"/>
      <c r="E11" s="114"/>
      <c r="F11" s="12">
        <v>500925333</v>
      </c>
      <c r="R11" s="11"/>
    </row>
    <row r="12" spans="1:21" ht="41.25" customHeight="1" x14ac:dyDescent="0.3">
      <c r="A12" s="112" t="s">
        <v>36</v>
      </c>
      <c r="B12" s="112" t="s">
        <v>37</v>
      </c>
      <c r="C12" s="112" t="s">
        <v>38</v>
      </c>
      <c r="D12" s="112" t="s">
        <v>39</v>
      </c>
      <c r="E12" s="112" t="s">
        <v>40</v>
      </c>
      <c r="F12" s="113" t="s">
        <v>135</v>
      </c>
      <c r="G12" s="113" t="s">
        <v>42</v>
      </c>
      <c r="H12" s="113" t="s">
        <v>43</v>
      </c>
      <c r="I12" s="17"/>
      <c r="J12" s="113" t="s">
        <v>44</v>
      </c>
      <c r="K12" s="113"/>
      <c r="L12" s="113"/>
      <c r="M12" s="113"/>
      <c r="N12" s="113"/>
      <c r="O12" s="113"/>
      <c r="P12" s="112" t="s">
        <v>45</v>
      </c>
      <c r="Q12" s="112" t="s">
        <v>46</v>
      </c>
      <c r="R12" s="112" t="s">
        <v>47</v>
      </c>
      <c r="S12" s="113" t="s">
        <v>48</v>
      </c>
      <c r="T12" s="113" t="s">
        <v>54</v>
      </c>
      <c r="U12" s="113"/>
    </row>
    <row r="13" spans="1:21" ht="55.5" customHeight="1" x14ac:dyDescent="0.3">
      <c r="A13" s="112"/>
      <c r="B13" s="112"/>
      <c r="C13" s="112"/>
      <c r="D13" s="112"/>
      <c r="E13" s="112"/>
      <c r="F13" s="113"/>
      <c r="G13" s="113"/>
      <c r="H13" s="113"/>
      <c r="I13" s="17"/>
      <c r="J13" s="17" t="s">
        <v>55</v>
      </c>
      <c r="K13" s="17"/>
      <c r="L13" s="17" t="s">
        <v>56</v>
      </c>
      <c r="M13" s="17"/>
      <c r="N13" s="17"/>
      <c r="O13" s="16" t="s">
        <v>57</v>
      </c>
      <c r="P13" s="112"/>
      <c r="Q13" s="112"/>
      <c r="R13" s="112"/>
      <c r="S13" s="113"/>
      <c r="T13" s="17" t="s">
        <v>58</v>
      </c>
      <c r="U13" s="17" t="s">
        <v>59</v>
      </c>
    </row>
    <row r="14" spans="1:21" ht="80.25" x14ac:dyDescent="0.3">
      <c r="A14" s="2">
        <v>1</v>
      </c>
      <c r="B14" s="5" t="s">
        <v>0</v>
      </c>
      <c r="C14" s="5" t="s">
        <v>16</v>
      </c>
      <c r="D14" s="5" t="s">
        <v>17</v>
      </c>
      <c r="E14" s="5" t="s">
        <v>34</v>
      </c>
      <c r="F14" s="2" t="s">
        <v>163</v>
      </c>
      <c r="G14" s="2" t="s">
        <v>164</v>
      </c>
      <c r="H14" s="2" t="s">
        <v>3</v>
      </c>
      <c r="I14" s="2">
        <f>IF(H14=$G$1,$K$1,IF(H14=$G$2,$K$2,IF(H14=$G$3,$K$3,IF(H14=$G$4,$K$4,IF(H14=$G$5,$K$5,"0")))))</f>
        <v>5</v>
      </c>
      <c r="J14" s="2" t="s">
        <v>5</v>
      </c>
      <c r="K14" s="2">
        <f t="shared" ref="K14:K19" si="0">IF(J14=$J$1,$K$1,IF(J14=$J$2,$K$2,IF(J14=$J$3,$K$3,IF(J14=$J$4,$K$4,IF(J14=$J$5,$K$5,"-")))))</f>
        <v>5</v>
      </c>
      <c r="L14" s="4">
        <f>compes($F$11,E14,H14,J14)</f>
        <v>242390266.30000001</v>
      </c>
      <c r="M14" s="15">
        <f t="shared" ref="M14:M19" si="1">+L14/$F$11</f>
        <v>0.48388502303995079</v>
      </c>
      <c r="N14" s="2">
        <f t="shared" ref="N14:N19" si="2">IF(L14&lt;&gt;"",IF((L14/$F$11)*100&gt;30,$K$1,IF((L14/$F$11)*100&gt;15,$K$2,IF((L14/$F$11)*100&gt;5,$K$3,IF((L14/$F$11)*100&gt;=1,$K$4,$K$5)))),"0")</f>
        <v>5</v>
      </c>
      <c r="O14" s="2">
        <f t="shared" ref="O14:O19" si="3">IF(K14&gt;N14,K14,N14)</f>
        <v>5</v>
      </c>
      <c r="P14" s="1">
        <f t="shared" ref="P14:P19" si="4">+O14+I14</f>
        <v>10</v>
      </c>
      <c r="Q14" s="1" t="str">
        <f>IF(P14=0,"-",IF(P14&gt;=8,"Extremo",IF(P14&gt;=6,"Alto",IF(P14=5,"Medio",IF(P14&lt;5,"Bajo")))))</f>
        <v>Extremo</v>
      </c>
      <c r="R14" s="5" t="s">
        <v>14</v>
      </c>
      <c r="S14" s="2" t="s">
        <v>165</v>
      </c>
      <c r="T14" s="2" t="s">
        <v>166</v>
      </c>
      <c r="U14" s="2" t="s">
        <v>167</v>
      </c>
    </row>
    <row r="15" spans="1:21" ht="80.25" x14ac:dyDescent="0.3">
      <c r="A15" s="2">
        <v>2</v>
      </c>
      <c r="B15" s="5" t="s">
        <v>0</v>
      </c>
      <c r="C15" s="5" t="s">
        <v>16</v>
      </c>
      <c r="D15" s="5" t="s">
        <v>17</v>
      </c>
      <c r="E15" s="5" t="s">
        <v>18</v>
      </c>
      <c r="F15" s="2" t="s">
        <v>168</v>
      </c>
      <c r="G15" s="2" t="s">
        <v>169</v>
      </c>
      <c r="H15" s="2" t="s">
        <v>19</v>
      </c>
      <c r="I15" s="2">
        <f t="shared" ref="I15:I19" si="5">IF(H15=$G$1,$K$1,IF(H15=$G$2,$K$2,IF(H15=$G$3,$K$3,IF(H15=$G$4,$K$4,IF(H15=$G$5,$K$5,"0")))))</f>
        <v>3</v>
      </c>
      <c r="J15" s="2" t="s">
        <v>21</v>
      </c>
      <c r="K15" s="2">
        <f t="shared" si="0"/>
        <v>3</v>
      </c>
      <c r="L15" s="4">
        <f t="shared" ref="L15:L19" si="6">compes($F$11,E15,H15,J15)</f>
        <v>13343622.1</v>
      </c>
      <c r="M15" s="15">
        <f t="shared" si="1"/>
        <v>2.6637946258549476E-2</v>
      </c>
      <c r="N15" s="2">
        <f t="shared" si="2"/>
        <v>2</v>
      </c>
      <c r="O15" s="2">
        <f t="shared" si="3"/>
        <v>3</v>
      </c>
      <c r="P15" s="1">
        <f t="shared" si="4"/>
        <v>6</v>
      </c>
      <c r="Q15" s="1" t="str">
        <f t="shared" ref="Q15:Q19" si="7">IF(P15=0,"-",IF(P15&gt;=8,"Extremo",IF(P15&gt;=6,"Alto",IF(P15=5,"Medio",IF(P15&lt;5,"Bajo")))))</f>
        <v>Alto</v>
      </c>
      <c r="R15" s="5" t="s">
        <v>14</v>
      </c>
      <c r="S15" s="2" t="s">
        <v>170</v>
      </c>
      <c r="T15" s="2" t="s">
        <v>166</v>
      </c>
      <c r="U15" s="2" t="s">
        <v>167</v>
      </c>
    </row>
    <row r="16" spans="1:21" ht="96" customHeight="1" x14ac:dyDescent="0.3">
      <c r="A16" s="2">
        <v>3</v>
      </c>
      <c r="B16" s="5" t="s">
        <v>0</v>
      </c>
      <c r="C16" s="5" t="s">
        <v>16</v>
      </c>
      <c r="D16" s="5" t="s">
        <v>24</v>
      </c>
      <c r="E16" s="5" t="s">
        <v>18</v>
      </c>
      <c r="F16" s="2" t="s">
        <v>171</v>
      </c>
      <c r="G16" s="2" t="s">
        <v>172</v>
      </c>
      <c r="H16" s="2" t="s">
        <v>19</v>
      </c>
      <c r="I16" s="2">
        <f t="shared" si="5"/>
        <v>3</v>
      </c>
      <c r="J16" s="2" t="s">
        <v>28</v>
      </c>
      <c r="K16" s="2">
        <f t="shared" si="0"/>
        <v>2</v>
      </c>
      <c r="L16" s="4">
        <f t="shared" si="6"/>
        <v>13343622.1</v>
      </c>
      <c r="M16" s="15">
        <f t="shared" si="1"/>
        <v>2.6637946258549476E-2</v>
      </c>
      <c r="N16" s="2">
        <f t="shared" si="2"/>
        <v>2</v>
      </c>
      <c r="O16" s="2">
        <f t="shared" si="3"/>
        <v>2</v>
      </c>
      <c r="P16" s="1">
        <f t="shared" si="4"/>
        <v>5</v>
      </c>
      <c r="Q16" s="1" t="str">
        <f t="shared" si="7"/>
        <v>Medio</v>
      </c>
      <c r="R16" s="5" t="s">
        <v>14</v>
      </c>
      <c r="S16" s="2" t="s">
        <v>173</v>
      </c>
      <c r="T16" s="2" t="s">
        <v>174</v>
      </c>
      <c r="U16" s="2" t="s">
        <v>175</v>
      </c>
    </row>
    <row r="17" spans="1:21" ht="114.75" x14ac:dyDescent="0.3">
      <c r="A17" s="2">
        <v>4</v>
      </c>
      <c r="B17" s="5" t="s">
        <v>8</v>
      </c>
      <c r="C17" s="5" t="s">
        <v>23</v>
      </c>
      <c r="D17" s="5" t="s">
        <v>24</v>
      </c>
      <c r="E17" s="5" t="s">
        <v>2</v>
      </c>
      <c r="F17" s="3" t="s">
        <v>176</v>
      </c>
      <c r="G17" s="3" t="s">
        <v>177</v>
      </c>
      <c r="H17" s="2" t="s">
        <v>26</v>
      </c>
      <c r="I17" s="2">
        <f t="shared" si="5"/>
        <v>2</v>
      </c>
      <c r="J17" s="2" t="s">
        <v>13</v>
      </c>
      <c r="K17" s="2">
        <f t="shared" si="0"/>
        <v>4</v>
      </c>
      <c r="L17" s="4">
        <f t="shared" si="6"/>
        <v>31277627.870000001</v>
      </c>
      <c r="M17" s="15">
        <f t="shared" si="1"/>
        <v>6.243970070884796E-2</v>
      </c>
      <c r="N17" s="2">
        <f t="shared" si="2"/>
        <v>3</v>
      </c>
      <c r="O17" s="2">
        <f t="shared" si="3"/>
        <v>4</v>
      </c>
      <c r="P17" s="1">
        <f t="shared" si="4"/>
        <v>6</v>
      </c>
      <c r="Q17" s="1" t="str">
        <f t="shared" si="7"/>
        <v>Alto</v>
      </c>
      <c r="R17" s="5" t="s">
        <v>22</v>
      </c>
      <c r="S17" s="2" t="s">
        <v>178</v>
      </c>
      <c r="T17" s="3" t="s">
        <v>179</v>
      </c>
      <c r="U17" s="3" t="s">
        <v>175</v>
      </c>
    </row>
    <row r="18" spans="1:21" ht="106.5" customHeight="1" x14ac:dyDescent="0.3">
      <c r="A18" s="2">
        <v>5</v>
      </c>
      <c r="B18" s="5" t="s">
        <v>8</v>
      </c>
      <c r="C18" s="5" t="s">
        <v>23</v>
      </c>
      <c r="D18" s="5" t="s">
        <v>24</v>
      </c>
      <c r="E18" s="5" t="s">
        <v>10</v>
      </c>
      <c r="F18" s="2" t="s">
        <v>180</v>
      </c>
      <c r="G18" s="2" t="s">
        <v>181</v>
      </c>
      <c r="H18" s="2" t="s">
        <v>19</v>
      </c>
      <c r="I18" s="2">
        <f t="shared" si="5"/>
        <v>3</v>
      </c>
      <c r="J18" s="2" t="s">
        <v>21</v>
      </c>
      <c r="K18" s="2">
        <f t="shared" si="0"/>
        <v>3</v>
      </c>
      <c r="L18" s="4">
        <f t="shared" si="6"/>
        <v>13343622.1</v>
      </c>
      <c r="M18" s="15">
        <f t="shared" si="1"/>
        <v>2.6637946258549476E-2</v>
      </c>
      <c r="N18" s="2">
        <f t="shared" si="2"/>
        <v>2</v>
      </c>
      <c r="O18" s="2">
        <f t="shared" si="3"/>
        <v>3</v>
      </c>
      <c r="P18" s="1">
        <f t="shared" si="4"/>
        <v>6</v>
      </c>
      <c r="Q18" s="1" t="str">
        <f t="shared" si="7"/>
        <v>Alto</v>
      </c>
      <c r="R18" s="5" t="s">
        <v>22</v>
      </c>
      <c r="S18" s="2" t="s">
        <v>182</v>
      </c>
      <c r="T18" s="2" t="s">
        <v>183</v>
      </c>
      <c r="U18" s="2" t="s">
        <v>184</v>
      </c>
    </row>
    <row r="19" spans="1:21" ht="108" customHeight="1" x14ac:dyDescent="0.3">
      <c r="A19" s="2">
        <v>6</v>
      </c>
      <c r="B19" s="5" t="s">
        <v>8</v>
      </c>
      <c r="C19" s="5" t="s">
        <v>23</v>
      </c>
      <c r="D19" s="5" t="s">
        <v>24</v>
      </c>
      <c r="E19" s="5" t="s">
        <v>32</v>
      </c>
      <c r="F19" s="2" t="s">
        <v>185</v>
      </c>
      <c r="G19" s="2" t="s">
        <v>186</v>
      </c>
      <c r="H19" s="2" t="s">
        <v>19</v>
      </c>
      <c r="I19" s="2">
        <f t="shared" si="5"/>
        <v>3</v>
      </c>
      <c r="J19" s="2" t="s">
        <v>28</v>
      </c>
      <c r="K19" s="2">
        <f t="shared" si="0"/>
        <v>2</v>
      </c>
      <c r="L19" s="4">
        <f t="shared" si="6"/>
        <v>13343622.1</v>
      </c>
      <c r="M19" s="15">
        <f t="shared" si="1"/>
        <v>2.6637946258549476E-2</v>
      </c>
      <c r="N19" s="2">
        <f t="shared" si="2"/>
        <v>2</v>
      </c>
      <c r="O19" s="2">
        <f t="shared" si="3"/>
        <v>2</v>
      </c>
      <c r="P19" s="1">
        <f t="shared" si="4"/>
        <v>5</v>
      </c>
      <c r="Q19" s="1" t="str">
        <f t="shared" si="7"/>
        <v>Medio</v>
      </c>
      <c r="R19" s="5" t="s">
        <v>22</v>
      </c>
      <c r="S19" s="2" t="s">
        <v>187</v>
      </c>
      <c r="T19" s="2" t="s">
        <v>188</v>
      </c>
      <c r="U19" s="2" t="s">
        <v>189</v>
      </c>
    </row>
  </sheetData>
  <mergeCells count="15">
    <mergeCell ref="A11:E11"/>
    <mergeCell ref="A12:A13"/>
    <mergeCell ref="B12:B13"/>
    <mergeCell ref="C12:C13"/>
    <mergeCell ref="D12:D13"/>
    <mergeCell ref="E12:E13"/>
    <mergeCell ref="R12:R13"/>
    <mergeCell ref="S12:S13"/>
    <mergeCell ref="T12:U12"/>
    <mergeCell ref="F12:F13"/>
    <mergeCell ref="G12:G13"/>
    <mergeCell ref="H12:H13"/>
    <mergeCell ref="J12:O12"/>
    <mergeCell ref="P12:P13"/>
    <mergeCell ref="Q12:Q13"/>
  </mergeCells>
  <dataValidations count="7">
    <dataValidation type="list" allowBlank="1" showInputMessage="1" showErrorMessage="1" sqref="R14:R19" xr:uid="{00000000-0002-0000-0200-000000000000}">
      <formula1>$L$1:$L$3</formula1>
    </dataValidation>
    <dataValidation type="list" allowBlank="1" showInputMessage="1" showErrorMessage="1" sqref="J14:J19" xr:uid="{00000000-0002-0000-0200-000001000000}">
      <formula1>$J$1:$J$5</formula1>
    </dataValidation>
    <dataValidation type="list" allowBlank="1" showInputMessage="1" showErrorMessage="1" sqref="E14:E19" xr:uid="{00000000-0002-0000-0200-000002000000}">
      <formula1>$F$1:$F$8</formula1>
    </dataValidation>
    <dataValidation type="list" allowBlank="1" showInputMessage="1" showErrorMessage="1" sqref="D14:D19" xr:uid="{00000000-0002-0000-0200-000003000000}">
      <formula1>$D$1:$D$4</formula1>
    </dataValidation>
    <dataValidation type="list" allowBlank="1" showInputMessage="1" showErrorMessage="1" sqref="C14:C19" xr:uid="{00000000-0002-0000-0200-000004000000}">
      <formula1>$A$3:$A$4</formula1>
    </dataValidation>
    <dataValidation type="list" allowBlank="1" showInputMessage="1" showErrorMessage="1" sqref="B14:B19" xr:uid="{00000000-0002-0000-0200-000005000000}">
      <formula1>$A$1:$A$2</formula1>
    </dataValidation>
    <dataValidation type="list" allowBlank="1" showInputMessage="1" showErrorMessage="1" sqref="H14:H19" xr:uid="{00000000-0002-0000-0200-000006000000}">
      <formula1>Prob</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MATRIZ</vt:lpstr>
      <vt:lpstr>INSTRUCCIONES</vt:lpstr>
      <vt:lpstr>Hoja1</vt:lpstr>
      <vt:lpstr>MATRIZ!Área_de_impresión</vt:lpstr>
      <vt:lpstr>Prob</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MORALES QUIJANO</dc:creator>
  <cp:keywords/>
  <dc:description/>
  <cp:lastModifiedBy>Victor Alfonso Villadiego Bernal</cp:lastModifiedBy>
  <cp:revision/>
  <cp:lastPrinted>2025-05-06T14:50:21Z</cp:lastPrinted>
  <dcterms:created xsi:type="dcterms:W3CDTF">2014-05-29T19:32:37Z</dcterms:created>
  <dcterms:modified xsi:type="dcterms:W3CDTF">2026-08-04T18:56:34Z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2025-03-03T23:25:49Z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6f0f200b-4ee9-4e98-ba87-a4e223882810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