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defaultThemeVersion="124226"/>
  <mc:AlternateContent xmlns:mc="http://schemas.openxmlformats.org/markup-compatibility/2006">
    <mc:Choice Requires="x15">
      <x15ac:absPath xmlns:x15ac="http://schemas.microsoft.com/office/spreadsheetml/2010/11/ac" url="\\Server-add\d\Sumar Marinilla\Direccion de Planeacion\DPEI_SUMAR\5. Año 2026\1. Contratos Municipio\MARINILLA\1. CONTRATO POZOS CORNARE\DERIVADO\"/>
    </mc:Choice>
  </mc:AlternateContent>
  <xr:revisionPtr revIDLastSave="0" documentId="13_ncr:1_{CADB0C71-C228-4D4E-8BAC-ADEC8062D9CB}" xr6:coauthVersionLast="47" xr6:coauthVersionMax="47" xr10:uidLastSave="{00000000-0000-0000-0000-000000000000}"/>
  <bookViews>
    <workbookView xWindow="-120" yWindow="-120" windowWidth="29040" windowHeight="15720" xr2:uid="{00000000-000D-0000-FFFF-FFFF00000000}"/>
  </bookViews>
  <sheets>
    <sheet name="Presupuesto oficial" sheetId="7" r:id="rId1"/>
    <sheet name="APU INICIAL CON CORNARE 60" sheetId="6" r:id="rId2"/>
    <sheet name="Hoja3" sheetId="4"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1" i="6" l="1"/>
  <c r="G20" i="6"/>
  <c r="G7" i="7"/>
  <c r="G6" i="7"/>
  <c r="G5" i="7"/>
  <c r="G4" i="7"/>
  <c r="M57" i="6"/>
  <c r="M52" i="6"/>
  <c r="N52" i="6"/>
  <c r="M53" i="6"/>
  <c r="M51" i="6"/>
  <c r="J43" i="6"/>
  <c r="J42" i="6"/>
  <c r="G42" i="6"/>
  <c r="J41" i="6"/>
  <c r="G41" i="6"/>
  <c r="I41" i="6" s="1"/>
  <c r="J40" i="6"/>
  <c r="J39" i="6"/>
  <c r="J38" i="6"/>
  <c r="J37" i="6"/>
  <c r="J36" i="6"/>
  <c r="G36" i="6"/>
  <c r="G37" i="6" s="1"/>
  <c r="J35" i="6"/>
  <c r="J34" i="6"/>
  <c r="J33" i="6"/>
  <c r="J32" i="6"/>
  <c r="J31" i="6"/>
  <c r="J30" i="6"/>
  <c r="J29" i="6"/>
  <c r="J28" i="6"/>
  <c r="J27" i="6"/>
  <c r="J26" i="6"/>
  <c r="J25" i="6"/>
  <c r="J24" i="6"/>
  <c r="J23" i="6"/>
  <c r="J22" i="6"/>
  <c r="J21" i="6"/>
  <c r="J20" i="6"/>
  <c r="J19" i="6"/>
  <c r="J18" i="6"/>
  <c r="J17" i="6"/>
  <c r="G17" i="6"/>
  <c r="G18" i="6" s="1"/>
  <c r="J16" i="6"/>
  <c r="J15" i="6"/>
  <c r="K14" i="6"/>
  <c r="K18" i="6" s="1"/>
  <c r="K25" i="6" s="1"/>
  <c r="K32" i="6" s="1"/>
  <c r="K37" i="6" s="1"/>
  <c r="K42" i="6" s="1"/>
  <c r="J14" i="6"/>
  <c r="J13" i="6"/>
  <c r="G13" i="6"/>
  <c r="G14" i="6" s="1"/>
  <c r="J12" i="6"/>
  <c r="J11" i="6"/>
  <c r="J10" i="6"/>
  <c r="G9" i="6"/>
  <c r="G10" i="6" s="1"/>
  <c r="L42" i="6" l="1"/>
  <c r="M56" i="6" s="1"/>
  <c r="L37" i="6"/>
  <c r="M55" i="6" s="1"/>
  <c r="I37" i="6"/>
  <c r="I18" i="6"/>
  <c r="L18" i="6"/>
  <c r="L10" i="6"/>
  <c r="I10" i="6"/>
  <c r="L14" i="6"/>
  <c r="I14" i="6"/>
  <c r="I20" i="6" l="1"/>
  <c r="E24" i="6"/>
  <c r="F24" i="6" s="1"/>
  <c r="G24" i="6" s="1"/>
  <c r="G25" i="6" s="1"/>
  <c r="G27" i="6" s="1"/>
  <c r="E31" i="6" l="1"/>
  <c r="F31" i="6" s="1"/>
  <c r="G31" i="6" s="1"/>
  <c r="G32" i="6" s="1"/>
  <c r="I27" i="6"/>
  <c r="G43" i="6"/>
  <c r="I43" i="6" s="1"/>
  <c r="L25" i="6"/>
  <c r="I25" i="6"/>
  <c r="I32" i="6" l="1"/>
  <c r="L32" i="6"/>
  <c r="M54" i="6" s="1"/>
  <c r="L43" i="6" l="1"/>
  <c r="C25" i="4"/>
  <c r="D37" i="4" s="1"/>
  <c r="D47" i="4" s="1"/>
  <c r="D35" i="4"/>
  <c r="D45" i="4" s="1"/>
  <c r="D34" i="4"/>
  <c r="D44" i="4" s="1"/>
  <c r="D33" i="4"/>
  <c r="D43" i="4" s="1"/>
  <c r="D32" i="4"/>
  <c r="D42" i="4" s="1"/>
  <c r="D25" i="4"/>
  <c r="C23" i="4"/>
  <c r="C5" i="4"/>
  <c r="D36" i="4" l="1"/>
  <c r="D46" i="4" s="1"/>
</calcChain>
</file>

<file path=xl/sharedStrings.xml><?xml version="1.0" encoding="utf-8"?>
<sst xmlns="http://schemas.openxmlformats.org/spreadsheetml/2006/main" count="173" uniqueCount="111">
  <si>
    <r>
      <rPr>
        <b/>
        <sz val="5"/>
        <rFont val="Arial"/>
        <family val="2"/>
      </rPr>
      <t>CORPORACIÓN AUTONOMA REGIONAL DE LOS RIOS NEGRO Y NARE</t>
    </r>
  </si>
  <si>
    <r>
      <rPr>
        <sz val="7"/>
        <rFont val="Arial MT"/>
        <family val="2"/>
      </rPr>
      <t>CÓDIGO</t>
    </r>
  </si>
  <si>
    <r>
      <rPr>
        <sz val="7"/>
        <rFont val="Arial MT"/>
        <family val="2"/>
      </rPr>
      <t>XXXXXXXX</t>
    </r>
  </si>
  <si>
    <r>
      <rPr>
        <sz val="7"/>
        <rFont val="Arial MT"/>
        <family val="2"/>
      </rPr>
      <t>VERSIÓN</t>
    </r>
  </si>
  <si>
    <r>
      <rPr>
        <sz val="7"/>
        <rFont val="Arial MT"/>
        <family val="2"/>
      </rPr>
      <t>PÁGINA</t>
    </r>
  </si>
  <si>
    <r>
      <rPr>
        <sz val="7"/>
        <rFont val="Arial MT"/>
        <family val="2"/>
      </rPr>
      <t>DE</t>
    </r>
  </si>
  <si>
    <r>
      <rPr>
        <sz val="7"/>
        <rFont val="Arial MT"/>
        <family val="2"/>
      </rPr>
      <t>FECHA</t>
    </r>
  </si>
  <si>
    <r>
      <rPr>
        <sz val="7"/>
        <rFont val="Arial MT"/>
        <family val="2"/>
      </rPr>
      <t>(Día)</t>
    </r>
  </si>
  <si>
    <r>
      <rPr>
        <sz val="7"/>
        <rFont val="Arial MT"/>
        <family val="2"/>
      </rPr>
      <t>(Mes)</t>
    </r>
  </si>
  <si>
    <r>
      <rPr>
        <sz val="7"/>
        <rFont val="Arial MT"/>
        <family val="2"/>
      </rPr>
      <t>(Año)</t>
    </r>
  </si>
  <si>
    <r>
      <rPr>
        <b/>
        <sz val="7"/>
        <rFont val="Arial"/>
        <family val="2"/>
      </rPr>
      <t>SUBDIRECCIÓN DE RECURSOS NATURALES</t>
    </r>
  </si>
  <si>
    <r>
      <rPr>
        <b/>
        <sz val="5"/>
        <rFont val="Arial"/>
        <family val="2"/>
      </rPr>
      <t>DESCRIPCIÓN</t>
    </r>
  </si>
  <si>
    <r>
      <rPr>
        <b/>
        <sz val="5"/>
        <rFont val="Arial"/>
        <family val="2"/>
      </rPr>
      <t xml:space="preserve">BASE                   DE
</t>
    </r>
    <r>
      <rPr>
        <b/>
        <sz val="5"/>
        <rFont val="Arial"/>
        <family val="2"/>
      </rPr>
      <t>CALCULO</t>
    </r>
  </si>
  <si>
    <r>
      <rPr>
        <b/>
        <sz val="5"/>
        <rFont val="Arial"/>
        <family val="2"/>
      </rPr>
      <t>VALOR UNITARIO</t>
    </r>
  </si>
  <si>
    <r>
      <rPr>
        <b/>
        <sz val="5"/>
        <rFont val="Arial"/>
        <family val="2"/>
      </rPr>
      <t>VALOR TOTAL</t>
    </r>
  </si>
  <si>
    <r>
      <rPr>
        <b/>
        <sz val="7"/>
        <rFont val="Arial"/>
        <family val="2"/>
      </rPr>
      <t>SUBTOTAL $</t>
    </r>
  </si>
  <si>
    <r>
      <rPr>
        <b/>
        <sz val="5"/>
        <rFont val="Arial"/>
        <family val="2"/>
      </rPr>
      <t>UNIDAD</t>
    </r>
  </si>
  <si>
    <r>
      <rPr>
        <b/>
        <sz val="5"/>
        <rFont val="Arial"/>
        <family val="2"/>
      </rPr>
      <t>CANTIDAD</t>
    </r>
  </si>
  <si>
    <r>
      <rPr>
        <sz val="7"/>
        <rFont val="Arial MT"/>
        <family val="2"/>
      </rPr>
      <t>gl</t>
    </r>
  </si>
  <si>
    <r>
      <rPr>
        <sz val="7"/>
        <rFont val="Arial MT"/>
        <family val="2"/>
      </rPr>
      <t>Taller</t>
    </r>
  </si>
  <si>
    <r>
      <rPr>
        <b/>
        <sz val="7"/>
        <rFont val="Arial"/>
        <family val="2"/>
      </rPr>
      <t>SUBTOTAL</t>
    </r>
  </si>
  <si>
    <r>
      <rPr>
        <b/>
        <sz val="7"/>
        <rFont val="Arial"/>
        <family val="2"/>
      </rPr>
      <t>TOTAL COSTOS DIRECTOS INSTALACIÓN  SISTEMA</t>
    </r>
  </si>
  <si>
    <r>
      <rPr>
        <b/>
        <sz val="7"/>
        <rFont val="Arial"/>
        <family val="2"/>
      </rPr>
      <t>Descripción</t>
    </r>
  </si>
  <si>
    <r>
      <rPr>
        <b/>
        <sz val="5"/>
        <rFont val="Arial"/>
        <family val="2"/>
      </rPr>
      <t>%</t>
    </r>
  </si>
  <si>
    <r>
      <rPr>
        <b/>
        <sz val="5"/>
        <rFont val="Arial"/>
        <family val="2"/>
      </rPr>
      <t xml:space="preserve">BASE DE
</t>
    </r>
    <r>
      <rPr>
        <b/>
        <sz val="5"/>
        <rFont val="Arial"/>
        <family val="2"/>
      </rPr>
      <t>CALCULO</t>
    </r>
  </si>
  <si>
    <r>
      <rPr>
        <b/>
        <sz val="7"/>
        <rFont val="Arial"/>
        <family val="2"/>
      </rPr>
      <t>ADMINISTRACION Y UTILIDAD (porcentaje del costo directo del sistema séptico)</t>
    </r>
  </si>
  <si>
    <r>
      <rPr>
        <b/>
        <sz val="7"/>
        <rFont val="Arial"/>
        <family val="2"/>
      </rPr>
      <t>TOTAL COSTOS DIRECTOS MAS INDIRECTOS</t>
    </r>
  </si>
  <si>
    <r>
      <rPr>
        <sz val="6.5"/>
        <rFont val="Arial MT"/>
        <family val="2"/>
      </rPr>
      <t xml:space="preserve">Interventoria ( %de los costos directo e indirectos de  instalación sistema séptico </t>
    </r>
    <r>
      <rPr>
        <sz val="7"/>
        <rFont val="Arial MT"/>
        <family val="2"/>
      </rPr>
      <t>)</t>
    </r>
  </si>
  <si>
    <r>
      <rPr>
        <sz val="7"/>
        <rFont val="Arial MT"/>
        <family val="2"/>
      </rPr>
      <t>Realización visitas  para verificación de requisitos y registro usuario recurso hidríco RURH.</t>
    </r>
  </si>
  <si>
    <r>
      <rPr>
        <b/>
        <sz val="6"/>
        <rFont val="Arial"/>
        <family val="2"/>
      </rPr>
      <t>TOTAL  (COSTOS DIRECTOS E INDIRECTOS DE LA  INSTALACIÓN SISTEMA SÉPTICO CON LA  INTERVENTORIA,  VISITA VERIFICACIÓN REQUISITOS Y RURH)</t>
    </r>
  </si>
  <si>
    <r>
      <rPr>
        <sz val="7"/>
        <rFont val="Arial MT"/>
        <family val="2"/>
      </rPr>
      <t>Profesional que elabora los APU</t>
    </r>
  </si>
  <si>
    <r>
      <rPr>
        <sz val="7"/>
        <rFont val="Arial MT"/>
        <family val="2"/>
      </rPr>
      <t>Revisó:</t>
    </r>
  </si>
  <si>
    <r>
      <rPr>
        <b/>
        <sz val="7"/>
        <rFont val="Arial"/>
        <family val="2"/>
      </rPr>
      <t>BEATRIZ TAMAYO CORREA</t>
    </r>
  </si>
  <si>
    <r>
      <rPr>
        <b/>
        <sz val="7"/>
        <rFont val="Arial"/>
        <family val="2"/>
      </rPr>
      <t>HENRY JIMENEZ CARVAJAL</t>
    </r>
  </si>
  <si>
    <r>
      <rPr>
        <b/>
        <sz val="7"/>
        <rFont val="Arial"/>
        <family val="2"/>
      </rPr>
      <t>ALVARO LÓPEZ GALVIS</t>
    </r>
  </si>
  <si>
    <r>
      <rPr>
        <sz val="7"/>
        <rFont val="Arial MT"/>
        <family val="2"/>
      </rPr>
      <t>PE Grupo Recurso Hidríco</t>
    </r>
  </si>
  <si>
    <r>
      <rPr>
        <sz val="7"/>
        <rFont val="Arial MT"/>
        <family val="2"/>
      </rPr>
      <t>Subdirector de Recursos Naturales</t>
    </r>
  </si>
  <si>
    <r>
      <rPr>
        <b/>
        <sz val="7"/>
        <rFont val="Arial"/>
        <family val="2"/>
      </rPr>
      <t>NOTAS:</t>
    </r>
  </si>
  <si>
    <r>
      <rPr>
        <sz val="7"/>
        <rFont val="Arial MT"/>
        <family val="2"/>
      </rPr>
      <t>En los costo administrativos se incluyen los impuestos municipales.</t>
    </r>
  </si>
  <si>
    <t>Suministro, transporte e instalación de valla acorde lineamientos Cornare</t>
  </si>
  <si>
    <t>Cornare contratará la interventoría externa, la visita de verificación de requisitos, tramite del registro de usuarios del R.H y monitoreo.</t>
  </si>
  <si>
    <t>Muestreo acorde a las exigencias de la norma vigente.</t>
  </si>
  <si>
    <t>DEPENDENCIA:</t>
  </si>
  <si>
    <t>und</t>
  </si>
  <si>
    <t>CÁLCULO DE PORCENTAJE DE PRESTACIONES SOCIALES</t>
  </si>
  <si>
    <t>Concepto</t>
  </si>
  <si>
    <t>Porcentaje</t>
  </si>
  <si>
    <t>Prima de servicios</t>
  </si>
  <si>
    <t>Cesantías</t>
  </si>
  <si>
    <t>Intereses a las Cesantías</t>
  </si>
  <si>
    <t>Auxilio transporte</t>
  </si>
  <si>
    <t>Vacaciones</t>
  </si>
  <si>
    <t>Aporte de Salud</t>
  </si>
  <si>
    <t>Aporte a Pensión</t>
  </si>
  <si>
    <t>Aporte a Riesgos profesionales</t>
  </si>
  <si>
    <t>Sena</t>
  </si>
  <si>
    <t>I.C.B.F.</t>
  </si>
  <si>
    <t>Caja de Compensación Familiar</t>
  </si>
  <si>
    <t>Dotación obligatoria</t>
  </si>
  <si>
    <t>Examen medico</t>
  </si>
  <si>
    <t>Total de porcentaje de prestaciones sociales</t>
  </si>
  <si>
    <t>CUADRO DE JORNALES AÑO 2024</t>
  </si>
  <si>
    <t>Mano de Obra</t>
  </si>
  <si>
    <t>Unidad</t>
  </si>
  <si>
    <t>V/Unitario</t>
  </si>
  <si>
    <t>TOPOGRAFO</t>
  </si>
  <si>
    <t>día</t>
  </si>
  <si>
    <t xml:space="preserve">Factor multiplicador </t>
  </si>
  <si>
    <t>CADENERO</t>
  </si>
  <si>
    <t>OFICIAL OBRA NEGRA</t>
  </si>
  <si>
    <t>jornal</t>
  </si>
  <si>
    <t>OFICIAL OBRA BLANCA</t>
  </si>
  <si>
    <t>AYUDANTE ENTENDIDO</t>
  </si>
  <si>
    <t>AYUDANTE RASO</t>
  </si>
  <si>
    <t>hora</t>
  </si>
  <si>
    <t>SMMLV 2025 (INCLUYE 75,6455% PRESTACIONES SOCIALES)</t>
  </si>
  <si>
    <t>VALOR SALARIO MÍNIMO 2025</t>
  </si>
  <si>
    <t>VALOR SUBSIDIO DE TRANSPORTE 2025</t>
  </si>
  <si>
    <t>Este APU se actualiza cada año conforme el IPC  y al incremento salarial que determina el Gobierno Nacional</t>
  </si>
  <si>
    <t>II. CAPACITACIÓN EN LA OPERACIÓN Y MANTENIMIENTO DEL SISTEMA DE TRATAMIENTO</t>
  </si>
  <si>
    <t>III.VALLA PUBLICITARIA DEL CONVENIO</t>
  </si>
  <si>
    <t>IV. COSTOS INDIRECTOS</t>
  </si>
  <si>
    <t>V.  INTERVENTORÍA</t>
  </si>
  <si>
    <t>VI. VISITA VERIFICACIÓN REQUISITOS BENEFICIADO</t>
  </si>
  <si>
    <t xml:space="preserve">VII.  MONITOREO A LA CALIDAD DEL RECURSO HIDRICO </t>
  </si>
  <si>
    <t>I. SISTEMA SEPTICO</t>
  </si>
  <si>
    <t>Suministro, transporte, instalación y puesta en funcionamiento de sistema de tratamiento de aguas residuales prefabricado conformado por tanque séptico más filtro anaerobio de flujo ascendente (FAFA) dispuestos de manera integrada, es decir en una sola unidad, con descarga del efluente al suelo o al agua. Cumpliendo con los lineamientos corporativos de Cornare.</t>
  </si>
  <si>
    <t>Los precios de los elementos descritos incluyen el IVA y el auxilio de transporte vehicular desde la zona urbana hasta la vereda</t>
  </si>
  <si>
    <t>CANTIDAD</t>
  </si>
  <si>
    <t>VALOR TOTAL</t>
  </si>
  <si>
    <t>Municipio</t>
  </si>
  <si>
    <t>Cornare</t>
  </si>
  <si>
    <t>interventoria</t>
  </si>
  <si>
    <t>Visitas verificacion</t>
  </si>
  <si>
    <t>Muestreo</t>
  </si>
  <si>
    <t>Costos Directos</t>
  </si>
  <si>
    <t>total Costos directos+indirectos</t>
  </si>
  <si>
    <t>Costos Indirectos (22%)</t>
  </si>
  <si>
    <t>VALOR TOTAL DEL CONTRATO</t>
  </si>
  <si>
    <t>Ítem</t>
  </si>
  <si>
    <t>Actividad</t>
  </si>
  <si>
    <t>Cantidad</t>
  </si>
  <si>
    <t>Valor unitario</t>
  </si>
  <si>
    <t>Valor total</t>
  </si>
  <si>
    <t>Suministro, transporte, instalación y puesta en funcionamiento de sistema de tratamiento de aguas residuales prefabricado, conformado por tanque séptico más filtro anaerobio de flujo ascendente —FAFA—, dispuesto de manera integrada en una sola unidad, con descarga del efluente al suelo o al agua, conforme a los lineamientos de Cornare.</t>
  </si>
  <si>
    <t>Capacitación en operación y mantenimiento del sistema de tratamiento.</t>
  </si>
  <si>
    <t>Global</t>
  </si>
  <si>
    <t>Suministro, transporte e instalación de valla o elemento publicitario del convenio, conforme a los lineamientos de Cornare.</t>
  </si>
  <si>
    <t>SUBTOTAL ACTIVIDADES A EJECUTAR (RECURSOS ADMINISTRAR)</t>
  </si>
  <si>
    <t>APORTE CORNARÉ</t>
  </si>
  <si>
    <t>APORTE MUNICIPIO DE MARINILLA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</si>
</sst>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42" formatCode="_-&quot;$&quot;\ * #,##0_-;\-&quot;$&quot;\ * #,##0_-;_-&quot;$&quot;\ * &quot;-&quot;_-;_-@_-"/>
    <numFmt numFmtId="44" formatCode="_-&quot;$&quot;\ * #,##0.00_-;\-&quot;$&quot;\ * #,##0.00_-;_-&quot;$&quot;\ * &quot;-&quot;??_-;_-@_-"/>
    <numFmt numFmtId="164" formatCode="_-&quot;$&quot;* #,##0.00_-;\-&quot;$&quot;* #,##0.00_-;_-&quot;$&quot;* &quot;-&quot;??_-;_-@_-"/>
    <numFmt numFmtId="165" formatCode="_-&quot;$&quot;* #,##0_-;\-&quot;$&quot;* #,##0_-;_-&quot;$&quot;* &quot;-&quot;??_-;_-@_-"/>
    <numFmt numFmtId="166" formatCode="_-&quot;$&quot;\ * #,##0_-;\-&quot;$&quot;\ * #,##0_-;_-&quot;$&quot;\ * &quot;-&quot;??_-;_-@_-"/>
    <numFmt numFmtId="167" formatCode="_-&quot;$&quot;\ * #,##0.00_-;\-&quot;$&quot;\ * #,##0.00_-;_-&quot;$&quot;\ * &quot;-&quot;_-;_-@_-"/>
    <numFmt numFmtId="168" formatCode="_-&quot;$&quot;\ * #,##0.000000_-;\-&quot;$&quot;\ * #,##0.000000_-;_-&quot;$&quot;\ * &quot;-&quot;_-;_-@_-"/>
  </numFmts>
  <fonts count="22" x14ac:knownFonts="1">
    <font>
      <sz val="10"/>
      <color rgb="FF000000"/>
      <name val="Times New Roman"/>
      <charset val="204"/>
    </font>
    <font>
      <b/>
      <sz val="5"/>
      <name val="Arial"/>
      <family val="2"/>
    </font>
    <font>
      <sz val="7"/>
      <name val="Arial MT"/>
    </font>
    <font>
      <sz val="7"/>
      <color rgb="FF000000"/>
      <name val="Arial MT"/>
      <family val="2"/>
    </font>
    <font>
      <b/>
      <sz val="7"/>
      <name val="Arial"/>
      <family val="2"/>
    </font>
    <font>
      <b/>
      <sz val="6"/>
      <name val="Arial"/>
      <family val="2"/>
    </font>
    <font>
      <sz val="7"/>
      <name val="Arial MT"/>
      <family val="2"/>
    </font>
    <font>
      <sz val="6.5"/>
      <name val="Arial MT"/>
      <family val="2"/>
    </font>
    <font>
      <b/>
      <sz val="5"/>
      <color theme="1"/>
      <name val="Arial"/>
      <family val="2"/>
    </font>
    <font>
      <b/>
      <sz val="7"/>
      <color rgb="FF000000"/>
      <name val="Arial MT"/>
    </font>
    <font>
      <sz val="7"/>
      <color rgb="FF000000"/>
      <name val="Arial MT"/>
    </font>
    <font>
      <b/>
      <sz val="11"/>
      <color rgb="FF000000"/>
      <name val="Calibri"/>
      <family val="2"/>
    </font>
    <font>
      <sz val="10"/>
      <color rgb="FF000000"/>
      <name val="Times New Roman"/>
      <family val="1"/>
    </font>
    <font>
      <sz val="10"/>
      <color rgb="FF000000"/>
      <name val="Times New Roman"/>
      <family val="1"/>
    </font>
    <font>
      <b/>
      <sz val="5"/>
      <color rgb="FF000000"/>
      <name val="Arial"/>
      <family val="2"/>
    </font>
    <font>
      <sz val="7"/>
      <color rgb="FF000000"/>
      <name val="ArialMT"/>
    </font>
    <font>
      <b/>
      <sz val="7"/>
      <color rgb="FF000000"/>
      <name val="ArialMT"/>
    </font>
    <font>
      <b/>
      <sz val="10"/>
      <color rgb="FF000000"/>
      <name val="Times New Roman"/>
      <family val="1"/>
    </font>
    <font>
      <sz val="10"/>
      <color rgb="FF000000"/>
      <name val="Times New Roman"/>
      <family val="1"/>
    </font>
    <font>
      <sz val="10"/>
      <color rgb="FFFF0000"/>
      <name val="Times New Roman"/>
      <family val="1"/>
    </font>
    <font>
      <sz val="11"/>
      <color rgb="FF000000"/>
      <name val="Hartwell"/>
      <family val="3"/>
    </font>
    <font>
      <b/>
      <sz val="11"/>
      <color rgb="FF000000"/>
      <name val="Hartwell"/>
      <family val="3"/>
    </font>
  </fonts>
  <fills count="10">
    <fill>
      <patternFill patternType="none"/>
    </fill>
    <fill>
      <patternFill patternType="gray125"/>
    </fill>
    <fill>
      <patternFill patternType="solid">
        <fgColor rgb="FF92D050"/>
      </patternFill>
    </fill>
    <fill>
      <patternFill patternType="solid">
        <fgColor rgb="FFDBDBDB"/>
      </patternFill>
    </fill>
    <fill>
      <patternFill patternType="solid">
        <fgColor rgb="FFE7E6E6"/>
      </patternFill>
    </fill>
    <fill>
      <patternFill patternType="solid">
        <fgColor theme="0"/>
        <bgColor indexed="64"/>
      </patternFill>
    </fill>
    <fill>
      <patternFill patternType="solid">
        <fgColor rgb="FF92D050"/>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rgb="FFFFFF00"/>
        <bgColor indexed="64"/>
      </patternFill>
    </fill>
  </fills>
  <borders count="2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xf numFmtId="42" fontId="13" fillId="0" borderId="0" applyFont="0" applyFill="0" applyBorder="0" applyAlignment="0" applyProtection="0"/>
    <xf numFmtId="44" fontId="18" fillId="0" borderId="0" applyFont="0" applyFill="0" applyBorder="0" applyAlignment="0" applyProtection="0"/>
    <xf numFmtId="9" fontId="18" fillId="0" borderId="0" applyFont="0" applyFill="0" applyBorder="0" applyAlignment="0" applyProtection="0"/>
  </cellStyleXfs>
  <cellXfs count="179">
    <xf numFmtId="0" fontId="0" fillId="0" borderId="0" xfId="0" applyAlignment="1">
      <alignment horizontal="left" vertical="top"/>
    </xf>
    <xf numFmtId="0" fontId="2" fillId="0" borderId="1" xfId="0" applyFont="1" applyBorder="1" applyAlignment="1">
      <alignment horizontal="left" vertical="top" wrapText="1"/>
    </xf>
    <xf numFmtId="0" fontId="2" fillId="0" borderId="1" xfId="0" applyFont="1" applyBorder="1" applyAlignment="1">
      <alignment horizontal="center" vertical="top" wrapText="1"/>
    </xf>
    <xf numFmtId="1" fontId="3" fillId="0" borderId="1" xfId="0" applyNumberFormat="1" applyFont="1" applyBorder="1" applyAlignment="1">
      <alignment horizontal="center" vertical="top" shrinkToFit="1"/>
    </xf>
    <xf numFmtId="0" fontId="2" fillId="0" borderId="3" xfId="0" applyFont="1" applyBorder="1" applyAlignment="1">
      <alignment horizontal="center" vertical="top" wrapText="1"/>
    </xf>
    <xf numFmtId="0" fontId="2" fillId="0" borderId="4" xfId="0" applyFont="1" applyBorder="1" applyAlignment="1">
      <alignment horizontal="center" vertical="top" wrapText="1"/>
    </xf>
    <xf numFmtId="0" fontId="2" fillId="0" borderId="1" xfId="0" applyFont="1" applyBorder="1" applyAlignment="1">
      <alignment horizontal="center" vertical="center" wrapText="1"/>
    </xf>
    <xf numFmtId="2" fontId="3" fillId="0" borderId="1" xfId="0" applyNumberFormat="1" applyFont="1" applyBorder="1" applyAlignment="1">
      <alignment horizontal="center" vertical="center" shrinkToFit="1"/>
    </xf>
    <xf numFmtId="1" fontId="3" fillId="0" borderId="1" xfId="0" applyNumberFormat="1" applyFont="1" applyBorder="1" applyAlignment="1">
      <alignment horizontal="center" vertical="center" shrinkToFi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0" fillId="0" borderId="4" xfId="0" applyBorder="1" applyAlignment="1">
      <alignment horizontal="left" vertical="center" wrapText="1"/>
    </xf>
    <xf numFmtId="0" fontId="4" fillId="0" borderId="5" xfId="0" applyFont="1" applyBorder="1" applyAlignment="1">
      <alignment horizontal="left" vertical="center" wrapText="1"/>
    </xf>
    <xf numFmtId="0" fontId="2" fillId="0" borderId="7" xfId="0" applyFont="1" applyBorder="1" applyAlignment="1">
      <alignment horizontal="left" vertical="top" wrapText="1"/>
    </xf>
    <xf numFmtId="12" fontId="3" fillId="0" borderId="1" xfId="0" applyNumberFormat="1" applyFont="1" applyBorder="1" applyAlignment="1">
      <alignment horizontal="center" vertical="center" wrapText="1" shrinkToFit="1"/>
    </xf>
    <xf numFmtId="0" fontId="6"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4" fontId="9" fillId="0" borderId="1" xfId="0" applyNumberFormat="1" applyFont="1" applyBorder="1" applyAlignment="1">
      <alignment horizontal="center" vertical="center" shrinkToFit="1"/>
    </xf>
    <xf numFmtId="0" fontId="0" fillId="0" borderId="13" xfId="0" applyBorder="1" applyAlignment="1">
      <alignment horizontal="left" vertical="center" wrapText="1"/>
    </xf>
    <xf numFmtId="164" fontId="0" fillId="0" borderId="13" xfId="0" applyNumberFormat="1" applyBorder="1" applyAlignment="1">
      <alignment horizontal="right" vertical="center" wrapText="1"/>
    </xf>
    <xf numFmtId="0" fontId="0" fillId="0" borderId="0" xfId="0"/>
    <xf numFmtId="0" fontId="0" fillId="0" borderId="13" xfId="0" applyBorder="1" applyAlignment="1">
      <alignment horizontal="center" vertical="center" wrapText="1"/>
    </xf>
    <xf numFmtId="0" fontId="0" fillId="0" borderId="13" xfId="0" applyBorder="1" applyAlignment="1">
      <alignment horizontal="center" vertical="center"/>
    </xf>
    <xf numFmtId="0" fontId="0" fillId="0" borderId="13" xfId="0" applyBorder="1" applyAlignment="1">
      <alignment horizontal="right" vertical="center"/>
    </xf>
    <xf numFmtId="0" fontId="0" fillId="0" borderId="0" xfId="0" applyAlignment="1">
      <alignment horizontal="left" vertical="center" wrapText="1"/>
    </xf>
    <xf numFmtId="165" fontId="0" fillId="0" borderId="13" xfId="0" applyNumberFormat="1" applyBorder="1" applyAlignment="1">
      <alignment horizontal="right" vertical="center"/>
    </xf>
    <xf numFmtId="165" fontId="0" fillId="0" borderId="0" xfId="0" applyNumberFormat="1" applyAlignment="1">
      <alignment horizontal="center" vertical="center"/>
    </xf>
    <xf numFmtId="0" fontId="11" fillId="0" borderId="13" xfId="0" applyFont="1" applyBorder="1" applyAlignment="1">
      <alignment horizontal="left" vertical="center" wrapText="1"/>
    </xf>
    <xf numFmtId="0" fontId="11" fillId="0" borderId="13" xfId="0" applyFont="1" applyBorder="1" applyAlignment="1">
      <alignment horizontal="center" vertical="center" wrapText="1"/>
    </xf>
    <xf numFmtId="0" fontId="0" fillId="0" borderId="0" xfId="0" applyAlignment="1">
      <alignment horizontal="center" vertical="center" wrapText="1"/>
    </xf>
    <xf numFmtId="2" fontId="0" fillId="0" borderId="0" xfId="0" applyNumberFormat="1" applyAlignment="1">
      <alignment horizontal="center" vertical="center" wrapText="1"/>
    </xf>
    <xf numFmtId="0" fontId="0" fillId="0" borderId="0" xfId="0" applyAlignment="1">
      <alignment horizontal="center"/>
    </xf>
    <xf numFmtId="0" fontId="12" fillId="0" borderId="13" xfId="0" applyFont="1" applyBorder="1" applyAlignment="1">
      <alignment horizontal="left" vertical="center" wrapText="1"/>
    </xf>
    <xf numFmtId="0" fontId="0" fillId="0" borderId="0" xfId="0" applyAlignment="1">
      <alignment horizontal="right" vertical="center"/>
    </xf>
    <xf numFmtId="1" fontId="3" fillId="0" borderId="0" xfId="0" applyNumberFormat="1" applyFont="1" applyAlignment="1">
      <alignment horizontal="left" vertical="center" indent="2" shrinkToFit="1"/>
    </xf>
    <xf numFmtId="166" fontId="9" fillId="0" borderId="1" xfId="0" applyNumberFormat="1" applyFont="1" applyBorder="1" applyAlignment="1">
      <alignment horizontal="left" vertical="center" indent="3" shrinkToFit="1"/>
    </xf>
    <xf numFmtId="3" fontId="9" fillId="0" borderId="1" xfId="0" applyNumberFormat="1" applyFont="1" applyBorder="1" applyAlignment="1">
      <alignment horizontal="center" vertical="center" shrinkToFit="1"/>
    </xf>
    <xf numFmtId="0" fontId="0" fillId="0" borderId="3" xfId="0" applyBorder="1" applyAlignment="1">
      <alignment horizontal="left" vertical="center" wrapText="1"/>
    </xf>
    <xf numFmtId="0" fontId="0" fillId="0" borderId="8" xfId="0" applyBorder="1" applyAlignment="1">
      <alignment horizontal="left" wrapText="1"/>
    </xf>
    <xf numFmtId="0" fontId="0" fillId="0" borderId="0" xfId="0" applyAlignment="1">
      <alignment horizontal="left" wrapText="1"/>
    </xf>
    <xf numFmtId="166" fontId="3" fillId="0" borderId="1" xfId="0" applyNumberFormat="1" applyFont="1" applyBorder="1" applyAlignment="1">
      <alignment horizontal="center" vertical="center" shrinkToFit="1"/>
    </xf>
    <xf numFmtId="166" fontId="10" fillId="0" borderId="1" xfId="0" applyNumberFormat="1" applyFont="1" applyBorder="1" applyAlignment="1">
      <alignment horizontal="left" vertical="center" indent="3" shrinkToFit="1"/>
    </xf>
    <xf numFmtId="166" fontId="9" fillId="5" borderId="1" xfId="0" applyNumberFormat="1" applyFont="1" applyFill="1" applyBorder="1" applyAlignment="1">
      <alignment horizontal="left" vertical="center" indent="3" shrinkToFit="1"/>
    </xf>
    <xf numFmtId="166" fontId="3" fillId="0" borderId="1" xfId="0" applyNumberFormat="1" applyFont="1" applyBorder="1" applyAlignment="1">
      <alignment horizontal="left" vertical="center" indent="2" shrinkToFit="1"/>
    </xf>
    <xf numFmtId="166" fontId="3" fillId="0" borderId="1" xfId="0" applyNumberFormat="1" applyFont="1" applyBorder="1" applyAlignment="1">
      <alignment horizontal="left" vertical="top" indent="2" shrinkToFit="1"/>
    </xf>
    <xf numFmtId="166" fontId="9" fillId="0" borderId="1" xfId="0" applyNumberFormat="1" applyFont="1" applyBorder="1" applyAlignment="1">
      <alignment horizontal="left" vertical="center" indent="2" shrinkToFit="1"/>
    </xf>
    <xf numFmtId="3" fontId="9" fillId="5" borderId="1" xfId="0" applyNumberFormat="1" applyFont="1" applyFill="1" applyBorder="1" applyAlignment="1">
      <alignment horizontal="right" vertical="center" shrinkToFit="1"/>
    </xf>
    <xf numFmtId="0" fontId="14" fillId="6" borderId="13" xfId="0" applyFont="1" applyFill="1" applyBorder="1" applyAlignment="1">
      <alignment horizontal="center" vertical="center"/>
    </xf>
    <xf numFmtId="4" fontId="9" fillId="0" borderId="10" xfId="0" applyNumberFormat="1" applyFont="1" applyBorder="1" applyAlignment="1">
      <alignment horizontal="center" vertical="center" shrinkToFit="1"/>
    </xf>
    <xf numFmtId="0" fontId="0" fillId="0" borderId="13" xfId="0" applyBorder="1" applyAlignment="1">
      <alignment horizontal="left" vertical="top"/>
    </xf>
    <xf numFmtId="42" fontId="16" fillId="0" borderId="13" xfId="1" applyFont="1" applyBorder="1" applyAlignment="1">
      <alignment horizontal="center" vertical="center"/>
    </xf>
    <xf numFmtId="0" fontId="16" fillId="0" borderId="13" xfId="0" applyFont="1" applyBorder="1" applyAlignment="1">
      <alignment horizontal="center" vertical="center"/>
    </xf>
    <xf numFmtId="42" fontId="16" fillId="0" borderId="13" xfId="0" applyNumberFormat="1" applyFont="1" applyBorder="1" applyAlignment="1">
      <alignment horizontal="center" vertical="center"/>
    </xf>
    <xf numFmtId="0" fontId="17" fillId="0" borderId="13" xfId="0" applyFont="1" applyBorder="1" applyAlignment="1">
      <alignment horizontal="left" vertical="top"/>
    </xf>
    <xf numFmtId="42" fontId="17" fillId="0" borderId="13" xfId="1" applyFont="1" applyFill="1" applyBorder="1" applyAlignment="1">
      <alignment horizontal="left" vertical="top"/>
    </xf>
    <xf numFmtId="42" fontId="16" fillId="7" borderId="13" xfId="1" applyFont="1" applyFill="1" applyBorder="1" applyAlignment="1">
      <alignment horizontal="center" vertical="center"/>
    </xf>
    <xf numFmtId="168" fontId="0" fillId="0" borderId="0" xfId="0" applyNumberFormat="1" applyAlignment="1">
      <alignment horizontal="left" vertical="top"/>
    </xf>
    <xf numFmtId="0" fontId="14" fillId="8" borderId="13" xfId="0" applyFont="1" applyFill="1" applyBorder="1" applyAlignment="1">
      <alignment horizontal="center" vertical="center"/>
    </xf>
    <xf numFmtId="0" fontId="0" fillId="8" borderId="13" xfId="0" applyFill="1" applyBorder="1" applyAlignment="1">
      <alignment horizontal="left" vertical="top"/>
    </xf>
    <xf numFmtId="0" fontId="15" fillId="8" borderId="13" xfId="0" applyFont="1" applyFill="1" applyBorder="1" applyAlignment="1">
      <alignment horizontal="center" vertical="center"/>
    </xf>
    <xf numFmtId="0" fontId="12" fillId="0" borderId="0" xfId="0" applyFont="1" applyAlignment="1">
      <alignment horizontal="left" vertical="top"/>
    </xf>
    <xf numFmtId="42" fontId="0" fillId="0" borderId="0" xfId="0" applyNumberFormat="1" applyAlignment="1">
      <alignment horizontal="left" vertical="top"/>
    </xf>
    <xf numFmtId="9" fontId="0" fillId="0" borderId="0" xfId="3" applyFont="1" applyAlignment="1">
      <alignment horizontal="left" vertical="top"/>
    </xf>
    <xf numFmtId="44" fontId="0" fillId="0" borderId="0" xfId="2" applyFont="1" applyAlignment="1">
      <alignment horizontal="left" vertical="top"/>
    </xf>
    <xf numFmtId="0" fontId="12" fillId="9" borderId="0" xfId="0" applyFont="1" applyFill="1" applyAlignment="1">
      <alignment horizontal="left" vertical="top"/>
    </xf>
    <xf numFmtId="42" fontId="0" fillId="9" borderId="0" xfId="0" applyNumberFormat="1" applyFill="1" applyAlignment="1">
      <alignment horizontal="left" vertical="top"/>
    </xf>
    <xf numFmtId="44" fontId="0" fillId="0" borderId="0" xfId="0" applyNumberFormat="1" applyAlignment="1">
      <alignment horizontal="left" vertical="top"/>
    </xf>
    <xf numFmtId="42" fontId="19" fillId="0" borderId="0" xfId="0" applyNumberFormat="1" applyFont="1" applyAlignment="1">
      <alignment horizontal="left" vertical="top"/>
    </xf>
    <xf numFmtId="0" fontId="8" fillId="0" borderId="7" xfId="0" applyFont="1" applyBorder="1" applyAlignment="1">
      <alignment horizontal="left" vertical="top" wrapText="1"/>
    </xf>
    <xf numFmtId="0" fontId="8" fillId="0" borderId="8" xfId="0" applyFont="1" applyBorder="1" applyAlignment="1">
      <alignment horizontal="left" vertical="top" wrapText="1"/>
    </xf>
    <xf numFmtId="0" fontId="4" fillId="0" borderId="8" xfId="0" applyFont="1" applyBorder="1" applyAlignment="1">
      <alignment horizontal="left" vertical="top" wrapText="1" indent="3"/>
    </xf>
    <xf numFmtId="0" fontId="4" fillId="0" borderId="9" xfId="0" applyFont="1" applyBorder="1" applyAlignment="1">
      <alignment horizontal="left" vertical="top" wrapText="1" indent="3"/>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2" fillId="0" borderId="10" xfId="0" applyFont="1" applyBorder="1" applyAlignment="1">
      <alignment horizontal="center" vertical="top" wrapText="1"/>
    </xf>
    <xf numFmtId="0" fontId="2" fillId="0" borderId="11" xfId="0" applyFont="1" applyBorder="1" applyAlignment="1">
      <alignment horizontal="center" vertical="top" wrapText="1"/>
    </xf>
    <xf numFmtId="0" fontId="2" fillId="0" borderId="12" xfId="0" applyFont="1" applyBorder="1" applyAlignment="1">
      <alignment horizontal="center" vertical="top" wrapText="1"/>
    </xf>
    <xf numFmtId="1" fontId="3" fillId="0" borderId="10" xfId="0" applyNumberFormat="1" applyFont="1" applyBorder="1" applyAlignment="1">
      <alignment horizontal="center" vertical="top" shrinkToFit="1"/>
    </xf>
    <xf numFmtId="1" fontId="3" fillId="0" borderId="11" xfId="0" applyNumberFormat="1" applyFont="1" applyBorder="1" applyAlignment="1">
      <alignment horizontal="center" vertical="top" shrinkToFit="1"/>
    </xf>
    <xf numFmtId="1" fontId="3" fillId="0" borderId="12" xfId="0" applyNumberFormat="1" applyFont="1" applyBorder="1" applyAlignment="1">
      <alignment horizontal="center" vertical="top" shrinkToFit="1"/>
    </xf>
    <xf numFmtId="0" fontId="2" fillId="0" borderId="2" xfId="0" applyFont="1" applyBorder="1" applyAlignment="1">
      <alignment horizontal="right" vertical="top" wrapText="1" indent="2"/>
    </xf>
    <xf numFmtId="0" fontId="2" fillId="0" borderId="3" xfId="0" applyFont="1" applyBorder="1" applyAlignment="1">
      <alignment horizontal="right" vertical="top" wrapText="1" indent="2"/>
    </xf>
    <xf numFmtId="0" fontId="2" fillId="0" borderId="4" xfId="0" applyFont="1" applyBorder="1" applyAlignment="1">
      <alignment horizontal="right" vertical="top" wrapText="1" indent="2"/>
    </xf>
    <xf numFmtId="0" fontId="0" fillId="0" borderId="5" xfId="0" applyBorder="1" applyAlignment="1">
      <alignment horizontal="left" wrapText="1"/>
    </xf>
    <xf numFmtId="0" fontId="0" fillId="0" borderId="0" xfId="0" applyAlignment="1">
      <alignment horizontal="left" wrapText="1"/>
    </xf>
    <xf numFmtId="0" fontId="4" fillId="0" borderId="10" xfId="0" applyFont="1" applyBorder="1" applyAlignment="1">
      <alignment horizontal="right" vertical="top" wrapText="1"/>
    </xf>
    <xf numFmtId="0" fontId="4" fillId="0" borderId="11" xfId="0" applyFont="1" applyBorder="1" applyAlignment="1">
      <alignment horizontal="right" vertical="top" wrapText="1"/>
    </xf>
    <xf numFmtId="0" fontId="4" fillId="0" borderId="12" xfId="0" applyFont="1" applyBorder="1" applyAlignment="1">
      <alignment horizontal="right" vertical="top" wrapText="1"/>
    </xf>
    <xf numFmtId="0" fontId="4" fillId="3" borderId="10" xfId="0" applyFont="1" applyFill="1" applyBorder="1" applyAlignment="1">
      <alignment horizontal="left" vertical="top" wrapText="1"/>
    </xf>
    <xf numFmtId="0" fontId="4" fillId="3" borderId="11" xfId="0" applyFont="1" applyFill="1" applyBorder="1" applyAlignment="1">
      <alignment horizontal="left" vertical="top" wrapText="1"/>
    </xf>
    <xf numFmtId="0" fontId="4" fillId="3" borderId="12" xfId="0" applyFont="1" applyFill="1" applyBorder="1" applyAlignment="1">
      <alignment horizontal="left" vertical="top" wrapText="1"/>
    </xf>
    <xf numFmtId="0" fontId="1" fillId="2" borderId="10"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2" fillId="0" borderId="10" xfId="0" applyFont="1" applyBorder="1" applyAlignment="1">
      <alignment horizontal="justify" vertical="center" wrapText="1"/>
    </xf>
    <xf numFmtId="0" fontId="2" fillId="0" borderId="11" xfId="0" applyFont="1" applyBorder="1" applyAlignment="1">
      <alignment horizontal="justify" vertical="center" wrapText="1"/>
    </xf>
    <xf numFmtId="0" fontId="2" fillId="0" borderId="12" xfId="0" applyFont="1" applyBorder="1" applyAlignment="1">
      <alignment horizontal="justify" vertical="center" wrapText="1"/>
    </xf>
    <xf numFmtId="0" fontId="2" fillId="0" borderId="10" xfId="0" applyFont="1" applyBorder="1" applyAlignment="1">
      <alignment horizontal="left" vertical="top" wrapText="1"/>
    </xf>
    <xf numFmtId="0" fontId="2" fillId="0" borderId="11" xfId="0" applyFont="1" applyBorder="1" applyAlignment="1">
      <alignment horizontal="left" vertical="top" wrapText="1"/>
    </xf>
    <xf numFmtId="0" fontId="2" fillId="0" borderId="12" xfId="0" applyFont="1" applyBorder="1" applyAlignment="1">
      <alignment horizontal="left" vertical="top" wrapText="1"/>
    </xf>
    <xf numFmtId="0" fontId="6"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12" xfId="0" applyFont="1" applyBorder="1" applyAlignment="1">
      <alignment horizontal="left" vertical="center" wrapText="1"/>
    </xf>
    <xf numFmtId="0" fontId="0" fillId="0" borderId="10" xfId="0" applyBorder="1" applyAlignment="1">
      <alignment horizontal="left" wrapText="1"/>
    </xf>
    <xf numFmtId="0" fontId="0" fillId="0" borderId="11" xfId="0" applyBorder="1" applyAlignment="1">
      <alignment horizontal="left" wrapText="1"/>
    </xf>
    <xf numFmtId="0" fontId="0" fillId="0" borderId="12" xfId="0" applyBorder="1" applyAlignment="1">
      <alignment horizontal="left" wrapText="1"/>
    </xf>
    <xf numFmtId="0" fontId="4" fillId="0" borderId="10" xfId="0" applyFont="1" applyBorder="1" applyAlignment="1">
      <alignment horizontal="left" vertical="top" wrapText="1"/>
    </xf>
    <xf numFmtId="0" fontId="4" fillId="0" borderId="11" xfId="0" applyFont="1" applyBorder="1" applyAlignment="1">
      <alignment horizontal="left" vertical="top" wrapText="1"/>
    </xf>
    <xf numFmtId="0" fontId="4" fillId="0" borderId="12" xfId="0" applyFont="1" applyBorder="1" applyAlignment="1">
      <alignment horizontal="left" vertical="top" wrapText="1"/>
    </xf>
    <xf numFmtId="0" fontId="4" fillId="4" borderId="10" xfId="0" applyFont="1" applyFill="1" applyBorder="1" applyAlignment="1">
      <alignment horizontal="left" vertical="top" wrapText="1"/>
    </xf>
    <xf numFmtId="0" fontId="4" fillId="4" borderId="11" xfId="0" applyFont="1" applyFill="1" applyBorder="1" applyAlignment="1">
      <alignment horizontal="left" vertical="top" wrapText="1"/>
    </xf>
    <xf numFmtId="0" fontId="4" fillId="4" borderId="12" xfId="0" applyFont="1" applyFill="1" applyBorder="1" applyAlignment="1">
      <alignment horizontal="left" vertical="top"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0" borderId="10" xfId="0" applyFont="1" applyBorder="1" applyAlignment="1">
      <alignment horizontal="left" vertical="center" wrapText="1"/>
    </xf>
    <xf numFmtId="0" fontId="4" fillId="0" borderId="11" xfId="0" applyFont="1" applyBorder="1" applyAlignment="1">
      <alignment horizontal="left" vertical="center" wrapText="1"/>
    </xf>
    <xf numFmtId="0" fontId="4" fillId="0" borderId="12" xfId="0" applyFont="1"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5" fillId="0" borderId="10" xfId="0" applyFont="1" applyBorder="1" applyAlignment="1">
      <alignment horizontal="left" vertical="top" wrapText="1"/>
    </xf>
    <xf numFmtId="0" fontId="5" fillId="0" borderId="11" xfId="0" applyFont="1" applyBorder="1" applyAlignment="1">
      <alignment horizontal="left" vertical="top" wrapText="1"/>
    </xf>
    <xf numFmtId="0" fontId="5" fillId="0" borderId="12" xfId="0" applyFont="1" applyBorder="1" applyAlignment="1">
      <alignment horizontal="left" vertical="top" wrapText="1"/>
    </xf>
    <xf numFmtId="0" fontId="0" fillId="0" borderId="3" xfId="0" applyBorder="1" applyAlignment="1">
      <alignment horizontal="left" vertical="center" wrapText="1"/>
    </xf>
    <xf numFmtId="0" fontId="4" fillId="0" borderId="0" xfId="0" applyFont="1" applyAlignment="1">
      <alignment horizontal="left" vertical="center" wrapText="1" indent="1"/>
    </xf>
    <xf numFmtId="0" fontId="4" fillId="0" borderId="0" xfId="0" applyFont="1" applyAlignment="1">
      <alignment horizontal="left" vertical="center" wrapText="1"/>
    </xf>
    <xf numFmtId="0" fontId="4" fillId="0" borderId="6" xfId="0" applyFont="1" applyBorder="1" applyAlignment="1">
      <alignment horizontal="left" vertical="center" wrapText="1"/>
    </xf>
    <xf numFmtId="0" fontId="2" fillId="0" borderId="8" xfId="0" applyFont="1" applyBorder="1" applyAlignment="1">
      <alignment horizontal="left" vertical="top" wrapText="1" indent="1"/>
    </xf>
    <xf numFmtId="0" fontId="2" fillId="0" borderId="8" xfId="0" applyFont="1" applyBorder="1" applyAlignment="1">
      <alignment horizontal="left" vertical="top" wrapText="1"/>
    </xf>
    <xf numFmtId="0" fontId="2" fillId="0" borderId="9" xfId="0" applyFont="1" applyBorder="1" applyAlignment="1">
      <alignment horizontal="left" vertical="top" wrapText="1"/>
    </xf>
    <xf numFmtId="0" fontId="12" fillId="0" borderId="0" xfId="0" applyFont="1" applyAlignment="1">
      <alignment horizontal="center" vertical="top"/>
    </xf>
    <xf numFmtId="0" fontId="2" fillId="0" borderId="10" xfId="0" applyFont="1" applyBorder="1" applyAlignment="1">
      <alignment horizontal="left" vertical="center" wrapText="1"/>
    </xf>
    <xf numFmtId="165" fontId="0" fillId="0" borderId="13" xfId="0" applyNumberFormat="1" applyBorder="1" applyAlignment="1">
      <alignment horizontal="right" vertical="center"/>
    </xf>
    <xf numFmtId="0" fontId="11" fillId="0" borderId="14" xfId="0" applyFont="1"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11" fillId="0" borderId="13" xfId="0" applyFont="1" applyBorder="1" applyAlignment="1">
      <alignment horizontal="center" vertical="center" wrapText="1"/>
    </xf>
    <xf numFmtId="165" fontId="0" fillId="0" borderId="13" xfId="0" applyNumberFormat="1" applyBorder="1" applyAlignment="1">
      <alignment horizontal="right" vertical="center" wrapText="1"/>
    </xf>
    <xf numFmtId="0" fontId="11" fillId="0" borderId="13" xfId="0" applyFont="1" applyBorder="1" applyAlignment="1">
      <alignment horizontal="center" vertical="center"/>
    </xf>
    <xf numFmtId="165" fontId="0" fillId="0" borderId="17" xfId="0" applyNumberFormat="1" applyBorder="1" applyAlignment="1">
      <alignment horizontal="right" vertical="center" wrapText="1"/>
    </xf>
    <xf numFmtId="165" fontId="0" fillId="0" borderId="18" xfId="0" applyNumberFormat="1" applyBorder="1" applyAlignment="1">
      <alignment horizontal="right" vertical="center" wrapText="1"/>
    </xf>
    <xf numFmtId="0" fontId="0" fillId="0" borderId="0" xfId="0" applyBorder="1" applyAlignment="1">
      <alignment horizontal="left" vertical="top"/>
    </xf>
    <xf numFmtId="167" fontId="15" fillId="7" borderId="0" xfId="0" applyNumberFormat="1" applyFont="1" applyFill="1" applyBorder="1" applyAlignment="1">
      <alignment horizontal="left" vertical="top"/>
    </xf>
    <xf numFmtId="42" fontId="15" fillId="0" borderId="0" xfId="0" applyNumberFormat="1" applyFont="1" applyBorder="1" applyAlignment="1">
      <alignment horizontal="left" vertical="top"/>
    </xf>
    <xf numFmtId="0" fontId="15" fillId="0" borderId="0" xfId="0" applyFont="1" applyBorder="1" applyAlignment="1">
      <alignment horizontal="left" vertical="top"/>
    </xf>
    <xf numFmtId="0" fontId="15" fillId="7" borderId="0" xfId="0" applyFont="1" applyFill="1" applyBorder="1" applyAlignment="1">
      <alignment horizontal="center" vertical="center"/>
    </xf>
    <xf numFmtId="42" fontId="15" fillId="7" borderId="0" xfId="0" applyNumberFormat="1" applyFont="1" applyFill="1" applyBorder="1" applyAlignment="1">
      <alignment horizontal="center" vertical="center"/>
    </xf>
    <xf numFmtId="0" fontId="15" fillId="0" borderId="0" xfId="0" applyFont="1" applyBorder="1" applyAlignment="1">
      <alignment horizontal="center" vertical="center"/>
    </xf>
    <xf numFmtId="42" fontId="15" fillId="0" borderId="0" xfId="0" applyNumberFormat="1" applyFont="1" applyBorder="1" applyAlignment="1">
      <alignment horizontal="center" vertical="center"/>
    </xf>
    <xf numFmtId="166" fontId="0" fillId="0" borderId="0" xfId="2" applyNumberFormat="1" applyFont="1" applyBorder="1" applyAlignment="1">
      <alignment horizontal="left" vertical="top"/>
    </xf>
    <xf numFmtId="44" fontId="0" fillId="0" borderId="0" xfId="2" applyFont="1" applyBorder="1" applyAlignment="1">
      <alignment horizontal="left" vertical="top"/>
    </xf>
    <xf numFmtId="0" fontId="12" fillId="5" borderId="0" xfId="0" applyFont="1" applyFill="1" applyBorder="1" applyAlignment="1">
      <alignment horizontal="left" vertical="top"/>
    </xf>
    <xf numFmtId="9" fontId="0" fillId="5" borderId="0" xfId="0" applyNumberFormat="1" applyFill="1" applyBorder="1" applyAlignment="1">
      <alignment horizontal="left" vertical="top"/>
    </xf>
    <xf numFmtId="44" fontId="0" fillId="5" borderId="0" xfId="2" applyFont="1" applyFill="1" applyBorder="1" applyAlignment="1">
      <alignment horizontal="left" vertical="top"/>
    </xf>
    <xf numFmtId="0" fontId="0" fillId="5" borderId="0" xfId="0" applyFill="1" applyBorder="1" applyAlignment="1">
      <alignment horizontal="left" vertical="top"/>
    </xf>
    <xf numFmtId="44" fontId="17" fillId="5" borderId="0" xfId="0" applyNumberFormat="1" applyFont="1" applyFill="1" applyBorder="1" applyAlignment="1">
      <alignment horizontal="left" vertical="top"/>
    </xf>
    <xf numFmtId="0" fontId="20" fillId="0" borderId="19" xfId="0" applyFont="1" applyBorder="1" applyAlignment="1">
      <alignment horizontal="right" vertical="center" wrapText="1"/>
    </xf>
    <xf numFmtId="0" fontId="20" fillId="0" borderId="15" xfId="0" applyFont="1" applyBorder="1" applyAlignment="1">
      <alignment horizontal="center" vertical="center" wrapText="1"/>
    </xf>
    <xf numFmtId="0" fontId="20" fillId="0" borderId="15" xfId="0" applyFont="1" applyBorder="1" applyAlignment="1">
      <alignment horizontal="right" vertical="center" wrapText="1"/>
    </xf>
    <xf numFmtId="0" fontId="20" fillId="0" borderId="20" xfId="0" applyFont="1" applyBorder="1" applyAlignment="1">
      <alignment horizontal="right" vertical="center" wrapText="1"/>
    </xf>
    <xf numFmtId="0" fontId="20" fillId="0" borderId="21" xfId="0" applyFont="1" applyBorder="1" applyAlignment="1">
      <alignment horizontal="justify" vertical="center" wrapText="1"/>
    </xf>
    <xf numFmtId="0" fontId="20" fillId="0" borderId="21" xfId="0" applyFont="1" applyBorder="1" applyAlignment="1">
      <alignment horizontal="left" vertical="center" wrapText="1"/>
    </xf>
    <xf numFmtId="0" fontId="20" fillId="0" borderId="21" xfId="0" applyFont="1" applyBorder="1" applyAlignment="1">
      <alignment horizontal="center" vertical="center" wrapText="1"/>
    </xf>
    <xf numFmtId="6" fontId="20" fillId="0" borderId="21" xfId="0" applyNumberFormat="1" applyFont="1" applyBorder="1" applyAlignment="1">
      <alignment horizontal="center" vertical="center" wrapText="1"/>
    </xf>
    <xf numFmtId="6" fontId="20" fillId="0" borderId="21" xfId="0" applyNumberFormat="1" applyFont="1" applyBorder="1" applyAlignment="1">
      <alignment horizontal="right" vertical="center" wrapText="1"/>
    </xf>
    <xf numFmtId="0" fontId="21" fillId="0" borderId="14" xfId="0" applyFont="1" applyBorder="1" applyAlignment="1">
      <alignment horizontal="left" vertical="center" wrapText="1"/>
    </xf>
    <xf numFmtId="0" fontId="21" fillId="0" borderId="16" xfId="0" applyFont="1" applyBorder="1" applyAlignment="1">
      <alignment horizontal="left" vertical="center" wrapText="1"/>
    </xf>
    <xf numFmtId="0" fontId="21" fillId="0" borderId="15" xfId="0" applyFont="1" applyBorder="1" applyAlignment="1">
      <alignment horizontal="left" vertical="center" wrapText="1"/>
    </xf>
    <xf numFmtId="0" fontId="0" fillId="0" borderId="0" xfId="0" applyAlignment="1">
      <alignment horizontal="left" vertical="top" wrapText="1"/>
    </xf>
    <xf numFmtId="166" fontId="15" fillId="0" borderId="0" xfId="0" applyNumberFormat="1" applyFont="1" applyBorder="1" applyAlignment="1">
      <alignment horizontal="left" vertical="top"/>
    </xf>
  </cellXfs>
  <cellStyles count="4">
    <cellStyle name="Moneda" xfId="2" builtinId="4"/>
    <cellStyle name="Moneda [0]" xfId="1" builtinId="7"/>
    <cellStyle name="Normal" xfId="0" builtinId="0"/>
    <cellStyle name="Porcentaje" xfId="3"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E06288-3FDA-4B7A-B48D-E0E2F077C536}">
  <dimension ref="B2:G9"/>
  <sheetViews>
    <sheetView tabSelected="1" workbookViewId="0">
      <selection activeCell="J6" sqref="J6"/>
    </sheetView>
  </sheetViews>
  <sheetFormatPr baseColWidth="10" defaultRowHeight="12.75" x14ac:dyDescent="0.2"/>
  <cols>
    <col min="1" max="2" width="12" style="177"/>
    <col min="3" max="3" width="51.6640625" style="177" customWidth="1"/>
    <col min="4" max="5" width="12" style="177"/>
    <col min="6" max="6" width="13.5" style="177" bestFit="1" customWidth="1"/>
    <col min="7" max="7" width="16.6640625" style="177" bestFit="1" customWidth="1"/>
    <col min="8" max="16384" width="12" style="177"/>
  </cols>
  <sheetData>
    <row r="2" spans="2:7" ht="13.5" thickBot="1" x14ac:dyDescent="0.25"/>
    <row r="3" spans="2:7" ht="29.25" thickBot="1" x14ac:dyDescent="0.25">
      <c r="B3" s="165" t="s">
        <v>99</v>
      </c>
      <c r="C3" s="166" t="s">
        <v>100</v>
      </c>
      <c r="D3" s="166" t="s">
        <v>63</v>
      </c>
      <c r="E3" s="167" t="s">
        <v>101</v>
      </c>
      <c r="F3" s="166" t="s">
        <v>102</v>
      </c>
      <c r="G3" s="167" t="s">
        <v>103</v>
      </c>
    </row>
    <row r="4" spans="2:7" ht="114.75" thickBot="1" x14ac:dyDescent="0.25">
      <c r="B4" s="168">
        <v>1</v>
      </c>
      <c r="C4" s="169" t="s">
        <v>104</v>
      </c>
      <c r="D4" s="170" t="s">
        <v>63</v>
      </c>
      <c r="E4" s="171">
        <v>60</v>
      </c>
      <c r="F4" s="172">
        <v>6292740</v>
      </c>
      <c r="G4" s="172">
        <f>+E4*F4</f>
        <v>377564400</v>
      </c>
    </row>
    <row r="5" spans="2:7" ht="29.25" thickBot="1" x14ac:dyDescent="0.25">
      <c r="B5" s="168">
        <v>2</v>
      </c>
      <c r="C5" s="169" t="s">
        <v>105</v>
      </c>
      <c r="D5" s="170" t="s">
        <v>106</v>
      </c>
      <c r="E5" s="171">
        <v>60</v>
      </c>
      <c r="F5" s="172">
        <v>45140</v>
      </c>
      <c r="G5" s="172">
        <f>+E5*F5</f>
        <v>2708400</v>
      </c>
    </row>
    <row r="6" spans="2:7" ht="43.5" thickBot="1" x14ac:dyDescent="0.25">
      <c r="B6" s="168">
        <v>3</v>
      </c>
      <c r="C6" s="169" t="s">
        <v>107</v>
      </c>
      <c r="D6" s="170" t="s">
        <v>63</v>
      </c>
      <c r="E6" s="171">
        <v>60</v>
      </c>
      <c r="F6" s="172">
        <v>14640</v>
      </c>
      <c r="G6" s="172">
        <f>+E6*F6</f>
        <v>878400</v>
      </c>
    </row>
    <row r="7" spans="2:7" ht="28.5" customHeight="1" thickBot="1" x14ac:dyDescent="0.25">
      <c r="B7" s="174" t="s">
        <v>108</v>
      </c>
      <c r="C7" s="175"/>
      <c r="D7" s="175"/>
      <c r="E7" s="175"/>
      <c r="F7" s="176"/>
      <c r="G7" s="173">
        <f>SUM(G4:G6)</f>
        <v>381151200</v>
      </c>
    </row>
    <row r="8" spans="2:7" ht="15" thickBot="1" x14ac:dyDescent="0.25">
      <c r="B8" s="174" t="s">
        <v>109</v>
      </c>
      <c r="C8" s="175"/>
      <c r="D8" s="175"/>
      <c r="E8" s="175"/>
      <c r="F8" s="176"/>
      <c r="G8" s="173">
        <v>250651196</v>
      </c>
    </row>
    <row r="9" spans="2:7" ht="15" thickBot="1" x14ac:dyDescent="0.25">
      <c r="B9" s="174" t="s">
        <v>110</v>
      </c>
      <c r="C9" s="175"/>
      <c r="D9" s="175"/>
      <c r="E9" s="175"/>
      <c r="F9" s="176"/>
      <c r="G9" s="173">
        <v>130500004</v>
      </c>
    </row>
  </sheetData>
  <mergeCells count="3">
    <mergeCell ref="B7:F7"/>
    <mergeCell ref="B8:F8"/>
    <mergeCell ref="B9:F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34F73E-06E6-4CD1-99C3-64EC70B32D68}">
  <dimension ref="A1:R66"/>
  <sheetViews>
    <sheetView topLeftCell="A13" zoomScaleNormal="100" workbookViewId="0">
      <selection activeCell="G27" sqref="G27"/>
    </sheetView>
  </sheetViews>
  <sheetFormatPr baseColWidth="10" defaultColWidth="9.33203125" defaultRowHeight="12.75" x14ac:dyDescent="0.2"/>
  <cols>
    <col min="1" max="1" width="44" customWidth="1"/>
    <col min="2" max="2" width="1.33203125" customWidth="1"/>
    <col min="3" max="3" width="8.1640625" customWidth="1"/>
    <col min="4" max="4" width="12.6640625" customWidth="1"/>
    <col min="5" max="5" width="11.83203125" customWidth="1"/>
    <col min="6" max="6" width="14.5" customWidth="1"/>
    <col min="7" max="7" width="16.5" customWidth="1"/>
    <col min="8" max="8" width="0" hidden="1" customWidth="1"/>
    <col min="9" max="9" width="17.5" hidden="1" customWidth="1"/>
    <col min="10" max="10" width="20.1640625" hidden="1" customWidth="1"/>
    <col min="11" max="11" width="15.83203125" customWidth="1"/>
    <col min="12" max="12" width="33.6640625" bestFit="1" customWidth="1"/>
    <col min="13" max="13" width="21.5" customWidth="1"/>
    <col min="14" max="14" width="17.5" bestFit="1" customWidth="1"/>
    <col min="15" max="15" width="15.5" bestFit="1" customWidth="1"/>
    <col min="16" max="16" width="16.1640625" bestFit="1" customWidth="1"/>
    <col min="17" max="17" width="17.5" bestFit="1" customWidth="1"/>
    <col min="18" max="18" width="21.1640625" bestFit="1" customWidth="1"/>
  </cols>
  <sheetData>
    <row r="1" spans="1:18" ht="9.6" customHeight="1" x14ac:dyDescent="0.2">
      <c r="A1" s="73" t="s">
        <v>0</v>
      </c>
      <c r="B1" s="74"/>
      <c r="C1" s="75"/>
      <c r="D1" s="1" t="s">
        <v>1</v>
      </c>
      <c r="E1" s="82" t="s">
        <v>2</v>
      </c>
      <c r="F1" s="83"/>
      <c r="G1" s="84"/>
    </row>
    <row r="2" spans="1:18" ht="9.6" customHeight="1" x14ac:dyDescent="0.2">
      <c r="A2" s="76"/>
      <c r="B2" s="77"/>
      <c r="C2" s="78"/>
      <c r="D2" s="1" t="s">
        <v>3</v>
      </c>
      <c r="E2" s="85">
        <v>7</v>
      </c>
      <c r="F2" s="86"/>
      <c r="G2" s="87"/>
    </row>
    <row r="3" spans="1:18" ht="9.9499999999999993" customHeight="1" x14ac:dyDescent="0.2">
      <c r="A3" s="79"/>
      <c r="B3" s="80"/>
      <c r="C3" s="81"/>
      <c r="D3" s="1" t="s">
        <v>4</v>
      </c>
      <c r="E3" s="3">
        <v>1</v>
      </c>
      <c r="F3" s="2" t="s">
        <v>5</v>
      </c>
      <c r="G3" s="8">
        <v>1</v>
      </c>
    </row>
    <row r="4" spans="1:18" ht="9.6" customHeight="1" x14ac:dyDescent="0.2">
      <c r="A4" s="88" t="s">
        <v>6</v>
      </c>
      <c r="B4" s="89"/>
      <c r="C4" s="89"/>
      <c r="D4" s="90"/>
      <c r="E4" s="3">
        <v>25</v>
      </c>
      <c r="F4" s="3">
        <v>2</v>
      </c>
      <c r="G4" s="14">
        <v>2025</v>
      </c>
    </row>
    <row r="5" spans="1:18" ht="9.6" customHeight="1" x14ac:dyDescent="0.2">
      <c r="A5" s="91"/>
      <c r="B5" s="92"/>
      <c r="C5" s="40"/>
      <c r="D5" s="40"/>
      <c r="E5" s="4" t="s">
        <v>7</v>
      </c>
      <c r="F5" s="4" t="s">
        <v>8</v>
      </c>
      <c r="G5" s="5" t="s">
        <v>9</v>
      </c>
    </row>
    <row r="6" spans="1:18" ht="10.35" customHeight="1" x14ac:dyDescent="0.2">
      <c r="A6" s="69" t="s">
        <v>42</v>
      </c>
      <c r="B6" s="70"/>
      <c r="C6" s="39"/>
      <c r="D6" s="71" t="s">
        <v>10</v>
      </c>
      <c r="E6" s="71"/>
      <c r="F6" s="71"/>
      <c r="G6" s="72"/>
    </row>
    <row r="7" spans="1:18" ht="9.6" customHeight="1" x14ac:dyDescent="0.2">
      <c r="A7" s="96" t="s">
        <v>85</v>
      </c>
      <c r="B7" s="97"/>
      <c r="C7" s="97"/>
      <c r="D7" s="97"/>
      <c r="E7" s="97"/>
      <c r="F7" s="97"/>
      <c r="G7" s="98"/>
    </row>
    <row r="8" spans="1:18" x14ac:dyDescent="0.2">
      <c r="A8" s="99" t="s">
        <v>11</v>
      </c>
      <c r="B8" s="100"/>
      <c r="C8" s="101"/>
      <c r="D8" s="16" t="s">
        <v>16</v>
      </c>
      <c r="E8" s="16" t="s">
        <v>17</v>
      </c>
      <c r="F8" s="16" t="s">
        <v>13</v>
      </c>
      <c r="G8" s="16" t="s">
        <v>14</v>
      </c>
      <c r="K8" s="58" t="s">
        <v>88</v>
      </c>
      <c r="L8" s="48" t="s">
        <v>89</v>
      </c>
    </row>
    <row r="9" spans="1:18" ht="50.25" customHeight="1" x14ac:dyDescent="0.2">
      <c r="A9" s="102" t="s">
        <v>86</v>
      </c>
      <c r="B9" s="103"/>
      <c r="C9" s="104"/>
      <c r="D9" s="15" t="s">
        <v>63</v>
      </c>
      <c r="E9" s="7">
        <v>1</v>
      </c>
      <c r="F9" s="44">
        <v>5157983.8178908909</v>
      </c>
      <c r="G9" s="41">
        <f>(E9*F9)</f>
        <v>5157983.8178908909</v>
      </c>
      <c r="I9" s="35"/>
      <c r="K9" s="59"/>
      <c r="L9" s="50"/>
      <c r="M9" s="150"/>
      <c r="N9" s="150"/>
      <c r="O9" s="150"/>
      <c r="P9" s="150"/>
      <c r="Q9" s="150"/>
    </row>
    <row r="10" spans="1:18" ht="15" customHeight="1" x14ac:dyDescent="0.2">
      <c r="A10" s="93" t="s">
        <v>15</v>
      </c>
      <c r="B10" s="94"/>
      <c r="C10" s="94"/>
      <c r="D10" s="94"/>
      <c r="E10" s="94"/>
      <c r="F10" s="95"/>
      <c r="G10" s="47">
        <f>(G9)</f>
        <v>5157983.8178908909</v>
      </c>
      <c r="H10" s="18">
        <v>14482</v>
      </c>
      <c r="I10" s="37">
        <f t="shared" ref="I10:I43" si="0">+(G10-H10)/G10*100</f>
        <v>99.71923137971531</v>
      </c>
      <c r="J10" s="49">
        <f>+H10*1.053</f>
        <v>15249.545999999998</v>
      </c>
      <c r="K10" s="60">
        <v>60</v>
      </c>
      <c r="L10" s="51">
        <f>+G10*K10</f>
        <v>309479029.07345343</v>
      </c>
      <c r="M10" s="151"/>
      <c r="N10" s="152"/>
      <c r="O10" s="153"/>
      <c r="P10" s="154"/>
      <c r="Q10" s="155"/>
      <c r="R10" s="57"/>
    </row>
    <row r="11" spans="1:18" ht="20.25" customHeight="1" x14ac:dyDescent="0.2">
      <c r="A11" s="96" t="s">
        <v>79</v>
      </c>
      <c r="B11" s="97"/>
      <c r="C11" s="97"/>
      <c r="D11" s="97"/>
      <c r="E11" s="97"/>
      <c r="F11" s="97"/>
      <c r="G11" s="98"/>
      <c r="I11" s="37"/>
      <c r="J11" s="49">
        <f t="shared" ref="J11:J43" si="1">+H11*1.053</f>
        <v>0</v>
      </c>
      <c r="K11" s="60"/>
      <c r="L11" s="52"/>
      <c r="M11" s="153"/>
      <c r="N11" s="153"/>
      <c r="O11" s="178">
        <f>+G10+G18</f>
        <v>5169983.8178908909</v>
      </c>
      <c r="P11" s="156"/>
      <c r="Q11" s="157"/>
    </row>
    <row r="12" spans="1:18" ht="9.75" customHeight="1" x14ac:dyDescent="0.2">
      <c r="A12" s="99" t="s">
        <v>11</v>
      </c>
      <c r="B12" s="100"/>
      <c r="C12" s="101"/>
      <c r="D12" s="16" t="s">
        <v>16</v>
      </c>
      <c r="E12" s="16" t="s">
        <v>17</v>
      </c>
      <c r="F12" s="16" t="s">
        <v>13</v>
      </c>
      <c r="G12" s="16" t="s">
        <v>14</v>
      </c>
      <c r="I12" s="37"/>
      <c r="J12" s="49">
        <f t="shared" si="1"/>
        <v>0</v>
      </c>
      <c r="K12" s="60"/>
      <c r="L12" s="52"/>
      <c r="M12" s="150"/>
      <c r="N12" s="150"/>
      <c r="O12" s="150"/>
      <c r="P12" s="150"/>
      <c r="Q12" s="150"/>
    </row>
    <row r="13" spans="1:18" ht="9.6" customHeight="1" x14ac:dyDescent="0.2">
      <c r="A13" s="105" t="s">
        <v>19</v>
      </c>
      <c r="B13" s="106"/>
      <c r="C13" s="107"/>
      <c r="D13" s="2" t="s">
        <v>18</v>
      </c>
      <c r="E13" s="3">
        <v>1</v>
      </c>
      <c r="F13" s="45">
        <v>45140</v>
      </c>
      <c r="G13" s="45">
        <f>(E13*F13)</f>
        <v>45140</v>
      </c>
      <c r="I13" s="37"/>
      <c r="J13" s="49">
        <f t="shared" si="1"/>
        <v>0</v>
      </c>
      <c r="K13" s="60"/>
      <c r="L13" s="52"/>
      <c r="M13" s="150"/>
      <c r="N13" s="150"/>
      <c r="O13" s="150"/>
      <c r="P13" s="150"/>
      <c r="Q13" s="150"/>
    </row>
    <row r="14" spans="1:18" ht="18" customHeight="1" x14ac:dyDescent="0.2">
      <c r="A14" s="93" t="s">
        <v>15</v>
      </c>
      <c r="B14" s="94"/>
      <c r="C14" s="94"/>
      <c r="D14" s="94"/>
      <c r="E14" s="94"/>
      <c r="F14" s="95"/>
      <c r="G14" s="46">
        <f>(G13)</f>
        <v>45140</v>
      </c>
      <c r="H14" s="18">
        <v>35123</v>
      </c>
      <c r="I14" s="37">
        <f t="shared" si="0"/>
        <v>22.190961453256534</v>
      </c>
      <c r="J14" s="49">
        <f t="shared" si="1"/>
        <v>36984.519</v>
      </c>
      <c r="K14" s="60">
        <f>+K10</f>
        <v>60</v>
      </c>
      <c r="L14" s="51">
        <f>+G14*K14</f>
        <v>2708400</v>
      </c>
      <c r="M14" s="150"/>
      <c r="N14" s="150"/>
      <c r="O14" s="150"/>
      <c r="P14" s="150"/>
      <c r="Q14" s="150"/>
    </row>
    <row r="15" spans="1:18" ht="9.6" customHeight="1" x14ac:dyDescent="0.2">
      <c r="A15" s="96" t="s">
        <v>80</v>
      </c>
      <c r="B15" s="97"/>
      <c r="C15" s="97"/>
      <c r="D15" s="97"/>
      <c r="E15" s="97"/>
      <c r="F15" s="97"/>
      <c r="G15" s="98"/>
      <c r="I15" s="37"/>
      <c r="J15" s="49">
        <f t="shared" si="1"/>
        <v>0</v>
      </c>
      <c r="K15" s="60"/>
      <c r="L15" s="52"/>
      <c r="M15" s="150"/>
      <c r="N15" s="150"/>
      <c r="O15" s="150"/>
      <c r="P15" s="150"/>
      <c r="Q15" s="150"/>
    </row>
    <row r="16" spans="1:18" ht="9.6" customHeight="1" x14ac:dyDescent="0.2">
      <c r="A16" s="99" t="s">
        <v>11</v>
      </c>
      <c r="B16" s="100"/>
      <c r="C16" s="101"/>
      <c r="D16" s="16" t="s">
        <v>16</v>
      </c>
      <c r="E16" s="16" t="s">
        <v>17</v>
      </c>
      <c r="F16" s="16" t="s">
        <v>13</v>
      </c>
      <c r="G16" s="16" t="s">
        <v>14</v>
      </c>
      <c r="I16" s="37"/>
      <c r="J16" s="49">
        <f t="shared" si="1"/>
        <v>0</v>
      </c>
      <c r="K16" s="60"/>
      <c r="L16" s="52"/>
      <c r="M16" s="150"/>
      <c r="N16" s="150"/>
      <c r="O16" s="150"/>
      <c r="P16" s="150"/>
      <c r="Q16" s="150"/>
    </row>
    <row r="17" spans="1:17" ht="23.25" customHeight="1" x14ac:dyDescent="0.2">
      <c r="A17" s="108" t="s">
        <v>39</v>
      </c>
      <c r="B17" s="109"/>
      <c r="C17" s="110"/>
      <c r="D17" s="15" t="s">
        <v>43</v>
      </c>
      <c r="E17" s="8">
        <v>1</v>
      </c>
      <c r="F17" s="44">
        <v>12000</v>
      </c>
      <c r="G17" s="42">
        <f>(E17*F17)</f>
        <v>12000</v>
      </c>
      <c r="I17" s="37"/>
      <c r="J17" s="49">
        <f t="shared" si="1"/>
        <v>0</v>
      </c>
      <c r="K17" s="60"/>
      <c r="L17" s="52"/>
      <c r="M17" s="150"/>
      <c r="N17" s="150"/>
      <c r="O17" s="150"/>
      <c r="P17" s="150"/>
      <c r="Q17" s="150"/>
    </row>
    <row r="18" spans="1:17" ht="16.5" customHeight="1" x14ac:dyDescent="0.2">
      <c r="A18" s="93" t="s">
        <v>20</v>
      </c>
      <c r="B18" s="94"/>
      <c r="C18" s="94"/>
      <c r="D18" s="94"/>
      <c r="E18" s="94"/>
      <c r="F18" s="95"/>
      <c r="G18" s="43">
        <f>(G17)</f>
        <v>12000</v>
      </c>
      <c r="H18" s="18">
        <v>7155</v>
      </c>
      <c r="I18" s="37">
        <f t="shared" si="0"/>
        <v>40.375</v>
      </c>
      <c r="J18" s="49">
        <f t="shared" si="1"/>
        <v>7534.2149999999992</v>
      </c>
      <c r="K18" s="60">
        <f>+K14</f>
        <v>60</v>
      </c>
      <c r="L18" s="51">
        <f>+G18*K18</f>
        <v>720000</v>
      </c>
      <c r="M18" s="150"/>
      <c r="N18" s="150"/>
      <c r="O18" s="150"/>
      <c r="P18" s="150"/>
      <c r="Q18" s="150"/>
    </row>
    <row r="19" spans="1:17" ht="11.1" customHeight="1" x14ac:dyDescent="0.2">
      <c r="A19" s="111"/>
      <c r="B19" s="112"/>
      <c r="C19" s="112"/>
      <c r="D19" s="112"/>
      <c r="E19" s="112"/>
      <c r="F19" s="112"/>
      <c r="G19" s="113"/>
      <c r="I19" s="37"/>
      <c r="J19" s="49">
        <f t="shared" si="1"/>
        <v>0</v>
      </c>
      <c r="K19" s="60"/>
      <c r="L19" s="52"/>
      <c r="M19" s="150"/>
      <c r="N19" s="150"/>
      <c r="O19" s="150"/>
      <c r="P19" s="150"/>
      <c r="Q19" s="150"/>
    </row>
    <row r="20" spans="1:17" ht="21.75" customHeight="1" x14ac:dyDescent="0.2">
      <c r="A20" s="114" t="s">
        <v>21</v>
      </c>
      <c r="B20" s="115"/>
      <c r="C20" s="115"/>
      <c r="D20" s="115"/>
      <c r="E20" s="115"/>
      <c r="F20" s="116"/>
      <c r="G20" s="36">
        <f>+G10+G18</f>
        <v>5169983.8178908909</v>
      </c>
      <c r="H20" s="18">
        <v>4642555</v>
      </c>
      <c r="I20" s="37">
        <f t="shared" si="0"/>
        <v>10.201749879094534</v>
      </c>
      <c r="J20" s="49">
        <f t="shared" si="1"/>
        <v>4888610.415</v>
      </c>
      <c r="K20" s="60"/>
      <c r="L20" s="51"/>
      <c r="M20" s="150"/>
      <c r="N20" s="150"/>
      <c r="O20" s="150"/>
      <c r="P20" s="150"/>
      <c r="Q20" s="150"/>
    </row>
    <row r="21" spans="1:17" ht="9.9499999999999993" customHeight="1" x14ac:dyDescent="0.2">
      <c r="A21" s="111"/>
      <c r="B21" s="112"/>
      <c r="C21" s="112"/>
      <c r="D21" s="112"/>
      <c r="E21" s="112"/>
      <c r="F21" s="112"/>
      <c r="G21" s="113"/>
      <c r="I21" s="37"/>
      <c r="J21" s="49">
        <f t="shared" si="1"/>
        <v>0</v>
      </c>
      <c r="K21" s="60"/>
      <c r="L21" s="52"/>
      <c r="M21" s="150"/>
      <c r="N21" s="150"/>
      <c r="O21" s="150"/>
      <c r="P21" s="150"/>
      <c r="Q21" s="150"/>
    </row>
    <row r="22" spans="1:17" ht="9.6" customHeight="1" x14ac:dyDescent="0.2">
      <c r="A22" s="117" t="s">
        <v>81</v>
      </c>
      <c r="B22" s="118"/>
      <c r="C22" s="118"/>
      <c r="D22" s="118"/>
      <c r="E22" s="118"/>
      <c r="F22" s="118"/>
      <c r="G22" s="119"/>
      <c r="I22" s="37"/>
      <c r="J22" s="49">
        <f t="shared" si="1"/>
        <v>0</v>
      </c>
      <c r="K22" s="60"/>
      <c r="L22" s="52"/>
      <c r="M22" s="150"/>
      <c r="N22" s="150"/>
      <c r="O22" s="150"/>
      <c r="P22" s="150"/>
      <c r="Q22" s="150"/>
    </row>
    <row r="23" spans="1:17" ht="16.5" customHeight="1" x14ac:dyDescent="0.2">
      <c r="A23" s="120" t="s">
        <v>22</v>
      </c>
      <c r="B23" s="121"/>
      <c r="C23" s="122"/>
      <c r="D23" s="16" t="s">
        <v>23</v>
      </c>
      <c r="E23" s="17" t="s">
        <v>24</v>
      </c>
      <c r="F23" s="16" t="s">
        <v>13</v>
      </c>
      <c r="G23" s="16" t="s">
        <v>14</v>
      </c>
      <c r="I23" s="37"/>
      <c r="J23" s="49">
        <f t="shared" si="1"/>
        <v>0</v>
      </c>
      <c r="K23" s="60"/>
      <c r="L23" s="52"/>
      <c r="M23" s="150"/>
      <c r="N23" s="150"/>
      <c r="O23" s="150"/>
      <c r="P23" s="150"/>
      <c r="Q23" s="150"/>
    </row>
    <row r="24" spans="1:17" ht="20.25" customHeight="1" x14ac:dyDescent="0.2">
      <c r="A24" s="123" t="s">
        <v>25</v>
      </c>
      <c r="B24" s="124"/>
      <c r="C24" s="125"/>
      <c r="D24" s="7">
        <v>0.22</v>
      </c>
      <c r="E24" s="41">
        <f>+G20</f>
        <v>5169983.8178908909</v>
      </c>
      <c r="F24" s="41">
        <f>+D24*E24</f>
        <v>1137396.439935996</v>
      </c>
      <c r="G24" s="42">
        <f>+F24</f>
        <v>1137396.439935996</v>
      </c>
      <c r="I24" s="37"/>
      <c r="J24" s="49">
        <f t="shared" si="1"/>
        <v>0</v>
      </c>
      <c r="K24" s="60"/>
      <c r="L24" s="52"/>
      <c r="M24" s="150"/>
      <c r="N24" s="150"/>
      <c r="O24" s="150"/>
      <c r="P24" s="150"/>
      <c r="Q24" s="150"/>
    </row>
    <row r="25" spans="1:17" ht="15.75" customHeight="1" x14ac:dyDescent="0.2">
      <c r="A25" s="93" t="s">
        <v>20</v>
      </c>
      <c r="B25" s="94"/>
      <c r="C25" s="94"/>
      <c r="D25" s="94"/>
      <c r="E25" s="94"/>
      <c r="F25" s="95"/>
      <c r="G25" s="36">
        <f>(G24)</f>
        <v>1137396.439935996</v>
      </c>
      <c r="H25" s="18">
        <v>1021362</v>
      </c>
      <c r="I25" s="37">
        <f t="shared" si="0"/>
        <v>10.201758671103763</v>
      </c>
      <c r="J25" s="49">
        <f t="shared" si="1"/>
        <v>1075494.186</v>
      </c>
      <c r="K25" s="60">
        <f>+K18</f>
        <v>60</v>
      </c>
      <c r="L25" s="56">
        <f>+G25*K25</f>
        <v>68243786.396159753</v>
      </c>
      <c r="M25" s="150"/>
      <c r="N25" s="150"/>
      <c r="O25" s="150"/>
      <c r="P25" s="150"/>
      <c r="Q25" s="150"/>
    </row>
    <row r="26" spans="1:17" ht="9.9499999999999993" customHeight="1" x14ac:dyDescent="0.2">
      <c r="A26" s="111"/>
      <c r="B26" s="112"/>
      <c r="C26" s="112"/>
      <c r="D26" s="112"/>
      <c r="E26" s="112"/>
      <c r="F26" s="112"/>
      <c r="G26" s="113"/>
      <c r="I26" s="37"/>
      <c r="J26" s="49">
        <f t="shared" si="1"/>
        <v>0</v>
      </c>
      <c r="K26" s="60"/>
      <c r="L26" s="52"/>
      <c r="M26" s="150"/>
      <c r="N26" s="150"/>
      <c r="O26" s="150"/>
      <c r="P26" s="150"/>
      <c r="Q26" s="150"/>
    </row>
    <row r="27" spans="1:17" ht="9.9499999999999993" customHeight="1" x14ac:dyDescent="0.2">
      <c r="A27" s="114" t="s">
        <v>26</v>
      </c>
      <c r="B27" s="115"/>
      <c r="C27" s="115"/>
      <c r="D27" s="115"/>
      <c r="E27" s="115"/>
      <c r="F27" s="116"/>
      <c r="G27" s="36">
        <f>+G20+G25+G14</f>
        <v>6352520.2578268871</v>
      </c>
      <c r="H27" s="18">
        <v>5663917</v>
      </c>
      <c r="I27" s="37">
        <f t="shared" si="0"/>
        <v>10.839843556239979</v>
      </c>
      <c r="J27" s="49">
        <f t="shared" si="1"/>
        <v>5964104.6009999998</v>
      </c>
      <c r="K27" s="60"/>
      <c r="L27" s="52"/>
      <c r="M27" s="150"/>
      <c r="N27" s="150"/>
      <c r="O27" s="150"/>
      <c r="P27" s="150"/>
      <c r="Q27" s="150"/>
    </row>
    <row r="28" spans="1:17" ht="9.9499999999999993" customHeight="1" x14ac:dyDescent="0.2">
      <c r="A28" s="111"/>
      <c r="B28" s="112"/>
      <c r="C28" s="112"/>
      <c r="D28" s="112"/>
      <c r="E28" s="112"/>
      <c r="F28" s="112"/>
      <c r="G28" s="113"/>
      <c r="I28" s="37"/>
      <c r="J28" s="49">
        <f t="shared" si="1"/>
        <v>0</v>
      </c>
      <c r="K28" s="60"/>
      <c r="L28" s="52"/>
      <c r="M28" s="150"/>
      <c r="N28" s="150"/>
      <c r="O28" s="150"/>
      <c r="P28" s="150"/>
      <c r="Q28" s="150"/>
    </row>
    <row r="29" spans="1:17" ht="9.6" customHeight="1" x14ac:dyDescent="0.2">
      <c r="A29" s="96" t="s">
        <v>82</v>
      </c>
      <c r="B29" s="97"/>
      <c r="C29" s="97"/>
      <c r="D29" s="97"/>
      <c r="E29" s="97"/>
      <c r="F29" s="97"/>
      <c r="G29" s="98"/>
      <c r="I29" s="37"/>
      <c r="J29" s="49">
        <f t="shared" si="1"/>
        <v>0</v>
      </c>
      <c r="K29" s="60"/>
      <c r="L29" s="52"/>
      <c r="M29" s="150"/>
      <c r="N29" s="150"/>
      <c r="O29" s="150"/>
      <c r="P29" s="150"/>
      <c r="Q29" s="150"/>
    </row>
    <row r="30" spans="1:17" ht="25.5" customHeight="1" x14ac:dyDescent="0.2">
      <c r="A30" s="99" t="s">
        <v>11</v>
      </c>
      <c r="B30" s="100"/>
      <c r="C30" s="101"/>
      <c r="D30" s="16" t="s">
        <v>23</v>
      </c>
      <c r="E30" s="17" t="s">
        <v>12</v>
      </c>
      <c r="F30" s="16" t="s">
        <v>13</v>
      </c>
      <c r="G30" s="16" t="s">
        <v>14</v>
      </c>
      <c r="I30" s="37"/>
      <c r="J30" s="49">
        <f t="shared" si="1"/>
        <v>0</v>
      </c>
      <c r="K30" s="60"/>
      <c r="L30" s="52"/>
      <c r="M30" s="150"/>
      <c r="N30" s="150"/>
      <c r="O30" s="150"/>
      <c r="P30" s="150"/>
      <c r="Q30" s="150"/>
    </row>
    <row r="31" spans="1:17" ht="23.1" customHeight="1" x14ac:dyDescent="0.2">
      <c r="A31" s="126" t="s">
        <v>27</v>
      </c>
      <c r="B31" s="127"/>
      <c r="C31" s="128"/>
      <c r="D31" s="7">
        <v>8.5999999999999993E-2</v>
      </c>
      <c r="E31" s="41">
        <f>+G27</f>
        <v>6352520.2578268871</v>
      </c>
      <c r="F31" s="41">
        <f>+D31*E31</f>
        <v>546316.74217311223</v>
      </c>
      <c r="G31" s="42">
        <f>+F31</f>
        <v>546316.74217311223</v>
      </c>
      <c r="I31" s="37"/>
      <c r="J31" s="49">
        <f t="shared" si="1"/>
        <v>0</v>
      </c>
      <c r="K31" s="60"/>
      <c r="L31" s="52"/>
      <c r="M31" s="150"/>
      <c r="N31" s="150"/>
      <c r="O31" s="150"/>
      <c r="P31" s="150"/>
      <c r="Q31" s="150"/>
    </row>
    <row r="32" spans="1:17" ht="18" customHeight="1" x14ac:dyDescent="0.2">
      <c r="A32" s="93" t="s">
        <v>20</v>
      </c>
      <c r="B32" s="94"/>
      <c r="C32" s="94"/>
      <c r="D32" s="94"/>
      <c r="E32" s="94"/>
      <c r="F32" s="95"/>
      <c r="G32" s="43">
        <f>(G31)</f>
        <v>546316.74217311223</v>
      </c>
      <c r="H32" s="18">
        <v>509753</v>
      </c>
      <c r="I32" s="37">
        <f t="shared" si="0"/>
        <v>6.6927735049214769</v>
      </c>
      <c r="J32" s="49">
        <f t="shared" si="1"/>
        <v>536769.90899999999</v>
      </c>
      <c r="K32" s="60">
        <f>+K25</f>
        <v>60</v>
      </c>
      <c r="L32" s="56">
        <f>+G32*K32</f>
        <v>32779004.530386735</v>
      </c>
      <c r="M32" s="150"/>
      <c r="N32" s="150"/>
      <c r="O32" s="150"/>
      <c r="P32" s="150"/>
      <c r="Q32" s="150"/>
    </row>
    <row r="33" spans="1:17" ht="9.9499999999999993" customHeight="1" x14ac:dyDescent="0.2">
      <c r="A33" s="111"/>
      <c r="B33" s="112"/>
      <c r="C33" s="112"/>
      <c r="D33" s="112"/>
      <c r="E33" s="112"/>
      <c r="F33" s="112"/>
      <c r="G33" s="113"/>
      <c r="I33" s="37"/>
      <c r="J33" s="49">
        <f t="shared" si="1"/>
        <v>0</v>
      </c>
      <c r="K33" s="60"/>
      <c r="L33" s="52"/>
      <c r="M33" s="150"/>
      <c r="N33" s="150"/>
      <c r="O33" s="150"/>
      <c r="P33" s="150"/>
      <c r="Q33" s="150"/>
    </row>
    <row r="34" spans="1:17" ht="9.9499999999999993" customHeight="1" x14ac:dyDescent="0.2">
      <c r="A34" s="96" t="s">
        <v>83</v>
      </c>
      <c r="B34" s="97"/>
      <c r="C34" s="97"/>
      <c r="D34" s="97"/>
      <c r="E34" s="97"/>
      <c r="F34" s="97"/>
      <c r="G34" s="98"/>
      <c r="I34" s="37"/>
      <c r="J34" s="49">
        <f t="shared" si="1"/>
        <v>0</v>
      </c>
      <c r="K34" s="60"/>
      <c r="L34" s="52"/>
      <c r="M34" s="150"/>
      <c r="N34" s="150"/>
      <c r="O34" s="150"/>
      <c r="P34" s="150"/>
      <c r="Q34" s="150"/>
    </row>
    <row r="35" spans="1:17" ht="9.9499999999999993" customHeight="1" x14ac:dyDescent="0.2">
      <c r="A35" s="99" t="s">
        <v>11</v>
      </c>
      <c r="B35" s="100"/>
      <c r="C35" s="101"/>
      <c r="D35" s="16" t="s">
        <v>16</v>
      </c>
      <c r="E35" s="16" t="s">
        <v>17</v>
      </c>
      <c r="F35" s="16" t="s">
        <v>13</v>
      </c>
      <c r="G35" s="16" t="s">
        <v>14</v>
      </c>
      <c r="I35" s="37"/>
      <c r="J35" s="49">
        <f t="shared" si="1"/>
        <v>0</v>
      </c>
      <c r="K35" s="60"/>
      <c r="L35" s="52"/>
      <c r="M35" s="150"/>
      <c r="N35" s="150"/>
      <c r="O35" s="150"/>
      <c r="P35" s="150"/>
      <c r="Q35" s="150"/>
    </row>
    <row r="36" spans="1:17" ht="26.25" customHeight="1" x14ac:dyDescent="0.2">
      <c r="A36" s="105" t="s">
        <v>28</v>
      </c>
      <c r="B36" s="106"/>
      <c r="C36" s="107"/>
      <c r="D36" s="6" t="s">
        <v>18</v>
      </c>
      <c r="E36" s="8">
        <v>1</v>
      </c>
      <c r="F36" s="44">
        <v>108163</v>
      </c>
      <c r="G36" s="41">
        <f>+E36*F36</f>
        <v>108163</v>
      </c>
      <c r="I36" s="37"/>
      <c r="J36" s="49">
        <f t="shared" si="1"/>
        <v>0</v>
      </c>
      <c r="K36" s="60"/>
      <c r="L36" s="52"/>
      <c r="M36" s="150"/>
      <c r="N36" s="150"/>
      <c r="O36" s="158"/>
      <c r="P36" s="150"/>
      <c r="Q36" s="150"/>
    </row>
    <row r="37" spans="1:17" ht="24.75" customHeight="1" x14ac:dyDescent="0.2">
      <c r="A37" s="93" t="s">
        <v>20</v>
      </c>
      <c r="B37" s="94"/>
      <c r="C37" s="94"/>
      <c r="D37" s="94"/>
      <c r="E37" s="94"/>
      <c r="F37" s="95"/>
      <c r="G37" s="43">
        <f>+G36</f>
        <v>108163</v>
      </c>
      <c r="H37" s="18">
        <v>96330</v>
      </c>
      <c r="I37" s="37">
        <f t="shared" si="0"/>
        <v>10.939970230115659</v>
      </c>
      <c r="J37" s="49">
        <f t="shared" si="1"/>
        <v>101435.48999999999</v>
      </c>
      <c r="K37" s="60">
        <f>+K32</f>
        <v>60</v>
      </c>
      <c r="L37" s="56">
        <f>+G37*K37</f>
        <v>6489780</v>
      </c>
      <c r="M37" s="150"/>
      <c r="N37" s="150"/>
      <c r="O37" s="158"/>
      <c r="P37" s="150"/>
      <c r="Q37" s="150"/>
    </row>
    <row r="38" spans="1:17" ht="20.25" customHeight="1" x14ac:dyDescent="0.2">
      <c r="A38" s="111"/>
      <c r="B38" s="112"/>
      <c r="C38" s="112"/>
      <c r="D38" s="112"/>
      <c r="E38" s="112"/>
      <c r="F38" s="112"/>
      <c r="G38" s="113"/>
      <c r="I38" s="37"/>
      <c r="J38" s="49">
        <f t="shared" si="1"/>
        <v>0</v>
      </c>
      <c r="K38" s="60"/>
      <c r="L38" s="52"/>
      <c r="M38" s="150"/>
      <c r="N38" s="150"/>
      <c r="O38" s="158"/>
      <c r="P38" s="150"/>
      <c r="Q38" s="150"/>
    </row>
    <row r="39" spans="1:17" ht="19.5" customHeight="1" x14ac:dyDescent="0.2">
      <c r="A39" s="96" t="s">
        <v>84</v>
      </c>
      <c r="B39" s="97"/>
      <c r="C39" s="97"/>
      <c r="D39" s="97"/>
      <c r="E39" s="97"/>
      <c r="F39" s="97"/>
      <c r="G39" s="98"/>
      <c r="I39" s="37"/>
      <c r="J39" s="49">
        <f t="shared" si="1"/>
        <v>0</v>
      </c>
      <c r="K39" s="60"/>
      <c r="L39" s="52"/>
      <c r="M39" s="150"/>
      <c r="N39" s="150"/>
      <c r="O39" s="158"/>
      <c r="P39" s="150"/>
      <c r="Q39" s="150"/>
    </row>
    <row r="40" spans="1:17" ht="21.75" customHeight="1" x14ac:dyDescent="0.2">
      <c r="A40" s="99" t="s">
        <v>11</v>
      </c>
      <c r="B40" s="100"/>
      <c r="C40" s="101"/>
      <c r="D40" s="16" t="s">
        <v>16</v>
      </c>
      <c r="E40" s="16" t="s">
        <v>17</v>
      </c>
      <c r="F40" s="16" t="s">
        <v>13</v>
      </c>
      <c r="G40" s="16" t="s">
        <v>14</v>
      </c>
      <c r="I40" s="37"/>
      <c r="J40" s="49">
        <f t="shared" si="1"/>
        <v>0</v>
      </c>
      <c r="K40" s="60"/>
      <c r="L40" s="52"/>
      <c r="M40" s="150"/>
      <c r="N40" s="150"/>
      <c r="O40" s="158"/>
      <c r="P40" s="150"/>
      <c r="Q40" s="150"/>
    </row>
    <row r="41" spans="1:17" ht="32.25" customHeight="1" x14ac:dyDescent="0.2">
      <c r="A41" s="108" t="s">
        <v>41</v>
      </c>
      <c r="B41" s="109"/>
      <c r="C41" s="110"/>
      <c r="D41" s="6" t="s">
        <v>18</v>
      </c>
      <c r="E41" s="8">
        <v>1</v>
      </c>
      <c r="F41" s="44">
        <v>243000</v>
      </c>
      <c r="G41" s="41">
        <f>+E41*F41</f>
        <v>243000</v>
      </c>
      <c r="H41" s="18">
        <v>230000</v>
      </c>
      <c r="I41" s="18">
        <f t="shared" si="0"/>
        <v>5.3497942386831276</v>
      </c>
      <c r="J41" s="49">
        <f t="shared" si="1"/>
        <v>242189.99999999997</v>
      </c>
      <c r="K41" s="60"/>
      <c r="L41" s="52"/>
      <c r="M41" s="150"/>
      <c r="N41" s="150"/>
      <c r="O41" s="158"/>
      <c r="P41" s="150"/>
      <c r="Q41" s="150"/>
    </row>
    <row r="42" spans="1:17" ht="24" customHeight="1" x14ac:dyDescent="0.2">
      <c r="A42" s="93" t="s">
        <v>20</v>
      </c>
      <c r="B42" s="94"/>
      <c r="C42" s="94"/>
      <c r="D42" s="94"/>
      <c r="E42" s="94"/>
      <c r="F42" s="95"/>
      <c r="G42" s="36">
        <f>+G41</f>
        <v>243000</v>
      </c>
      <c r="I42" s="37"/>
      <c r="J42" s="49">
        <f t="shared" si="1"/>
        <v>0</v>
      </c>
      <c r="K42" s="60">
        <f>+K37</f>
        <v>60</v>
      </c>
      <c r="L42" s="56">
        <f>+G42*K42</f>
        <v>14580000</v>
      </c>
      <c r="M42" s="150"/>
      <c r="N42" s="150"/>
      <c r="O42" s="150"/>
      <c r="P42" s="150"/>
      <c r="Q42" s="150"/>
    </row>
    <row r="43" spans="1:17" ht="19.7" customHeight="1" x14ac:dyDescent="0.2">
      <c r="A43" s="129" t="s">
        <v>29</v>
      </c>
      <c r="B43" s="130"/>
      <c r="C43" s="130"/>
      <c r="D43" s="130"/>
      <c r="E43" s="130"/>
      <c r="F43" s="131"/>
      <c r="G43" s="36">
        <f>+G27+G32+G37+G42</f>
        <v>7249999.9999999991</v>
      </c>
      <c r="H43" s="18">
        <v>6500000</v>
      </c>
      <c r="I43" s="37">
        <f t="shared" si="0"/>
        <v>10.344827586206886</v>
      </c>
      <c r="J43" s="49">
        <f t="shared" si="1"/>
        <v>6844500</v>
      </c>
      <c r="K43" s="60"/>
      <c r="L43" s="53">
        <f>SUM(L10:L42)</f>
        <v>434999999.99999994</v>
      </c>
      <c r="M43" s="150"/>
      <c r="N43" s="150"/>
      <c r="O43" s="150"/>
      <c r="P43" s="150"/>
      <c r="Q43" s="150"/>
    </row>
    <row r="44" spans="1:17" ht="24" customHeight="1" x14ac:dyDescent="0.2">
      <c r="A44" s="9" t="s">
        <v>30</v>
      </c>
      <c r="B44" s="132"/>
      <c r="C44" s="132"/>
      <c r="D44" s="38"/>
      <c r="E44" s="38"/>
      <c r="F44" s="10" t="s">
        <v>31</v>
      </c>
      <c r="G44" s="11"/>
      <c r="M44" s="150"/>
      <c r="N44" s="150"/>
      <c r="O44" s="159"/>
      <c r="P44" s="150"/>
      <c r="Q44" s="150"/>
    </row>
    <row r="45" spans="1:17" ht="24.75" customHeight="1" x14ac:dyDescent="0.2">
      <c r="A45" s="12" t="s">
        <v>32</v>
      </c>
      <c r="B45" s="133" t="s">
        <v>33</v>
      </c>
      <c r="C45" s="133"/>
      <c r="D45" s="133"/>
      <c r="E45" s="133"/>
      <c r="F45" s="134" t="s">
        <v>34</v>
      </c>
      <c r="G45" s="135"/>
    </row>
    <row r="46" spans="1:17" ht="9.9499999999999993" customHeight="1" x14ac:dyDescent="0.2">
      <c r="A46" s="13" t="s">
        <v>35</v>
      </c>
      <c r="B46" s="136" t="s">
        <v>35</v>
      </c>
      <c r="C46" s="136"/>
      <c r="D46" s="136"/>
      <c r="E46" s="39"/>
      <c r="F46" s="137" t="s">
        <v>36</v>
      </c>
      <c r="G46" s="138"/>
    </row>
    <row r="47" spans="1:17" ht="9.6" customHeight="1" x14ac:dyDescent="0.2">
      <c r="A47" s="123" t="s">
        <v>37</v>
      </c>
      <c r="B47" s="124"/>
      <c r="C47" s="124"/>
      <c r="D47" s="124"/>
      <c r="E47" s="124"/>
      <c r="F47" s="124"/>
      <c r="G47" s="125"/>
    </row>
    <row r="48" spans="1:17" x14ac:dyDescent="0.2">
      <c r="A48" s="108" t="s">
        <v>78</v>
      </c>
      <c r="B48" s="109"/>
      <c r="C48" s="109"/>
      <c r="D48" s="109"/>
      <c r="E48" s="109"/>
      <c r="F48" s="109"/>
      <c r="G48" s="110"/>
    </row>
    <row r="49" spans="1:16" x14ac:dyDescent="0.2">
      <c r="A49" s="108" t="s">
        <v>87</v>
      </c>
      <c r="B49" s="109"/>
      <c r="C49" s="109"/>
      <c r="D49" s="109"/>
      <c r="E49" s="109"/>
      <c r="F49" s="109"/>
      <c r="G49" s="110"/>
    </row>
    <row r="50" spans="1:16" x14ac:dyDescent="0.2">
      <c r="A50" s="140" t="s">
        <v>38</v>
      </c>
      <c r="B50" s="109"/>
      <c r="C50" s="109"/>
      <c r="D50" s="109"/>
      <c r="E50" s="109"/>
      <c r="F50" s="109"/>
      <c r="G50" s="110"/>
    </row>
    <row r="51" spans="1:16" x14ac:dyDescent="0.2">
      <c r="A51" s="108" t="s">
        <v>40</v>
      </c>
      <c r="B51" s="109"/>
      <c r="C51" s="109"/>
      <c r="D51" s="109"/>
      <c r="E51" s="109"/>
      <c r="F51" s="109"/>
      <c r="G51" s="110"/>
      <c r="K51" s="139" t="s">
        <v>90</v>
      </c>
      <c r="L51" s="61" t="s">
        <v>95</v>
      </c>
      <c r="M51" s="62">
        <f>+L10+L14+L18</f>
        <v>312907429.07345343</v>
      </c>
    </row>
    <row r="52" spans="1:16" ht="60" customHeight="1" x14ac:dyDescent="0.2">
      <c r="K52" s="139"/>
      <c r="L52" s="61" t="s">
        <v>97</v>
      </c>
      <c r="M52" s="62">
        <f>+L25</f>
        <v>68243786.396159753</v>
      </c>
      <c r="N52" s="63">
        <f>+M52/M51</f>
        <v>0.21809576908491959</v>
      </c>
    </row>
    <row r="53" spans="1:16" x14ac:dyDescent="0.2">
      <c r="K53" s="139"/>
      <c r="L53" s="61" t="s">
        <v>96</v>
      </c>
      <c r="M53" s="68">
        <f>+M51+M52</f>
        <v>381151215.46961319</v>
      </c>
      <c r="O53" s="54"/>
      <c r="P53" s="55"/>
    </row>
    <row r="54" spans="1:16" x14ac:dyDescent="0.2">
      <c r="K54" s="139" t="s">
        <v>91</v>
      </c>
      <c r="L54" s="65" t="s">
        <v>92</v>
      </c>
      <c r="M54" s="66">
        <f>+L32</f>
        <v>32779004.530386735</v>
      </c>
      <c r="O54" s="54"/>
      <c r="P54" s="55"/>
    </row>
    <row r="55" spans="1:16" x14ac:dyDescent="0.2">
      <c r="K55" s="139"/>
      <c r="L55" s="65" t="s">
        <v>93</v>
      </c>
      <c r="M55" s="66">
        <f>+L37</f>
        <v>6489780</v>
      </c>
      <c r="P55" s="62"/>
    </row>
    <row r="56" spans="1:16" x14ac:dyDescent="0.2">
      <c r="K56" s="139"/>
      <c r="L56" s="65" t="s">
        <v>94</v>
      </c>
      <c r="M56" s="66">
        <f>+L42</f>
        <v>14580000</v>
      </c>
    </row>
    <row r="57" spans="1:16" x14ac:dyDescent="0.2">
      <c r="L57" s="61" t="s">
        <v>98</v>
      </c>
      <c r="M57" s="62">
        <f>+M56+M55+M54+M53</f>
        <v>434999999.99999994</v>
      </c>
    </row>
    <row r="59" spans="1:16" x14ac:dyDescent="0.2">
      <c r="K59" s="160"/>
      <c r="L59" s="161"/>
      <c r="M59" s="162"/>
    </row>
    <row r="60" spans="1:16" x14ac:dyDescent="0.2">
      <c r="K60" s="160"/>
      <c r="L60" s="161"/>
      <c r="M60" s="162"/>
    </row>
    <row r="61" spans="1:16" x14ac:dyDescent="0.2">
      <c r="K61" s="160"/>
      <c r="L61" s="163"/>
      <c r="M61" s="162"/>
    </row>
    <row r="62" spans="1:16" x14ac:dyDescent="0.2">
      <c r="K62" s="163"/>
      <c r="L62" s="160"/>
      <c r="M62" s="164"/>
    </row>
    <row r="64" spans="1:16" x14ac:dyDescent="0.2">
      <c r="M64" s="64"/>
    </row>
    <row r="65" spans="13:13" x14ac:dyDescent="0.2">
      <c r="M65" s="67"/>
    </row>
    <row r="66" spans="13:13" x14ac:dyDescent="0.2">
      <c r="M66" s="67"/>
    </row>
  </sheetData>
  <mergeCells count="56">
    <mergeCell ref="K54:K56"/>
    <mergeCell ref="A47:G47"/>
    <mergeCell ref="A48:G48"/>
    <mergeCell ref="A49:G49"/>
    <mergeCell ref="A50:G50"/>
    <mergeCell ref="A51:G51"/>
    <mergeCell ref="K51:K53"/>
    <mergeCell ref="A43:F43"/>
    <mergeCell ref="B44:C44"/>
    <mergeCell ref="B45:E45"/>
    <mergeCell ref="F45:G45"/>
    <mergeCell ref="B46:D46"/>
    <mergeCell ref="F46:G46"/>
    <mergeCell ref="A42:F42"/>
    <mergeCell ref="A31:C31"/>
    <mergeCell ref="A32:F32"/>
    <mergeCell ref="A33:G33"/>
    <mergeCell ref="A34:G34"/>
    <mergeCell ref="A35:C35"/>
    <mergeCell ref="A36:C36"/>
    <mergeCell ref="A37:F37"/>
    <mergeCell ref="A38:G38"/>
    <mergeCell ref="A39:G39"/>
    <mergeCell ref="A40:C40"/>
    <mergeCell ref="A41:C41"/>
    <mergeCell ref="A30:C30"/>
    <mergeCell ref="A19:G19"/>
    <mergeCell ref="A20:F20"/>
    <mergeCell ref="A21:G21"/>
    <mergeCell ref="A22:G22"/>
    <mergeCell ref="A23:C23"/>
    <mergeCell ref="A24:C24"/>
    <mergeCell ref="A25:F25"/>
    <mergeCell ref="A26:G26"/>
    <mergeCell ref="A27:F27"/>
    <mergeCell ref="A28:G28"/>
    <mergeCell ref="A29:G29"/>
    <mergeCell ref="A18:F18"/>
    <mergeCell ref="A7:G7"/>
    <mergeCell ref="A8:C8"/>
    <mergeCell ref="A9:C9"/>
    <mergeCell ref="A10:F10"/>
    <mergeCell ref="A11:G11"/>
    <mergeCell ref="A12:C12"/>
    <mergeCell ref="A13:C13"/>
    <mergeCell ref="A14:F14"/>
    <mergeCell ref="A15:G15"/>
    <mergeCell ref="A16:C16"/>
    <mergeCell ref="A17:C17"/>
    <mergeCell ref="A6:B6"/>
    <mergeCell ref="D6:G6"/>
    <mergeCell ref="A1:C3"/>
    <mergeCell ref="E1:G1"/>
    <mergeCell ref="E2:G2"/>
    <mergeCell ref="A4:D4"/>
    <mergeCell ref="A5:B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H47"/>
  <sheetViews>
    <sheetView workbookViewId="0">
      <selection activeCell="D34" sqref="D34:E34"/>
    </sheetView>
  </sheetViews>
  <sheetFormatPr baseColWidth="10" defaultRowHeight="12.75" x14ac:dyDescent="0.2"/>
  <cols>
    <col min="2" max="2" width="67.33203125" customWidth="1"/>
    <col min="3" max="3" width="13.6640625" bestFit="1" customWidth="1"/>
    <col min="6" max="6" width="22.83203125" customWidth="1"/>
  </cols>
  <sheetData>
    <row r="3" spans="2:3" x14ac:dyDescent="0.2">
      <c r="B3" s="33" t="s">
        <v>76</v>
      </c>
      <c r="C3" s="20">
        <v>1423500</v>
      </c>
    </row>
    <row r="4" spans="2:3" x14ac:dyDescent="0.2">
      <c r="B4" s="33" t="s">
        <v>77</v>
      </c>
      <c r="C4" s="20">
        <v>200000</v>
      </c>
    </row>
    <row r="5" spans="2:3" x14ac:dyDescent="0.2">
      <c r="B5" s="33" t="s">
        <v>76</v>
      </c>
      <c r="C5" s="20">
        <f>(C3+C4)</f>
        <v>1623500</v>
      </c>
    </row>
    <row r="6" spans="2:3" ht="13.5" thickBot="1" x14ac:dyDescent="0.25">
      <c r="B6" s="21"/>
      <c r="C6" s="21"/>
    </row>
    <row r="7" spans="2:3" ht="13.5" thickBot="1" x14ac:dyDescent="0.25">
      <c r="B7" s="142" t="s">
        <v>44</v>
      </c>
      <c r="C7" s="143"/>
    </row>
    <row r="8" spans="2:3" x14ac:dyDescent="0.2">
      <c r="B8" s="21"/>
      <c r="C8" s="21"/>
    </row>
    <row r="9" spans="2:3" x14ac:dyDescent="0.2">
      <c r="B9" s="22" t="s">
        <v>45</v>
      </c>
      <c r="C9" s="23" t="s">
        <v>46</v>
      </c>
    </row>
    <row r="10" spans="2:3" x14ac:dyDescent="0.2">
      <c r="B10" s="19" t="s">
        <v>47</v>
      </c>
      <c r="C10" s="24">
        <v>8.3299999999999999E-2</v>
      </c>
    </row>
    <row r="11" spans="2:3" x14ac:dyDescent="0.2">
      <c r="B11" s="19" t="s">
        <v>48</v>
      </c>
      <c r="C11" s="24">
        <v>8.3299999999999999E-2</v>
      </c>
    </row>
    <row r="12" spans="2:3" x14ac:dyDescent="0.2">
      <c r="B12" s="19" t="s">
        <v>49</v>
      </c>
      <c r="C12" s="24">
        <v>0.01</v>
      </c>
    </row>
    <row r="13" spans="2:3" x14ac:dyDescent="0.2">
      <c r="B13" s="19" t="s">
        <v>50</v>
      </c>
      <c r="C13" s="24">
        <v>0.103627</v>
      </c>
    </row>
    <row r="14" spans="2:3" x14ac:dyDescent="0.2">
      <c r="B14" s="19" t="s">
        <v>51</v>
      </c>
      <c r="C14" s="24">
        <v>4.1700000000000001E-2</v>
      </c>
    </row>
    <row r="15" spans="2:3" x14ac:dyDescent="0.2">
      <c r="B15" s="19" t="s">
        <v>52</v>
      </c>
      <c r="C15" s="24">
        <v>8.5000000000000006E-2</v>
      </c>
    </row>
    <row r="16" spans="2:3" x14ac:dyDescent="0.2">
      <c r="B16" s="19" t="s">
        <v>53</v>
      </c>
      <c r="C16" s="24">
        <v>0.12</v>
      </c>
    </row>
    <row r="17" spans="2:8" x14ac:dyDescent="0.2">
      <c r="B17" s="19" t="s">
        <v>54</v>
      </c>
      <c r="C17" s="24">
        <v>6.9599999999999995E-2</v>
      </c>
    </row>
    <row r="18" spans="2:8" x14ac:dyDescent="0.2">
      <c r="B18" s="19" t="s">
        <v>55</v>
      </c>
      <c r="C18" s="24">
        <v>0.02</v>
      </c>
    </row>
    <row r="19" spans="2:8" x14ac:dyDescent="0.2">
      <c r="B19" s="19" t="s">
        <v>56</v>
      </c>
      <c r="C19" s="24">
        <v>0.03</v>
      </c>
    </row>
    <row r="20" spans="2:8" x14ac:dyDescent="0.2">
      <c r="B20" s="19" t="s">
        <v>57</v>
      </c>
      <c r="C20" s="24">
        <v>0.04</v>
      </c>
    </row>
    <row r="21" spans="2:8" x14ac:dyDescent="0.2">
      <c r="B21" s="19" t="s">
        <v>58</v>
      </c>
      <c r="C21" s="24">
        <v>3.5827900000000003E-2</v>
      </c>
    </row>
    <row r="22" spans="2:8" x14ac:dyDescent="0.2">
      <c r="B22" s="19" t="s">
        <v>59</v>
      </c>
      <c r="C22" s="24">
        <v>3.4099999999999998E-2</v>
      </c>
    </row>
    <row r="23" spans="2:8" x14ac:dyDescent="0.2">
      <c r="B23" s="19" t="s">
        <v>60</v>
      </c>
      <c r="C23" s="24">
        <f>SUM(C10:C22)</f>
        <v>0.75645490000000015</v>
      </c>
      <c r="D23" s="34">
        <v>1.7564550000000001</v>
      </c>
    </row>
    <row r="25" spans="2:8" x14ac:dyDescent="0.2">
      <c r="B25" s="33" t="s">
        <v>75</v>
      </c>
      <c r="C25" s="26">
        <f>(1423500*D23)</f>
        <v>2500313.6925000004</v>
      </c>
      <c r="D25" s="27">
        <f>(C3*D23)</f>
        <v>2500313.6925000004</v>
      </c>
      <c r="E25" s="21"/>
      <c r="F25" s="21"/>
      <c r="G25" s="21"/>
      <c r="H25" s="21"/>
    </row>
    <row r="26" spans="2:8" x14ac:dyDescent="0.2">
      <c r="B26" s="21"/>
      <c r="C26" s="21"/>
      <c r="D26" s="21"/>
      <c r="E26" s="21"/>
      <c r="F26" s="21"/>
      <c r="G26" s="21"/>
      <c r="H26" s="21"/>
    </row>
    <row r="27" spans="2:8" ht="13.5" thickBot="1" x14ac:dyDescent="0.25">
      <c r="B27" s="21"/>
      <c r="C27" s="21"/>
      <c r="D27" s="21"/>
      <c r="E27" s="21"/>
      <c r="F27" s="21"/>
      <c r="G27" s="21"/>
      <c r="H27" s="21"/>
    </row>
    <row r="28" spans="2:8" ht="13.5" thickBot="1" x14ac:dyDescent="0.25">
      <c r="B28" s="142" t="s">
        <v>61</v>
      </c>
      <c r="C28" s="144"/>
      <c r="D28" s="144"/>
      <c r="E28" s="143"/>
      <c r="F28" s="21"/>
      <c r="G28" s="21"/>
      <c r="H28" s="21"/>
    </row>
    <row r="29" spans="2:8" x14ac:dyDescent="0.2">
      <c r="B29" s="21"/>
      <c r="C29" s="21"/>
      <c r="D29" s="21"/>
      <c r="E29" s="21"/>
      <c r="F29" s="21"/>
      <c r="G29" s="21"/>
      <c r="H29" s="21"/>
    </row>
    <row r="30" spans="2:8" x14ac:dyDescent="0.2">
      <c r="B30" s="21"/>
      <c r="C30" s="21"/>
      <c r="D30" s="21"/>
      <c r="E30" s="21"/>
      <c r="F30" s="21"/>
      <c r="G30" s="21"/>
      <c r="H30" s="21"/>
    </row>
    <row r="31" spans="2:8" ht="15" x14ac:dyDescent="0.2">
      <c r="B31" s="28" t="s">
        <v>62</v>
      </c>
      <c r="C31" s="29" t="s">
        <v>63</v>
      </c>
      <c r="D31" s="145" t="s">
        <v>64</v>
      </c>
      <c r="E31" s="145"/>
      <c r="F31" s="21"/>
      <c r="G31" s="21"/>
      <c r="H31" s="21"/>
    </row>
    <row r="32" spans="2:8" x14ac:dyDescent="0.2">
      <c r="B32" s="19" t="s">
        <v>65</v>
      </c>
      <c r="C32" s="22" t="s">
        <v>66</v>
      </c>
      <c r="D32" s="141">
        <f>(C25*G32)/30</f>
        <v>291703.26412500005</v>
      </c>
      <c r="E32" s="141"/>
      <c r="F32" s="30" t="s">
        <v>67</v>
      </c>
      <c r="G32" s="31">
        <v>3.5</v>
      </c>
      <c r="H32" s="21"/>
    </row>
    <row r="33" spans="2:8" x14ac:dyDescent="0.2">
      <c r="B33" s="19" t="s">
        <v>68</v>
      </c>
      <c r="C33" s="22" t="s">
        <v>66</v>
      </c>
      <c r="D33" s="141">
        <f>(C25*G33)/30</f>
        <v>229195.42181250002</v>
      </c>
      <c r="E33" s="141" t="e">
        <v>#REF!</v>
      </c>
      <c r="F33" s="30" t="s">
        <v>67</v>
      </c>
      <c r="G33" s="31">
        <v>2.75</v>
      </c>
      <c r="H33" s="21"/>
    </row>
    <row r="34" spans="2:8" x14ac:dyDescent="0.2">
      <c r="B34" s="19" t="s">
        <v>69</v>
      </c>
      <c r="C34" s="22" t="s">
        <v>70</v>
      </c>
      <c r="D34" s="141">
        <f>(C25*G34)/30</f>
        <v>208359.47437500005</v>
      </c>
      <c r="E34" s="141" t="e">
        <v>#REF!</v>
      </c>
      <c r="F34" s="30" t="s">
        <v>67</v>
      </c>
      <c r="G34" s="31">
        <v>2.5</v>
      </c>
      <c r="H34" s="32">
        <v>2.5</v>
      </c>
    </row>
    <row r="35" spans="2:8" x14ac:dyDescent="0.2">
      <c r="B35" s="19" t="s">
        <v>71</v>
      </c>
      <c r="C35" s="22" t="s">
        <v>70</v>
      </c>
      <c r="D35" s="141">
        <f>(C25*G35)/30</f>
        <v>216693.85335000005</v>
      </c>
      <c r="E35" s="141" t="e">
        <v>#REF!</v>
      </c>
      <c r="F35" s="30" t="s">
        <v>67</v>
      </c>
      <c r="G35" s="31">
        <v>2.6</v>
      </c>
      <c r="H35" s="32">
        <v>2.6</v>
      </c>
    </row>
    <row r="36" spans="2:8" x14ac:dyDescent="0.2">
      <c r="B36" s="19" t="s">
        <v>72</v>
      </c>
      <c r="C36" s="22" t="s">
        <v>70</v>
      </c>
      <c r="D36" s="141">
        <f>(C25*G36)/30</f>
        <v>150018.82155000002</v>
      </c>
      <c r="E36" s="141"/>
      <c r="F36" s="30" t="s">
        <v>67</v>
      </c>
      <c r="G36" s="31">
        <v>1.8</v>
      </c>
      <c r="H36" s="32">
        <v>1.8</v>
      </c>
    </row>
    <row r="37" spans="2:8" x14ac:dyDescent="0.2">
      <c r="B37" s="19" t="s">
        <v>73</v>
      </c>
      <c r="C37" s="22" t="s">
        <v>70</v>
      </c>
      <c r="D37" s="141">
        <f>(C25*G37)/30</f>
        <v>125015.68462500001</v>
      </c>
      <c r="E37" s="141"/>
      <c r="F37" s="30" t="s">
        <v>67</v>
      </c>
      <c r="G37" s="31">
        <v>1.5</v>
      </c>
      <c r="H37" s="32">
        <v>1.5</v>
      </c>
    </row>
    <row r="38" spans="2:8" x14ac:dyDescent="0.2">
      <c r="B38" s="25"/>
      <c r="C38" s="30"/>
      <c r="D38" s="21"/>
      <c r="E38" s="21"/>
      <c r="F38" s="21"/>
      <c r="G38" s="21"/>
      <c r="H38" s="21"/>
    </row>
    <row r="39" spans="2:8" x14ac:dyDescent="0.2">
      <c r="B39" s="25"/>
      <c r="C39" s="30"/>
      <c r="D39" s="21"/>
      <c r="E39" s="21"/>
      <c r="F39" s="21"/>
      <c r="G39" s="21"/>
      <c r="H39" s="21"/>
    </row>
    <row r="40" spans="2:8" x14ac:dyDescent="0.2">
      <c r="B40" s="25"/>
      <c r="C40" s="30"/>
      <c r="D40" s="21"/>
      <c r="E40" s="21"/>
      <c r="F40" s="21"/>
      <c r="G40" s="21"/>
      <c r="H40" s="21"/>
    </row>
    <row r="41" spans="2:8" ht="15" x14ac:dyDescent="0.2">
      <c r="B41" s="28" t="s">
        <v>62</v>
      </c>
      <c r="C41" s="29" t="s">
        <v>63</v>
      </c>
      <c r="D41" s="147" t="s">
        <v>64</v>
      </c>
      <c r="E41" s="147"/>
      <c r="F41" s="21"/>
      <c r="G41" s="21"/>
      <c r="H41" s="21"/>
    </row>
    <row r="42" spans="2:8" x14ac:dyDescent="0.2">
      <c r="B42" s="19" t="s">
        <v>65</v>
      </c>
      <c r="C42" s="22" t="s">
        <v>74</v>
      </c>
      <c r="D42" s="148">
        <f>(D32/8)</f>
        <v>36462.908015625006</v>
      </c>
      <c r="E42" s="149"/>
      <c r="F42" s="21"/>
      <c r="G42" s="21"/>
      <c r="H42" s="21"/>
    </row>
    <row r="43" spans="2:8" x14ac:dyDescent="0.2">
      <c r="B43" s="19" t="s">
        <v>68</v>
      </c>
      <c r="C43" s="22" t="s">
        <v>74</v>
      </c>
      <c r="D43" s="148">
        <f t="shared" ref="D43" si="0">(D33/8)</f>
        <v>28649.427726562502</v>
      </c>
      <c r="E43" s="149"/>
      <c r="F43" s="21"/>
      <c r="G43" s="21"/>
      <c r="H43" s="21"/>
    </row>
    <row r="44" spans="2:8" x14ac:dyDescent="0.2">
      <c r="B44" s="19" t="s">
        <v>69</v>
      </c>
      <c r="C44" s="22" t="s">
        <v>74</v>
      </c>
      <c r="D44" s="146">
        <f>(D34/8)</f>
        <v>26044.934296875006</v>
      </c>
      <c r="E44" s="146" t="e">
        <v>#REF!</v>
      </c>
      <c r="F44" s="21"/>
      <c r="G44" s="21"/>
      <c r="H44" s="21"/>
    </row>
    <row r="45" spans="2:8" x14ac:dyDescent="0.2">
      <c r="B45" s="19" t="s">
        <v>71</v>
      </c>
      <c r="C45" s="22" t="s">
        <v>74</v>
      </c>
      <c r="D45" s="146">
        <f>(D35/8)</f>
        <v>27086.731668750006</v>
      </c>
      <c r="E45" s="146" t="e">
        <v>#REF!</v>
      </c>
      <c r="F45" s="21"/>
      <c r="G45" s="21"/>
      <c r="H45" s="21"/>
    </row>
    <row r="46" spans="2:8" x14ac:dyDescent="0.2">
      <c r="B46" s="19" t="s">
        <v>72</v>
      </c>
      <c r="C46" s="22" t="s">
        <v>74</v>
      </c>
      <c r="D46" s="146">
        <f>(D36/8)</f>
        <v>18752.352693750003</v>
      </c>
      <c r="E46" s="146"/>
      <c r="F46" s="21"/>
      <c r="G46" s="21"/>
      <c r="H46" s="21"/>
    </row>
    <row r="47" spans="2:8" x14ac:dyDescent="0.2">
      <c r="B47" s="19" t="s">
        <v>73</v>
      </c>
      <c r="C47" s="22" t="s">
        <v>74</v>
      </c>
      <c r="D47" s="146">
        <f>(D37/8)</f>
        <v>15626.960578125001</v>
      </c>
      <c r="E47" s="146"/>
      <c r="F47" s="21"/>
      <c r="G47" s="21"/>
      <c r="H47" s="21"/>
    </row>
  </sheetData>
  <mergeCells count="16">
    <mergeCell ref="D44:E44"/>
    <mergeCell ref="D45:E45"/>
    <mergeCell ref="D46:E46"/>
    <mergeCell ref="D47:E47"/>
    <mergeCell ref="D35:E35"/>
    <mergeCell ref="D36:E36"/>
    <mergeCell ref="D37:E37"/>
    <mergeCell ref="D41:E41"/>
    <mergeCell ref="D42:E42"/>
    <mergeCell ref="D43:E43"/>
    <mergeCell ref="D34:E34"/>
    <mergeCell ref="B7:C7"/>
    <mergeCell ref="B28:E28"/>
    <mergeCell ref="D31:E31"/>
    <mergeCell ref="D32:E32"/>
    <mergeCell ref="D33:E3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Presupuesto oficial</vt:lpstr>
      <vt:lpstr>APU INICIAL CON CORNARE 60</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2024-05-03T19:03:17Z</cp:lastPrinted>
  <dcterms:created xsi:type="dcterms:W3CDTF">2024-04-25T21:01:20Z</dcterms:created>
  <dcterms:modified xsi:type="dcterms:W3CDTF">2026-08-03T20:07:26Z</dcterms:modified>
</cp:coreProperties>
</file>