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/>
  <mc:AlternateContent xmlns:mc="http://schemas.openxmlformats.org/markup-compatibility/2006">
    <mc:Choice Requires="x15">
      <x15ac:absPath xmlns:x15ac="http://schemas.microsoft.com/office/spreadsheetml/2010/11/ac" url="C:\Users\1010236709C\Documents\POZOS\revision financiera\"/>
    </mc:Choice>
  </mc:AlternateContent>
  <xr:revisionPtr revIDLastSave="0" documentId="8_{CEA6ACA1-323B-403D-ACD9-28668FEDC6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Lro1duRMBPNHY5EXHh+Ib/4ABJtsWTc9h9ZtTqguJ9o="/>
    </ext>
  </extLst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3" i="1"/>
  <c r="G12" i="1"/>
  <c r="G11" i="1"/>
  <c r="G10" i="1"/>
  <c r="G9" i="1"/>
  <c r="G8" i="1"/>
  <c r="I32" i="1" l="1"/>
  <c r="W30" i="1"/>
  <c r="V30" i="1"/>
  <c r="W26" i="1"/>
  <c r="V26" i="1"/>
  <c r="V24" i="1"/>
  <c r="V20" i="1"/>
  <c r="W14" i="1"/>
  <c r="V14" i="1"/>
  <c r="W10" i="1"/>
  <c r="T30" i="1"/>
  <c r="T28" i="1"/>
  <c r="U26" i="1"/>
  <c r="T26" i="1"/>
  <c r="U22" i="1"/>
  <c r="U14" i="1"/>
  <c r="T14" i="1"/>
  <c r="U16" i="1"/>
  <c r="U17" i="1"/>
  <c r="T10" i="1"/>
  <c r="U8" i="1"/>
  <c r="T8" i="1"/>
  <c r="S9" i="1"/>
  <c r="S12" i="1"/>
  <c r="S17" i="1"/>
  <c r="S18" i="1"/>
  <c r="S19" i="1"/>
  <c r="S8" i="1"/>
  <c r="S32" i="1" s="1"/>
  <c r="Q17" i="1"/>
  <c r="W17" i="1" s="1"/>
  <c r="Q18" i="1"/>
  <c r="Q19" i="1"/>
  <c r="Q20" i="1"/>
  <c r="Q12" i="1"/>
  <c r="Q9" i="1"/>
  <c r="Q32" i="1" s="1"/>
  <c r="O30" i="1"/>
  <c r="X30" i="1" s="1"/>
  <c r="H30" i="1"/>
  <c r="N29" i="1"/>
  <c r="O29" i="1" s="1"/>
  <c r="H29" i="1"/>
  <c r="O28" i="1"/>
  <c r="W28" i="1" s="1"/>
  <c r="N28" i="1"/>
  <c r="H28" i="1"/>
  <c r="N27" i="1"/>
  <c r="O27" i="1" s="1"/>
  <c r="X27" i="1" s="1"/>
  <c r="H27" i="1"/>
  <c r="O26" i="1"/>
  <c r="X26" i="1" s="1"/>
  <c r="H26" i="1"/>
  <c r="N25" i="1"/>
  <c r="O25" i="1" s="1"/>
  <c r="V25" i="1" s="1"/>
  <c r="H25" i="1"/>
  <c r="N24" i="1"/>
  <c r="O24" i="1" s="1"/>
  <c r="X24" i="1" s="1"/>
  <c r="H24" i="1"/>
  <c r="O23" i="1"/>
  <c r="X23" i="1" s="1"/>
  <c r="N23" i="1"/>
  <c r="L23" i="1"/>
  <c r="K23" i="1"/>
  <c r="H23" i="1"/>
  <c r="O22" i="1"/>
  <c r="X22" i="1" s="1"/>
  <c r="N22" i="1"/>
  <c r="L22" i="1"/>
  <c r="K22" i="1"/>
  <c r="H22" i="1"/>
  <c r="O21" i="1"/>
  <c r="Y21" i="1" s="1"/>
  <c r="Z21" i="1" s="1"/>
  <c r="L21" i="1"/>
  <c r="V21" i="1" s="1"/>
  <c r="H21" i="1"/>
  <c r="O20" i="1"/>
  <c r="X20" i="1" s="1"/>
  <c r="L20" i="1"/>
  <c r="W20" i="1" s="1"/>
  <c r="H20" i="1"/>
  <c r="O19" i="1"/>
  <c r="W19" i="1" s="1"/>
  <c r="N19" i="1"/>
  <c r="H19" i="1"/>
  <c r="N18" i="1"/>
  <c r="O18" i="1" s="1"/>
  <c r="U18" i="1" s="1"/>
  <c r="H18" i="1"/>
  <c r="N17" i="1"/>
  <c r="O17" i="1" s="1"/>
  <c r="V17" i="1" s="1"/>
  <c r="H17" i="1"/>
  <c r="N16" i="1"/>
  <c r="O16" i="1" s="1"/>
  <c r="X16" i="1" s="1"/>
  <c r="O15" i="1"/>
  <c r="U15" i="1" s="1"/>
  <c r="N15" i="1"/>
  <c r="H15" i="1"/>
  <c r="N14" i="1"/>
  <c r="O14" i="1" s="1"/>
  <c r="X14" i="1" s="1"/>
  <c r="H14" i="1"/>
  <c r="N13" i="1"/>
  <c r="O13" i="1" s="1"/>
  <c r="Y13" i="1" s="1"/>
  <c r="Z13" i="1" s="1"/>
  <c r="L13" i="1"/>
  <c r="W13" i="1" s="1"/>
  <c r="H13" i="1"/>
  <c r="O12" i="1"/>
  <c r="T12" i="1" s="1"/>
  <c r="N12" i="1"/>
  <c r="H12" i="1"/>
  <c r="O11" i="1"/>
  <c r="V11" i="1" s="1"/>
  <c r="N11" i="1"/>
  <c r="H11" i="1"/>
  <c r="O10" i="1"/>
  <c r="V10" i="1" s="1"/>
  <c r="N10" i="1"/>
  <c r="H10" i="1"/>
  <c r="N9" i="1"/>
  <c r="O9" i="1" s="1"/>
  <c r="H9" i="1"/>
  <c r="P8" i="1"/>
  <c r="N8" i="1"/>
  <c r="O8" i="1" s="1"/>
  <c r="X8" i="1" s="1"/>
  <c r="H8" i="1"/>
  <c r="Q3" i="1"/>
  <c r="Y29" i="1" l="1"/>
  <c r="Z29" i="1" s="1"/>
  <c r="T29" i="1"/>
  <c r="W29" i="1"/>
  <c r="V29" i="1"/>
  <c r="U29" i="1"/>
  <c r="X29" i="1"/>
  <c r="T9" i="1"/>
  <c r="W9" i="1"/>
  <c r="X9" i="1"/>
  <c r="V9" i="1"/>
  <c r="Y9" i="1"/>
  <c r="Z9" i="1" s="1"/>
  <c r="X21" i="1"/>
  <c r="X13" i="1"/>
  <c r="Y28" i="1"/>
  <c r="Z28" i="1" s="1"/>
  <c r="Y20" i="1"/>
  <c r="Z20" i="1" s="1"/>
  <c r="Y12" i="1"/>
  <c r="Z12" i="1" s="1"/>
  <c r="T16" i="1"/>
  <c r="U25" i="1"/>
  <c r="U11" i="1"/>
  <c r="T19" i="1"/>
  <c r="T24" i="1"/>
  <c r="U30" i="1"/>
  <c r="W25" i="1"/>
  <c r="V12" i="1"/>
  <c r="V18" i="1"/>
  <c r="V22" i="1"/>
  <c r="V27" i="1"/>
  <c r="X28" i="1"/>
  <c r="X12" i="1"/>
  <c r="Y27" i="1"/>
  <c r="Z27" i="1" s="1"/>
  <c r="Y19" i="1"/>
  <c r="Z19" i="1" s="1"/>
  <c r="Y11" i="1"/>
  <c r="Z11" i="1" s="1"/>
  <c r="T27" i="1"/>
  <c r="U27" i="1"/>
  <c r="T18" i="1"/>
  <c r="W27" i="1"/>
  <c r="W21" i="1"/>
  <c r="T15" i="1"/>
  <c r="U23" i="1"/>
  <c r="U10" i="1"/>
  <c r="T20" i="1"/>
  <c r="U24" i="1"/>
  <c r="V8" i="1"/>
  <c r="W24" i="1"/>
  <c r="W12" i="1"/>
  <c r="W18" i="1"/>
  <c r="W22" i="1"/>
  <c r="V28" i="1"/>
  <c r="X19" i="1"/>
  <c r="X11" i="1"/>
  <c r="Y26" i="1"/>
  <c r="Z26" i="1" s="1"/>
  <c r="Y18" i="1"/>
  <c r="Z18" i="1" s="1"/>
  <c r="Y10" i="1"/>
  <c r="Z10" i="1" s="1"/>
  <c r="U12" i="1"/>
  <c r="U19" i="1"/>
  <c r="T13" i="1"/>
  <c r="U20" i="1"/>
  <c r="T25" i="1"/>
  <c r="W8" i="1"/>
  <c r="W15" i="1"/>
  <c r="V13" i="1"/>
  <c r="V19" i="1"/>
  <c r="V23" i="1"/>
  <c r="X18" i="1"/>
  <c r="X10" i="1"/>
  <c r="Y25" i="1"/>
  <c r="Z25" i="1" s="1"/>
  <c r="Y17" i="1"/>
  <c r="Z17" i="1" s="1"/>
  <c r="L32" i="1"/>
  <c r="T23" i="1"/>
  <c r="T11" i="1"/>
  <c r="U13" i="1"/>
  <c r="T21" i="1"/>
  <c r="V15" i="1"/>
  <c r="W11" i="1"/>
  <c r="W23" i="1"/>
  <c r="X25" i="1"/>
  <c r="X17" i="1"/>
  <c r="Y24" i="1"/>
  <c r="Z24" i="1" s="1"/>
  <c r="Y16" i="1"/>
  <c r="Z16" i="1" s="1"/>
  <c r="O32" i="1"/>
  <c r="Y8" i="1"/>
  <c r="Z8" i="1" s="1"/>
  <c r="Z32" i="1" s="1"/>
  <c r="Y23" i="1"/>
  <c r="Z23" i="1" s="1"/>
  <c r="Y15" i="1"/>
  <c r="Z15" i="1" s="1"/>
  <c r="X15" i="1"/>
  <c r="Y30" i="1"/>
  <c r="Z30" i="1" s="1"/>
  <c r="Y22" i="1"/>
  <c r="Z22" i="1" s="1"/>
  <c r="Y14" i="1"/>
  <c r="Z14" i="1" s="1"/>
  <c r="U21" i="1"/>
  <c r="U28" i="1"/>
  <c r="T17" i="1"/>
  <c r="T22" i="1"/>
  <c r="U9" i="1"/>
</calcChain>
</file>

<file path=xl/sharedStrings.xml><?xml version="1.0" encoding="utf-8"?>
<sst xmlns="http://schemas.openxmlformats.org/spreadsheetml/2006/main" count="104" uniqueCount="45">
  <si>
    <t>ESTUDIOS DEL SECTOR - CUADRO COMPARATIVO DE COTIZACIONES</t>
  </si>
  <si>
    <t>ITEM</t>
  </si>
  <si>
    <t>Servicio</t>
  </si>
  <si>
    <t>Unidad</t>
  </si>
  <si>
    <t>Cant Rutinas</t>
  </si>
  <si>
    <t>COTIZACION ING BOMBAS SAS 2026</t>
  </si>
  <si>
    <t>COTIZACION MINING LGISTIC SAS</t>
  </si>
  <si>
    <t>COTIZACION INDULTEC SAS 2026</t>
  </si>
  <si>
    <t>AMBIENTE VIABLE</t>
  </si>
  <si>
    <t>MAZU SERVICIOS INTEGRALES</t>
  </si>
  <si>
    <t>Tipo</t>
  </si>
  <si>
    <t>Ubicación</t>
  </si>
  <si>
    <t>Valor unitario</t>
  </si>
  <si>
    <t>Subtotal</t>
  </si>
  <si>
    <t>Subtotal iva incluido</t>
  </si>
  <si>
    <t>OFERTA ECONOMICA INDEXACION 2024</t>
  </si>
  <si>
    <t>OFERTA ECONOMICA INDEXACION  2025</t>
  </si>
  <si>
    <t xml:space="preserve">MINIMO </t>
  </si>
  <si>
    <t>MAXIMO</t>
  </si>
  <si>
    <t>MEDIA GEOMETRICA</t>
  </si>
  <si>
    <t>MEDIA ARMONICA</t>
  </si>
  <si>
    <t>MEDIANA</t>
  </si>
  <si>
    <t>PROMEDIO</t>
  </si>
  <si>
    <t>PRECIO TECHO</t>
  </si>
  <si>
    <t>POZOS SEPTICOS</t>
  </si>
  <si>
    <t>POZO SEPTICO</t>
  </si>
  <si>
    <t>servicio de mantenimiento, incluye vaciado, limpieza general, inoculación de bacteriana, disposición de aguas y residuos, evacuación, sondeo de tuberías con equipos de presión, limpieza y evacuación de lodos, informe de servicio el cual incluya certificado de disposición final</t>
  </si>
  <si>
    <t>PCM ARAUCA</t>
  </si>
  <si>
    <t>PUERTO CARREÑO</t>
  </si>
  <si>
    <t>LETICIA</t>
  </si>
  <si>
    <t>PARAGUACHON</t>
  </si>
  <si>
    <t>PROVIDENCIA</t>
  </si>
  <si>
    <t>TUMACO</t>
  </si>
  <si>
    <t xml:space="preserve">TANQUES DE ALMACENAMIENTO </t>
  </si>
  <si>
    <t>TANQUE DE ALMACENAMIENTO</t>
  </si>
  <si>
    <t>Servicio de mantenimiento, incluye limpieza general y desinfección, vaciado total, eliminación de lodos y sedimentos, sondeo de tuberías con equipos de presión, limpieza, evacuación de lodos, y posterior enjuague y llenado progresivo, informe de servicio.</t>
  </si>
  <si>
    <t>ARAUCA</t>
  </si>
  <si>
    <t>PCMF LETICIA</t>
  </si>
  <si>
    <t>MAICAO</t>
  </si>
  <si>
    <t>VALLEDUPAR</t>
  </si>
  <si>
    <t>RIOACHA</t>
  </si>
  <si>
    <t>SAN ANDRES</t>
  </si>
  <si>
    <t>PASTO</t>
  </si>
  <si>
    <t>BUENAVENTURA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</si>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</sst>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_-* #,##0.00_-;\-* #,##0.00_-;_-* &quot;-&quot;??_-;_-@"/>
    <numFmt numFmtId="166" formatCode="0.000"/>
  </numFmts>
  <fonts count="16">
    <font>
      <sz val="11"/>
      <color theme="1"/>
      <name val="Aptos Narrow"/>
      <scheme val="minor"/>
    </font>
    <font>
      <sz val="9"/>
      <color theme="1"/>
      <name val="Arial"/>
    </font>
    <font>
      <b/>
      <sz val="10"/>
      <color theme="1"/>
      <name val="Arial"/>
    </font>
    <font>
      <b/>
      <sz val="9"/>
      <color theme="0"/>
      <name val="Arial"/>
    </font>
    <font>
      <sz val="11"/>
      <name val="Aptos Narrow"/>
    </font>
    <font>
      <b/>
      <sz val="9"/>
      <color rgb="FFFFFFFF"/>
      <name val="Arial"/>
    </font>
    <font>
      <b/>
      <sz val="8"/>
      <color theme="1"/>
      <name val="Tahoma"/>
    </font>
    <font>
      <b/>
      <sz val="9"/>
      <color rgb="FFF1F1F1"/>
      <name val="Arial"/>
    </font>
    <font>
      <sz val="8"/>
      <color theme="1"/>
      <name val="Times New Roman"/>
    </font>
    <font>
      <sz val="10"/>
      <color theme="1"/>
      <name val="Times New Roman"/>
    </font>
    <font>
      <sz val="9"/>
      <color rgb="FF000000"/>
      <name val="Arial"/>
    </font>
    <font>
      <sz val="10"/>
      <color theme="1"/>
      <name val="Arial"/>
    </font>
    <font>
      <b/>
      <sz val="9"/>
      <color theme="1"/>
      <name val="Arial"/>
    </font>
    <font>
      <sz val="12"/>
      <color theme="1"/>
      <name val="Times New Roman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AEAEAE"/>
        <bgColor rgb="FFAEAEAE"/>
      </patternFill>
    </fill>
    <fill>
      <patternFill patternType="solid">
        <fgColor rgb="FF999999"/>
        <bgColor rgb="FF999999"/>
      </patternFill>
    </fill>
    <fill>
      <patternFill patternType="solid">
        <fgColor rgb="FF4D94D8"/>
        <bgColor rgb="FF4D94D8"/>
      </patternFill>
    </fill>
    <fill>
      <patternFill patternType="solid">
        <fgColor rgb="FFFFFF00"/>
        <bgColor rgb="FFFFFF00"/>
      </patternFill>
    </fill>
    <fill>
      <patternFill patternType="solid">
        <fgColor rgb="FFF1A983"/>
        <bgColor rgb="FFF1A983"/>
      </patternFill>
    </fill>
    <fill>
      <patternFill patternType="solid">
        <fgColor rgb="FF205C97"/>
        <bgColor rgb="FF205C97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10" fontId="2" fillId="0" borderId="0" xfId="0" applyNumberFormat="1" applyFont="1"/>
    <xf numFmtId="10" fontId="1" fillId="0" borderId="0" xfId="0" applyNumberFormat="1" applyFont="1"/>
    <xf numFmtId="165" fontId="1" fillId="0" borderId="0" xfId="0" applyNumberFormat="1" applyFont="1"/>
    <xf numFmtId="2" fontId="10" fillId="0" borderId="0" xfId="0" applyNumberFormat="1" applyFont="1" applyAlignment="1">
      <alignment horizontal="left" vertical="top" shrinkToFit="1"/>
    </xf>
    <xf numFmtId="0" fontId="1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1" fontId="10" fillId="0" borderId="0" xfId="0" applyNumberFormat="1" applyFont="1" applyAlignment="1">
      <alignment horizontal="center" vertical="top" shrinkToFit="1"/>
    </xf>
    <xf numFmtId="165" fontId="1" fillId="0" borderId="0" xfId="0" applyNumberFormat="1" applyFont="1" applyAlignment="1">
      <alignment horizontal="right" wrapText="1"/>
    </xf>
    <xf numFmtId="165" fontId="1" fillId="0" borderId="0" xfId="0" applyNumberFormat="1" applyFont="1" applyAlignment="1">
      <alignment horizontal="center" wrapText="1"/>
    </xf>
    <xf numFmtId="165" fontId="1" fillId="0" borderId="1" xfId="0" applyNumberFormat="1" applyFont="1" applyBorder="1"/>
    <xf numFmtId="0" fontId="1" fillId="0" borderId="0" xfId="0" applyFont="1" applyAlignment="1">
      <alignment horizontal="left" vertical="top" wrapText="1"/>
    </xf>
    <xf numFmtId="166" fontId="10" fillId="0" borderId="0" xfId="0" applyNumberFormat="1" applyFont="1" applyAlignment="1">
      <alignment horizontal="left" vertical="top" shrinkToFit="1"/>
    </xf>
    <xf numFmtId="2" fontId="7" fillId="0" borderId="0" xfId="0" applyNumberFormat="1" applyFont="1" applyAlignment="1">
      <alignment horizontal="left" vertical="top" shrinkToFi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shrinkToFit="1"/>
    </xf>
    <xf numFmtId="0" fontId="3" fillId="0" borderId="0" xfId="0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top" wrapText="1"/>
    </xf>
    <xf numFmtId="0" fontId="1" fillId="0" borderId="2" xfId="0" applyFont="1" applyBorder="1"/>
    <xf numFmtId="0" fontId="3" fillId="3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165" fontId="6" fillId="6" borderId="2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2" fontId="7" fillId="8" borderId="2" xfId="0" applyNumberFormat="1" applyFont="1" applyFill="1" applyBorder="1" applyAlignment="1">
      <alignment horizontal="left" vertical="top" shrinkToFit="1"/>
    </xf>
    <xf numFmtId="0" fontId="3" fillId="8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1" fontId="10" fillId="0" borderId="2" xfId="0" applyNumberFormat="1" applyFont="1" applyBorder="1" applyAlignment="1">
      <alignment horizontal="center" vertical="top" shrinkToFit="1"/>
    </xf>
    <xf numFmtId="165" fontId="1" fillId="0" borderId="2" xfId="0" applyNumberFormat="1" applyFont="1" applyBorder="1" applyAlignment="1">
      <alignment horizontal="right" wrapText="1"/>
    </xf>
    <xf numFmtId="165" fontId="1" fillId="0" borderId="2" xfId="0" applyNumberFormat="1" applyFont="1" applyBorder="1" applyAlignment="1">
      <alignment horizontal="center" wrapText="1"/>
    </xf>
    <xf numFmtId="164" fontId="11" fillId="0" borderId="2" xfId="0" applyNumberFormat="1" applyFont="1" applyBorder="1" applyAlignment="1">
      <alignment horizontal="right" wrapText="1"/>
    </xf>
    <xf numFmtId="165" fontId="1" fillId="0" borderId="2" xfId="0" applyNumberFormat="1" applyFont="1" applyBorder="1"/>
    <xf numFmtId="0" fontId="12" fillId="8" borderId="2" xfId="0" applyFont="1" applyFill="1" applyBorder="1" applyAlignment="1">
      <alignment horizontal="center" vertical="top" wrapText="1"/>
    </xf>
    <xf numFmtId="2" fontId="10" fillId="0" borderId="2" xfId="0" applyNumberFormat="1" applyFont="1" applyBorder="1" applyAlignment="1">
      <alignment horizontal="left" vertical="top" shrinkToFit="1"/>
    </xf>
    <xf numFmtId="0" fontId="10" fillId="0" borderId="2" xfId="0" applyFont="1" applyBorder="1" applyAlignment="1">
      <alignment horizontal="left" vertical="top" wrapText="1"/>
    </xf>
    <xf numFmtId="165" fontId="15" fillId="0" borderId="2" xfId="0" applyNumberFormat="1" applyFont="1" applyBorder="1"/>
    <xf numFmtId="165" fontId="1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top" shrinkToFit="1"/>
    </xf>
    <xf numFmtId="2" fontId="14" fillId="0" borderId="4" xfId="0" applyNumberFormat="1" applyFont="1" applyBorder="1" applyAlignment="1">
      <alignment horizontal="center" vertical="top" shrinkToFit="1"/>
    </xf>
    <xf numFmtId="2" fontId="14" fillId="0" borderId="5" xfId="0" applyNumberFormat="1" applyFont="1" applyBorder="1" applyAlignment="1">
      <alignment horizontal="center" vertical="top" shrinkToFit="1"/>
    </xf>
    <xf numFmtId="0" fontId="5" fillId="4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4" fillId="0" borderId="2" xfId="0" applyFont="1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97"/>
  <sheetViews>
    <sheetView tabSelected="1" topLeftCell="A14" zoomScaleNormal="100" workbookViewId="0">
      <selection activeCell="G8" sqref="G8"/>
    </sheetView>
  </sheetViews>
  <sheetFormatPr defaultColWidth="12.5703125" defaultRowHeight="15" customHeight="1"/>
  <cols>
    <col min="1" max="1" width="11.42578125" customWidth="1"/>
    <col min="2" max="2" width="17.5703125" customWidth="1"/>
    <col min="3" max="3" width="35.5703125" customWidth="1"/>
    <col min="4" max="4" width="30.5703125" customWidth="1"/>
    <col min="5" max="5" width="19.42578125" customWidth="1"/>
    <col min="6" max="6" width="11.42578125" customWidth="1"/>
    <col min="7" max="7" width="13.28515625" customWidth="1"/>
    <col min="8" max="8" width="14" customWidth="1"/>
    <col min="9" max="12" width="13.85546875" customWidth="1"/>
    <col min="13" max="13" width="15.42578125" customWidth="1"/>
    <col min="14" max="14" width="16.140625" customWidth="1"/>
    <col min="15" max="15" width="15.7109375" customWidth="1"/>
    <col min="16" max="16" width="22.5703125" hidden="1" customWidth="1"/>
    <col min="17" max="17" width="24.42578125" customWidth="1"/>
    <col min="18" max="18" width="24.42578125" hidden="1" customWidth="1"/>
    <col min="19" max="19" width="20.85546875" customWidth="1"/>
    <col min="20" max="20" width="14.42578125" customWidth="1"/>
    <col min="21" max="21" width="16" customWidth="1"/>
    <col min="22" max="22" width="17.140625" customWidth="1"/>
    <col min="23" max="23" width="14.7109375" customWidth="1"/>
    <col min="24" max="24" width="16.42578125" customWidth="1"/>
    <col min="25" max="25" width="18.85546875" customWidth="1"/>
    <col min="26" max="26" width="16.7109375" customWidth="1"/>
    <col min="27" max="31" width="10.5703125" customWidth="1"/>
  </cols>
  <sheetData>
    <row r="1" spans="1:31" ht="12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2" customHeigh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N2" s="3"/>
      <c r="O2" s="3">
        <v>2024</v>
      </c>
      <c r="P2" s="5">
        <v>5.1999999999999998E-2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ht="12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1"/>
      <c r="O3" s="1">
        <v>2025</v>
      </c>
      <c r="P3" s="6">
        <v>5.0999999999999997E-2</v>
      </c>
      <c r="Q3" s="1">
        <f>ROUND((E7*(1+$P$2)*(1+$P$3)),0)</f>
        <v>0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2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2" customHeight="1">
      <c r="A5" s="46" t="s">
        <v>1</v>
      </c>
      <c r="B5" s="23"/>
      <c r="C5" s="46" t="s">
        <v>2</v>
      </c>
      <c r="D5" s="23"/>
      <c r="E5" s="46" t="s">
        <v>3</v>
      </c>
      <c r="F5" s="46" t="s">
        <v>4</v>
      </c>
      <c r="G5" s="54" t="s">
        <v>5</v>
      </c>
      <c r="H5" s="56"/>
      <c r="I5" s="56"/>
      <c r="J5" s="55" t="s">
        <v>6</v>
      </c>
      <c r="K5" s="56"/>
      <c r="L5" s="56"/>
      <c r="M5" s="52" t="s">
        <v>7</v>
      </c>
      <c r="N5" s="56"/>
      <c r="O5" s="56"/>
      <c r="P5" s="24" t="s">
        <v>8</v>
      </c>
      <c r="Q5" s="24" t="s">
        <v>8</v>
      </c>
      <c r="R5" s="24" t="s">
        <v>9</v>
      </c>
      <c r="S5" s="24" t="s">
        <v>9</v>
      </c>
      <c r="T5" s="25"/>
      <c r="U5" s="25"/>
      <c r="V5" s="25"/>
      <c r="W5" s="25"/>
      <c r="X5" s="25"/>
      <c r="Y5" s="25"/>
      <c r="Z5" s="25"/>
      <c r="AA5" s="1"/>
      <c r="AB5" s="1"/>
      <c r="AC5" s="1"/>
      <c r="AD5" s="1"/>
      <c r="AE5" s="1"/>
    </row>
    <row r="6" spans="1:31" ht="36" customHeight="1">
      <c r="A6" s="56"/>
      <c r="B6" s="23" t="s">
        <v>10</v>
      </c>
      <c r="C6" s="56"/>
      <c r="D6" s="23" t="s">
        <v>11</v>
      </c>
      <c r="E6" s="56"/>
      <c r="F6" s="56"/>
      <c r="G6" s="26" t="s">
        <v>12</v>
      </c>
      <c r="H6" s="27" t="s">
        <v>13</v>
      </c>
      <c r="I6" s="27" t="s">
        <v>14</v>
      </c>
      <c r="J6" s="26" t="s">
        <v>12</v>
      </c>
      <c r="K6" s="27" t="s">
        <v>13</v>
      </c>
      <c r="L6" s="27" t="s">
        <v>14</v>
      </c>
      <c r="M6" s="28" t="s">
        <v>12</v>
      </c>
      <c r="N6" s="27" t="s">
        <v>13</v>
      </c>
      <c r="O6" s="27" t="s">
        <v>14</v>
      </c>
      <c r="P6" s="29" t="s">
        <v>15</v>
      </c>
      <c r="Q6" s="29" t="s">
        <v>15</v>
      </c>
      <c r="R6" s="29" t="s">
        <v>16</v>
      </c>
      <c r="S6" s="29" t="s">
        <v>16</v>
      </c>
      <c r="T6" s="30" t="s">
        <v>17</v>
      </c>
      <c r="U6" s="30" t="s">
        <v>18</v>
      </c>
      <c r="V6" s="30" t="s">
        <v>19</v>
      </c>
      <c r="W6" s="30" t="s">
        <v>20</v>
      </c>
      <c r="X6" s="30" t="s">
        <v>21</v>
      </c>
      <c r="Y6" s="30" t="s">
        <v>22</v>
      </c>
      <c r="Z6" s="31" t="s">
        <v>23</v>
      </c>
      <c r="AA6" s="1"/>
      <c r="AB6" s="1"/>
      <c r="AC6" s="1"/>
      <c r="AD6" s="1"/>
      <c r="AE6" s="1"/>
    </row>
    <row r="7" spans="1:31" ht="12" customHeight="1">
      <c r="A7" s="32"/>
      <c r="B7" s="32"/>
      <c r="C7" s="33" t="s">
        <v>24</v>
      </c>
      <c r="D7" s="33"/>
      <c r="E7" s="53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25"/>
      <c r="AA7" s="1"/>
      <c r="AB7" s="1"/>
      <c r="AC7" s="1"/>
      <c r="AD7" s="1"/>
      <c r="AE7" s="1"/>
    </row>
    <row r="8" spans="1:31" ht="23.25" customHeight="1">
      <c r="A8" s="34">
        <v>1</v>
      </c>
      <c r="B8" s="34" t="s">
        <v>25</v>
      </c>
      <c r="C8" s="47" t="s">
        <v>26</v>
      </c>
      <c r="D8" s="34" t="s">
        <v>27</v>
      </c>
      <c r="E8" s="35" t="s">
        <v>3</v>
      </c>
      <c r="F8" s="36">
        <v>1</v>
      </c>
      <c r="G8" s="37">
        <f>I8-(I8*0.19)</f>
        <v>5108670</v>
      </c>
      <c r="H8" s="38">
        <f t="shared" ref="H8:H15" si="0">G8</f>
        <v>5108670</v>
      </c>
      <c r="I8" s="39">
        <v>6307000</v>
      </c>
      <c r="J8" s="39"/>
      <c r="K8" s="39"/>
      <c r="L8" s="39"/>
      <c r="M8" s="40">
        <v>17650000</v>
      </c>
      <c r="N8" s="40">
        <f t="shared" ref="N8:N17" si="1">M8</f>
        <v>17650000</v>
      </c>
      <c r="O8" s="40">
        <f t="shared" ref="O8:O30" si="2">(N8*0.19)+N8</f>
        <v>21003500</v>
      </c>
      <c r="P8" s="40">
        <f>ROUND((E7*(1+$P$2)*(1+$P$3)),0)</f>
        <v>0</v>
      </c>
      <c r="Q8" s="40"/>
      <c r="R8" s="40">
        <v>3422803</v>
      </c>
      <c r="S8" s="40">
        <f>ROUND((R8*(1+$P$3)),0)</f>
        <v>3597366</v>
      </c>
      <c r="T8" s="40">
        <f>MIN(I8,O8,S8)</f>
        <v>3597366</v>
      </c>
      <c r="U8" s="40">
        <f>MAX(I8,O8,S8)</f>
        <v>21003500</v>
      </c>
      <c r="V8" s="40">
        <f>GEOMEAN(I8,O8,S8)</f>
        <v>7810875.3876756234</v>
      </c>
      <c r="W8" s="40">
        <f>HARMEAN(I8,O8,S8)</f>
        <v>6196474.4995790767</v>
      </c>
      <c r="X8" s="40">
        <f>MEDIAN(I8,O8,Q8,S8,L8)</f>
        <v>6307000</v>
      </c>
      <c r="Y8" s="40">
        <f>AVERAGE(I8,O8,Q8,S8,L8)</f>
        <v>10302622</v>
      </c>
      <c r="Z8" s="40">
        <f t="shared" ref="Z8:Z30" si="3">+Y8</f>
        <v>10302622</v>
      </c>
      <c r="AA8" s="1"/>
      <c r="AB8" s="1"/>
      <c r="AC8" s="1"/>
      <c r="AD8" s="1"/>
      <c r="AE8" s="1"/>
    </row>
    <row r="9" spans="1:31" ht="23.25" customHeight="1">
      <c r="A9" s="34">
        <v>2</v>
      </c>
      <c r="B9" s="34" t="s">
        <v>25</v>
      </c>
      <c r="C9" s="56"/>
      <c r="D9" s="34" t="s">
        <v>27</v>
      </c>
      <c r="E9" s="35" t="s">
        <v>3</v>
      </c>
      <c r="F9" s="36">
        <v>1</v>
      </c>
      <c r="G9" s="37">
        <f t="shared" ref="G9:G15" si="4">I9-(I9*0.19)</f>
        <v>6265350</v>
      </c>
      <c r="H9" s="38">
        <f t="shared" si="0"/>
        <v>6265350</v>
      </c>
      <c r="I9" s="39">
        <v>7735000</v>
      </c>
      <c r="J9" s="39"/>
      <c r="K9" s="39"/>
      <c r="L9" s="39"/>
      <c r="M9" s="40">
        <v>2500000</v>
      </c>
      <c r="N9" s="40">
        <f t="shared" si="1"/>
        <v>2500000</v>
      </c>
      <c r="O9" s="40">
        <f t="shared" si="2"/>
        <v>2975000</v>
      </c>
      <c r="P9" s="40">
        <v>2932160</v>
      </c>
      <c r="Q9" s="40">
        <f>ROUND((P9*(1+$P$2)*(1+$P$3)),0)</f>
        <v>3241949</v>
      </c>
      <c r="R9" s="40">
        <v>721580</v>
      </c>
      <c r="S9" s="40">
        <f t="shared" ref="S9:S19" si="5">ROUND((R9*(1+$P$3)),0)</f>
        <v>758381</v>
      </c>
      <c r="T9" s="40">
        <f>MIN(I9,O9,Q9,S9)</f>
        <v>758381</v>
      </c>
      <c r="U9" s="40">
        <f t="shared" ref="U9:U29" si="6">MAX(I9,O9,P9,R9)</f>
        <v>7735000</v>
      </c>
      <c r="V9" s="40">
        <f>GEOMEAN(I9,O9,S9,Q9)</f>
        <v>2742585.8288509389</v>
      </c>
      <c r="W9" s="40">
        <f>HARMEAN(I9,O9,S9,Q9)</f>
        <v>1911614.7735532606</v>
      </c>
      <c r="X9" s="40">
        <f t="shared" ref="X9:X30" si="7">MEDIAN(I9,O9,Q9,S9,L9)</f>
        <v>3108474.5</v>
      </c>
      <c r="Y9" s="40">
        <f t="shared" ref="Y9:Y30" si="8">AVERAGE(I9,O9,Q9,S9,L9)</f>
        <v>3677582.5</v>
      </c>
      <c r="Z9" s="40">
        <f t="shared" si="3"/>
        <v>3677582.5</v>
      </c>
      <c r="AA9" s="1"/>
      <c r="AB9" s="1"/>
      <c r="AC9" s="1"/>
      <c r="AD9" s="1"/>
      <c r="AE9" s="1"/>
    </row>
    <row r="10" spans="1:31" ht="23.25" customHeight="1">
      <c r="A10" s="34">
        <v>3</v>
      </c>
      <c r="B10" s="34" t="s">
        <v>25</v>
      </c>
      <c r="C10" s="56"/>
      <c r="D10" s="34" t="s">
        <v>28</v>
      </c>
      <c r="E10" s="35" t="s">
        <v>3</v>
      </c>
      <c r="F10" s="36">
        <v>1</v>
      </c>
      <c r="G10" s="37">
        <f t="shared" si="4"/>
        <v>6265350</v>
      </c>
      <c r="H10" s="38">
        <f t="shared" si="0"/>
        <v>6265350</v>
      </c>
      <c r="I10" s="39">
        <v>7735000</v>
      </c>
      <c r="J10" s="39"/>
      <c r="K10" s="39"/>
      <c r="L10" s="39"/>
      <c r="M10" s="40">
        <v>9720000</v>
      </c>
      <c r="N10" s="40">
        <f t="shared" si="1"/>
        <v>9720000</v>
      </c>
      <c r="O10" s="40">
        <f t="shared" si="2"/>
        <v>11566800</v>
      </c>
      <c r="P10" s="40"/>
      <c r="Q10" s="40"/>
      <c r="R10" s="40"/>
      <c r="S10" s="40"/>
      <c r="T10" s="40">
        <f t="shared" ref="T10:T27" si="9">MIN(I10,O10,Q10,S10)</f>
        <v>7735000</v>
      </c>
      <c r="U10" s="40">
        <f t="shared" si="6"/>
        <v>11566800</v>
      </c>
      <c r="V10" s="40">
        <f>GEOMEAN(I10,O10,S10)</f>
        <v>9458815.8878371231</v>
      </c>
      <c r="W10" s="40">
        <f>HARMEAN(I10,O10,S10)</f>
        <v>9270554.8705302104</v>
      </c>
      <c r="X10" s="40">
        <f t="shared" si="7"/>
        <v>9650900</v>
      </c>
      <c r="Y10" s="40">
        <f t="shared" si="8"/>
        <v>9650900</v>
      </c>
      <c r="Z10" s="40">
        <f t="shared" si="3"/>
        <v>9650900</v>
      </c>
      <c r="AA10" s="1"/>
      <c r="AB10" s="1"/>
      <c r="AC10" s="1"/>
      <c r="AD10" s="1"/>
      <c r="AE10" s="1"/>
    </row>
    <row r="11" spans="1:31" ht="23.25" customHeight="1">
      <c r="A11" s="34">
        <v>4</v>
      </c>
      <c r="B11" s="34" t="s">
        <v>25</v>
      </c>
      <c r="C11" s="56"/>
      <c r="D11" s="34" t="s">
        <v>28</v>
      </c>
      <c r="E11" s="35" t="s">
        <v>3</v>
      </c>
      <c r="F11" s="36">
        <v>1</v>
      </c>
      <c r="G11" s="37">
        <f t="shared" si="4"/>
        <v>6265350</v>
      </c>
      <c r="H11" s="38">
        <f t="shared" si="0"/>
        <v>6265350</v>
      </c>
      <c r="I11" s="39">
        <v>7735000</v>
      </c>
      <c r="J11" s="39"/>
      <c r="K11" s="39"/>
      <c r="L11" s="39"/>
      <c r="M11" s="40">
        <v>3240000</v>
      </c>
      <c r="N11" s="40">
        <f t="shared" si="1"/>
        <v>3240000</v>
      </c>
      <c r="O11" s="40">
        <f t="shared" si="2"/>
        <v>3855600</v>
      </c>
      <c r="P11" s="40"/>
      <c r="Q11" s="40"/>
      <c r="R11" s="40"/>
      <c r="S11" s="40"/>
      <c r="T11" s="40">
        <f t="shared" si="9"/>
        <v>3855600</v>
      </c>
      <c r="U11" s="40">
        <f t="shared" si="6"/>
        <v>7735000</v>
      </c>
      <c r="V11" s="40">
        <f t="shared" ref="V11:V15" si="10">GEOMEAN(I11,O11,S11)</f>
        <v>5461049.8990578726</v>
      </c>
      <c r="W11" s="40">
        <f t="shared" ref="W11:W29" si="11">HARMEAN(I11,O11,S11)</f>
        <v>5146078.0287474329</v>
      </c>
      <c r="X11" s="40">
        <f t="shared" si="7"/>
        <v>5795300</v>
      </c>
      <c r="Y11" s="40">
        <f t="shared" si="8"/>
        <v>5795300</v>
      </c>
      <c r="Z11" s="40">
        <f t="shared" si="3"/>
        <v>5795300</v>
      </c>
      <c r="AA11" s="1"/>
      <c r="AB11" s="1"/>
      <c r="AC11" s="1"/>
      <c r="AD11" s="1"/>
      <c r="AE11" s="1"/>
    </row>
    <row r="12" spans="1:31" ht="23.25" customHeight="1">
      <c r="A12" s="34">
        <v>5</v>
      </c>
      <c r="B12" s="34" t="s">
        <v>25</v>
      </c>
      <c r="C12" s="56"/>
      <c r="D12" s="34" t="s">
        <v>29</v>
      </c>
      <c r="E12" s="35" t="s">
        <v>3</v>
      </c>
      <c r="F12" s="36">
        <v>1</v>
      </c>
      <c r="G12" s="37">
        <f t="shared" si="4"/>
        <v>5590620</v>
      </c>
      <c r="H12" s="38">
        <f t="shared" si="0"/>
        <v>5590620</v>
      </c>
      <c r="I12" s="39">
        <v>6902000</v>
      </c>
      <c r="J12" s="39"/>
      <c r="K12" s="39"/>
      <c r="L12" s="39"/>
      <c r="M12" s="40">
        <v>4250000</v>
      </c>
      <c r="N12" s="40">
        <f t="shared" si="1"/>
        <v>4250000</v>
      </c>
      <c r="O12" s="40">
        <f t="shared" si="2"/>
        <v>5057500</v>
      </c>
      <c r="P12" s="40">
        <v>785400</v>
      </c>
      <c r="Q12" s="40">
        <f t="shared" ref="Q12:Q20" si="12">ROUND((P12*(1+$P$2)*(1+$P$3)),0)</f>
        <v>868379</v>
      </c>
      <c r="R12" s="40">
        <v>1090271</v>
      </c>
      <c r="S12" s="40">
        <f t="shared" si="5"/>
        <v>1145875</v>
      </c>
      <c r="T12" s="40">
        <f t="shared" si="9"/>
        <v>868379</v>
      </c>
      <c r="U12" s="40">
        <f t="shared" si="6"/>
        <v>6902000</v>
      </c>
      <c r="V12" s="40">
        <f>GEOMEAN(I12,O12,S12,Q12)</f>
        <v>2427668.3187489468</v>
      </c>
      <c r="W12" s="40">
        <f>HARMEAN(I12,O12,S12,Q12)</f>
        <v>1689989.8336380739</v>
      </c>
      <c r="X12" s="40">
        <f t="shared" si="7"/>
        <v>3101687.5</v>
      </c>
      <c r="Y12" s="40">
        <f t="shared" si="8"/>
        <v>3493438.5</v>
      </c>
      <c r="Z12" s="40">
        <f t="shared" si="3"/>
        <v>3493438.5</v>
      </c>
      <c r="AA12" s="1"/>
      <c r="AB12" s="1"/>
      <c r="AC12" s="1"/>
      <c r="AD12" s="1"/>
      <c r="AE12" s="1"/>
    </row>
    <row r="13" spans="1:31" ht="23.25" customHeight="1">
      <c r="A13" s="34">
        <v>6</v>
      </c>
      <c r="B13" s="34" t="s">
        <v>25</v>
      </c>
      <c r="C13" s="56"/>
      <c r="D13" s="34" t="s">
        <v>30</v>
      </c>
      <c r="E13" s="35" t="s">
        <v>3</v>
      </c>
      <c r="F13" s="36">
        <v>1</v>
      </c>
      <c r="G13" s="37">
        <f t="shared" si="4"/>
        <v>5301450</v>
      </c>
      <c r="H13" s="38">
        <f t="shared" si="0"/>
        <v>5301450</v>
      </c>
      <c r="I13" s="39">
        <v>6545000</v>
      </c>
      <c r="J13" s="39">
        <v>1500000</v>
      </c>
      <c r="K13" s="39">
        <v>1500000</v>
      </c>
      <c r="L13" s="39">
        <f>(J13*0.199)+J13</f>
        <v>1798500</v>
      </c>
      <c r="M13" s="40"/>
      <c r="N13" s="40">
        <f t="shared" si="1"/>
        <v>0</v>
      </c>
      <c r="O13" s="40">
        <f t="shared" si="2"/>
        <v>0</v>
      </c>
      <c r="P13" s="40"/>
      <c r="Q13" s="40"/>
      <c r="R13" s="40"/>
      <c r="S13" s="40"/>
      <c r="T13" s="40">
        <f>MIN(I13,L13)</f>
        <v>1798500</v>
      </c>
      <c r="U13" s="40">
        <f>MAX(I13,L13)</f>
        <v>6545000</v>
      </c>
      <c r="V13" s="40">
        <f>GEOMEAN(I13,L13)</f>
        <v>3430915.69409684</v>
      </c>
      <c r="W13" s="40">
        <f>HARMEAN(I13,L13)</f>
        <v>2821641.397495056</v>
      </c>
      <c r="X13" s="40">
        <f t="shared" si="7"/>
        <v>1798500</v>
      </c>
      <c r="Y13" s="40">
        <f t="shared" si="8"/>
        <v>2781166.6666666665</v>
      </c>
      <c r="Z13" s="40">
        <f t="shared" si="3"/>
        <v>2781166.6666666665</v>
      </c>
      <c r="AA13" s="1"/>
      <c r="AB13" s="1"/>
      <c r="AC13" s="1"/>
      <c r="AD13" s="1"/>
      <c r="AE13" s="1"/>
    </row>
    <row r="14" spans="1:31" ht="23.25" customHeight="1">
      <c r="A14" s="34">
        <v>7</v>
      </c>
      <c r="B14" s="34" t="s">
        <v>25</v>
      </c>
      <c r="C14" s="56"/>
      <c r="D14" s="34" t="s">
        <v>31</v>
      </c>
      <c r="E14" s="35" t="s">
        <v>3</v>
      </c>
      <c r="F14" s="36">
        <v>1</v>
      </c>
      <c r="G14" s="37">
        <f t="shared" si="4"/>
        <v>6265350</v>
      </c>
      <c r="H14" s="38">
        <f t="shared" si="0"/>
        <v>6265350</v>
      </c>
      <c r="I14" s="39">
        <v>7735000</v>
      </c>
      <c r="J14" s="39"/>
      <c r="K14" s="39"/>
      <c r="L14" s="39"/>
      <c r="M14" s="40"/>
      <c r="N14" s="40">
        <f t="shared" si="1"/>
        <v>0</v>
      </c>
      <c r="O14" s="40">
        <f t="shared" si="2"/>
        <v>0</v>
      </c>
      <c r="P14" s="40"/>
      <c r="Q14" s="40"/>
      <c r="R14" s="40"/>
      <c r="S14" s="40"/>
      <c r="T14" s="40">
        <f>MIN(I14)</f>
        <v>7735000</v>
      </c>
      <c r="U14" s="40">
        <f>MAX(I14)</f>
        <v>7735000</v>
      </c>
      <c r="V14" s="40">
        <f>GEOMEAN(I14)</f>
        <v>7735000</v>
      </c>
      <c r="W14" s="40">
        <f>HARMEAN(I14)</f>
        <v>7735000.0000000009</v>
      </c>
      <c r="X14" s="40">
        <f t="shared" si="7"/>
        <v>3867500</v>
      </c>
      <c r="Y14" s="40">
        <f t="shared" si="8"/>
        <v>3867500</v>
      </c>
      <c r="Z14" s="40">
        <f t="shared" si="3"/>
        <v>3867500</v>
      </c>
      <c r="AA14" s="1"/>
      <c r="AB14" s="1"/>
      <c r="AC14" s="1"/>
      <c r="AD14" s="1"/>
      <c r="AE14" s="1"/>
    </row>
    <row r="15" spans="1:31" ht="23.25" customHeight="1">
      <c r="A15" s="34">
        <v>8</v>
      </c>
      <c r="B15" s="34" t="s">
        <v>25</v>
      </c>
      <c r="C15" s="56"/>
      <c r="D15" s="34" t="s">
        <v>32</v>
      </c>
      <c r="E15" s="35" t="s">
        <v>3</v>
      </c>
      <c r="F15" s="36">
        <v>1</v>
      </c>
      <c r="G15" s="37">
        <f t="shared" si="4"/>
        <v>5301450</v>
      </c>
      <c r="H15" s="38">
        <f t="shared" si="0"/>
        <v>5301450</v>
      </c>
      <c r="I15" s="39">
        <v>6545000</v>
      </c>
      <c r="J15" s="39"/>
      <c r="K15" s="39"/>
      <c r="L15" s="39"/>
      <c r="M15" s="40">
        <v>4320000</v>
      </c>
      <c r="N15" s="40">
        <f t="shared" si="1"/>
        <v>4320000</v>
      </c>
      <c r="O15" s="40">
        <f t="shared" si="2"/>
        <v>5140800</v>
      </c>
      <c r="P15" s="40"/>
      <c r="Q15" s="40"/>
      <c r="R15" s="40"/>
      <c r="S15" s="40"/>
      <c r="T15" s="40">
        <f t="shared" si="9"/>
        <v>5140800</v>
      </c>
      <c r="U15" s="40">
        <f t="shared" si="6"/>
        <v>6545000</v>
      </c>
      <c r="V15" s="40">
        <f t="shared" si="10"/>
        <v>5800563.4209100753</v>
      </c>
      <c r="W15" s="40">
        <f t="shared" si="11"/>
        <v>5758533.6048879838</v>
      </c>
      <c r="X15" s="40">
        <f t="shared" si="7"/>
        <v>5842900</v>
      </c>
      <c r="Y15" s="40">
        <f t="shared" si="8"/>
        <v>5842900</v>
      </c>
      <c r="Z15" s="40">
        <f t="shared" si="3"/>
        <v>5842900</v>
      </c>
      <c r="AA15" s="1"/>
      <c r="AB15" s="1"/>
      <c r="AC15" s="1"/>
      <c r="AD15" s="1"/>
      <c r="AE15" s="1"/>
    </row>
    <row r="16" spans="1:31" ht="12" customHeight="1">
      <c r="A16" s="32"/>
      <c r="B16" s="32"/>
      <c r="C16" s="33" t="s">
        <v>33</v>
      </c>
      <c r="D16" s="41"/>
      <c r="E16" s="40"/>
      <c r="F16" s="40"/>
      <c r="G16" s="40"/>
      <c r="H16" s="40"/>
      <c r="I16" s="40"/>
      <c r="J16" s="40"/>
      <c r="K16" s="40"/>
      <c r="L16" s="40"/>
      <c r="M16" s="40"/>
      <c r="N16" s="40">
        <f t="shared" si="1"/>
        <v>0</v>
      </c>
      <c r="O16" s="40">
        <f t="shared" si="2"/>
        <v>0</v>
      </c>
      <c r="P16" s="40"/>
      <c r="Q16" s="40"/>
      <c r="R16" s="40"/>
      <c r="S16" s="40"/>
      <c r="T16" s="40">
        <f t="shared" si="9"/>
        <v>0</v>
      </c>
      <c r="U16" s="40">
        <f t="shared" si="6"/>
        <v>0</v>
      </c>
      <c r="V16" s="40"/>
      <c r="W16" s="40"/>
      <c r="X16" s="40">
        <f t="shared" si="7"/>
        <v>0</v>
      </c>
      <c r="Y16" s="40">
        <f t="shared" si="8"/>
        <v>0</v>
      </c>
      <c r="Z16" s="40">
        <f t="shared" si="3"/>
        <v>0</v>
      </c>
      <c r="AA16" s="1"/>
      <c r="AB16" s="1"/>
      <c r="AC16" s="1"/>
      <c r="AD16" s="1"/>
      <c r="AE16" s="1"/>
    </row>
    <row r="17" spans="1:31" ht="34.5" customHeight="1">
      <c r="A17" s="34">
        <v>9</v>
      </c>
      <c r="B17" s="34" t="s">
        <v>34</v>
      </c>
      <c r="C17" s="48" t="s">
        <v>35</v>
      </c>
      <c r="D17" s="34" t="s">
        <v>36</v>
      </c>
      <c r="E17" s="35" t="s">
        <v>3</v>
      </c>
      <c r="F17" s="36">
        <v>1</v>
      </c>
      <c r="G17" s="37">
        <f t="shared" ref="G17:G30" si="13">I17-(I17*0.19)</f>
        <v>3912300</v>
      </c>
      <c r="H17" s="38">
        <f t="shared" ref="H17:H30" si="14">G17</f>
        <v>3912300</v>
      </c>
      <c r="I17" s="39">
        <v>4830000</v>
      </c>
      <c r="J17" s="39"/>
      <c r="K17" s="39"/>
      <c r="L17" s="39"/>
      <c r="M17" s="40">
        <v>10520000</v>
      </c>
      <c r="N17" s="40">
        <f t="shared" si="1"/>
        <v>10520000</v>
      </c>
      <c r="O17" s="40">
        <f t="shared" si="2"/>
        <v>12518800</v>
      </c>
      <c r="P17" s="40">
        <v>768740</v>
      </c>
      <c r="Q17" s="40">
        <f t="shared" si="12"/>
        <v>849959</v>
      </c>
      <c r="R17" s="40">
        <v>2477888</v>
      </c>
      <c r="S17" s="40">
        <f t="shared" si="5"/>
        <v>2604260</v>
      </c>
      <c r="T17" s="40">
        <f>MIN(I17,O17,Q17,S17)</f>
        <v>849959</v>
      </c>
      <c r="U17" s="40">
        <f t="shared" si="6"/>
        <v>12518800</v>
      </c>
      <c r="V17" s="40">
        <f>GEOMEAN(I17,O17,S17,Q17)</f>
        <v>3401324.2649218673</v>
      </c>
      <c r="W17" s="40">
        <f>HARMEAN(I17,O17,S17,Q17)</f>
        <v>2165166.7412569686</v>
      </c>
      <c r="X17" s="40">
        <f t="shared" si="7"/>
        <v>3717130</v>
      </c>
      <c r="Y17" s="40">
        <f t="shared" si="8"/>
        <v>5200754.75</v>
      </c>
      <c r="Z17" s="40">
        <f t="shared" si="3"/>
        <v>5200754.75</v>
      </c>
      <c r="AA17" s="1"/>
      <c r="AB17" s="1"/>
      <c r="AC17" s="1"/>
      <c r="AD17" s="1"/>
      <c r="AE17" s="1"/>
    </row>
    <row r="18" spans="1:31" ht="34.5" customHeight="1">
      <c r="A18" s="34">
        <v>10</v>
      </c>
      <c r="B18" s="34" t="s">
        <v>34</v>
      </c>
      <c r="C18" s="56"/>
      <c r="D18" s="34" t="s">
        <v>36</v>
      </c>
      <c r="E18" s="35" t="s">
        <v>3</v>
      </c>
      <c r="F18" s="36">
        <v>2</v>
      </c>
      <c r="G18" s="37">
        <f t="shared" si="13"/>
        <v>2891700</v>
      </c>
      <c r="H18" s="38">
        <f t="shared" si="14"/>
        <v>2891700</v>
      </c>
      <c r="I18" s="39">
        <v>3570000</v>
      </c>
      <c r="J18" s="39"/>
      <c r="K18" s="39"/>
      <c r="L18" s="39"/>
      <c r="M18" s="40">
        <v>1120000</v>
      </c>
      <c r="N18" s="40">
        <f t="shared" ref="N18:N19" si="15">M18*2</f>
        <v>2240000</v>
      </c>
      <c r="O18" s="40">
        <f t="shared" si="2"/>
        <v>2665600</v>
      </c>
      <c r="P18" s="40">
        <v>519792</v>
      </c>
      <c r="Q18" s="40">
        <f t="shared" si="12"/>
        <v>574709</v>
      </c>
      <c r="R18" s="40">
        <v>1067150</v>
      </c>
      <c r="S18" s="40">
        <f t="shared" si="5"/>
        <v>1121575</v>
      </c>
      <c r="T18" s="40">
        <f>MIN(I18,O18,Q18,S18)</f>
        <v>574709</v>
      </c>
      <c r="U18" s="40">
        <f t="shared" si="6"/>
        <v>3570000</v>
      </c>
      <c r="V18" s="40">
        <f>GEOMEAN(I18,O18,S18,Q18)</f>
        <v>1573746.8672543433</v>
      </c>
      <c r="W18" s="40">
        <f>HARMEAN(I18,O18,S18,Q18)</f>
        <v>1216960.8581309679</v>
      </c>
      <c r="X18" s="40">
        <f t="shared" si="7"/>
        <v>1893587.5</v>
      </c>
      <c r="Y18" s="40">
        <f t="shared" si="8"/>
        <v>1982971</v>
      </c>
      <c r="Z18" s="40">
        <f t="shared" si="3"/>
        <v>1982971</v>
      </c>
      <c r="AA18" s="1"/>
      <c r="AB18" s="1"/>
      <c r="AC18" s="1"/>
      <c r="AD18" s="1"/>
      <c r="AE18" s="1"/>
    </row>
    <row r="19" spans="1:31" ht="34.5" customHeight="1">
      <c r="A19" s="34">
        <v>12</v>
      </c>
      <c r="B19" s="34" t="s">
        <v>34</v>
      </c>
      <c r="C19" s="56"/>
      <c r="D19" s="34" t="s">
        <v>37</v>
      </c>
      <c r="E19" s="35" t="s">
        <v>3</v>
      </c>
      <c r="F19" s="36">
        <v>2</v>
      </c>
      <c r="G19" s="37">
        <f t="shared" si="13"/>
        <v>1676700</v>
      </c>
      <c r="H19" s="38">
        <f t="shared" si="14"/>
        <v>1676700</v>
      </c>
      <c r="I19" s="39">
        <v>2070000</v>
      </c>
      <c r="J19" s="39"/>
      <c r="K19" s="39"/>
      <c r="L19" s="39"/>
      <c r="M19" s="40">
        <v>2900000</v>
      </c>
      <c r="N19" s="40">
        <f t="shared" si="15"/>
        <v>5800000</v>
      </c>
      <c r="O19" s="40">
        <f t="shared" si="2"/>
        <v>6902000</v>
      </c>
      <c r="P19" s="40">
        <v>4712400</v>
      </c>
      <c r="Q19" s="40">
        <f t="shared" si="12"/>
        <v>5210274</v>
      </c>
      <c r="R19" s="40">
        <v>65541626</v>
      </c>
      <c r="S19" s="40">
        <f t="shared" si="5"/>
        <v>68884249</v>
      </c>
      <c r="T19" s="40">
        <f>MIN(I19,O19,Q19,S19)</f>
        <v>2070000</v>
      </c>
      <c r="U19" s="40">
        <f t="shared" si="6"/>
        <v>65541626</v>
      </c>
      <c r="V19" s="40">
        <f>GEOMEAN(I19,O19,S19,Q19)</f>
        <v>8462164.1930021234</v>
      </c>
      <c r="W19" s="40">
        <f>HARMEAN(I19,O19,S19,Q19)</f>
        <v>4793732.1726749782</v>
      </c>
      <c r="X19" s="40">
        <f t="shared" si="7"/>
        <v>6056137</v>
      </c>
      <c r="Y19" s="40">
        <f t="shared" si="8"/>
        <v>20766630.75</v>
      </c>
      <c r="Z19" s="40">
        <f t="shared" si="3"/>
        <v>20766630.75</v>
      </c>
      <c r="AA19" s="1"/>
      <c r="AB19" s="1"/>
      <c r="AC19" s="1"/>
      <c r="AD19" s="1"/>
      <c r="AE19" s="1"/>
    </row>
    <row r="20" spans="1:31" ht="34.5" customHeight="1">
      <c r="A20" s="34">
        <v>13</v>
      </c>
      <c r="B20" s="34" t="s">
        <v>34</v>
      </c>
      <c r="C20" s="56"/>
      <c r="D20" s="34" t="s">
        <v>30</v>
      </c>
      <c r="E20" s="35" t="s">
        <v>3</v>
      </c>
      <c r="F20" s="36">
        <v>1</v>
      </c>
      <c r="G20" s="37">
        <f t="shared" si="13"/>
        <v>481950</v>
      </c>
      <c r="H20" s="38">
        <f t="shared" si="14"/>
        <v>481950</v>
      </c>
      <c r="I20" s="39">
        <v>595000</v>
      </c>
      <c r="J20" s="39">
        <v>1500000</v>
      </c>
      <c r="K20" s="39">
        <v>1500000</v>
      </c>
      <c r="L20" s="39">
        <f t="shared" ref="L20:L23" si="16">(J20*0.19)+J20</f>
        <v>1785000</v>
      </c>
      <c r="M20" s="40"/>
      <c r="N20" s="40"/>
      <c r="O20" s="40">
        <f t="shared" si="2"/>
        <v>0</v>
      </c>
      <c r="P20" s="40"/>
      <c r="Q20" s="40">
        <f t="shared" si="12"/>
        <v>0</v>
      </c>
      <c r="R20" s="40"/>
      <c r="S20" s="40"/>
      <c r="T20" s="40">
        <f>MIN(I20,L20)</f>
        <v>595000</v>
      </c>
      <c r="U20" s="40">
        <f>MAX(I20,L20)</f>
        <v>1785000</v>
      </c>
      <c r="V20" s="40">
        <f>GEOMEAN(I20,L20)</f>
        <v>1030570.2305034819</v>
      </c>
      <c r="W20" s="40">
        <f>HARMEAN(I20,L20)</f>
        <v>892499.99999999988</v>
      </c>
      <c r="X20" s="40">
        <f t="shared" si="7"/>
        <v>297500</v>
      </c>
      <c r="Y20" s="40">
        <f t="shared" si="8"/>
        <v>595000</v>
      </c>
      <c r="Z20" s="40">
        <f t="shared" si="3"/>
        <v>595000</v>
      </c>
      <c r="AA20" s="1"/>
      <c r="AB20" s="1"/>
      <c r="AC20" s="1"/>
      <c r="AD20" s="1"/>
      <c r="AE20" s="1"/>
    </row>
    <row r="21" spans="1:31" ht="34.5" customHeight="1">
      <c r="A21" s="34">
        <v>14</v>
      </c>
      <c r="B21" s="34" t="s">
        <v>34</v>
      </c>
      <c r="C21" s="56"/>
      <c r="D21" s="34" t="s">
        <v>30</v>
      </c>
      <c r="E21" s="35" t="s">
        <v>3</v>
      </c>
      <c r="F21" s="36">
        <v>1</v>
      </c>
      <c r="G21" s="37">
        <f t="shared" si="13"/>
        <v>578340</v>
      </c>
      <c r="H21" s="38">
        <f t="shared" si="14"/>
        <v>578340</v>
      </c>
      <c r="I21" s="39">
        <v>714000</v>
      </c>
      <c r="J21" s="39">
        <v>1500000</v>
      </c>
      <c r="K21" s="39">
        <v>3000000</v>
      </c>
      <c r="L21" s="39">
        <f t="shared" si="16"/>
        <v>1785000</v>
      </c>
      <c r="M21" s="40"/>
      <c r="N21" s="40"/>
      <c r="O21" s="40">
        <f t="shared" si="2"/>
        <v>0</v>
      </c>
      <c r="P21" s="40"/>
      <c r="Q21" s="40"/>
      <c r="R21" s="40"/>
      <c r="S21" s="40"/>
      <c r="T21" s="40">
        <f>MIN(I21,L21)</f>
        <v>714000</v>
      </c>
      <c r="U21" s="40">
        <f>MAX(I21,L21)</f>
        <v>1785000</v>
      </c>
      <c r="V21" s="40">
        <f>GEOMEAN(I21,L21)</f>
        <v>1128933.1246801114</v>
      </c>
      <c r="W21" s="40">
        <f>HARMEAN(I21,L21)</f>
        <v>1020000</v>
      </c>
      <c r="X21" s="40">
        <f t="shared" si="7"/>
        <v>714000</v>
      </c>
      <c r="Y21" s="40">
        <f t="shared" si="8"/>
        <v>833000</v>
      </c>
      <c r="Z21" s="40">
        <f t="shared" si="3"/>
        <v>833000</v>
      </c>
      <c r="AA21" s="1"/>
      <c r="AB21" s="1"/>
      <c r="AC21" s="1"/>
      <c r="AD21" s="1"/>
      <c r="AE21" s="1"/>
    </row>
    <row r="22" spans="1:31" ht="12" customHeight="1">
      <c r="A22" s="34">
        <v>15</v>
      </c>
      <c r="B22" s="34" t="s">
        <v>34</v>
      </c>
      <c r="C22" s="56"/>
      <c r="D22" s="34" t="s">
        <v>38</v>
      </c>
      <c r="E22" s="35" t="s">
        <v>3</v>
      </c>
      <c r="F22" s="36">
        <v>1</v>
      </c>
      <c r="G22" s="37">
        <f t="shared" si="13"/>
        <v>838350</v>
      </c>
      <c r="H22" s="38">
        <f t="shared" si="14"/>
        <v>838350</v>
      </c>
      <c r="I22" s="39">
        <v>1035000</v>
      </c>
      <c r="J22" s="39">
        <v>3000000</v>
      </c>
      <c r="K22" s="39">
        <f t="shared" ref="K22:K23" si="17">J22*2</f>
        <v>6000000</v>
      </c>
      <c r="L22" s="39">
        <f t="shared" si="16"/>
        <v>3570000</v>
      </c>
      <c r="M22" s="40">
        <v>2100000</v>
      </c>
      <c r="N22" s="40">
        <f t="shared" ref="N22:N23" si="18">M22+2</f>
        <v>2100002</v>
      </c>
      <c r="O22" s="40">
        <f t="shared" si="2"/>
        <v>2499002.38</v>
      </c>
      <c r="P22" s="40"/>
      <c r="Q22" s="40"/>
      <c r="R22" s="40"/>
      <c r="S22" s="40"/>
      <c r="T22" s="40">
        <f>MIN(I22,O22,L22)</f>
        <v>1035000</v>
      </c>
      <c r="U22" s="40">
        <f>MAX(I22,O22,L22)</f>
        <v>3570000</v>
      </c>
      <c r="V22" s="40">
        <f>GEOMEAN(I22,O22,S22,L22)</f>
        <v>2097933.632092461</v>
      </c>
      <c r="W22" s="40">
        <f>HARMEAN(I22,O22,S22,L22)</f>
        <v>1822096.2301431426</v>
      </c>
      <c r="X22" s="40">
        <f t="shared" si="7"/>
        <v>2499002.38</v>
      </c>
      <c r="Y22" s="40">
        <f t="shared" si="8"/>
        <v>2368000.7933333335</v>
      </c>
      <c r="Z22" s="40">
        <f t="shared" si="3"/>
        <v>2368000.7933333335</v>
      </c>
      <c r="AA22" s="1"/>
      <c r="AB22" s="1"/>
      <c r="AC22" s="1"/>
      <c r="AD22" s="1"/>
      <c r="AE22" s="1"/>
    </row>
    <row r="23" spans="1:31" ht="34.5" customHeight="1">
      <c r="A23" s="34">
        <v>16</v>
      </c>
      <c r="B23" s="34" t="s">
        <v>34</v>
      </c>
      <c r="C23" s="56"/>
      <c r="D23" s="34" t="s">
        <v>38</v>
      </c>
      <c r="E23" s="35" t="s">
        <v>3</v>
      </c>
      <c r="F23" s="36">
        <v>2</v>
      </c>
      <c r="G23" s="37">
        <f t="shared" si="13"/>
        <v>1453140</v>
      </c>
      <c r="H23" s="38">
        <f t="shared" si="14"/>
        <v>1453140</v>
      </c>
      <c r="I23" s="39">
        <v>1794000</v>
      </c>
      <c r="J23" s="39">
        <v>3000000</v>
      </c>
      <c r="K23" s="39">
        <f t="shared" si="17"/>
        <v>6000000</v>
      </c>
      <c r="L23" s="39">
        <f t="shared" si="16"/>
        <v>3570000</v>
      </c>
      <c r="M23" s="40">
        <v>1380000</v>
      </c>
      <c r="N23" s="40">
        <f t="shared" si="18"/>
        <v>1380002</v>
      </c>
      <c r="O23" s="40">
        <f t="shared" si="2"/>
        <v>1642202.38</v>
      </c>
      <c r="P23" s="40"/>
      <c r="Q23" s="40"/>
      <c r="R23" s="40"/>
      <c r="S23" s="40"/>
      <c r="T23" s="40">
        <f>MIN(I23,O23,Q23,S23)</f>
        <v>1642202.38</v>
      </c>
      <c r="U23" s="40">
        <f t="shared" si="6"/>
        <v>1794000</v>
      </c>
      <c r="V23" s="40">
        <f>GEOMEAN(I23,O23,S23,L23)</f>
        <v>2190983.5187428766</v>
      </c>
      <c r="W23" s="40">
        <f>HARMEAN(I23,O23,S23,L23)</f>
        <v>2074023.2861316192</v>
      </c>
      <c r="X23" s="40">
        <f t="shared" si="7"/>
        <v>1794000</v>
      </c>
      <c r="Y23" s="40">
        <f t="shared" si="8"/>
        <v>2335400.7933333335</v>
      </c>
      <c r="Z23" s="40">
        <f t="shared" si="3"/>
        <v>2335400.7933333335</v>
      </c>
      <c r="AA23" s="1"/>
      <c r="AB23" s="1"/>
      <c r="AC23" s="1"/>
      <c r="AD23" s="1"/>
      <c r="AE23" s="1"/>
    </row>
    <row r="24" spans="1:31" ht="12" customHeight="1">
      <c r="A24" s="34">
        <v>17</v>
      </c>
      <c r="B24" s="34" t="s">
        <v>34</v>
      </c>
      <c r="C24" s="56"/>
      <c r="D24" s="34" t="s">
        <v>39</v>
      </c>
      <c r="E24" s="35" t="s">
        <v>3</v>
      </c>
      <c r="F24" s="36">
        <v>2</v>
      </c>
      <c r="G24" s="37">
        <f t="shared" si="13"/>
        <v>2012040</v>
      </c>
      <c r="H24" s="38">
        <f t="shared" si="14"/>
        <v>2012040</v>
      </c>
      <c r="I24" s="39">
        <v>2484000</v>
      </c>
      <c r="J24" s="39"/>
      <c r="K24" s="39"/>
      <c r="L24" s="39"/>
      <c r="M24" s="40">
        <v>1380000</v>
      </c>
      <c r="N24" s="40">
        <f>M24</f>
        <v>1380000</v>
      </c>
      <c r="O24" s="40">
        <f t="shared" si="2"/>
        <v>1642200</v>
      </c>
      <c r="P24" s="40"/>
      <c r="Q24" s="40"/>
      <c r="R24" s="40"/>
      <c r="S24" s="40"/>
      <c r="T24" s="40">
        <f>MIN(I24,O24)</f>
        <v>1642200</v>
      </c>
      <c r="U24" s="40">
        <f>MAX(I24,O24)</f>
        <v>2484000</v>
      </c>
      <c r="V24" s="40">
        <f>GEOMEAN(I24,O24,S24)</f>
        <v>2019709.0879629175</v>
      </c>
      <c r="W24" s="40">
        <f t="shared" si="11"/>
        <v>1977230.769230769</v>
      </c>
      <c r="X24" s="40">
        <f t="shared" si="7"/>
        <v>2063100</v>
      </c>
      <c r="Y24" s="40">
        <f t="shared" si="8"/>
        <v>2063100</v>
      </c>
      <c r="Z24" s="40">
        <f t="shared" si="3"/>
        <v>2063100</v>
      </c>
      <c r="AA24" s="1"/>
      <c r="AB24" s="1"/>
      <c r="AC24" s="1"/>
      <c r="AD24" s="1"/>
      <c r="AE24" s="1"/>
    </row>
    <row r="25" spans="1:31" ht="34.5" customHeight="1">
      <c r="A25" s="34">
        <v>18</v>
      </c>
      <c r="B25" s="34" t="s">
        <v>34</v>
      </c>
      <c r="C25" s="56"/>
      <c r="D25" s="34" t="s">
        <v>40</v>
      </c>
      <c r="E25" s="35" t="s">
        <v>3</v>
      </c>
      <c r="F25" s="36">
        <v>2</v>
      </c>
      <c r="G25" s="37">
        <f t="shared" si="13"/>
        <v>2123820</v>
      </c>
      <c r="H25" s="38">
        <f t="shared" si="14"/>
        <v>2123820</v>
      </c>
      <c r="I25" s="39">
        <v>2622000</v>
      </c>
      <c r="J25" s="39"/>
      <c r="K25" s="39"/>
      <c r="L25" s="39"/>
      <c r="M25" s="40">
        <v>1380000</v>
      </c>
      <c r="N25" s="40">
        <f>M25*2</f>
        <v>2760000</v>
      </c>
      <c r="O25" s="40">
        <f t="shared" si="2"/>
        <v>3284400</v>
      </c>
      <c r="P25" s="40"/>
      <c r="Q25" s="40"/>
      <c r="R25" s="40"/>
      <c r="S25" s="40"/>
      <c r="T25" s="40">
        <f>MIN(I25,O25,Q25,S25)</f>
        <v>2622000</v>
      </c>
      <c r="U25" s="40">
        <f t="shared" si="6"/>
        <v>3284400</v>
      </c>
      <c r="V25" s="40">
        <f>GEOMEAN(I25,O25,S25)</f>
        <v>2934569.2699270193</v>
      </c>
      <c r="W25" s="40">
        <f t="shared" si="11"/>
        <v>2916056.0747663551</v>
      </c>
      <c r="X25" s="40">
        <f t="shared" si="7"/>
        <v>2953200</v>
      </c>
      <c r="Y25" s="40">
        <f t="shared" si="8"/>
        <v>2953200</v>
      </c>
      <c r="Z25" s="40">
        <f t="shared" si="3"/>
        <v>2953200</v>
      </c>
      <c r="AA25" s="1"/>
      <c r="AB25" s="1"/>
      <c r="AC25" s="1"/>
      <c r="AD25" s="1"/>
      <c r="AE25" s="1"/>
    </row>
    <row r="26" spans="1:31" ht="34.5" customHeight="1">
      <c r="A26" s="34">
        <v>19</v>
      </c>
      <c r="B26" s="34" t="s">
        <v>34</v>
      </c>
      <c r="C26" s="56"/>
      <c r="D26" s="34" t="s">
        <v>41</v>
      </c>
      <c r="E26" s="35" t="s">
        <v>3</v>
      </c>
      <c r="F26" s="36">
        <v>1</v>
      </c>
      <c r="G26" s="37">
        <f t="shared" si="13"/>
        <v>3353400</v>
      </c>
      <c r="H26" s="38">
        <f t="shared" si="14"/>
        <v>3353400</v>
      </c>
      <c r="I26" s="39">
        <v>4140000</v>
      </c>
      <c r="J26" s="39"/>
      <c r="K26" s="39"/>
      <c r="L26" s="39"/>
      <c r="M26" s="40"/>
      <c r="N26" s="40"/>
      <c r="O26" s="40">
        <f t="shared" si="2"/>
        <v>0</v>
      </c>
      <c r="P26" s="40"/>
      <c r="Q26" s="40"/>
      <c r="R26" s="40"/>
      <c r="S26" s="40"/>
      <c r="T26" s="40">
        <f>MIN(I26)</f>
        <v>4140000</v>
      </c>
      <c r="U26" s="40">
        <f>MAX(I26)</f>
        <v>4140000</v>
      </c>
      <c r="V26" s="40">
        <f>GEOMEAN(I26)</f>
        <v>4140000</v>
      </c>
      <c r="W26" s="40">
        <f>HARMEAN(I26)</f>
        <v>4140000</v>
      </c>
      <c r="X26" s="40">
        <f t="shared" si="7"/>
        <v>2070000</v>
      </c>
      <c r="Y26" s="40">
        <f t="shared" si="8"/>
        <v>2070000</v>
      </c>
      <c r="Z26" s="40">
        <f t="shared" si="3"/>
        <v>2070000</v>
      </c>
      <c r="AA26" s="1"/>
      <c r="AB26" s="1"/>
      <c r="AC26" s="1"/>
      <c r="AD26" s="1"/>
      <c r="AE26" s="1"/>
    </row>
    <row r="27" spans="1:31" ht="34.5" customHeight="1">
      <c r="A27" s="34">
        <v>20</v>
      </c>
      <c r="B27" s="34" t="s">
        <v>34</v>
      </c>
      <c r="C27" s="56"/>
      <c r="D27" s="34" t="s">
        <v>42</v>
      </c>
      <c r="E27" s="35" t="s">
        <v>3</v>
      </c>
      <c r="F27" s="36">
        <v>2</v>
      </c>
      <c r="G27" s="37">
        <f t="shared" si="13"/>
        <v>2012040</v>
      </c>
      <c r="H27" s="38">
        <f t="shared" si="14"/>
        <v>2012040</v>
      </c>
      <c r="I27" s="39">
        <v>2484000</v>
      </c>
      <c r="J27" s="39"/>
      <c r="K27" s="39"/>
      <c r="L27" s="39"/>
      <c r="M27" s="40">
        <v>1380000</v>
      </c>
      <c r="N27" s="40">
        <f>M27+2</f>
        <v>1380002</v>
      </c>
      <c r="O27" s="40">
        <f t="shared" si="2"/>
        <v>1642202.38</v>
      </c>
      <c r="P27" s="40"/>
      <c r="Q27" s="40"/>
      <c r="R27" s="40"/>
      <c r="S27" s="40"/>
      <c r="T27" s="40">
        <f t="shared" si="9"/>
        <v>1642202.38</v>
      </c>
      <c r="U27" s="40">
        <f t="shared" si="6"/>
        <v>2484000</v>
      </c>
      <c r="V27" s="40">
        <f>GEOMEAN(I27,O27,S27)</f>
        <v>2019710.5515196973</v>
      </c>
      <c r="W27" s="40">
        <f t="shared" si="11"/>
        <v>1977232.494311149</v>
      </c>
      <c r="X27" s="40">
        <f t="shared" si="7"/>
        <v>2063101.19</v>
      </c>
      <c r="Y27" s="40">
        <f t="shared" si="8"/>
        <v>2063101.19</v>
      </c>
      <c r="Z27" s="40">
        <f t="shared" si="3"/>
        <v>2063101.19</v>
      </c>
      <c r="AA27" s="1"/>
      <c r="AB27" s="1"/>
      <c r="AC27" s="1"/>
      <c r="AD27" s="1"/>
      <c r="AE27" s="1"/>
    </row>
    <row r="28" spans="1:31" ht="34.5" customHeight="1">
      <c r="A28" s="34">
        <v>21</v>
      </c>
      <c r="B28" s="34" t="s">
        <v>34</v>
      </c>
      <c r="C28" s="56"/>
      <c r="D28" s="34" t="s">
        <v>32</v>
      </c>
      <c r="E28" s="35" t="s">
        <v>3</v>
      </c>
      <c r="F28" s="36">
        <v>1</v>
      </c>
      <c r="G28" s="37">
        <f t="shared" si="13"/>
        <v>819315</v>
      </c>
      <c r="H28" s="38">
        <f t="shared" si="14"/>
        <v>819315</v>
      </c>
      <c r="I28" s="39">
        <v>1011500</v>
      </c>
      <c r="J28" s="39"/>
      <c r="K28" s="39"/>
      <c r="L28" s="39"/>
      <c r="M28" s="40">
        <v>1380000</v>
      </c>
      <c r="N28" s="40">
        <f t="shared" ref="N28:N29" si="19">M28</f>
        <v>1380000</v>
      </c>
      <c r="O28" s="40">
        <f t="shared" si="2"/>
        <v>1642200</v>
      </c>
      <c r="P28" s="40"/>
      <c r="Q28" s="40"/>
      <c r="R28" s="40"/>
      <c r="S28" s="40"/>
      <c r="T28" s="40">
        <f>MIN(I28,O28,Q28,S28)</f>
        <v>1011500</v>
      </c>
      <c r="U28" s="40">
        <f t="shared" si="6"/>
        <v>1642200</v>
      </c>
      <c r="V28" s="40">
        <f>GEOMEAN(I28,O28,S28)</f>
        <v>1288830.9819367316</v>
      </c>
      <c r="W28" s="40">
        <f t="shared" si="11"/>
        <v>1251901.34529148</v>
      </c>
      <c r="X28" s="40">
        <f t="shared" si="7"/>
        <v>1326850</v>
      </c>
      <c r="Y28" s="40">
        <f t="shared" si="8"/>
        <v>1326850</v>
      </c>
      <c r="Z28" s="40">
        <f t="shared" si="3"/>
        <v>1326850</v>
      </c>
      <c r="AA28" s="1"/>
      <c r="AB28" s="1"/>
      <c r="AC28" s="1"/>
      <c r="AD28" s="1"/>
      <c r="AE28" s="1"/>
    </row>
    <row r="29" spans="1:31" ht="12" customHeight="1">
      <c r="A29" s="34">
        <v>23</v>
      </c>
      <c r="B29" s="34" t="s">
        <v>34</v>
      </c>
      <c r="C29" s="56"/>
      <c r="D29" s="34" t="s">
        <v>43</v>
      </c>
      <c r="E29" s="35" t="s">
        <v>3</v>
      </c>
      <c r="F29" s="36">
        <v>1</v>
      </c>
      <c r="G29" s="37">
        <f t="shared" si="13"/>
        <v>1542240</v>
      </c>
      <c r="H29" s="38">
        <f t="shared" si="14"/>
        <v>1542240</v>
      </c>
      <c r="I29" s="39">
        <v>1904000</v>
      </c>
      <c r="J29" s="39"/>
      <c r="K29" s="39"/>
      <c r="L29" s="39"/>
      <c r="M29" s="40">
        <v>8530000</v>
      </c>
      <c r="N29" s="40">
        <f t="shared" si="19"/>
        <v>8530000</v>
      </c>
      <c r="O29" s="40">
        <f t="shared" si="2"/>
        <v>10150700</v>
      </c>
      <c r="P29" s="40"/>
      <c r="Q29" s="40"/>
      <c r="R29" s="40"/>
      <c r="S29" s="40"/>
      <c r="T29" s="40">
        <f>MIN(I29,O29,Q29,S29)</f>
        <v>1904000</v>
      </c>
      <c r="U29" s="40">
        <f t="shared" si="6"/>
        <v>10150700</v>
      </c>
      <c r="V29" s="40">
        <f>GEOMEAN(I29,O29,S29)</f>
        <v>4396240.7577383658</v>
      </c>
      <c r="W29" s="40">
        <f t="shared" si="11"/>
        <v>3206538.9930898319</v>
      </c>
      <c r="X29" s="40">
        <f t="shared" si="7"/>
        <v>6027350</v>
      </c>
      <c r="Y29" s="40">
        <f t="shared" si="8"/>
        <v>6027350</v>
      </c>
      <c r="Z29" s="40">
        <f t="shared" si="3"/>
        <v>6027350</v>
      </c>
      <c r="AA29" s="1"/>
      <c r="AB29" s="1"/>
      <c r="AC29" s="1"/>
      <c r="AD29" s="1"/>
      <c r="AE29" s="1"/>
    </row>
    <row r="30" spans="1:31" ht="34.5" customHeight="1">
      <c r="A30" s="34">
        <v>24</v>
      </c>
      <c r="B30" s="34" t="s">
        <v>34</v>
      </c>
      <c r="C30" s="56"/>
      <c r="D30" s="34" t="s">
        <v>43</v>
      </c>
      <c r="E30" s="40"/>
      <c r="F30" s="40"/>
      <c r="G30" s="37">
        <f t="shared" si="13"/>
        <v>2794500</v>
      </c>
      <c r="H30" s="38">
        <f t="shared" si="14"/>
        <v>2794500</v>
      </c>
      <c r="I30" s="39">
        <v>3450000</v>
      </c>
      <c r="J30" s="39"/>
      <c r="K30" s="39"/>
      <c r="L30" s="39"/>
      <c r="M30" s="40"/>
      <c r="N30" s="40"/>
      <c r="O30" s="40">
        <f t="shared" si="2"/>
        <v>0</v>
      </c>
      <c r="P30" s="40"/>
      <c r="Q30" s="40"/>
      <c r="R30" s="40"/>
      <c r="S30" s="40"/>
      <c r="T30" s="40">
        <f>MIN(I30)</f>
        <v>3450000</v>
      </c>
      <c r="U30" s="40">
        <f>MAX(I30,O30,P30,R30)</f>
        <v>3450000</v>
      </c>
      <c r="V30" s="40">
        <f>GEOMEAN(I30)</f>
        <v>3450000</v>
      </c>
      <c r="W30" s="40">
        <f>HARMEAN(I30)</f>
        <v>3450000</v>
      </c>
      <c r="X30" s="40">
        <f t="shared" si="7"/>
        <v>1725000</v>
      </c>
      <c r="Y30" s="40">
        <f t="shared" si="8"/>
        <v>1725000</v>
      </c>
      <c r="Z30" s="40">
        <f t="shared" si="3"/>
        <v>1725000</v>
      </c>
      <c r="AA30" s="1"/>
      <c r="AB30" s="1"/>
      <c r="AC30" s="1"/>
      <c r="AD30" s="1"/>
      <c r="AE30" s="1"/>
    </row>
    <row r="31" spans="1:31" ht="12" customHeight="1">
      <c r="A31" s="42"/>
      <c r="B31" s="42"/>
      <c r="C31" s="43"/>
      <c r="D31" s="43"/>
      <c r="E31" s="35"/>
      <c r="F31" s="36"/>
      <c r="G31" s="37"/>
      <c r="H31" s="38"/>
      <c r="I31" s="38"/>
      <c r="J31" s="38"/>
      <c r="K31" s="38"/>
      <c r="L31" s="38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1"/>
      <c r="AB31" s="1"/>
      <c r="AC31" s="1"/>
      <c r="AD31" s="1"/>
      <c r="AE31" s="1"/>
    </row>
    <row r="32" spans="1:31" ht="12" customHeight="1">
      <c r="A32" s="49" t="s">
        <v>44</v>
      </c>
      <c r="B32" s="50"/>
      <c r="C32" s="50"/>
      <c r="D32" s="50"/>
      <c r="E32" s="50"/>
      <c r="F32" s="51"/>
      <c r="G32" s="37"/>
      <c r="H32" s="38"/>
      <c r="I32" s="38">
        <f>SUM(I8:I31)</f>
        <v>89942500</v>
      </c>
      <c r="J32" s="38"/>
      <c r="K32" s="38"/>
      <c r="L32" s="38">
        <f>SUM(L8:L31)</f>
        <v>12508500</v>
      </c>
      <c r="M32" s="40"/>
      <c r="N32" s="40"/>
      <c r="O32" s="40">
        <f>SUM(O8:O31)</f>
        <v>94188507.139999986</v>
      </c>
      <c r="P32" s="40"/>
      <c r="Q32" s="40">
        <f>SUM(Q8:Q31)</f>
        <v>10745270</v>
      </c>
      <c r="R32" s="40"/>
      <c r="S32" s="40">
        <f>SUM(S8:S31)</f>
        <v>78111706</v>
      </c>
      <c r="T32" s="40"/>
      <c r="U32" s="40"/>
      <c r="V32" s="40"/>
      <c r="W32" s="40"/>
      <c r="X32" s="40"/>
      <c r="Y32" s="40"/>
      <c r="Z32" s="44">
        <f>SUM(Z8:Z31)</f>
        <v>97721768.943333328</v>
      </c>
      <c r="AA32" s="1"/>
      <c r="AB32" s="1"/>
      <c r="AC32" s="1"/>
      <c r="AD32" s="1"/>
      <c r="AE32" s="1"/>
    </row>
    <row r="33" spans="1:31" ht="12" customHeight="1">
      <c r="A33" s="8"/>
      <c r="B33" s="8"/>
      <c r="C33" s="15"/>
      <c r="D33" s="15"/>
      <c r="E33" s="10"/>
      <c r="F33" s="11"/>
      <c r="G33" s="12"/>
      <c r="H33" s="13"/>
      <c r="I33" s="13"/>
      <c r="J33" s="13"/>
      <c r="K33" s="13"/>
      <c r="L33" s="13"/>
      <c r="M33" s="14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"/>
      <c r="AB33" s="1"/>
      <c r="AC33" s="1"/>
      <c r="AD33" s="1"/>
      <c r="AE33" s="1"/>
    </row>
    <row r="34" spans="1:31" ht="12" customHeight="1">
      <c r="A34" s="8"/>
      <c r="B34" s="8"/>
      <c r="C34" s="9"/>
      <c r="D34" s="9"/>
      <c r="E34" s="10"/>
      <c r="F34" s="11"/>
      <c r="G34" s="12"/>
      <c r="H34" s="13"/>
      <c r="I34" s="13"/>
      <c r="J34" s="13"/>
      <c r="K34" s="13"/>
      <c r="L34" s="13"/>
      <c r="M34" s="14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"/>
      <c r="AB34" s="1"/>
      <c r="AC34" s="1"/>
      <c r="AD34" s="1"/>
      <c r="AE34" s="1"/>
    </row>
    <row r="35" spans="1:31" ht="12" customHeight="1">
      <c r="A35" s="8"/>
      <c r="B35" s="8"/>
      <c r="C35" s="9"/>
      <c r="D35" s="9"/>
      <c r="E35" s="10"/>
      <c r="F35" s="11"/>
      <c r="G35" s="12"/>
      <c r="H35" s="13"/>
      <c r="I35" s="13"/>
      <c r="J35" s="13"/>
      <c r="K35" s="13"/>
      <c r="L35" s="13"/>
      <c r="M35" s="14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"/>
      <c r="AB35" s="1"/>
      <c r="AC35" s="1"/>
      <c r="AD35" s="1"/>
      <c r="AE35" s="1"/>
    </row>
    <row r="36" spans="1:31" ht="12" customHeight="1">
      <c r="A36" s="8"/>
      <c r="B36" s="8"/>
      <c r="C36" s="9"/>
      <c r="D36" s="9"/>
      <c r="E36" s="10"/>
      <c r="F36" s="11"/>
      <c r="G36" s="12"/>
      <c r="H36" s="13"/>
      <c r="I36" s="13"/>
      <c r="J36" s="13"/>
      <c r="K36" s="13"/>
      <c r="L36" s="13"/>
      <c r="M36" s="1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1"/>
      <c r="AB36" s="1"/>
      <c r="AC36" s="1"/>
      <c r="AD36" s="1"/>
      <c r="AE36" s="1"/>
    </row>
    <row r="37" spans="1:31" ht="12" customHeight="1">
      <c r="A37" s="8"/>
      <c r="B37" s="8"/>
      <c r="C37" s="9"/>
      <c r="D37" s="9"/>
      <c r="E37" s="10"/>
      <c r="F37" s="11"/>
      <c r="G37" s="12"/>
      <c r="H37" s="13"/>
      <c r="I37" s="13"/>
      <c r="J37" s="13"/>
      <c r="K37" s="13"/>
      <c r="L37" s="13"/>
      <c r="M37" s="14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"/>
      <c r="AB37" s="1"/>
      <c r="AC37" s="1"/>
      <c r="AD37" s="1"/>
      <c r="AE37" s="1"/>
    </row>
    <row r="38" spans="1:31" ht="12" customHeight="1">
      <c r="A38" s="8"/>
      <c r="B38" s="8"/>
      <c r="C38" s="9"/>
      <c r="D38" s="9"/>
      <c r="E38" s="10"/>
      <c r="F38" s="11"/>
      <c r="G38" s="12"/>
      <c r="H38" s="13"/>
      <c r="I38" s="13"/>
      <c r="J38" s="13"/>
      <c r="K38" s="13"/>
      <c r="L38" s="13"/>
      <c r="M38" s="14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"/>
      <c r="AB38" s="1"/>
      <c r="AC38" s="1"/>
      <c r="AD38" s="1"/>
      <c r="AE38" s="1"/>
    </row>
    <row r="39" spans="1:31" ht="12" customHeight="1">
      <c r="A39" s="16"/>
      <c r="B39" s="16"/>
      <c r="C39" s="15"/>
      <c r="D39" s="15"/>
      <c r="E39" s="10"/>
      <c r="F39" s="11"/>
      <c r="G39" s="12"/>
      <c r="H39" s="13"/>
      <c r="I39" s="13"/>
      <c r="J39" s="13"/>
      <c r="K39" s="13"/>
      <c r="L39" s="13"/>
      <c r="M39" s="14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"/>
      <c r="AB39" s="1"/>
      <c r="AC39" s="1"/>
      <c r="AD39" s="1"/>
      <c r="AE39" s="1"/>
    </row>
    <row r="40" spans="1:31" ht="12" customHeight="1">
      <c r="A40" s="17"/>
      <c r="B40" s="17"/>
      <c r="C40" s="18"/>
      <c r="D40" s="18"/>
      <c r="E40" s="45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7"/>
      <c r="AA40" s="1"/>
      <c r="AB40" s="1"/>
      <c r="AC40" s="1"/>
      <c r="AD40" s="1"/>
      <c r="AE40" s="1"/>
    </row>
    <row r="41" spans="1:31" ht="12" customHeight="1">
      <c r="A41" s="8"/>
      <c r="B41" s="8"/>
      <c r="C41" s="9"/>
      <c r="D41" s="9"/>
      <c r="E41" s="10"/>
      <c r="F41" s="11"/>
      <c r="G41" s="12"/>
      <c r="H41" s="13"/>
      <c r="I41" s="13"/>
      <c r="J41" s="13"/>
      <c r="K41" s="13"/>
      <c r="L41" s="13"/>
      <c r="M41" s="14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"/>
      <c r="AB41" s="1"/>
      <c r="AC41" s="1"/>
      <c r="AD41" s="1"/>
      <c r="AE41" s="1"/>
    </row>
    <row r="42" spans="1:31" ht="12" customHeight="1">
      <c r="A42" s="8"/>
      <c r="B42" s="8"/>
      <c r="C42" s="9"/>
      <c r="D42" s="9"/>
      <c r="E42" s="10"/>
      <c r="F42" s="11"/>
      <c r="G42" s="12"/>
      <c r="H42" s="13"/>
      <c r="I42" s="13"/>
      <c r="J42" s="13"/>
      <c r="K42" s="13"/>
      <c r="L42" s="13"/>
      <c r="M42" s="14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1"/>
      <c r="AB42" s="1"/>
      <c r="AC42" s="1"/>
      <c r="AD42" s="1"/>
      <c r="AE42" s="1"/>
    </row>
    <row r="43" spans="1:31" ht="12" customHeight="1">
      <c r="A43" s="8"/>
      <c r="B43" s="8"/>
      <c r="C43" s="9"/>
      <c r="D43" s="9"/>
      <c r="E43" s="10"/>
      <c r="F43" s="11"/>
      <c r="G43" s="12"/>
      <c r="H43" s="13"/>
      <c r="I43" s="13"/>
      <c r="J43" s="13"/>
      <c r="K43" s="13"/>
      <c r="L43" s="13"/>
      <c r="M43" s="14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"/>
      <c r="AB43" s="1"/>
      <c r="AC43" s="1"/>
      <c r="AD43" s="1"/>
      <c r="AE43" s="1"/>
    </row>
    <row r="44" spans="1:31" ht="12" customHeight="1">
      <c r="A44" s="8"/>
      <c r="B44" s="8"/>
      <c r="C44" s="9"/>
      <c r="D44" s="9"/>
      <c r="E44" s="10"/>
      <c r="F44" s="11"/>
      <c r="G44" s="12"/>
      <c r="H44" s="13"/>
      <c r="I44" s="13"/>
      <c r="J44" s="13"/>
      <c r="K44" s="13"/>
      <c r="L44" s="13"/>
      <c r="M44" s="14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1"/>
      <c r="AB44" s="1"/>
      <c r="AC44" s="1"/>
      <c r="AD44" s="1"/>
      <c r="AE44" s="1"/>
    </row>
    <row r="45" spans="1:31" ht="12" customHeight="1">
      <c r="A45" s="8"/>
      <c r="B45" s="8"/>
      <c r="C45" s="15"/>
      <c r="D45" s="15"/>
      <c r="E45" s="10"/>
      <c r="F45" s="11"/>
      <c r="G45" s="12"/>
      <c r="H45" s="13"/>
      <c r="I45" s="13"/>
      <c r="J45" s="13"/>
      <c r="K45" s="13"/>
      <c r="L45" s="13"/>
      <c r="M45" s="14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"/>
      <c r="AB45" s="1"/>
      <c r="AC45" s="1"/>
      <c r="AD45" s="1"/>
      <c r="AE45" s="1"/>
    </row>
    <row r="46" spans="1:31" ht="12" customHeight="1">
      <c r="A46" s="8"/>
      <c r="B46" s="8"/>
      <c r="C46" s="9"/>
      <c r="D46" s="9"/>
      <c r="E46" s="10"/>
      <c r="F46" s="11"/>
      <c r="G46" s="12"/>
      <c r="H46" s="13"/>
      <c r="I46" s="13"/>
      <c r="J46" s="13"/>
      <c r="K46" s="13"/>
      <c r="L46" s="13"/>
      <c r="M46" s="14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"/>
      <c r="AB46" s="1"/>
      <c r="AC46" s="1"/>
      <c r="AD46" s="1"/>
      <c r="AE46" s="1"/>
    </row>
    <row r="47" spans="1:31" ht="12" customHeight="1">
      <c r="A47" s="8"/>
      <c r="B47" s="8"/>
      <c r="C47" s="9"/>
      <c r="D47" s="9"/>
      <c r="E47" s="10"/>
      <c r="F47" s="11"/>
      <c r="G47" s="12"/>
      <c r="H47" s="13"/>
      <c r="I47" s="13"/>
      <c r="J47" s="13"/>
      <c r="K47" s="13"/>
      <c r="L47" s="13"/>
      <c r="M47" s="14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"/>
      <c r="AB47" s="1"/>
      <c r="AC47" s="1"/>
      <c r="AD47" s="1"/>
      <c r="AE47" s="1"/>
    </row>
    <row r="48" spans="1:31" ht="12" customHeight="1">
      <c r="A48" s="17"/>
      <c r="B48" s="17"/>
      <c r="C48" s="18"/>
      <c r="D48" s="18"/>
      <c r="E48" s="45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7"/>
      <c r="AA48" s="1"/>
      <c r="AB48" s="1"/>
      <c r="AC48" s="1"/>
      <c r="AD48" s="1"/>
      <c r="AE48" s="1"/>
    </row>
    <row r="49" spans="1:31" ht="12" customHeight="1">
      <c r="A49" s="8"/>
      <c r="B49" s="8"/>
      <c r="C49" s="9"/>
      <c r="D49" s="9"/>
      <c r="E49" s="10"/>
      <c r="F49" s="11"/>
      <c r="G49" s="12"/>
      <c r="H49" s="13"/>
      <c r="I49" s="13"/>
      <c r="J49" s="13"/>
      <c r="K49" s="13"/>
      <c r="L49" s="13"/>
      <c r="M49" s="14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"/>
      <c r="AB49" s="1"/>
      <c r="AC49" s="1"/>
      <c r="AD49" s="1"/>
      <c r="AE49" s="1"/>
    </row>
    <row r="50" spans="1:31" ht="12" customHeight="1">
      <c r="A50" s="8"/>
      <c r="B50" s="8"/>
      <c r="C50" s="9"/>
      <c r="D50" s="9"/>
      <c r="E50" s="10"/>
      <c r="F50" s="11"/>
      <c r="G50" s="12"/>
      <c r="H50" s="13"/>
      <c r="I50" s="13"/>
      <c r="J50" s="13"/>
      <c r="K50" s="13"/>
      <c r="L50" s="13"/>
      <c r="M50" s="14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"/>
      <c r="AB50" s="1"/>
      <c r="AC50" s="1"/>
      <c r="AD50" s="1"/>
      <c r="AE50" s="1"/>
    </row>
    <row r="51" spans="1:31" ht="12" customHeight="1">
      <c r="A51" s="8"/>
      <c r="B51" s="8"/>
      <c r="C51" s="9"/>
      <c r="D51" s="9"/>
      <c r="E51" s="10"/>
      <c r="F51" s="11"/>
      <c r="G51" s="12"/>
      <c r="H51" s="13"/>
      <c r="I51" s="13"/>
      <c r="J51" s="13"/>
      <c r="K51" s="13"/>
      <c r="L51" s="13"/>
      <c r="M51" s="14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"/>
      <c r="AB51" s="1"/>
      <c r="AC51" s="1"/>
      <c r="AD51" s="1"/>
      <c r="AE51" s="1"/>
    </row>
    <row r="52" spans="1:31" ht="12" customHeight="1">
      <c r="A52" s="8"/>
      <c r="B52" s="8"/>
      <c r="C52" s="9"/>
      <c r="D52" s="9"/>
      <c r="E52" s="10"/>
      <c r="F52" s="11"/>
      <c r="G52" s="12"/>
      <c r="H52" s="13"/>
      <c r="I52" s="13"/>
      <c r="J52" s="13"/>
      <c r="K52" s="13"/>
      <c r="L52" s="13"/>
      <c r="M52" s="14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"/>
      <c r="AB52" s="1"/>
      <c r="AC52" s="1"/>
      <c r="AD52" s="1"/>
      <c r="AE52" s="1"/>
    </row>
    <row r="53" spans="1:31" ht="12" customHeight="1">
      <c r="A53" s="8"/>
      <c r="B53" s="8"/>
      <c r="C53" s="15"/>
      <c r="D53" s="15"/>
      <c r="E53" s="10"/>
      <c r="F53" s="11"/>
      <c r="G53" s="12"/>
      <c r="H53" s="13"/>
      <c r="I53" s="13"/>
      <c r="J53" s="13"/>
      <c r="K53" s="13"/>
      <c r="L53" s="13"/>
      <c r="M53" s="14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"/>
      <c r="AB53" s="1"/>
      <c r="AC53" s="1"/>
      <c r="AD53" s="1"/>
      <c r="AE53" s="1"/>
    </row>
    <row r="54" spans="1:31" ht="12" customHeight="1">
      <c r="A54" s="8"/>
      <c r="B54" s="8"/>
      <c r="C54" s="9"/>
      <c r="D54" s="9"/>
      <c r="E54" s="10"/>
      <c r="F54" s="11"/>
      <c r="G54" s="12"/>
      <c r="H54" s="13"/>
      <c r="I54" s="13"/>
      <c r="J54" s="13"/>
      <c r="K54" s="13"/>
      <c r="L54" s="13"/>
      <c r="M54" s="1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"/>
      <c r="AB54" s="1"/>
      <c r="AC54" s="1"/>
      <c r="AD54" s="1"/>
      <c r="AE54" s="1"/>
    </row>
    <row r="55" spans="1:31" ht="12" customHeight="1">
      <c r="A55" s="8"/>
      <c r="B55" s="8"/>
      <c r="C55" s="9"/>
      <c r="D55" s="9"/>
      <c r="E55" s="10"/>
      <c r="F55" s="11"/>
      <c r="G55" s="12"/>
      <c r="H55" s="13"/>
      <c r="I55" s="13"/>
      <c r="J55" s="13"/>
      <c r="K55" s="13"/>
      <c r="L55" s="13"/>
      <c r="M55" s="14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"/>
      <c r="AB55" s="1"/>
      <c r="AC55" s="1"/>
      <c r="AD55" s="1"/>
      <c r="AE55" s="1"/>
    </row>
    <row r="56" spans="1:31" ht="12" customHeight="1">
      <c r="A56" s="17"/>
      <c r="B56" s="17"/>
      <c r="C56" s="19"/>
      <c r="D56" s="19"/>
      <c r="E56" s="45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7"/>
      <c r="AA56" s="1"/>
      <c r="AB56" s="1"/>
      <c r="AC56" s="1"/>
      <c r="AD56" s="1"/>
      <c r="AE56" s="1"/>
    </row>
    <row r="57" spans="1:31" ht="12" customHeight="1">
      <c r="A57" s="8"/>
      <c r="B57" s="8"/>
      <c r="C57" s="15"/>
      <c r="D57" s="15"/>
      <c r="E57" s="10"/>
      <c r="F57" s="11"/>
      <c r="G57" s="12"/>
      <c r="H57" s="13"/>
      <c r="I57" s="13"/>
      <c r="J57" s="13"/>
      <c r="K57" s="13"/>
      <c r="L57" s="13"/>
      <c r="M57" s="14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1"/>
      <c r="AB57" s="1"/>
      <c r="AC57" s="1"/>
      <c r="AD57" s="1"/>
      <c r="AE57" s="1"/>
    </row>
    <row r="58" spans="1:31" ht="12" customHeight="1">
      <c r="A58" s="8"/>
      <c r="B58" s="8"/>
      <c r="C58" s="15"/>
      <c r="D58" s="15"/>
      <c r="E58" s="10"/>
      <c r="F58" s="11"/>
      <c r="G58" s="12"/>
      <c r="H58" s="13"/>
      <c r="I58" s="13"/>
      <c r="J58" s="13"/>
      <c r="K58" s="13"/>
      <c r="L58" s="13"/>
      <c r="M58" s="14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1"/>
      <c r="AB58" s="1"/>
      <c r="AC58" s="1"/>
      <c r="AD58" s="1"/>
      <c r="AE58" s="1"/>
    </row>
    <row r="59" spans="1:31" ht="12" customHeight="1">
      <c r="A59" s="8"/>
      <c r="B59" s="8"/>
      <c r="C59" s="15"/>
      <c r="D59" s="15"/>
      <c r="E59" s="10"/>
      <c r="F59" s="11"/>
      <c r="G59" s="12"/>
      <c r="H59" s="13"/>
      <c r="I59" s="13"/>
      <c r="J59" s="13"/>
      <c r="K59" s="13"/>
      <c r="L59" s="13"/>
      <c r="M59" s="14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1"/>
      <c r="AB59" s="1"/>
      <c r="AC59" s="1"/>
      <c r="AD59" s="1"/>
      <c r="AE59" s="1"/>
    </row>
    <row r="60" spans="1:31" ht="12" customHeight="1">
      <c r="A60" s="8"/>
      <c r="B60" s="8"/>
      <c r="C60" s="15"/>
      <c r="D60" s="15"/>
      <c r="E60" s="10"/>
      <c r="F60" s="11"/>
      <c r="G60" s="12"/>
      <c r="H60" s="13"/>
      <c r="I60" s="13"/>
      <c r="J60" s="13"/>
      <c r="K60" s="13"/>
      <c r="L60" s="13"/>
      <c r="M60" s="14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1"/>
      <c r="AB60" s="1"/>
      <c r="AC60" s="1"/>
      <c r="AD60" s="1"/>
      <c r="AE60" s="1"/>
    </row>
    <row r="61" spans="1:31" ht="12" customHeight="1">
      <c r="A61" s="8"/>
      <c r="B61" s="8"/>
      <c r="C61" s="15"/>
      <c r="D61" s="15"/>
      <c r="E61" s="10"/>
      <c r="F61" s="11"/>
      <c r="G61" s="12"/>
      <c r="H61" s="13"/>
      <c r="I61" s="13"/>
      <c r="J61" s="13"/>
      <c r="K61" s="13"/>
      <c r="L61" s="13"/>
      <c r="M61" s="14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"/>
      <c r="AB61" s="1"/>
      <c r="AC61" s="1"/>
      <c r="AD61" s="1"/>
      <c r="AE61" s="1"/>
    </row>
    <row r="62" spans="1:31" ht="12" customHeight="1">
      <c r="A62" s="8"/>
      <c r="B62" s="8"/>
      <c r="C62" s="15"/>
      <c r="D62" s="15"/>
      <c r="E62" s="10"/>
      <c r="F62" s="11"/>
      <c r="G62" s="12"/>
      <c r="H62" s="13"/>
      <c r="I62" s="13"/>
      <c r="J62" s="13"/>
      <c r="K62" s="13"/>
      <c r="L62" s="13"/>
      <c r="M62" s="14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"/>
      <c r="AB62" s="1"/>
      <c r="AC62" s="1"/>
      <c r="AD62" s="1"/>
      <c r="AE62" s="1"/>
    </row>
    <row r="63" spans="1:31" ht="12" customHeight="1">
      <c r="A63" s="8"/>
      <c r="B63" s="8"/>
      <c r="C63" s="15"/>
      <c r="D63" s="15"/>
      <c r="E63" s="10"/>
      <c r="F63" s="11"/>
      <c r="G63" s="12"/>
      <c r="H63" s="13"/>
      <c r="I63" s="13"/>
      <c r="J63" s="13"/>
      <c r="K63" s="13"/>
      <c r="L63" s="13"/>
      <c r="M63" s="14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"/>
      <c r="AB63" s="1"/>
      <c r="AC63" s="1"/>
      <c r="AD63" s="1"/>
      <c r="AE63" s="1"/>
    </row>
    <row r="64" spans="1:31" ht="12" customHeight="1">
      <c r="A64" s="8"/>
      <c r="B64" s="8"/>
      <c r="C64" s="9"/>
      <c r="D64" s="9"/>
      <c r="E64" s="10"/>
      <c r="F64" s="11"/>
      <c r="G64" s="12"/>
      <c r="H64" s="13"/>
      <c r="I64" s="13"/>
      <c r="J64" s="13"/>
      <c r="K64" s="13"/>
      <c r="L64" s="13"/>
      <c r="M64" s="14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"/>
      <c r="AB64" s="1"/>
      <c r="AC64" s="1"/>
      <c r="AD64" s="1"/>
      <c r="AE64" s="1"/>
    </row>
    <row r="65" spans="1:31" ht="12" customHeight="1">
      <c r="A65" s="17"/>
      <c r="B65" s="17"/>
      <c r="C65" s="18"/>
      <c r="D65" s="18"/>
      <c r="E65" s="45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7"/>
      <c r="AA65" s="1"/>
      <c r="AB65" s="1"/>
      <c r="AC65" s="1"/>
      <c r="AD65" s="1"/>
      <c r="AE65" s="1"/>
    </row>
    <row r="66" spans="1:31" ht="12" customHeight="1">
      <c r="A66" s="8"/>
      <c r="B66" s="8"/>
      <c r="C66" s="15"/>
      <c r="D66" s="15"/>
      <c r="E66" s="10"/>
      <c r="F66" s="11"/>
      <c r="G66" s="12"/>
      <c r="H66" s="13"/>
      <c r="I66" s="13"/>
      <c r="J66" s="13"/>
      <c r="K66" s="13"/>
      <c r="L66" s="13"/>
      <c r="M66" s="14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"/>
      <c r="AB66" s="1"/>
      <c r="AC66" s="1"/>
      <c r="AD66" s="1"/>
      <c r="AE66" s="1"/>
    </row>
    <row r="67" spans="1:31" ht="12" customHeight="1">
      <c r="A67" s="8"/>
      <c r="B67" s="8"/>
      <c r="C67" s="15"/>
      <c r="D67" s="15"/>
      <c r="E67" s="10"/>
      <c r="F67" s="11"/>
      <c r="G67" s="12"/>
      <c r="H67" s="13"/>
      <c r="I67" s="13"/>
      <c r="J67" s="13"/>
      <c r="K67" s="13"/>
      <c r="L67" s="13"/>
      <c r="M67" s="14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"/>
      <c r="AB67" s="1"/>
      <c r="AC67" s="1"/>
      <c r="AD67" s="1"/>
      <c r="AE67" s="1"/>
    </row>
    <row r="68" spans="1:31" ht="12" customHeight="1">
      <c r="A68" s="8"/>
      <c r="B68" s="8"/>
      <c r="C68" s="15"/>
      <c r="D68" s="15"/>
      <c r="E68" s="10"/>
      <c r="F68" s="11"/>
      <c r="G68" s="12"/>
      <c r="H68" s="13"/>
      <c r="I68" s="13"/>
      <c r="J68" s="13"/>
      <c r="K68" s="13"/>
      <c r="L68" s="13"/>
      <c r="M68" s="14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"/>
      <c r="AB68" s="1"/>
      <c r="AC68" s="1"/>
      <c r="AD68" s="1"/>
      <c r="AE68" s="1"/>
    </row>
    <row r="69" spans="1:31" ht="12" customHeight="1">
      <c r="A69" s="8"/>
      <c r="B69" s="8"/>
      <c r="C69" s="15"/>
      <c r="D69" s="15"/>
      <c r="E69" s="10"/>
      <c r="F69" s="11"/>
      <c r="G69" s="12"/>
      <c r="H69" s="13"/>
      <c r="I69" s="13"/>
      <c r="J69" s="13"/>
      <c r="K69" s="13"/>
      <c r="L69" s="13"/>
      <c r="M69" s="14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"/>
      <c r="AB69" s="1"/>
      <c r="AC69" s="1"/>
      <c r="AD69" s="1"/>
      <c r="AE69" s="1"/>
    </row>
    <row r="70" spans="1:31" ht="12" customHeight="1">
      <c r="A70" s="8"/>
      <c r="B70" s="8"/>
      <c r="C70" s="15"/>
      <c r="D70" s="15"/>
      <c r="E70" s="10"/>
      <c r="F70" s="11"/>
      <c r="G70" s="12"/>
      <c r="H70" s="13"/>
      <c r="I70" s="13"/>
      <c r="J70" s="13"/>
      <c r="K70" s="13"/>
      <c r="L70" s="13"/>
      <c r="M70" s="14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"/>
      <c r="AB70" s="1"/>
      <c r="AC70" s="1"/>
      <c r="AD70" s="1"/>
      <c r="AE70" s="1"/>
    </row>
    <row r="71" spans="1:31" ht="12" customHeight="1">
      <c r="A71" s="8"/>
      <c r="B71" s="8"/>
      <c r="C71" s="15"/>
      <c r="D71" s="15"/>
      <c r="E71" s="10"/>
      <c r="F71" s="11"/>
      <c r="G71" s="12"/>
      <c r="H71" s="13"/>
      <c r="I71" s="13"/>
      <c r="J71" s="13"/>
      <c r="K71" s="13"/>
      <c r="L71" s="13"/>
      <c r="M71" s="14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"/>
      <c r="AB71" s="1"/>
      <c r="AC71" s="1"/>
      <c r="AD71" s="1"/>
      <c r="AE71" s="1"/>
    </row>
    <row r="72" spans="1:31" ht="12" customHeight="1">
      <c r="A72" s="8"/>
      <c r="B72" s="8"/>
      <c r="C72" s="15"/>
      <c r="D72" s="15"/>
      <c r="E72" s="10"/>
      <c r="F72" s="11"/>
      <c r="G72" s="12"/>
      <c r="H72" s="13"/>
      <c r="I72" s="13"/>
      <c r="J72" s="13"/>
      <c r="K72" s="13"/>
      <c r="L72" s="13"/>
      <c r="M72" s="1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"/>
      <c r="AB72" s="1"/>
      <c r="AC72" s="1"/>
      <c r="AD72" s="1"/>
      <c r="AE72" s="1"/>
    </row>
    <row r="73" spans="1:31" ht="12" customHeight="1">
      <c r="A73" s="8"/>
      <c r="B73" s="8"/>
      <c r="C73" s="15"/>
      <c r="D73" s="15"/>
      <c r="E73" s="10"/>
      <c r="F73" s="11"/>
      <c r="G73" s="12"/>
      <c r="H73" s="13"/>
      <c r="I73" s="13"/>
      <c r="J73" s="13"/>
      <c r="K73" s="13"/>
      <c r="L73" s="13"/>
      <c r="M73" s="14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"/>
      <c r="AB73" s="1"/>
      <c r="AC73" s="1"/>
      <c r="AD73" s="1"/>
      <c r="AE73" s="1"/>
    </row>
    <row r="74" spans="1:31" ht="12" customHeight="1">
      <c r="A74" s="8"/>
      <c r="B74" s="8"/>
      <c r="C74" s="15"/>
      <c r="D74" s="15"/>
      <c r="E74" s="10"/>
      <c r="F74" s="11"/>
      <c r="G74" s="12"/>
      <c r="H74" s="13"/>
      <c r="I74" s="13"/>
      <c r="J74" s="13"/>
      <c r="K74" s="13"/>
      <c r="L74" s="13"/>
      <c r="M74" s="14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1"/>
      <c r="AB74" s="1"/>
      <c r="AC74" s="1"/>
      <c r="AD74" s="1"/>
      <c r="AE74" s="1"/>
    </row>
    <row r="75" spans="1:31" ht="12" customHeight="1">
      <c r="A75" s="8"/>
      <c r="B75" s="8"/>
      <c r="C75" s="15"/>
      <c r="D75" s="15"/>
      <c r="E75" s="10"/>
      <c r="F75" s="11"/>
      <c r="G75" s="12"/>
      <c r="H75" s="13"/>
      <c r="I75" s="13"/>
      <c r="J75" s="13"/>
      <c r="K75" s="13"/>
      <c r="L75" s="13"/>
      <c r="M75" s="14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1"/>
      <c r="AB75" s="1"/>
      <c r="AC75" s="1"/>
      <c r="AD75" s="1"/>
      <c r="AE75" s="1"/>
    </row>
    <row r="76" spans="1:31" ht="12" customHeight="1">
      <c r="A76" s="8"/>
      <c r="B76" s="8"/>
      <c r="C76" s="15"/>
      <c r="D76" s="15"/>
      <c r="E76" s="10"/>
      <c r="F76" s="11"/>
      <c r="G76" s="12"/>
      <c r="H76" s="13"/>
      <c r="I76" s="13"/>
      <c r="J76" s="13"/>
      <c r="K76" s="13"/>
      <c r="L76" s="13"/>
      <c r="M76" s="14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1"/>
      <c r="AB76" s="1"/>
      <c r="AC76" s="1"/>
      <c r="AD76" s="1"/>
      <c r="AE76" s="1"/>
    </row>
    <row r="77" spans="1:31" ht="12" customHeight="1">
      <c r="A77" s="8"/>
      <c r="B77" s="8"/>
      <c r="C77" s="15"/>
      <c r="D77" s="15"/>
      <c r="E77" s="10"/>
      <c r="F77" s="11"/>
      <c r="G77" s="12"/>
      <c r="H77" s="13"/>
      <c r="I77" s="13"/>
      <c r="J77" s="13"/>
      <c r="K77" s="13"/>
      <c r="L77" s="13"/>
      <c r="M77" s="14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"/>
      <c r="AB77" s="1"/>
      <c r="AC77" s="1"/>
      <c r="AD77" s="1"/>
      <c r="AE77" s="1"/>
    </row>
    <row r="78" spans="1:31" ht="12" customHeight="1">
      <c r="A78" s="8"/>
      <c r="B78" s="8"/>
      <c r="C78" s="15"/>
      <c r="D78" s="15"/>
      <c r="E78" s="10"/>
      <c r="F78" s="11"/>
      <c r="G78" s="12"/>
      <c r="H78" s="13"/>
      <c r="I78" s="13"/>
      <c r="J78" s="13"/>
      <c r="K78" s="13"/>
      <c r="L78" s="13"/>
      <c r="M78" s="1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"/>
      <c r="AB78" s="1"/>
      <c r="AC78" s="1"/>
      <c r="AD78" s="1"/>
      <c r="AE78" s="1"/>
    </row>
    <row r="79" spans="1:31" ht="12" customHeight="1">
      <c r="A79" s="8"/>
      <c r="B79" s="8"/>
      <c r="C79" s="15"/>
      <c r="D79" s="15"/>
      <c r="E79" s="10"/>
      <c r="F79" s="11"/>
      <c r="G79" s="12"/>
      <c r="H79" s="13"/>
      <c r="I79" s="13"/>
      <c r="J79" s="13"/>
      <c r="K79" s="13"/>
      <c r="L79" s="13"/>
      <c r="M79" s="14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"/>
      <c r="AB79" s="1"/>
      <c r="AC79" s="1"/>
      <c r="AD79" s="1"/>
      <c r="AE79" s="1"/>
    </row>
    <row r="80" spans="1:31" ht="12" customHeight="1">
      <c r="A80" s="8"/>
      <c r="B80" s="8"/>
      <c r="C80" s="15"/>
      <c r="D80" s="15"/>
      <c r="E80" s="10"/>
      <c r="F80" s="11"/>
      <c r="G80" s="12"/>
      <c r="H80" s="13"/>
      <c r="I80" s="13"/>
      <c r="J80" s="13"/>
      <c r="K80" s="13"/>
      <c r="L80" s="13"/>
      <c r="M80" s="14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"/>
      <c r="AB80" s="1"/>
      <c r="AC80" s="1"/>
      <c r="AD80" s="1"/>
      <c r="AE80" s="1"/>
    </row>
    <row r="81" spans="1:31" ht="12" customHeight="1">
      <c r="A81" s="8"/>
      <c r="B81" s="8"/>
      <c r="C81" s="15"/>
      <c r="D81" s="15"/>
      <c r="E81" s="10"/>
      <c r="F81" s="11"/>
      <c r="G81" s="12"/>
      <c r="H81" s="13"/>
      <c r="I81" s="13"/>
      <c r="J81" s="13"/>
      <c r="K81" s="13"/>
      <c r="L81" s="13"/>
      <c r="M81" s="14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"/>
      <c r="AB81" s="1"/>
      <c r="AC81" s="1"/>
      <c r="AD81" s="1"/>
      <c r="AE81" s="1"/>
    </row>
    <row r="82" spans="1:31" ht="12" customHeight="1">
      <c r="A82" s="8"/>
      <c r="B82" s="8"/>
      <c r="C82" s="15"/>
      <c r="D82" s="15"/>
      <c r="E82" s="10"/>
      <c r="F82" s="11"/>
      <c r="G82" s="12"/>
      <c r="H82" s="13"/>
      <c r="I82" s="13"/>
      <c r="J82" s="13"/>
      <c r="K82" s="13"/>
      <c r="L82" s="13"/>
      <c r="M82" s="14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"/>
      <c r="AB82" s="1"/>
      <c r="AC82" s="1"/>
      <c r="AD82" s="1"/>
      <c r="AE82" s="1"/>
    </row>
    <row r="83" spans="1:31" ht="12" customHeight="1">
      <c r="A83" s="8"/>
      <c r="B83" s="8"/>
      <c r="C83" s="15"/>
      <c r="D83" s="15"/>
      <c r="E83" s="10"/>
      <c r="F83" s="11"/>
      <c r="G83" s="12"/>
      <c r="H83" s="13"/>
      <c r="I83" s="13"/>
      <c r="J83" s="13"/>
      <c r="K83" s="13"/>
      <c r="L83" s="13"/>
      <c r="M83" s="14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"/>
      <c r="AB83" s="1"/>
      <c r="AC83" s="1"/>
      <c r="AD83" s="1"/>
      <c r="AE83" s="1"/>
    </row>
    <row r="84" spans="1:31" ht="12" customHeight="1">
      <c r="A84" s="8"/>
      <c r="B84" s="8"/>
      <c r="C84" s="15"/>
      <c r="D84" s="15"/>
      <c r="E84" s="10"/>
      <c r="F84" s="11"/>
      <c r="G84" s="12"/>
      <c r="H84" s="13"/>
      <c r="I84" s="13"/>
      <c r="J84" s="13"/>
      <c r="K84" s="13"/>
      <c r="L84" s="13"/>
      <c r="M84" s="14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"/>
      <c r="AB84" s="1"/>
      <c r="AC84" s="1"/>
      <c r="AD84" s="1"/>
      <c r="AE84" s="1"/>
    </row>
    <row r="85" spans="1:31" ht="12" customHeight="1">
      <c r="A85" s="8"/>
      <c r="B85" s="8"/>
      <c r="C85" s="15"/>
      <c r="D85" s="15"/>
      <c r="E85" s="10"/>
      <c r="F85" s="11"/>
      <c r="G85" s="12"/>
      <c r="H85" s="13"/>
      <c r="I85" s="13"/>
      <c r="J85" s="13"/>
      <c r="K85" s="13"/>
      <c r="L85" s="13"/>
      <c r="M85" s="14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"/>
      <c r="AB85" s="1"/>
      <c r="AC85" s="1"/>
      <c r="AD85" s="1"/>
      <c r="AE85" s="1"/>
    </row>
    <row r="86" spans="1:31" ht="12" customHeight="1">
      <c r="A86" s="8"/>
      <c r="B86" s="8"/>
      <c r="C86" s="15"/>
      <c r="D86" s="15"/>
      <c r="E86" s="10"/>
      <c r="F86" s="11"/>
      <c r="G86" s="12"/>
      <c r="H86" s="13"/>
      <c r="I86" s="13"/>
      <c r="J86" s="13"/>
      <c r="K86" s="13"/>
      <c r="L86" s="13"/>
      <c r="M86" s="14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"/>
      <c r="AB86" s="1"/>
      <c r="AC86" s="1"/>
      <c r="AD86" s="1"/>
      <c r="AE86" s="1"/>
    </row>
    <row r="87" spans="1:31" ht="12" customHeight="1">
      <c r="A87" s="8"/>
      <c r="B87" s="8"/>
      <c r="C87" s="15"/>
      <c r="D87" s="15"/>
      <c r="E87" s="10"/>
      <c r="F87" s="11"/>
      <c r="G87" s="12"/>
      <c r="H87" s="13"/>
      <c r="I87" s="13"/>
      <c r="J87" s="13"/>
      <c r="K87" s="13"/>
      <c r="L87" s="13"/>
      <c r="M87" s="14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"/>
      <c r="AB87" s="1"/>
      <c r="AC87" s="1"/>
      <c r="AD87" s="1"/>
      <c r="AE87" s="1"/>
    </row>
    <row r="88" spans="1:31" ht="12" customHeight="1">
      <c r="A88" s="8"/>
      <c r="B88" s="8"/>
      <c r="C88" s="15"/>
      <c r="D88" s="15"/>
      <c r="E88" s="10"/>
      <c r="F88" s="11"/>
      <c r="G88" s="12"/>
      <c r="H88" s="13"/>
      <c r="I88" s="13"/>
      <c r="J88" s="13"/>
      <c r="K88" s="13"/>
      <c r="L88" s="13"/>
      <c r="M88" s="14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"/>
      <c r="AB88" s="1"/>
      <c r="AC88" s="1"/>
      <c r="AD88" s="1"/>
      <c r="AE88" s="1"/>
    </row>
    <row r="89" spans="1:31" ht="12" customHeight="1">
      <c r="A89" s="8"/>
      <c r="B89" s="8"/>
      <c r="C89" s="15"/>
      <c r="D89" s="15"/>
      <c r="E89" s="10"/>
      <c r="F89" s="11"/>
      <c r="G89" s="12"/>
      <c r="H89" s="13"/>
      <c r="I89" s="13"/>
      <c r="J89" s="13"/>
      <c r="K89" s="13"/>
      <c r="L89" s="13"/>
      <c r="M89" s="14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"/>
      <c r="AB89" s="1"/>
      <c r="AC89" s="1"/>
      <c r="AD89" s="1"/>
      <c r="AE89" s="1"/>
    </row>
    <row r="90" spans="1:31" ht="12" customHeight="1">
      <c r="A90" s="8"/>
      <c r="B90" s="8"/>
      <c r="C90" s="15"/>
      <c r="D90" s="15"/>
      <c r="E90" s="10"/>
      <c r="F90" s="11"/>
      <c r="G90" s="12"/>
      <c r="H90" s="13"/>
      <c r="I90" s="13"/>
      <c r="J90" s="13"/>
      <c r="K90" s="13"/>
      <c r="L90" s="13"/>
      <c r="M90" s="14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"/>
      <c r="AB90" s="1"/>
      <c r="AC90" s="1"/>
      <c r="AD90" s="1"/>
      <c r="AE90" s="1"/>
    </row>
    <row r="91" spans="1:31" ht="12" customHeight="1">
      <c r="A91" s="8"/>
      <c r="B91" s="8"/>
      <c r="C91" s="15"/>
      <c r="D91" s="15"/>
      <c r="E91" s="10"/>
      <c r="F91" s="11"/>
      <c r="G91" s="12"/>
      <c r="H91" s="13"/>
      <c r="I91" s="13"/>
      <c r="J91" s="13"/>
      <c r="K91" s="13"/>
      <c r="L91" s="13"/>
      <c r="M91" s="14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"/>
      <c r="AB91" s="1"/>
      <c r="AC91" s="1"/>
      <c r="AD91" s="1"/>
      <c r="AE91" s="1"/>
    </row>
    <row r="92" spans="1:31" ht="12" customHeight="1">
      <c r="A92" s="8"/>
      <c r="B92" s="8"/>
      <c r="C92" s="15"/>
      <c r="D92" s="15"/>
      <c r="E92" s="10"/>
      <c r="F92" s="11"/>
      <c r="G92" s="12"/>
      <c r="H92" s="13"/>
      <c r="I92" s="13"/>
      <c r="J92" s="13"/>
      <c r="K92" s="13"/>
      <c r="L92" s="13"/>
      <c r="M92" s="14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"/>
      <c r="AB92" s="1"/>
      <c r="AC92" s="1"/>
      <c r="AD92" s="1"/>
      <c r="AE92" s="1"/>
    </row>
    <row r="93" spans="1:31" ht="12" customHeight="1">
      <c r="A93" s="8"/>
      <c r="B93" s="8"/>
      <c r="C93" s="15"/>
      <c r="D93" s="15"/>
      <c r="E93" s="10"/>
      <c r="F93" s="11"/>
      <c r="G93" s="12"/>
      <c r="H93" s="13"/>
      <c r="I93" s="13"/>
      <c r="J93" s="13"/>
      <c r="K93" s="13"/>
      <c r="L93" s="13"/>
      <c r="M93" s="14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"/>
      <c r="AB93" s="1"/>
      <c r="AC93" s="1"/>
      <c r="AD93" s="1"/>
      <c r="AE93" s="1"/>
    </row>
    <row r="94" spans="1:31" ht="12" customHeight="1">
      <c r="A94" s="8"/>
      <c r="B94" s="8"/>
      <c r="C94" s="15"/>
      <c r="D94" s="15"/>
      <c r="E94" s="10"/>
      <c r="F94" s="11"/>
      <c r="G94" s="12"/>
      <c r="H94" s="13"/>
      <c r="I94" s="13"/>
      <c r="J94" s="13"/>
      <c r="K94" s="13"/>
      <c r="L94" s="13"/>
      <c r="M94" s="14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"/>
      <c r="AB94" s="1"/>
      <c r="AC94" s="1"/>
      <c r="AD94" s="1"/>
      <c r="AE94" s="1"/>
    </row>
    <row r="95" spans="1:31" ht="12" customHeight="1">
      <c r="A95" s="8"/>
      <c r="B95" s="8"/>
      <c r="C95" s="15"/>
      <c r="D95" s="15"/>
      <c r="E95" s="10"/>
      <c r="F95" s="11"/>
      <c r="G95" s="12"/>
      <c r="H95" s="13"/>
      <c r="I95" s="13"/>
      <c r="J95" s="13"/>
      <c r="K95" s="13"/>
      <c r="L95" s="13"/>
      <c r="M95" s="14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"/>
      <c r="AB95" s="1"/>
      <c r="AC95" s="1"/>
      <c r="AD95" s="1"/>
      <c r="AE95" s="1"/>
    </row>
    <row r="96" spans="1:31" ht="12" customHeight="1">
      <c r="A96" s="8"/>
      <c r="B96" s="8"/>
      <c r="C96" s="15"/>
      <c r="D96" s="15"/>
      <c r="E96" s="10"/>
      <c r="F96" s="11"/>
      <c r="G96" s="12"/>
      <c r="H96" s="13"/>
      <c r="I96" s="13"/>
      <c r="J96" s="13"/>
      <c r="K96" s="13"/>
      <c r="L96" s="13"/>
      <c r="M96" s="14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"/>
      <c r="AB96" s="1"/>
      <c r="AC96" s="1"/>
      <c r="AD96" s="1"/>
      <c r="AE96" s="1"/>
    </row>
    <row r="97" spans="1:31" ht="12" customHeight="1">
      <c r="A97" s="8"/>
      <c r="B97" s="8"/>
      <c r="C97" s="15"/>
      <c r="D97" s="15"/>
      <c r="E97" s="10"/>
      <c r="F97" s="11"/>
      <c r="G97" s="12"/>
      <c r="H97" s="13"/>
      <c r="I97" s="13"/>
      <c r="J97" s="13"/>
      <c r="K97" s="13"/>
      <c r="L97" s="13"/>
      <c r="M97" s="14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"/>
      <c r="AB97" s="1"/>
      <c r="AC97" s="1"/>
      <c r="AD97" s="1"/>
      <c r="AE97" s="1"/>
    </row>
    <row r="98" spans="1:31" ht="12" customHeight="1">
      <c r="A98" s="8"/>
      <c r="B98" s="8"/>
      <c r="C98" s="15"/>
      <c r="D98" s="15"/>
      <c r="E98" s="10"/>
      <c r="F98" s="11"/>
      <c r="G98" s="12"/>
      <c r="H98" s="13"/>
      <c r="I98" s="13"/>
      <c r="J98" s="13"/>
      <c r="K98" s="13"/>
      <c r="L98" s="13"/>
      <c r="M98" s="14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"/>
      <c r="AB98" s="1"/>
      <c r="AC98" s="1"/>
      <c r="AD98" s="1"/>
      <c r="AE98" s="1"/>
    </row>
    <row r="99" spans="1:31" ht="12" customHeight="1">
      <c r="A99" s="20"/>
      <c r="B99" s="20"/>
      <c r="C99" s="21"/>
      <c r="D99" s="21"/>
      <c r="E99" s="45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7"/>
      <c r="AA99" s="1"/>
      <c r="AB99" s="1"/>
      <c r="AC99" s="1"/>
      <c r="AD99" s="1"/>
      <c r="AE99" s="1"/>
    </row>
    <row r="100" spans="1:31" ht="12" customHeight="1">
      <c r="A100" s="8"/>
      <c r="B100" s="8"/>
      <c r="C100" s="15"/>
      <c r="D100" s="15"/>
      <c r="E100" s="10"/>
      <c r="F100" s="11"/>
      <c r="G100" s="12"/>
      <c r="H100" s="13"/>
      <c r="I100" s="13"/>
      <c r="J100" s="13"/>
      <c r="K100" s="13"/>
      <c r="L100" s="13"/>
      <c r="M100" s="14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"/>
      <c r="AB100" s="1"/>
      <c r="AC100" s="1"/>
      <c r="AD100" s="1"/>
      <c r="AE100" s="1"/>
    </row>
    <row r="101" spans="1:31" ht="12" customHeight="1">
      <c r="A101" s="8"/>
      <c r="B101" s="8"/>
      <c r="C101" s="15"/>
      <c r="D101" s="15"/>
      <c r="E101" s="10"/>
      <c r="F101" s="11"/>
      <c r="G101" s="12"/>
      <c r="H101" s="13"/>
      <c r="I101" s="13"/>
      <c r="J101" s="13"/>
      <c r="K101" s="13"/>
      <c r="L101" s="13"/>
      <c r="M101" s="14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"/>
      <c r="AB101" s="1"/>
      <c r="AC101" s="1"/>
      <c r="AD101" s="1"/>
      <c r="AE101" s="1"/>
    </row>
    <row r="102" spans="1:31" ht="12" customHeight="1">
      <c r="A102" s="8"/>
      <c r="B102" s="8"/>
      <c r="C102" s="15"/>
      <c r="D102" s="15"/>
      <c r="E102" s="10"/>
      <c r="F102" s="11"/>
      <c r="G102" s="12"/>
      <c r="H102" s="13"/>
      <c r="I102" s="13"/>
      <c r="J102" s="13"/>
      <c r="K102" s="13"/>
      <c r="L102" s="13"/>
      <c r="M102" s="14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"/>
      <c r="AB102" s="1"/>
      <c r="AC102" s="1"/>
      <c r="AD102" s="1"/>
      <c r="AE102" s="1"/>
    </row>
    <row r="103" spans="1:31" ht="12" customHeight="1">
      <c r="A103" s="8"/>
      <c r="B103" s="8"/>
      <c r="C103" s="15"/>
      <c r="D103" s="15"/>
      <c r="E103" s="10"/>
      <c r="F103" s="11"/>
      <c r="G103" s="12"/>
      <c r="H103" s="13"/>
      <c r="I103" s="13"/>
      <c r="J103" s="13"/>
      <c r="K103" s="13"/>
      <c r="L103" s="13"/>
      <c r="M103" s="14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"/>
      <c r="AB103" s="1"/>
      <c r="AC103" s="1"/>
      <c r="AD103" s="1"/>
      <c r="AE103" s="1"/>
    </row>
    <row r="104" spans="1:31" ht="12" customHeight="1">
      <c r="A104" s="8"/>
      <c r="B104" s="8"/>
      <c r="C104" s="15"/>
      <c r="D104" s="15"/>
      <c r="E104" s="10"/>
      <c r="F104" s="11"/>
      <c r="G104" s="12"/>
      <c r="H104" s="13"/>
      <c r="I104" s="13"/>
      <c r="J104" s="13"/>
      <c r="K104" s="13"/>
      <c r="L104" s="13"/>
      <c r="M104" s="14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"/>
      <c r="AB104" s="1"/>
      <c r="AC104" s="1"/>
      <c r="AD104" s="1"/>
      <c r="AE104" s="1"/>
    </row>
    <row r="105" spans="1:31" ht="12" customHeight="1">
      <c r="A105" s="8"/>
      <c r="B105" s="8"/>
      <c r="C105" s="15"/>
      <c r="D105" s="15"/>
      <c r="E105" s="10"/>
      <c r="F105" s="11"/>
      <c r="G105" s="12"/>
      <c r="H105" s="13"/>
      <c r="I105" s="13"/>
      <c r="J105" s="13"/>
      <c r="K105" s="13"/>
      <c r="L105" s="13"/>
      <c r="M105" s="14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"/>
      <c r="AB105" s="1"/>
      <c r="AC105" s="1"/>
      <c r="AD105" s="1"/>
      <c r="AE105" s="1"/>
    </row>
    <row r="106" spans="1:31" ht="12" customHeight="1">
      <c r="A106" s="8"/>
      <c r="B106" s="8"/>
      <c r="C106" s="15"/>
      <c r="D106" s="15"/>
      <c r="E106" s="10"/>
      <c r="F106" s="11"/>
      <c r="G106" s="12"/>
      <c r="H106" s="13"/>
      <c r="I106" s="13"/>
      <c r="J106" s="13"/>
      <c r="K106" s="13"/>
      <c r="L106" s="13"/>
      <c r="M106" s="14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"/>
      <c r="AB106" s="1"/>
      <c r="AC106" s="1"/>
      <c r="AD106" s="1"/>
      <c r="AE106" s="1"/>
    </row>
    <row r="107" spans="1:31" ht="12" customHeight="1">
      <c r="A107" s="8"/>
      <c r="B107" s="8"/>
      <c r="C107" s="15"/>
      <c r="D107" s="15"/>
      <c r="E107" s="10"/>
      <c r="F107" s="11"/>
      <c r="G107" s="12"/>
      <c r="H107" s="13"/>
      <c r="I107" s="13"/>
      <c r="J107" s="13"/>
      <c r="K107" s="13"/>
      <c r="L107" s="13"/>
      <c r="M107" s="14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"/>
      <c r="AB107" s="1"/>
      <c r="AC107" s="1"/>
      <c r="AD107" s="1"/>
      <c r="AE107" s="1"/>
    </row>
    <row r="108" spans="1:31" ht="12" customHeight="1">
      <c r="A108" s="8"/>
      <c r="B108" s="8"/>
      <c r="C108" s="15"/>
      <c r="D108" s="15"/>
      <c r="E108" s="10"/>
      <c r="F108" s="11"/>
      <c r="G108" s="12"/>
      <c r="H108" s="13"/>
      <c r="I108" s="13"/>
      <c r="J108" s="13"/>
      <c r="K108" s="13"/>
      <c r="L108" s="13"/>
      <c r="M108" s="14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"/>
      <c r="AB108" s="1"/>
      <c r="AC108" s="1"/>
      <c r="AD108" s="1"/>
      <c r="AE108" s="1"/>
    </row>
    <row r="109" spans="1:31" ht="12" customHeight="1">
      <c r="A109" s="8"/>
      <c r="B109" s="8"/>
      <c r="C109" s="15"/>
      <c r="D109" s="15"/>
      <c r="E109" s="10"/>
      <c r="F109" s="11"/>
      <c r="G109" s="12"/>
      <c r="H109" s="13"/>
      <c r="I109" s="13"/>
      <c r="J109" s="13"/>
      <c r="K109" s="13"/>
      <c r="L109" s="13"/>
      <c r="M109" s="14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"/>
      <c r="AB109" s="1"/>
      <c r="AC109" s="1"/>
      <c r="AD109" s="1"/>
      <c r="AE109" s="1"/>
    </row>
    <row r="110" spans="1:31" ht="12" customHeight="1">
      <c r="A110" s="8"/>
      <c r="B110" s="8"/>
      <c r="C110" s="15"/>
      <c r="D110" s="15"/>
      <c r="E110" s="10"/>
      <c r="F110" s="11"/>
      <c r="G110" s="12"/>
      <c r="H110" s="13"/>
      <c r="I110" s="13"/>
      <c r="J110" s="13"/>
      <c r="K110" s="13"/>
      <c r="L110" s="13"/>
      <c r="M110" s="14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"/>
      <c r="AB110" s="1"/>
      <c r="AC110" s="1"/>
      <c r="AD110" s="1"/>
      <c r="AE110" s="1"/>
    </row>
    <row r="111" spans="1:31" ht="12" customHeight="1">
      <c r="A111" s="8"/>
      <c r="B111" s="8"/>
      <c r="C111" s="15"/>
      <c r="D111" s="15"/>
      <c r="E111" s="10"/>
      <c r="F111" s="11"/>
      <c r="G111" s="12"/>
      <c r="H111" s="13"/>
      <c r="I111" s="13"/>
      <c r="J111" s="13"/>
      <c r="K111" s="13"/>
      <c r="L111" s="13"/>
      <c r="M111" s="14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"/>
      <c r="AB111" s="1"/>
      <c r="AC111" s="1"/>
      <c r="AD111" s="1"/>
      <c r="AE111" s="1"/>
    </row>
    <row r="112" spans="1:31" ht="12" customHeight="1">
      <c r="A112" s="8"/>
      <c r="B112" s="8"/>
      <c r="C112" s="15"/>
      <c r="D112" s="15"/>
      <c r="E112" s="10"/>
      <c r="F112" s="11"/>
      <c r="G112" s="12"/>
      <c r="H112" s="13"/>
      <c r="I112" s="13"/>
      <c r="J112" s="13"/>
      <c r="K112" s="13"/>
      <c r="L112" s="13"/>
      <c r="M112" s="14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"/>
      <c r="AB112" s="1"/>
      <c r="AC112" s="1"/>
      <c r="AD112" s="1"/>
      <c r="AE112" s="1"/>
    </row>
    <row r="113" spans="1:31" ht="12" customHeight="1">
      <c r="A113" s="8"/>
      <c r="B113" s="8"/>
      <c r="C113" s="15"/>
      <c r="D113" s="15"/>
      <c r="E113" s="10"/>
      <c r="F113" s="11"/>
      <c r="G113" s="12"/>
      <c r="H113" s="13"/>
      <c r="I113" s="13"/>
      <c r="J113" s="13"/>
      <c r="K113" s="13"/>
      <c r="L113" s="13"/>
      <c r="M113" s="14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"/>
      <c r="AB113" s="1"/>
      <c r="AC113" s="1"/>
      <c r="AD113" s="1"/>
      <c r="AE113" s="1"/>
    </row>
    <row r="114" spans="1:31" ht="12" customHeight="1">
      <c r="A114" s="8"/>
      <c r="B114" s="8"/>
      <c r="C114" s="15"/>
      <c r="D114" s="15"/>
      <c r="E114" s="10"/>
      <c r="F114" s="11"/>
      <c r="G114" s="12"/>
      <c r="H114" s="13"/>
      <c r="I114" s="13"/>
      <c r="J114" s="13"/>
      <c r="K114" s="13"/>
      <c r="L114" s="13"/>
      <c r="M114" s="14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"/>
      <c r="AB114" s="1"/>
      <c r="AC114" s="1"/>
      <c r="AD114" s="1"/>
      <c r="AE114" s="1"/>
    </row>
    <row r="115" spans="1:31" ht="12" customHeight="1">
      <c r="A115" s="8"/>
      <c r="B115" s="8"/>
      <c r="C115" s="15"/>
      <c r="D115" s="15"/>
      <c r="E115" s="10"/>
      <c r="F115" s="11"/>
      <c r="G115" s="12"/>
      <c r="H115" s="13"/>
      <c r="I115" s="13"/>
      <c r="J115" s="13"/>
      <c r="K115" s="13"/>
      <c r="L115" s="13"/>
      <c r="M115" s="14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"/>
      <c r="AB115" s="1"/>
      <c r="AC115" s="1"/>
      <c r="AD115" s="1"/>
      <c r="AE115" s="1"/>
    </row>
    <row r="116" spans="1:31" ht="12" customHeight="1">
      <c r="A116" s="8"/>
      <c r="B116" s="8"/>
      <c r="C116" s="15"/>
      <c r="D116" s="15"/>
      <c r="E116" s="10"/>
      <c r="F116" s="11"/>
      <c r="G116" s="12"/>
      <c r="H116" s="13"/>
      <c r="I116" s="13"/>
      <c r="J116" s="13"/>
      <c r="K116" s="13"/>
      <c r="L116" s="13"/>
      <c r="M116" s="14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"/>
      <c r="AB116" s="1"/>
      <c r="AC116" s="1"/>
      <c r="AD116" s="1"/>
      <c r="AE116" s="1"/>
    </row>
    <row r="117" spans="1:31" ht="12" customHeight="1">
      <c r="A117" s="8"/>
      <c r="B117" s="8"/>
      <c r="C117" s="15"/>
      <c r="D117" s="15"/>
      <c r="E117" s="10"/>
      <c r="F117" s="11"/>
      <c r="G117" s="12"/>
      <c r="H117" s="13"/>
      <c r="I117" s="13"/>
      <c r="J117" s="13"/>
      <c r="K117" s="13"/>
      <c r="L117" s="13"/>
      <c r="M117" s="14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"/>
      <c r="AB117" s="1"/>
      <c r="AC117" s="1"/>
      <c r="AD117" s="1"/>
      <c r="AE117" s="1"/>
    </row>
    <row r="118" spans="1:31" ht="12" customHeight="1">
      <c r="A118" s="8"/>
      <c r="B118" s="8"/>
      <c r="C118" s="15"/>
      <c r="D118" s="15"/>
      <c r="E118" s="10"/>
      <c r="F118" s="11"/>
      <c r="G118" s="12"/>
      <c r="H118" s="13"/>
      <c r="I118" s="13"/>
      <c r="J118" s="13"/>
      <c r="K118" s="13"/>
      <c r="L118" s="13"/>
      <c r="M118" s="14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"/>
      <c r="AB118" s="1"/>
      <c r="AC118" s="1"/>
      <c r="AD118" s="1"/>
      <c r="AE118" s="1"/>
    </row>
    <row r="119" spans="1:31" ht="12" customHeight="1">
      <c r="A119" s="8"/>
      <c r="B119" s="8"/>
      <c r="C119" s="15"/>
      <c r="D119" s="15"/>
      <c r="E119" s="10"/>
      <c r="F119" s="11"/>
      <c r="G119" s="12"/>
      <c r="H119" s="13"/>
      <c r="I119" s="13"/>
      <c r="J119" s="13"/>
      <c r="K119" s="13"/>
      <c r="L119" s="13"/>
      <c r="M119" s="14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"/>
      <c r="AB119" s="1"/>
      <c r="AC119" s="1"/>
      <c r="AD119" s="1"/>
      <c r="AE119" s="1"/>
    </row>
    <row r="120" spans="1:31" ht="12" customHeight="1">
      <c r="A120" s="8"/>
      <c r="B120" s="8"/>
      <c r="C120" s="15"/>
      <c r="D120" s="15"/>
      <c r="E120" s="10"/>
      <c r="F120" s="11"/>
      <c r="G120" s="12"/>
      <c r="H120" s="13"/>
      <c r="I120" s="13"/>
      <c r="J120" s="13"/>
      <c r="K120" s="13"/>
      <c r="L120" s="13"/>
      <c r="M120" s="14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"/>
      <c r="AB120" s="1"/>
      <c r="AC120" s="1"/>
      <c r="AD120" s="1"/>
      <c r="AE120" s="1"/>
    </row>
    <row r="121" spans="1:31" ht="12" customHeight="1">
      <c r="A121" s="8"/>
      <c r="B121" s="8"/>
      <c r="C121" s="15"/>
      <c r="D121" s="15"/>
      <c r="E121" s="10"/>
      <c r="F121" s="11"/>
      <c r="G121" s="12"/>
      <c r="H121" s="13"/>
      <c r="I121" s="13"/>
      <c r="J121" s="13"/>
      <c r="K121" s="13"/>
      <c r="L121" s="13"/>
      <c r="M121" s="14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"/>
      <c r="AB121" s="1"/>
      <c r="AC121" s="1"/>
      <c r="AD121" s="1"/>
      <c r="AE121" s="1"/>
    </row>
    <row r="122" spans="1:31" ht="12" customHeight="1">
      <c r="A122" s="8"/>
      <c r="B122" s="8"/>
      <c r="C122" s="15"/>
      <c r="D122" s="15"/>
      <c r="E122" s="10"/>
      <c r="F122" s="11"/>
      <c r="G122" s="12"/>
      <c r="H122" s="13"/>
      <c r="I122" s="13"/>
      <c r="J122" s="13"/>
      <c r="K122" s="13"/>
      <c r="L122" s="13"/>
      <c r="M122" s="14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"/>
      <c r="AB122" s="1"/>
      <c r="AC122" s="1"/>
      <c r="AD122" s="1"/>
      <c r="AE122" s="1"/>
    </row>
    <row r="123" spans="1:31" ht="12" customHeight="1">
      <c r="A123" s="8"/>
      <c r="B123" s="8"/>
      <c r="C123" s="15"/>
      <c r="D123" s="15"/>
      <c r="E123" s="10"/>
      <c r="F123" s="11"/>
      <c r="G123" s="12"/>
      <c r="H123" s="13"/>
      <c r="I123" s="13"/>
      <c r="J123" s="13"/>
      <c r="K123" s="13"/>
      <c r="L123" s="13"/>
      <c r="M123" s="14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"/>
      <c r="AB123" s="1"/>
      <c r="AC123" s="1"/>
      <c r="AD123" s="1"/>
      <c r="AE123" s="1"/>
    </row>
    <row r="124" spans="1:31" ht="12" customHeight="1">
      <c r="A124" s="8"/>
      <c r="B124" s="8"/>
      <c r="C124" s="15"/>
      <c r="D124" s="15"/>
      <c r="E124" s="10"/>
      <c r="F124" s="11"/>
      <c r="G124" s="12"/>
      <c r="H124" s="13"/>
      <c r="I124" s="13"/>
      <c r="J124" s="13"/>
      <c r="K124" s="13"/>
      <c r="L124" s="13"/>
      <c r="M124" s="14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"/>
      <c r="AB124" s="1"/>
      <c r="AC124" s="1"/>
      <c r="AD124" s="1"/>
      <c r="AE124" s="1"/>
    </row>
    <row r="125" spans="1:31" ht="12" customHeight="1">
      <c r="A125" s="8"/>
      <c r="B125" s="8"/>
      <c r="C125" s="15"/>
      <c r="D125" s="15"/>
      <c r="E125" s="10"/>
      <c r="F125" s="11"/>
      <c r="G125" s="12"/>
      <c r="H125" s="13"/>
      <c r="I125" s="13"/>
      <c r="J125" s="13"/>
      <c r="K125" s="13"/>
      <c r="L125" s="13"/>
      <c r="M125" s="14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"/>
      <c r="AB125" s="1"/>
      <c r="AC125" s="1"/>
      <c r="AD125" s="1"/>
      <c r="AE125" s="1"/>
    </row>
    <row r="126" spans="1:31" ht="12" customHeight="1">
      <c r="A126" s="8"/>
      <c r="B126" s="8"/>
      <c r="C126" s="15"/>
      <c r="D126" s="15"/>
      <c r="E126" s="10"/>
      <c r="F126" s="11"/>
      <c r="G126" s="12"/>
      <c r="H126" s="13"/>
      <c r="I126" s="13"/>
      <c r="J126" s="13"/>
      <c r="K126" s="13"/>
      <c r="L126" s="13"/>
      <c r="M126" s="14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"/>
      <c r="AB126" s="1"/>
      <c r="AC126" s="1"/>
      <c r="AD126" s="1"/>
      <c r="AE126" s="1"/>
    </row>
    <row r="127" spans="1:31" ht="12" customHeight="1">
      <c r="A127" s="8"/>
      <c r="B127" s="8"/>
      <c r="C127" s="15"/>
      <c r="D127" s="15"/>
      <c r="E127" s="10"/>
      <c r="F127" s="11"/>
      <c r="G127" s="12"/>
      <c r="H127" s="13"/>
      <c r="I127" s="13"/>
      <c r="J127" s="13"/>
      <c r="K127" s="13"/>
      <c r="L127" s="13"/>
      <c r="M127" s="14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"/>
      <c r="AB127" s="1"/>
      <c r="AC127" s="1"/>
      <c r="AD127" s="1"/>
      <c r="AE127" s="1"/>
    </row>
    <row r="128" spans="1:31" ht="12" customHeight="1">
      <c r="A128" s="8"/>
      <c r="B128" s="8"/>
      <c r="C128" s="15"/>
      <c r="D128" s="15"/>
      <c r="E128" s="10"/>
      <c r="F128" s="11"/>
      <c r="G128" s="12"/>
      <c r="H128" s="13"/>
      <c r="I128" s="13"/>
      <c r="J128" s="13"/>
      <c r="K128" s="13"/>
      <c r="L128" s="13"/>
      <c r="M128" s="14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"/>
      <c r="AB128" s="1"/>
      <c r="AC128" s="1"/>
      <c r="AD128" s="1"/>
      <c r="AE128" s="1"/>
    </row>
    <row r="129" spans="1:31" ht="12" customHeight="1">
      <c r="A129" s="8"/>
      <c r="B129" s="8"/>
      <c r="C129" s="15"/>
      <c r="D129" s="15"/>
      <c r="E129" s="10"/>
      <c r="F129" s="11"/>
      <c r="G129" s="12"/>
      <c r="H129" s="13"/>
      <c r="I129" s="13"/>
      <c r="J129" s="13"/>
      <c r="K129" s="13"/>
      <c r="L129" s="13"/>
      <c r="M129" s="14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"/>
      <c r="AB129" s="1"/>
      <c r="AC129" s="1"/>
      <c r="AD129" s="1"/>
      <c r="AE129" s="1"/>
    </row>
    <row r="130" spans="1:31" ht="12" customHeight="1">
      <c r="A130" s="8"/>
      <c r="B130" s="8"/>
      <c r="C130" s="15"/>
      <c r="D130" s="15"/>
      <c r="E130" s="10"/>
      <c r="F130" s="11"/>
      <c r="G130" s="12"/>
      <c r="H130" s="13"/>
      <c r="I130" s="13"/>
      <c r="J130" s="13"/>
      <c r="K130" s="13"/>
      <c r="L130" s="13"/>
      <c r="M130" s="14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"/>
      <c r="AB130" s="1"/>
      <c r="AC130" s="1"/>
      <c r="AD130" s="1"/>
      <c r="AE130" s="1"/>
    </row>
    <row r="131" spans="1:31" ht="12" customHeight="1">
      <c r="A131" s="8"/>
      <c r="B131" s="8"/>
      <c r="C131" s="15"/>
      <c r="D131" s="15"/>
      <c r="E131" s="10"/>
      <c r="F131" s="11"/>
      <c r="G131" s="12"/>
      <c r="H131" s="13"/>
      <c r="I131" s="13"/>
      <c r="J131" s="13"/>
      <c r="K131" s="13"/>
      <c r="L131" s="13"/>
      <c r="M131" s="14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"/>
      <c r="AB131" s="1"/>
      <c r="AC131" s="1"/>
      <c r="AD131" s="1"/>
      <c r="AE131" s="1"/>
    </row>
    <row r="132" spans="1:31" ht="12" customHeight="1">
      <c r="A132" s="8"/>
      <c r="B132" s="8"/>
      <c r="C132" s="15"/>
      <c r="D132" s="15"/>
      <c r="E132" s="10"/>
      <c r="F132" s="11"/>
      <c r="G132" s="12"/>
      <c r="H132" s="13"/>
      <c r="I132" s="13"/>
      <c r="J132" s="13"/>
      <c r="K132" s="13"/>
      <c r="L132" s="13"/>
      <c r="M132" s="14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"/>
      <c r="AB132" s="1"/>
      <c r="AC132" s="1"/>
      <c r="AD132" s="1"/>
      <c r="AE132" s="1"/>
    </row>
    <row r="133" spans="1:31" ht="12" customHeight="1">
      <c r="A133" s="8"/>
      <c r="B133" s="8"/>
      <c r="C133" s="15"/>
      <c r="D133" s="15"/>
      <c r="E133" s="10"/>
      <c r="F133" s="11"/>
      <c r="G133" s="12"/>
      <c r="H133" s="13"/>
      <c r="I133" s="13"/>
      <c r="J133" s="13"/>
      <c r="K133" s="13"/>
      <c r="L133" s="13"/>
      <c r="M133" s="14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"/>
      <c r="AB133" s="1"/>
      <c r="AC133" s="1"/>
      <c r="AD133" s="1"/>
      <c r="AE133" s="1"/>
    </row>
    <row r="134" spans="1:31" ht="12" customHeight="1">
      <c r="A134" s="8"/>
      <c r="B134" s="8"/>
      <c r="C134" s="15"/>
      <c r="D134" s="15"/>
      <c r="E134" s="10"/>
      <c r="F134" s="11"/>
      <c r="G134" s="12"/>
      <c r="H134" s="13"/>
      <c r="I134" s="13"/>
      <c r="J134" s="13"/>
      <c r="K134" s="13"/>
      <c r="L134" s="13"/>
      <c r="M134" s="14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"/>
      <c r="AB134" s="1"/>
      <c r="AC134" s="1"/>
      <c r="AD134" s="1"/>
      <c r="AE134" s="1"/>
    </row>
    <row r="135" spans="1:31" ht="12" customHeight="1">
      <c r="A135" s="8"/>
      <c r="B135" s="8"/>
      <c r="C135" s="15"/>
      <c r="D135" s="15"/>
      <c r="E135" s="10"/>
      <c r="F135" s="11"/>
      <c r="G135" s="12"/>
      <c r="H135" s="13"/>
      <c r="I135" s="13"/>
      <c r="J135" s="13"/>
      <c r="K135" s="13"/>
      <c r="L135" s="13"/>
      <c r="M135" s="14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"/>
      <c r="AB135" s="1"/>
      <c r="AC135" s="1"/>
      <c r="AD135" s="1"/>
      <c r="AE135" s="1"/>
    </row>
    <row r="136" spans="1:31" ht="12" customHeight="1">
      <c r="A136" s="8"/>
      <c r="B136" s="8"/>
      <c r="C136" s="15"/>
      <c r="D136" s="15"/>
      <c r="E136" s="10"/>
      <c r="F136" s="11"/>
      <c r="G136" s="12"/>
      <c r="H136" s="13"/>
      <c r="I136" s="13"/>
      <c r="J136" s="13"/>
      <c r="K136" s="13"/>
      <c r="L136" s="13"/>
      <c r="M136" s="14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"/>
      <c r="AB136" s="1"/>
      <c r="AC136" s="1"/>
      <c r="AD136" s="1"/>
      <c r="AE136" s="1"/>
    </row>
    <row r="137" spans="1:31" ht="12" customHeight="1">
      <c r="A137" s="8"/>
      <c r="B137" s="8"/>
      <c r="C137" s="15"/>
      <c r="D137" s="15"/>
      <c r="E137" s="10"/>
      <c r="F137" s="11"/>
      <c r="G137" s="12"/>
      <c r="H137" s="13"/>
      <c r="I137" s="13"/>
      <c r="J137" s="13"/>
      <c r="K137" s="13"/>
      <c r="L137" s="13"/>
      <c r="M137" s="14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"/>
      <c r="AB137" s="1"/>
      <c r="AC137" s="1"/>
      <c r="AD137" s="1"/>
      <c r="AE137" s="1"/>
    </row>
    <row r="138" spans="1:31" ht="12" customHeight="1">
      <c r="A138" s="8"/>
      <c r="B138" s="8"/>
      <c r="C138" s="15"/>
      <c r="D138" s="15"/>
      <c r="E138" s="10"/>
      <c r="F138" s="11"/>
      <c r="G138" s="12"/>
      <c r="H138" s="13"/>
      <c r="I138" s="13"/>
      <c r="J138" s="13"/>
      <c r="K138" s="13"/>
      <c r="L138" s="13"/>
      <c r="M138" s="14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"/>
      <c r="AB138" s="1"/>
      <c r="AC138" s="1"/>
      <c r="AD138" s="1"/>
      <c r="AE138" s="1"/>
    </row>
    <row r="139" spans="1:31" ht="12" customHeight="1">
      <c r="A139" s="8"/>
      <c r="B139" s="8"/>
      <c r="C139" s="15"/>
      <c r="D139" s="15"/>
      <c r="E139" s="10"/>
      <c r="F139" s="11"/>
      <c r="G139" s="12"/>
      <c r="H139" s="13"/>
      <c r="I139" s="13"/>
      <c r="J139" s="13"/>
      <c r="K139" s="13"/>
      <c r="L139" s="13"/>
      <c r="M139" s="14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"/>
      <c r="AB139" s="1"/>
      <c r="AC139" s="1"/>
      <c r="AD139" s="1"/>
      <c r="AE139" s="1"/>
    </row>
    <row r="140" spans="1:31" ht="12" customHeight="1">
      <c r="A140" s="20"/>
      <c r="B140" s="20"/>
      <c r="C140" s="21"/>
      <c r="D140" s="21"/>
      <c r="E140" s="45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7"/>
      <c r="AA140" s="1"/>
      <c r="AB140" s="1"/>
      <c r="AC140" s="1"/>
      <c r="AD140" s="1"/>
      <c r="AE140" s="1"/>
    </row>
    <row r="141" spans="1:31" ht="12" customHeight="1">
      <c r="A141" s="8"/>
      <c r="B141" s="8"/>
      <c r="C141" s="15"/>
      <c r="D141" s="15"/>
      <c r="E141" s="10"/>
      <c r="F141" s="11"/>
      <c r="G141" s="12"/>
      <c r="H141" s="13"/>
      <c r="I141" s="13"/>
      <c r="J141" s="13"/>
      <c r="K141" s="13"/>
      <c r="L141" s="13"/>
      <c r="M141" s="14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"/>
      <c r="AB141" s="1"/>
      <c r="AC141" s="1"/>
      <c r="AD141" s="1"/>
      <c r="AE141" s="1"/>
    </row>
    <row r="142" spans="1:31" ht="12" customHeight="1">
      <c r="A142" s="8"/>
      <c r="B142" s="8"/>
      <c r="C142" s="15"/>
      <c r="D142" s="15"/>
      <c r="E142" s="10"/>
      <c r="F142" s="11"/>
      <c r="G142" s="12"/>
      <c r="H142" s="13"/>
      <c r="I142" s="13"/>
      <c r="J142" s="13"/>
      <c r="K142" s="13"/>
      <c r="L142" s="13"/>
      <c r="M142" s="14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"/>
      <c r="AB142" s="1"/>
      <c r="AC142" s="1"/>
      <c r="AD142" s="1"/>
      <c r="AE142" s="1"/>
    </row>
    <row r="143" spans="1:31" ht="12" customHeight="1">
      <c r="A143" s="8"/>
      <c r="B143" s="8"/>
      <c r="C143" s="15"/>
      <c r="D143" s="15"/>
      <c r="E143" s="10"/>
      <c r="F143" s="11"/>
      <c r="G143" s="12"/>
      <c r="H143" s="13"/>
      <c r="I143" s="13"/>
      <c r="J143" s="13"/>
      <c r="K143" s="13"/>
      <c r="L143" s="13"/>
      <c r="M143" s="14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"/>
      <c r="AB143" s="1"/>
      <c r="AC143" s="1"/>
      <c r="AD143" s="1"/>
      <c r="AE143" s="1"/>
    </row>
    <row r="144" spans="1:31" ht="12" customHeight="1">
      <c r="A144" s="8"/>
      <c r="B144" s="8"/>
      <c r="C144" s="15"/>
      <c r="D144" s="15"/>
      <c r="E144" s="10"/>
      <c r="F144" s="11"/>
      <c r="G144" s="12"/>
      <c r="H144" s="13"/>
      <c r="I144" s="13"/>
      <c r="J144" s="13"/>
      <c r="K144" s="13"/>
      <c r="L144" s="13"/>
      <c r="M144" s="14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"/>
      <c r="AB144" s="1"/>
      <c r="AC144" s="1"/>
      <c r="AD144" s="1"/>
      <c r="AE144" s="1"/>
    </row>
    <row r="145" spans="1:31" ht="12" customHeight="1">
      <c r="A145" s="8"/>
      <c r="B145" s="8"/>
      <c r="C145" s="15"/>
      <c r="D145" s="15"/>
      <c r="E145" s="10"/>
      <c r="F145" s="11"/>
      <c r="G145" s="12"/>
      <c r="H145" s="13"/>
      <c r="I145" s="13"/>
      <c r="J145" s="13"/>
      <c r="K145" s="13"/>
      <c r="L145" s="13"/>
      <c r="M145" s="14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"/>
      <c r="AB145" s="1"/>
      <c r="AC145" s="1"/>
      <c r="AD145" s="1"/>
      <c r="AE145" s="1"/>
    </row>
    <row r="146" spans="1:31" ht="12" customHeight="1">
      <c r="A146" s="8"/>
      <c r="B146" s="8"/>
      <c r="C146" s="15"/>
      <c r="D146" s="15"/>
      <c r="E146" s="10"/>
      <c r="F146" s="11"/>
      <c r="G146" s="12"/>
      <c r="H146" s="13"/>
      <c r="I146" s="13"/>
      <c r="J146" s="13"/>
      <c r="K146" s="13"/>
      <c r="L146" s="13"/>
      <c r="M146" s="14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"/>
      <c r="AB146" s="1"/>
      <c r="AC146" s="1"/>
      <c r="AD146" s="1"/>
      <c r="AE146" s="1"/>
    </row>
    <row r="147" spans="1:31" ht="12" customHeight="1">
      <c r="A147" s="8"/>
      <c r="B147" s="8"/>
      <c r="C147" s="15"/>
      <c r="D147" s="15"/>
      <c r="E147" s="10"/>
      <c r="F147" s="11"/>
      <c r="G147" s="12"/>
      <c r="H147" s="13"/>
      <c r="I147" s="13"/>
      <c r="J147" s="13"/>
      <c r="K147" s="13"/>
      <c r="L147" s="13"/>
      <c r="M147" s="14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"/>
      <c r="AB147" s="1"/>
      <c r="AC147" s="1"/>
      <c r="AD147" s="1"/>
      <c r="AE147" s="1"/>
    </row>
    <row r="148" spans="1:31" ht="12" customHeight="1">
      <c r="A148" s="8"/>
      <c r="B148" s="8"/>
      <c r="C148" s="15"/>
      <c r="D148" s="15"/>
      <c r="E148" s="10"/>
      <c r="F148" s="11"/>
      <c r="G148" s="12"/>
      <c r="H148" s="13"/>
      <c r="I148" s="13"/>
      <c r="J148" s="13"/>
      <c r="K148" s="13"/>
      <c r="L148" s="13"/>
      <c r="M148" s="14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"/>
      <c r="AB148" s="1"/>
      <c r="AC148" s="1"/>
      <c r="AD148" s="1"/>
      <c r="AE148" s="1"/>
    </row>
    <row r="149" spans="1:31" ht="12" customHeight="1">
      <c r="A149" s="8"/>
      <c r="B149" s="8"/>
      <c r="C149" s="15"/>
      <c r="D149" s="15"/>
      <c r="E149" s="10"/>
      <c r="F149" s="11"/>
      <c r="G149" s="12"/>
      <c r="H149" s="13"/>
      <c r="I149" s="13"/>
      <c r="J149" s="13"/>
      <c r="K149" s="13"/>
      <c r="L149" s="13"/>
      <c r="M149" s="14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"/>
      <c r="AB149" s="1"/>
      <c r="AC149" s="1"/>
      <c r="AD149" s="1"/>
      <c r="AE149" s="1"/>
    </row>
    <row r="150" spans="1:31" ht="12" customHeight="1">
      <c r="A150" s="8"/>
      <c r="B150" s="8"/>
      <c r="C150" s="15"/>
      <c r="D150" s="15"/>
      <c r="E150" s="10"/>
      <c r="F150" s="11"/>
      <c r="G150" s="12"/>
      <c r="H150" s="13"/>
      <c r="I150" s="13"/>
      <c r="J150" s="13"/>
      <c r="K150" s="13"/>
      <c r="L150" s="13"/>
      <c r="M150" s="14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"/>
      <c r="AB150" s="1"/>
      <c r="AC150" s="1"/>
      <c r="AD150" s="1"/>
      <c r="AE150" s="1"/>
    </row>
    <row r="151" spans="1:31" ht="12" customHeight="1">
      <c r="A151" s="8"/>
      <c r="B151" s="8"/>
      <c r="C151" s="15"/>
      <c r="D151" s="15"/>
      <c r="E151" s="10"/>
      <c r="F151" s="11"/>
      <c r="G151" s="12"/>
      <c r="H151" s="13"/>
      <c r="I151" s="13"/>
      <c r="J151" s="13"/>
      <c r="K151" s="13"/>
      <c r="L151" s="13"/>
      <c r="M151" s="14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"/>
      <c r="AB151" s="1"/>
      <c r="AC151" s="1"/>
      <c r="AD151" s="1"/>
      <c r="AE151" s="1"/>
    </row>
    <row r="152" spans="1:31" ht="12" customHeight="1">
      <c r="A152" s="8"/>
      <c r="B152" s="8"/>
      <c r="C152" s="15"/>
      <c r="D152" s="15"/>
      <c r="E152" s="10"/>
      <c r="F152" s="11"/>
      <c r="G152" s="12"/>
      <c r="H152" s="13"/>
      <c r="I152" s="13"/>
      <c r="J152" s="13"/>
      <c r="K152" s="13"/>
      <c r="L152" s="13"/>
      <c r="M152" s="14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"/>
      <c r="AB152" s="1"/>
      <c r="AC152" s="1"/>
      <c r="AD152" s="1"/>
      <c r="AE152" s="1"/>
    </row>
    <row r="153" spans="1:31" ht="12" customHeight="1">
      <c r="A153" s="8"/>
      <c r="B153" s="8"/>
      <c r="C153" s="15"/>
      <c r="D153" s="15"/>
      <c r="E153" s="10"/>
      <c r="F153" s="11"/>
      <c r="G153" s="12"/>
      <c r="H153" s="13"/>
      <c r="I153" s="13"/>
      <c r="J153" s="13"/>
      <c r="K153" s="13"/>
      <c r="L153" s="13"/>
      <c r="M153" s="14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"/>
      <c r="AB153" s="1"/>
      <c r="AC153" s="1"/>
      <c r="AD153" s="1"/>
      <c r="AE153" s="1"/>
    </row>
    <row r="154" spans="1:31" ht="12" customHeight="1">
      <c r="A154" s="8"/>
      <c r="B154" s="8"/>
      <c r="C154" s="15"/>
      <c r="D154" s="15"/>
      <c r="E154" s="10"/>
      <c r="F154" s="11"/>
      <c r="G154" s="12"/>
      <c r="H154" s="13"/>
      <c r="I154" s="13"/>
      <c r="J154" s="13"/>
      <c r="K154" s="13"/>
      <c r="L154" s="13"/>
      <c r="M154" s="14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"/>
      <c r="AB154" s="1"/>
      <c r="AC154" s="1"/>
      <c r="AD154" s="1"/>
      <c r="AE154" s="1"/>
    </row>
    <row r="155" spans="1:31" ht="12" customHeight="1">
      <c r="A155" s="8"/>
      <c r="B155" s="8"/>
      <c r="C155" s="15"/>
      <c r="D155" s="15"/>
      <c r="E155" s="10"/>
      <c r="F155" s="11"/>
      <c r="G155" s="12"/>
      <c r="H155" s="13"/>
      <c r="I155" s="13"/>
      <c r="J155" s="13"/>
      <c r="K155" s="13"/>
      <c r="L155" s="13"/>
      <c r="M155" s="14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"/>
      <c r="AB155" s="1"/>
      <c r="AC155" s="1"/>
      <c r="AD155" s="1"/>
      <c r="AE155" s="1"/>
    </row>
    <row r="156" spans="1:31" ht="12" customHeight="1">
      <c r="A156" s="8"/>
      <c r="B156" s="8"/>
      <c r="C156" s="15"/>
      <c r="D156" s="15"/>
      <c r="E156" s="10"/>
      <c r="F156" s="11"/>
      <c r="G156" s="12"/>
      <c r="H156" s="13"/>
      <c r="I156" s="13"/>
      <c r="J156" s="13"/>
      <c r="K156" s="13"/>
      <c r="L156" s="13"/>
      <c r="M156" s="14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"/>
      <c r="AB156" s="1"/>
      <c r="AC156" s="1"/>
      <c r="AD156" s="1"/>
      <c r="AE156" s="1"/>
    </row>
    <row r="157" spans="1:31" ht="12" customHeight="1">
      <c r="A157" s="8"/>
      <c r="B157" s="8"/>
      <c r="C157" s="15"/>
      <c r="D157" s="15"/>
      <c r="E157" s="10"/>
      <c r="F157" s="11"/>
      <c r="G157" s="12"/>
      <c r="H157" s="13"/>
      <c r="I157" s="13"/>
      <c r="J157" s="13"/>
      <c r="K157" s="13"/>
      <c r="L157" s="13"/>
      <c r="M157" s="14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"/>
      <c r="AB157" s="1"/>
      <c r="AC157" s="1"/>
      <c r="AD157" s="1"/>
      <c r="AE157" s="1"/>
    </row>
    <row r="158" spans="1:31" ht="12" customHeight="1">
      <c r="A158" s="8"/>
      <c r="B158" s="8"/>
      <c r="C158" s="15"/>
      <c r="D158" s="15"/>
      <c r="E158" s="10"/>
      <c r="F158" s="11"/>
      <c r="G158" s="12"/>
      <c r="H158" s="13"/>
      <c r="I158" s="13"/>
      <c r="J158" s="13"/>
      <c r="K158" s="13"/>
      <c r="L158" s="13"/>
      <c r="M158" s="14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"/>
      <c r="AB158" s="1"/>
      <c r="AC158" s="1"/>
      <c r="AD158" s="1"/>
      <c r="AE158" s="1"/>
    </row>
    <row r="159" spans="1:31" ht="12" customHeight="1">
      <c r="A159" s="8"/>
      <c r="B159" s="8"/>
      <c r="C159" s="15"/>
      <c r="D159" s="15"/>
      <c r="E159" s="10"/>
      <c r="F159" s="11"/>
      <c r="G159" s="12"/>
      <c r="H159" s="13"/>
      <c r="I159" s="13"/>
      <c r="J159" s="13"/>
      <c r="K159" s="13"/>
      <c r="L159" s="13"/>
      <c r="M159" s="14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"/>
      <c r="AB159" s="1"/>
      <c r="AC159" s="1"/>
      <c r="AD159" s="1"/>
      <c r="AE159" s="1"/>
    </row>
    <row r="160" spans="1:31" ht="12" customHeight="1">
      <c r="A160" s="17"/>
      <c r="B160" s="17"/>
      <c r="C160" s="18"/>
      <c r="D160" s="18"/>
      <c r="E160" s="45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7"/>
      <c r="AA160" s="1"/>
      <c r="AB160" s="1"/>
      <c r="AC160" s="1"/>
      <c r="AD160" s="1"/>
      <c r="AE160" s="1"/>
    </row>
    <row r="161" spans="1:31" ht="12" customHeight="1">
      <c r="A161" s="8"/>
      <c r="B161" s="8"/>
      <c r="C161" s="15"/>
      <c r="D161" s="15"/>
      <c r="E161" s="10"/>
      <c r="F161" s="11"/>
      <c r="G161" s="12"/>
      <c r="H161" s="13"/>
      <c r="I161" s="13"/>
      <c r="J161" s="13"/>
      <c r="K161" s="13"/>
      <c r="L161" s="13"/>
      <c r="M161" s="14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"/>
      <c r="AB161" s="1"/>
      <c r="AC161" s="1"/>
      <c r="AD161" s="1"/>
      <c r="AE161" s="1"/>
    </row>
    <row r="162" spans="1:31" ht="12" customHeight="1">
      <c r="A162" s="8"/>
      <c r="B162" s="8"/>
      <c r="C162" s="15"/>
      <c r="D162" s="15"/>
      <c r="E162" s="10"/>
      <c r="F162" s="11"/>
      <c r="G162" s="12"/>
      <c r="H162" s="13"/>
      <c r="I162" s="13"/>
      <c r="J162" s="13"/>
      <c r="K162" s="13"/>
      <c r="L162" s="13"/>
      <c r="M162" s="14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"/>
      <c r="AB162" s="1"/>
      <c r="AC162" s="1"/>
      <c r="AD162" s="1"/>
      <c r="AE162" s="1"/>
    </row>
    <row r="163" spans="1:31" ht="12" customHeight="1">
      <c r="A163" s="8"/>
      <c r="B163" s="8"/>
      <c r="C163" s="15"/>
      <c r="D163" s="15"/>
      <c r="E163" s="10"/>
      <c r="F163" s="11"/>
      <c r="G163" s="12"/>
      <c r="H163" s="13"/>
      <c r="I163" s="13"/>
      <c r="J163" s="13"/>
      <c r="K163" s="13"/>
      <c r="L163" s="13"/>
      <c r="M163" s="14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"/>
      <c r="AB163" s="1"/>
      <c r="AC163" s="1"/>
      <c r="AD163" s="1"/>
      <c r="AE163" s="1"/>
    </row>
    <row r="164" spans="1:31" ht="12" customHeight="1">
      <c r="A164" s="8"/>
      <c r="B164" s="8"/>
      <c r="C164" s="15"/>
      <c r="D164" s="15"/>
      <c r="E164" s="10"/>
      <c r="F164" s="11"/>
      <c r="G164" s="12"/>
      <c r="H164" s="13"/>
      <c r="I164" s="13"/>
      <c r="J164" s="13"/>
      <c r="K164" s="13"/>
      <c r="L164" s="13"/>
      <c r="M164" s="14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"/>
      <c r="AB164" s="1"/>
      <c r="AC164" s="1"/>
      <c r="AD164" s="1"/>
      <c r="AE164" s="1"/>
    </row>
    <row r="165" spans="1:31" ht="12" customHeight="1">
      <c r="A165" s="8"/>
      <c r="B165" s="8"/>
      <c r="C165" s="15"/>
      <c r="D165" s="15"/>
      <c r="E165" s="10"/>
      <c r="F165" s="11"/>
      <c r="G165" s="12"/>
      <c r="H165" s="13"/>
      <c r="I165" s="13"/>
      <c r="J165" s="13"/>
      <c r="K165" s="13"/>
      <c r="L165" s="13"/>
      <c r="M165" s="14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"/>
      <c r="AB165" s="1"/>
      <c r="AC165" s="1"/>
      <c r="AD165" s="1"/>
      <c r="AE165" s="1"/>
    </row>
    <row r="166" spans="1:31" ht="12" customHeight="1">
      <c r="A166" s="17"/>
      <c r="B166" s="17"/>
      <c r="C166" s="18"/>
      <c r="D166" s="18"/>
      <c r="E166" s="45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7"/>
      <c r="AA166" s="1"/>
      <c r="AB166" s="1"/>
      <c r="AC166" s="1"/>
      <c r="AD166" s="1"/>
      <c r="AE166" s="1"/>
    </row>
    <row r="167" spans="1:31" ht="12" customHeight="1">
      <c r="A167" s="8"/>
      <c r="B167" s="8"/>
      <c r="C167" s="15"/>
      <c r="D167" s="15"/>
      <c r="E167" s="10"/>
      <c r="F167" s="11"/>
      <c r="G167" s="12"/>
      <c r="H167" s="13"/>
      <c r="I167" s="13"/>
      <c r="J167" s="13"/>
      <c r="K167" s="13"/>
      <c r="L167" s="13"/>
      <c r="M167" s="14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"/>
      <c r="AB167" s="1"/>
      <c r="AC167" s="1"/>
      <c r="AD167" s="1"/>
      <c r="AE167" s="1"/>
    </row>
    <row r="168" spans="1:31" ht="12" customHeight="1">
      <c r="A168" s="8"/>
      <c r="B168" s="8"/>
      <c r="C168" s="15"/>
      <c r="D168" s="15"/>
      <c r="E168" s="10"/>
      <c r="F168" s="11"/>
      <c r="G168" s="12"/>
      <c r="H168" s="13"/>
      <c r="I168" s="13"/>
      <c r="J168" s="13"/>
      <c r="K168" s="13"/>
      <c r="L168" s="13"/>
      <c r="M168" s="14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"/>
      <c r="AB168" s="1"/>
      <c r="AC168" s="1"/>
      <c r="AD168" s="1"/>
      <c r="AE168" s="1"/>
    </row>
    <row r="169" spans="1:31" ht="12" customHeight="1">
      <c r="A169" s="8"/>
      <c r="B169" s="8"/>
      <c r="C169" s="15"/>
      <c r="D169" s="15"/>
      <c r="E169" s="10"/>
      <c r="F169" s="11"/>
      <c r="G169" s="12"/>
      <c r="H169" s="13"/>
      <c r="I169" s="13"/>
      <c r="J169" s="13"/>
      <c r="K169" s="13"/>
      <c r="L169" s="13"/>
      <c r="M169" s="14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"/>
      <c r="AB169" s="1"/>
      <c r="AC169" s="1"/>
      <c r="AD169" s="1"/>
      <c r="AE169" s="1"/>
    </row>
    <row r="170" spans="1:31" ht="12" customHeight="1">
      <c r="A170" s="8"/>
      <c r="B170" s="8"/>
      <c r="C170" s="15"/>
      <c r="D170" s="15"/>
      <c r="E170" s="10"/>
      <c r="F170" s="11"/>
      <c r="G170" s="12"/>
      <c r="H170" s="13"/>
      <c r="I170" s="13"/>
      <c r="J170" s="13"/>
      <c r="K170" s="13"/>
      <c r="L170" s="13"/>
      <c r="M170" s="14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"/>
      <c r="AB170" s="1"/>
      <c r="AC170" s="1"/>
      <c r="AD170" s="1"/>
      <c r="AE170" s="1"/>
    </row>
    <row r="171" spans="1:31" ht="12" customHeight="1">
      <c r="A171" s="8"/>
      <c r="B171" s="8"/>
      <c r="C171" s="15"/>
      <c r="D171" s="15"/>
      <c r="E171" s="10"/>
      <c r="F171" s="11"/>
      <c r="G171" s="12"/>
      <c r="H171" s="13"/>
      <c r="I171" s="13"/>
      <c r="J171" s="13"/>
      <c r="K171" s="13"/>
      <c r="L171" s="13"/>
      <c r="M171" s="14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"/>
      <c r="AB171" s="1"/>
      <c r="AC171" s="1"/>
      <c r="AD171" s="1"/>
      <c r="AE171" s="1"/>
    </row>
    <row r="172" spans="1:31" ht="12" customHeight="1">
      <c r="A172" s="8"/>
      <c r="B172" s="8"/>
      <c r="C172" s="15"/>
      <c r="D172" s="15"/>
      <c r="E172" s="10"/>
      <c r="F172" s="11"/>
      <c r="G172" s="12"/>
      <c r="H172" s="13"/>
      <c r="I172" s="13"/>
      <c r="J172" s="13"/>
      <c r="K172" s="13"/>
      <c r="L172" s="13"/>
      <c r="M172" s="14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"/>
      <c r="AB172" s="1"/>
      <c r="AC172" s="1"/>
      <c r="AD172" s="1"/>
      <c r="AE172" s="1"/>
    </row>
    <row r="173" spans="1:31" ht="12" customHeight="1">
      <c r="A173" s="20"/>
      <c r="B173" s="20"/>
      <c r="C173" s="21"/>
      <c r="D173" s="21"/>
      <c r="E173" s="45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7"/>
      <c r="AA173" s="1"/>
      <c r="AB173" s="1"/>
      <c r="AC173" s="1"/>
      <c r="AD173" s="1"/>
      <c r="AE173" s="1"/>
    </row>
    <row r="174" spans="1:31" ht="12" customHeight="1">
      <c r="A174" s="8"/>
      <c r="B174" s="8"/>
      <c r="C174" s="15"/>
      <c r="D174" s="15"/>
      <c r="E174" s="10"/>
      <c r="F174" s="11"/>
      <c r="G174" s="12"/>
      <c r="H174" s="13"/>
      <c r="I174" s="13"/>
      <c r="J174" s="13"/>
      <c r="K174" s="13"/>
      <c r="L174" s="13"/>
      <c r="M174" s="14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"/>
      <c r="AB174" s="1"/>
      <c r="AC174" s="1"/>
      <c r="AD174" s="1"/>
      <c r="AE174" s="1"/>
    </row>
    <row r="175" spans="1:31" ht="12" customHeight="1">
      <c r="A175" s="8"/>
      <c r="B175" s="8"/>
      <c r="C175" s="15"/>
      <c r="D175" s="15"/>
      <c r="E175" s="10"/>
      <c r="F175" s="11"/>
      <c r="G175" s="12"/>
      <c r="H175" s="13"/>
      <c r="I175" s="13"/>
      <c r="J175" s="13"/>
      <c r="K175" s="13"/>
      <c r="L175" s="13"/>
      <c r="M175" s="14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"/>
      <c r="AB175" s="1"/>
      <c r="AC175" s="1"/>
      <c r="AD175" s="1"/>
      <c r="AE175" s="1"/>
    </row>
    <row r="176" spans="1:31" ht="12" customHeight="1">
      <c r="A176" s="8"/>
      <c r="B176" s="8"/>
      <c r="C176" s="15"/>
      <c r="D176" s="15"/>
      <c r="E176" s="10"/>
      <c r="F176" s="11"/>
      <c r="G176" s="12"/>
      <c r="H176" s="13"/>
      <c r="I176" s="13"/>
      <c r="J176" s="13"/>
      <c r="K176" s="13"/>
      <c r="L176" s="13"/>
      <c r="M176" s="14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"/>
      <c r="AB176" s="1"/>
      <c r="AC176" s="1"/>
      <c r="AD176" s="1"/>
      <c r="AE176" s="1"/>
    </row>
    <row r="177" spans="1:31" ht="12" customHeight="1">
      <c r="A177" s="8"/>
      <c r="B177" s="8"/>
      <c r="C177" s="15"/>
      <c r="D177" s="15"/>
      <c r="E177" s="10"/>
      <c r="F177" s="11"/>
      <c r="G177" s="12"/>
      <c r="H177" s="13"/>
      <c r="I177" s="13"/>
      <c r="J177" s="13"/>
      <c r="K177" s="13"/>
      <c r="L177" s="13"/>
      <c r="M177" s="14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"/>
      <c r="AB177" s="1"/>
      <c r="AC177" s="1"/>
      <c r="AD177" s="1"/>
      <c r="AE177" s="1"/>
    </row>
    <row r="178" spans="1:31" ht="12" customHeight="1">
      <c r="A178" s="8"/>
      <c r="B178" s="8"/>
      <c r="C178" s="15"/>
      <c r="D178" s="15"/>
      <c r="E178" s="10"/>
      <c r="F178" s="11"/>
      <c r="G178" s="12"/>
      <c r="H178" s="13"/>
      <c r="I178" s="13"/>
      <c r="J178" s="13"/>
      <c r="K178" s="13"/>
      <c r="L178" s="13"/>
      <c r="M178" s="14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"/>
      <c r="AB178" s="1"/>
      <c r="AC178" s="1"/>
      <c r="AD178" s="1"/>
      <c r="AE178" s="1"/>
    </row>
    <row r="179" spans="1:31" ht="12" customHeight="1">
      <c r="A179" s="8"/>
      <c r="B179" s="8"/>
      <c r="C179" s="15"/>
      <c r="D179" s="15"/>
      <c r="E179" s="10"/>
      <c r="F179" s="11"/>
      <c r="G179" s="12"/>
      <c r="H179" s="13"/>
      <c r="I179" s="13"/>
      <c r="J179" s="13"/>
      <c r="K179" s="13"/>
      <c r="L179" s="13"/>
      <c r="M179" s="14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"/>
      <c r="AB179" s="1"/>
      <c r="AC179" s="1"/>
      <c r="AD179" s="1"/>
      <c r="AE179" s="1"/>
    </row>
    <row r="180" spans="1:31" ht="12" customHeight="1">
      <c r="A180" s="8"/>
      <c r="B180" s="8"/>
      <c r="C180" s="15"/>
      <c r="D180" s="15"/>
      <c r="E180" s="10"/>
      <c r="F180" s="11"/>
      <c r="G180" s="12"/>
      <c r="H180" s="13"/>
      <c r="I180" s="13"/>
      <c r="J180" s="13"/>
      <c r="K180" s="13"/>
      <c r="L180" s="13"/>
      <c r="M180" s="14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"/>
      <c r="AB180" s="1"/>
      <c r="AC180" s="1"/>
      <c r="AD180" s="1"/>
      <c r="AE180" s="1"/>
    </row>
    <row r="181" spans="1:31" ht="12" customHeight="1">
      <c r="A181" s="8"/>
      <c r="B181" s="8"/>
      <c r="C181" s="15"/>
      <c r="D181" s="15"/>
      <c r="E181" s="10"/>
      <c r="F181" s="11"/>
      <c r="G181" s="12"/>
      <c r="H181" s="13"/>
      <c r="I181" s="13"/>
      <c r="J181" s="13"/>
      <c r="K181" s="13"/>
      <c r="L181" s="13"/>
      <c r="M181" s="14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"/>
      <c r="AB181" s="1"/>
      <c r="AC181" s="1"/>
      <c r="AD181" s="1"/>
      <c r="AE181" s="1"/>
    </row>
    <row r="182" spans="1:31" ht="12" customHeight="1">
      <c r="A182" s="8"/>
      <c r="B182" s="8"/>
      <c r="C182" s="15"/>
      <c r="D182" s="15"/>
      <c r="E182" s="10"/>
      <c r="F182" s="11"/>
      <c r="G182" s="12"/>
      <c r="H182" s="13"/>
      <c r="I182" s="13"/>
      <c r="J182" s="13"/>
      <c r="K182" s="13"/>
      <c r="L182" s="13"/>
      <c r="M182" s="14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"/>
      <c r="AB182" s="1"/>
      <c r="AC182" s="1"/>
      <c r="AD182" s="1"/>
      <c r="AE182" s="1"/>
    </row>
    <row r="183" spans="1:31" ht="12" customHeight="1">
      <c r="A183" s="8"/>
      <c r="B183" s="8"/>
      <c r="C183" s="15"/>
      <c r="D183" s="15"/>
      <c r="E183" s="10"/>
      <c r="F183" s="11"/>
      <c r="G183" s="12"/>
      <c r="H183" s="13"/>
      <c r="I183" s="13"/>
      <c r="J183" s="13"/>
      <c r="K183" s="13"/>
      <c r="L183" s="13"/>
      <c r="M183" s="14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"/>
      <c r="AB183" s="1"/>
      <c r="AC183" s="1"/>
      <c r="AD183" s="1"/>
      <c r="AE183" s="1"/>
    </row>
    <row r="184" spans="1:31" ht="12" customHeight="1">
      <c r="A184" s="8"/>
      <c r="B184" s="8"/>
      <c r="C184" s="15"/>
      <c r="D184" s="15"/>
      <c r="E184" s="10"/>
      <c r="F184" s="11"/>
      <c r="G184" s="12"/>
      <c r="H184" s="13"/>
      <c r="I184" s="13"/>
      <c r="J184" s="13"/>
      <c r="K184" s="13"/>
      <c r="L184" s="13"/>
      <c r="M184" s="14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"/>
      <c r="AB184" s="1"/>
      <c r="AC184" s="1"/>
      <c r="AD184" s="1"/>
      <c r="AE184" s="1"/>
    </row>
    <row r="185" spans="1:31" ht="12" customHeight="1">
      <c r="A185" s="8"/>
      <c r="B185" s="8"/>
      <c r="C185" s="15"/>
      <c r="D185" s="15"/>
      <c r="E185" s="10"/>
      <c r="F185" s="11"/>
      <c r="G185" s="12"/>
      <c r="H185" s="13"/>
      <c r="I185" s="13"/>
      <c r="J185" s="13"/>
      <c r="K185" s="13"/>
      <c r="L185" s="13"/>
      <c r="M185" s="14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"/>
      <c r="AB185" s="1"/>
      <c r="AC185" s="1"/>
      <c r="AD185" s="1"/>
      <c r="AE185" s="1"/>
    </row>
    <row r="186" spans="1:31" ht="12" customHeight="1">
      <c r="A186" s="8"/>
      <c r="B186" s="8"/>
      <c r="C186" s="15"/>
      <c r="D186" s="15"/>
      <c r="E186" s="10"/>
      <c r="F186" s="11"/>
      <c r="G186" s="12"/>
      <c r="H186" s="13"/>
      <c r="I186" s="13"/>
      <c r="J186" s="13"/>
      <c r="K186" s="13"/>
      <c r="L186" s="13"/>
      <c r="M186" s="14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"/>
      <c r="AB186" s="1"/>
      <c r="AC186" s="1"/>
      <c r="AD186" s="1"/>
      <c r="AE186" s="1"/>
    </row>
    <row r="187" spans="1:31" ht="12" customHeight="1">
      <c r="A187" s="8"/>
      <c r="B187" s="8"/>
      <c r="C187" s="15"/>
      <c r="D187" s="15"/>
      <c r="E187" s="10"/>
      <c r="F187" s="11"/>
      <c r="G187" s="12"/>
      <c r="H187" s="13"/>
      <c r="I187" s="13"/>
      <c r="J187" s="13"/>
      <c r="K187" s="13"/>
      <c r="L187" s="13"/>
      <c r="M187" s="14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"/>
      <c r="AB187" s="1"/>
      <c r="AC187" s="1"/>
      <c r="AD187" s="1"/>
      <c r="AE187" s="1"/>
    </row>
    <row r="188" spans="1:31" ht="12" customHeight="1">
      <c r="A188" s="8"/>
      <c r="B188" s="8"/>
      <c r="C188" s="15"/>
      <c r="D188" s="15"/>
      <c r="E188" s="10"/>
      <c r="F188" s="11"/>
      <c r="G188" s="12"/>
      <c r="H188" s="13"/>
      <c r="I188" s="13"/>
      <c r="J188" s="13"/>
      <c r="K188" s="13"/>
      <c r="L188" s="13"/>
      <c r="M188" s="14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"/>
      <c r="AB188" s="1"/>
      <c r="AC188" s="1"/>
      <c r="AD188" s="1"/>
      <c r="AE188" s="1"/>
    </row>
    <row r="189" spans="1:31" ht="12" customHeight="1">
      <c r="A189" s="8"/>
      <c r="B189" s="8"/>
      <c r="C189" s="15"/>
      <c r="D189" s="15"/>
      <c r="E189" s="10"/>
      <c r="F189" s="11"/>
      <c r="G189" s="12"/>
      <c r="H189" s="13"/>
      <c r="I189" s="13"/>
      <c r="J189" s="13"/>
      <c r="K189" s="13"/>
      <c r="L189" s="13"/>
      <c r="M189" s="14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"/>
      <c r="AB189" s="1"/>
      <c r="AC189" s="1"/>
      <c r="AD189" s="1"/>
      <c r="AE189" s="1"/>
    </row>
    <row r="190" spans="1:31" ht="12" customHeight="1">
      <c r="A190" s="8"/>
      <c r="B190" s="8"/>
      <c r="C190" s="15"/>
      <c r="D190" s="15"/>
      <c r="E190" s="10"/>
      <c r="F190" s="11"/>
      <c r="G190" s="12"/>
      <c r="H190" s="13"/>
      <c r="I190" s="13"/>
      <c r="J190" s="13"/>
      <c r="K190" s="13"/>
      <c r="L190" s="13"/>
      <c r="M190" s="14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"/>
      <c r="AB190" s="1"/>
      <c r="AC190" s="1"/>
      <c r="AD190" s="1"/>
      <c r="AE190" s="1"/>
    </row>
    <row r="191" spans="1:31" ht="12" customHeight="1">
      <c r="A191" s="8"/>
      <c r="B191" s="8"/>
      <c r="C191" s="15"/>
      <c r="D191" s="15"/>
      <c r="E191" s="10"/>
      <c r="F191" s="11"/>
      <c r="G191" s="12"/>
      <c r="H191" s="13"/>
      <c r="I191" s="13"/>
      <c r="J191" s="13"/>
      <c r="K191" s="13"/>
      <c r="L191" s="13"/>
      <c r="M191" s="14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"/>
      <c r="AB191" s="1"/>
      <c r="AC191" s="1"/>
      <c r="AD191" s="1"/>
      <c r="AE191" s="1"/>
    </row>
    <row r="192" spans="1:31" ht="12" customHeight="1">
      <c r="A192" s="8"/>
      <c r="B192" s="8"/>
      <c r="C192" s="15"/>
      <c r="D192" s="15"/>
      <c r="E192" s="10"/>
      <c r="F192" s="11"/>
      <c r="G192" s="12"/>
      <c r="H192" s="13"/>
      <c r="I192" s="13"/>
      <c r="J192" s="13"/>
      <c r="K192" s="13"/>
      <c r="L192" s="13"/>
      <c r="M192" s="14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"/>
      <c r="AB192" s="1"/>
      <c r="AC192" s="1"/>
      <c r="AD192" s="1"/>
      <c r="AE192" s="1"/>
    </row>
    <row r="193" spans="1:31" ht="12" customHeight="1">
      <c r="A193" s="8"/>
      <c r="B193" s="8"/>
      <c r="C193" s="15"/>
      <c r="D193" s="15"/>
      <c r="E193" s="10"/>
      <c r="F193" s="11"/>
      <c r="G193" s="12"/>
      <c r="H193" s="13"/>
      <c r="I193" s="13"/>
      <c r="J193" s="13"/>
      <c r="K193" s="13"/>
      <c r="L193" s="13"/>
      <c r="M193" s="14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"/>
      <c r="AB193" s="1"/>
      <c r="AC193" s="1"/>
      <c r="AD193" s="1"/>
      <c r="AE193" s="1"/>
    </row>
    <row r="194" spans="1:31" ht="12" customHeight="1">
      <c r="A194" s="20"/>
      <c r="B194" s="20"/>
      <c r="C194" s="21"/>
      <c r="D194" s="21"/>
      <c r="E194" s="45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7"/>
      <c r="AA194" s="1"/>
      <c r="AB194" s="1"/>
      <c r="AC194" s="1"/>
      <c r="AD194" s="1"/>
      <c r="AE194" s="1"/>
    </row>
    <row r="195" spans="1:31" ht="12" customHeight="1">
      <c r="A195" s="8"/>
      <c r="B195" s="8"/>
      <c r="C195" s="15"/>
      <c r="D195" s="15"/>
      <c r="E195" s="10"/>
      <c r="F195" s="11"/>
      <c r="G195" s="12"/>
      <c r="H195" s="13"/>
      <c r="I195" s="13"/>
      <c r="J195" s="13"/>
      <c r="K195" s="13"/>
      <c r="L195" s="13"/>
      <c r="M195" s="14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"/>
      <c r="AB195" s="1"/>
      <c r="AC195" s="1"/>
      <c r="AD195" s="1"/>
      <c r="AE195" s="1"/>
    </row>
    <row r="196" spans="1:31" ht="12" customHeight="1">
      <c r="A196" s="8"/>
      <c r="B196" s="8"/>
      <c r="C196" s="15"/>
      <c r="D196" s="15"/>
      <c r="E196" s="10"/>
      <c r="F196" s="11"/>
      <c r="G196" s="12"/>
      <c r="H196" s="13"/>
      <c r="I196" s="13"/>
      <c r="J196" s="13"/>
      <c r="K196" s="13"/>
      <c r="L196" s="13"/>
      <c r="M196" s="14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"/>
      <c r="AB196" s="1"/>
      <c r="AC196" s="1"/>
      <c r="AD196" s="1"/>
      <c r="AE196" s="1"/>
    </row>
    <row r="197" spans="1:31" ht="12" customHeight="1">
      <c r="A197" s="8"/>
      <c r="B197" s="8"/>
      <c r="C197" s="15"/>
      <c r="D197" s="15"/>
      <c r="E197" s="10"/>
      <c r="F197" s="11"/>
      <c r="G197" s="12"/>
      <c r="H197" s="13"/>
      <c r="I197" s="13"/>
      <c r="J197" s="13"/>
      <c r="K197" s="13"/>
      <c r="L197" s="13"/>
      <c r="M197" s="14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"/>
      <c r="AB197" s="1"/>
      <c r="AC197" s="1"/>
      <c r="AD197" s="1"/>
      <c r="AE197" s="1"/>
    </row>
    <row r="198" spans="1:31" ht="12" customHeight="1">
      <c r="A198" s="8"/>
      <c r="B198" s="8"/>
      <c r="C198" s="15"/>
      <c r="D198" s="15"/>
      <c r="E198" s="10"/>
      <c r="F198" s="11"/>
      <c r="G198" s="12"/>
      <c r="H198" s="13"/>
      <c r="I198" s="13"/>
      <c r="J198" s="13"/>
      <c r="K198" s="13"/>
      <c r="L198" s="13"/>
      <c r="M198" s="14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"/>
      <c r="AB198" s="1"/>
      <c r="AC198" s="1"/>
      <c r="AD198" s="1"/>
      <c r="AE198" s="1"/>
    </row>
    <row r="199" spans="1:31" ht="12" customHeight="1">
      <c r="A199" s="8"/>
      <c r="B199" s="8"/>
      <c r="C199" s="15"/>
      <c r="D199" s="15"/>
      <c r="E199" s="10"/>
      <c r="F199" s="11"/>
      <c r="G199" s="12"/>
      <c r="H199" s="13"/>
      <c r="I199" s="13"/>
      <c r="J199" s="13"/>
      <c r="K199" s="13"/>
      <c r="L199" s="13"/>
      <c r="M199" s="14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"/>
      <c r="AB199" s="1"/>
      <c r="AC199" s="1"/>
      <c r="AD199" s="1"/>
      <c r="AE199" s="1"/>
    </row>
    <row r="200" spans="1:31" ht="12" customHeight="1">
      <c r="A200" s="8"/>
      <c r="B200" s="8"/>
      <c r="C200" s="15"/>
      <c r="D200" s="15"/>
      <c r="E200" s="10"/>
      <c r="F200" s="11"/>
      <c r="G200" s="12"/>
      <c r="H200" s="13"/>
      <c r="I200" s="13"/>
      <c r="J200" s="13"/>
      <c r="K200" s="13"/>
      <c r="L200" s="13"/>
      <c r="M200" s="14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"/>
      <c r="AB200" s="1"/>
      <c r="AC200" s="1"/>
      <c r="AD200" s="1"/>
      <c r="AE200" s="1"/>
    </row>
    <row r="201" spans="1:31" ht="12" customHeight="1">
      <c r="A201" s="8"/>
      <c r="B201" s="8"/>
      <c r="C201" s="15"/>
      <c r="D201" s="15"/>
      <c r="E201" s="10"/>
      <c r="F201" s="11"/>
      <c r="G201" s="12"/>
      <c r="H201" s="13"/>
      <c r="I201" s="13"/>
      <c r="J201" s="13"/>
      <c r="K201" s="13"/>
      <c r="L201" s="13"/>
      <c r="M201" s="14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"/>
      <c r="AB201" s="1"/>
      <c r="AC201" s="1"/>
      <c r="AD201" s="1"/>
      <c r="AE201" s="1"/>
    </row>
    <row r="202" spans="1:31" ht="12" customHeight="1">
      <c r="A202" s="8"/>
      <c r="B202" s="8"/>
      <c r="C202" s="15"/>
      <c r="D202" s="15"/>
      <c r="E202" s="10"/>
      <c r="F202" s="11"/>
      <c r="G202" s="12"/>
      <c r="H202" s="13"/>
      <c r="I202" s="13"/>
      <c r="J202" s="13"/>
      <c r="K202" s="13"/>
      <c r="L202" s="13"/>
      <c r="M202" s="14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"/>
      <c r="AB202" s="1"/>
      <c r="AC202" s="1"/>
      <c r="AD202" s="1"/>
      <c r="AE202" s="1"/>
    </row>
    <row r="203" spans="1:31" ht="12" customHeight="1">
      <c r="A203" s="8"/>
      <c r="B203" s="8"/>
      <c r="C203" s="15"/>
      <c r="D203" s="15"/>
      <c r="E203" s="10"/>
      <c r="F203" s="11"/>
      <c r="G203" s="12"/>
      <c r="H203" s="13"/>
      <c r="I203" s="13"/>
      <c r="J203" s="13"/>
      <c r="K203" s="13"/>
      <c r="L203" s="13"/>
      <c r="M203" s="14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"/>
      <c r="AB203" s="1"/>
      <c r="AC203" s="1"/>
      <c r="AD203" s="1"/>
      <c r="AE203" s="1"/>
    </row>
    <row r="204" spans="1:31" ht="12" customHeight="1">
      <c r="A204" s="8"/>
      <c r="B204" s="8"/>
      <c r="C204" s="15"/>
      <c r="D204" s="15"/>
      <c r="E204" s="10"/>
      <c r="F204" s="11"/>
      <c r="G204" s="12"/>
      <c r="H204" s="13"/>
      <c r="I204" s="13"/>
      <c r="J204" s="13"/>
      <c r="K204" s="13"/>
      <c r="L204" s="13"/>
      <c r="M204" s="14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"/>
      <c r="AB204" s="1"/>
      <c r="AC204" s="1"/>
      <c r="AD204" s="1"/>
      <c r="AE204" s="1"/>
    </row>
    <row r="205" spans="1:31" ht="12" customHeight="1">
      <c r="A205" s="8"/>
      <c r="B205" s="8"/>
      <c r="C205" s="15"/>
      <c r="D205" s="15"/>
      <c r="E205" s="10"/>
      <c r="F205" s="11"/>
      <c r="G205" s="12"/>
      <c r="H205" s="13"/>
      <c r="I205" s="13"/>
      <c r="J205" s="13"/>
      <c r="K205" s="13"/>
      <c r="L205" s="13"/>
      <c r="M205" s="14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"/>
      <c r="AB205" s="1"/>
      <c r="AC205" s="1"/>
      <c r="AD205" s="1"/>
      <c r="AE205" s="1"/>
    </row>
    <row r="206" spans="1:31" ht="12" customHeight="1">
      <c r="A206" s="8"/>
      <c r="B206" s="8"/>
      <c r="C206" s="15"/>
      <c r="D206" s="15"/>
      <c r="E206" s="10"/>
      <c r="F206" s="11"/>
      <c r="G206" s="12"/>
      <c r="H206" s="13"/>
      <c r="I206" s="13"/>
      <c r="J206" s="13"/>
      <c r="K206" s="13"/>
      <c r="L206" s="13"/>
      <c r="M206" s="14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"/>
      <c r="AB206" s="1"/>
      <c r="AC206" s="1"/>
      <c r="AD206" s="1"/>
      <c r="AE206" s="1"/>
    </row>
    <row r="207" spans="1:31" ht="12" customHeight="1">
      <c r="A207" s="8"/>
      <c r="B207" s="8"/>
      <c r="C207" s="15"/>
      <c r="D207" s="15"/>
      <c r="E207" s="10"/>
      <c r="F207" s="11"/>
      <c r="G207" s="12"/>
      <c r="H207" s="13"/>
      <c r="I207" s="13"/>
      <c r="J207" s="13"/>
      <c r="K207" s="13"/>
      <c r="L207" s="13"/>
      <c r="M207" s="14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"/>
      <c r="AB207" s="1"/>
      <c r="AC207" s="1"/>
      <c r="AD207" s="1"/>
      <c r="AE207" s="1"/>
    </row>
    <row r="208" spans="1:31" ht="12" customHeight="1">
      <c r="A208" s="8"/>
      <c r="B208" s="8"/>
      <c r="C208" s="15"/>
      <c r="D208" s="15"/>
      <c r="E208" s="10"/>
      <c r="F208" s="11"/>
      <c r="G208" s="12"/>
      <c r="H208" s="13"/>
      <c r="I208" s="13"/>
      <c r="J208" s="13"/>
      <c r="K208" s="13"/>
      <c r="L208" s="13"/>
      <c r="M208" s="14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"/>
      <c r="AB208" s="1"/>
      <c r="AC208" s="1"/>
      <c r="AD208" s="1"/>
      <c r="AE208" s="1"/>
    </row>
    <row r="209" spans="1:31" ht="12" customHeight="1">
      <c r="A209" s="20"/>
      <c r="B209" s="20"/>
      <c r="C209" s="21"/>
      <c r="D209" s="21"/>
      <c r="E209" s="45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7"/>
      <c r="AA209" s="1"/>
      <c r="AB209" s="1"/>
      <c r="AC209" s="1"/>
      <c r="AD209" s="1"/>
      <c r="AE209" s="1"/>
    </row>
    <row r="210" spans="1:31" ht="12" customHeight="1">
      <c r="A210" s="8"/>
      <c r="B210" s="8"/>
      <c r="C210" s="15"/>
      <c r="D210" s="15"/>
      <c r="E210" s="10"/>
      <c r="F210" s="11"/>
      <c r="G210" s="12"/>
      <c r="H210" s="13"/>
      <c r="I210" s="13"/>
      <c r="J210" s="13"/>
      <c r="K210" s="13"/>
      <c r="L210" s="13"/>
      <c r="M210" s="14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"/>
      <c r="AB210" s="1"/>
      <c r="AC210" s="1"/>
      <c r="AD210" s="1"/>
      <c r="AE210" s="1"/>
    </row>
    <row r="211" spans="1:31" ht="12" customHeight="1">
      <c r="A211" s="8"/>
      <c r="B211" s="8"/>
      <c r="C211" s="15"/>
      <c r="D211" s="15"/>
      <c r="E211" s="10"/>
      <c r="F211" s="11"/>
      <c r="G211" s="12"/>
      <c r="H211" s="13"/>
      <c r="I211" s="13"/>
      <c r="J211" s="13"/>
      <c r="K211" s="13"/>
      <c r="L211" s="13"/>
      <c r="M211" s="14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"/>
      <c r="AB211" s="1"/>
      <c r="AC211" s="1"/>
      <c r="AD211" s="1"/>
      <c r="AE211" s="1"/>
    </row>
    <row r="212" spans="1:31" ht="12" customHeight="1">
      <c r="A212" s="8"/>
      <c r="B212" s="8"/>
      <c r="C212" s="15"/>
      <c r="D212" s="15"/>
      <c r="E212" s="10"/>
      <c r="F212" s="11"/>
      <c r="G212" s="12"/>
      <c r="H212" s="13"/>
      <c r="I212" s="13"/>
      <c r="J212" s="13"/>
      <c r="K212" s="13"/>
      <c r="L212" s="13"/>
      <c r="M212" s="14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"/>
      <c r="AB212" s="1"/>
      <c r="AC212" s="1"/>
      <c r="AD212" s="1"/>
      <c r="AE212" s="1"/>
    </row>
    <row r="213" spans="1:31" ht="12" customHeight="1">
      <c r="A213" s="8"/>
      <c r="B213" s="8"/>
      <c r="C213" s="15"/>
      <c r="D213" s="15"/>
      <c r="E213" s="10"/>
      <c r="F213" s="11"/>
      <c r="G213" s="12"/>
      <c r="H213" s="13"/>
      <c r="I213" s="13"/>
      <c r="J213" s="13"/>
      <c r="K213" s="13"/>
      <c r="L213" s="13"/>
      <c r="M213" s="14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"/>
      <c r="AB213" s="1"/>
      <c r="AC213" s="1"/>
      <c r="AD213" s="1"/>
      <c r="AE213" s="1"/>
    </row>
    <row r="214" spans="1:31" ht="12" customHeight="1">
      <c r="A214" s="8"/>
      <c r="B214" s="8"/>
      <c r="C214" s="15"/>
      <c r="D214" s="15"/>
      <c r="E214" s="10"/>
      <c r="F214" s="11"/>
      <c r="G214" s="12"/>
      <c r="H214" s="13"/>
      <c r="I214" s="13"/>
      <c r="J214" s="13"/>
      <c r="K214" s="13"/>
      <c r="L214" s="13"/>
      <c r="M214" s="14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"/>
      <c r="AB214" s="1"/>
      <c r="AC214" s="1"/>
      <c r="AD214" s="1"/>
      <c r="AE214" s="1"/>
    </row>
    <row r="215" spans="1:31" ht="12" customHeight="1">
      <c r="A215" s="8"/>
      <c r="B215" s="8"/>
      <c r="C215" s="15"/>
      <c r="D215" s="15"/>
      <c r="E215" s="10"/>
      <c r="F215" s="11"/>
      <c r="G215" s="12"/>
      <c r="H215" s="13"/>
      <c r="I215" s="13"/>
      <c r="J215" s="13"/>
      <c r="K215" s="13"/>
      <c r="L215" s="13"/>
      <c r="M215" s="14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"/>
      <c r="AB215" s="1"/>
      <c r="AC215" s="1"/>
      <c r="AD215" s="1"/>
      <c r="AE215" s="1"/>
    </row>
    <row r="216" spans="1:31" ht="12" customHeight="1">
      <c r="A216" s="8"/>
      <c r="B216" s="8"/>
      <c r="C216" s="15"/>
      <c r="D216" s="15"/>
      <c r="E216" s="10"/>
      <c r="F216" s="11"/>
      <c r="G216" s="12"/>
      <c r="H216" s="13"/>
      <c r="I216" s="13"/>
      <c r="J216" s="13"/>
      <c r="K216" s="13"/>
      <c r="L216" s="13"/>
      <c r="M216" s="14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"/>
      <c r="AB216" s="1"/>
      <c r="AC216" s="1"/>
      <c r="AD216" s="1"/>
      <c r="AE216" s="1"/>
    </row>
    <row r="217" spans="1:31" ht="12" customHeight="1">
      <c r="A217" s="8"/>
      <c r="B217" s="8"/>
      <c r="C217" s="15"/>
      <c r="D217" s="15"/>
      <c r="E217" s="10"/>
      <c r="F217" s="11"/>
      <c r="G217" s="12"/>
      <c r="H217" s="13"/>
      <c r="I217" s="13"/>
      <c r="J217" s="13"/>
      <c r="K217" s="13"/>
      <c r="L217" s="13"/>
      <c r="M217" s="14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"/>
      <c r="AB217" s="1"/>
      <c r="AC217" s="1"/>
      <c r="AD217" s="1"/>
      <c r="AE217" s="1"/>
    </row>
    <row r="218" spans="1:31" ht="12" customHeight="1">
      <c r="A218" s="8"/>
      <c r="B218" s="8"/>
      <c r="C218" s="15"/>
      <c r="D218" s="15"/>
      <c r="E218" s="10"/>
      <c r="F218" s="11"/>
      <c r="G218" s="12"/>
      <c r="H218" s="13"/>
      <c r="I218" s="13"/>
      <c r="J218" s="13"/>
      <c r="K218" s="13"/>
      <c r="L218" s="13"/>
      <c r="M218" s="14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"/>
      <c r="AB218" s="1"/>
      <c r="AC218" s="1"/>
      <c r="AD218" s="1"/>
      <c r="AE218" s="1"/>
    </row>
    <row r="219" spans="1:31" ht="12" customHeight="1">
      <c r="A219" s="8"/>
      <c r="B219" s="8"/>
      <c r="C219" s="15"/>
      <c r="D219" s="15"/>
      <c r="E219" s="10"/>
      <c r="F219" s="11"/>
      <c r="G219" s="12"/>
      <c r="H219" s="13"/>
      <c r="I219" s="13"/>
      <c r="J219" s="13"/>
      <c r="K219" s="13"/>
      <c r="L219" s="13"/>
      <c r="M219" s="14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"/>
      <c r="AB219" s="1"/>
      <c r="AC219" s="1"/>
      <c r="AD219" s="1"/>
      <c r="AE219" s="1"/>
    </row>
    <row r="220" spans="1:31" ht="12" customHeight="1">
      <c r="A220" s="8"/>
      <c r="B220" s="8"/>
      <c r="C220" s="15"/>
      <c r="D220" s="15"/>
      <c r="E220" s="11"/>
      <c r="F220" s="22"/>
      <c r="G220" s="13"/>
      <c r="H220" s="7"/>
      <c r="I220" s="7"/>
      <c r="J220" s="7"/>
      <c r="K220" s="7"/>
      <c r="L220" s="7"/>
      <c r="M220" s="14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"/>
      <c r="AB220" s="1"/>
      <c r="AC220" s="1"/>
      <c r="AD220" s="1"/>
      <c r="AE220" s="1"/>
    </row>
    <row r="221" spans="1:31" ht="12" customHeight="1">
      <c r="A221" s="8"/>
      <c r="B221" s="8"/>
      <c r="C221" s="15"/>
      <c r="D221" s="15"/>
      <c r="E221" s="11"/>
      <c r="F221" s="22"/>
      <c r="G221" s="13"/>
      <c r="H221" s="7"/>
      <c r="I221" s="7"/>
      <c r="J221" s="7"/>
      <c r="K221" s="7"/>
      <c r="L221" s="7"/>
      <c r="M221" s="14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"/>
      <c r="AB221" s="1"/>
      <c r="AC221" s="1"/>
      <c r="AD221" s="1"/>
      <c r="AE221" s="1"/>
    </row>
    <row r="222" spans="1:31" ht="12" customHeight="1">
      <c r="A222" s="8"/>
      <c r="B222" s="8"/>
      <c r="C222" s="15"/>
      <c r="D222" s="15"/>
      <c r="E222" s="11"/>
      <c r="F222" s="22"/>
      <c r="G222" s="13"/>
      <c r="H222" s="7"/>
      <c r="I222" s="7"/>
      <c r="J222" s="7"/>
      <c r="K222" s="7"/>
      <c r="L222" s="7"/>
      <c r="M222" s="14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"/>
      <c r="AB222" s="1"/>
      <c r="AC222" s="1"/>
      <c r="AD222" s="1"/>
      <c r="AE222" s="1"/>
    </row>
    <row r="223" spans="1:31" ht="12" customHeight="1">
      <c r="A223" s="8"/>
      <c r="B223" s="8"/>
      <c r="C223" s="15"/>
      <c r="D223" s="15"/>
      <c r="E223" s="11"/>
      <c r="F223" s="22"/>
      <c r="G223" s="13"/>
      <c r="H223" s="7"/>
      <c r="I223" s="7"/>
      <c r="J223" s="7"/>
      <c r="K223" s="7"/>
      <c r="L223" s="7"/>
      <c r="M223" s="14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"/>
      <c r="AB223" s="1"/>
      <c r="AC223" s="1"/>
      <c r="AD223" s="1"/>
      <c r="AE223" s="1"/>
    </row>
    <row r="224" spans="1:31" ht="12" customHeight="1">
      <c r="A224" s="8"/>
      <c r="B224" s="8"/>
      <c r="C224" s="15"/>
      <c r="D224" s="15"/>
      <c r="E224" s="11"/>
      <c r="F224" s="22"/>
      <c r="G224" s="13"/>
      <c r="H224" s="7"/>
      <c r="I224" s="7"/>
      <c r="J224" s="7"/>
      <c r="K224" s="7"/>
      <c r="L224" s="7"/>
      <c r="M224" s="14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"/>
      <c r="AB224" s="1"/>
      <c r="AC224" s="1"/>
      <c r="AD224" s="1"/>
      <c r="AE224" s="1"/>
    </row>
    <row r="225" spans="1:31" ht="12" customHeight="1">
      <c r="A225" s="8"/>
      <c r="B225" s="8"/>
      <c r="C225" s="15"/>
      <c r="D225" s="15"/>
      <c r="E225" s="11"/>
      <c r="F225" s="22"/>
      <c r="G225" s="13"/>
      <c r="H225" s="7"/>
      <c r="I225" s="7"/>
      <c r="J225" s="7"/>
      <c r="K225" s="7"/>
      <c r="L225" s="7"/>
      <c r="M225" s="14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"/>
      <c r="AB225" s="1"/>
      <c r="AC225" s="1"/>
      <c r="AD225" s="1"/>
      <c r="AE225" s="1"/>
    </row>
    <row r="226" spans="1:31" ht="12" customHeight="1">
      <c r="A226" s="8"/>
      <c r="B226" s="8"/>
      <c r="C226" s="15"/>
      <c r="D226" s="15"/>
      <c r="E226" s="11"/>
      <c r="F226" s="22"/>
      <c r="G226" s="13"/>
      <c r="H226" s="7"/>
      <c r="I226" s="7"/>
      <c r="J226" s="7"/>
      <c r="K226" s="7"/>
      <c r="L226" s="7"/>
      <c r="M226" s="14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"/>
      <c r="AB226" s="1"/>
      <c r="AC226" s="1"/>
      <c r="AD226" s="1"/>
      <c r="AE226" s="1"/>
    </row>
    <row r="227" spans="1:31" ht="12" customHeight="1">
      <c r="A227" s="8"/>
      <c r="B227" s="8"/>
      <c r="C227" s="15"/>
      <c r="D227" s="15"/>
      <c r="E227" s="11"/>
      <c r="F227" s="22"/>
      <c r="G227" s="13"/>
      <c r="H227" s="7"/>
      <c r="I227" s="7"/>
      <c r="J227" s="7"/>
      <c r="K227" s="7"/>
      <c r="L227" s="7"/>
      <c r="M227" s="14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"/>
      <c r="AB227" s="1"/>
      <c r="AC227" s="1"/>
      <c r="AD227" s="1"/>
      <c r="AE227" s="1"/>
    </row>
    <row r="228" spans="1:31" ht="12" customHeight="1">
      <c r="A228" s="8"/>
      <c r="B228" s="8"/>
      <c r="C228" s="15"/>
      <c r="D228" s="15"/>
      <c r="E228" s="11"/>
      <c r="F228" s="22"/>
      <c r="G228" s="13"/>
      <c r="H228" s="7"/>
      <c r="I228" s="7"/>
      <c r="J228" s="7"/>
      <c r="K228" s="7"/>
      <c r="L228" s="7"/>
      <c r="M228" s="14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"/>
      <c r="AB228" s="1"/>
      <c r="AC228" s="1"/>
      <c r="AD228" s="1"/>
      <c r="AE228" s="1"/>
    </row>
    <row r="229" spans="1:31" ht="12" customHeight="1">
      <c r="A229" s="8"/>
      <c r="B229" s="8"/>
      <c r="C229" s="15"/>
      <c r="D229" s="15"/>
      <c r="E229" s="11"/>
      <c r="F229" s="22"/>
      <c r="G229" s="13"/>
      <c r="H229" s="7"/>
      <c r="I229" s="7"/>
      <c r="J229" s="7"/>
      <c r="K229" s="7"/>
      <c r="L229" s="7"/>
      <c r="M229" s="14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"/>
      <c r="AB229" s="1"/>
      <c r="AC229" s="1"/>
      <c r="AD229" s="1"/>
      <c r="AE229" s="1"/>
    </row>
    <row r="230" spans="1:31" ht="12" customHeight="1">
      <c r="A230" s="8"/>
      <c r="B230" s="8"/>
      <c r="C230" s="15"/>
      <c r="D230" s="15"/>
      <c r="E230" s="11"/>
      <c r="F230" s="22"/>
      <c r="G230" s="13"/>
      <c r="H230" s="7"/>
      <c r="I230" s="7"/>
      <c r="J230" s="7"/>
      <c r="K230" s="7"/>
      <c r="L230" s="7"/>
      <c r="M230" s="14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"/>
      <c r="AB230" s="1"/>
      <c r="AC230" s="1"/>
      <c r="AD230" s="1"/>
      <c r="AE230" s="1"/>
    </row>
    <row r="231" spans="1:31" ht="12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2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2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2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2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2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2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2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2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2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2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2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2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2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2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2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2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2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2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2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2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2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2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2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2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2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2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2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2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2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2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2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2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2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2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2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2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2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2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2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2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2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2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2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2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2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2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2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2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2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2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2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2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2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2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2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2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2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2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2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2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2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2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2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2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2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2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2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2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2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2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2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2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2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2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2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2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2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2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2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2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2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2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2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2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2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2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2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2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2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2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2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2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2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2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2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2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2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2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2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2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2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2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2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2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2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2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2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2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2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2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2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2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2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2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2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2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2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2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2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2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2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2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2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2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2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2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2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2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2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2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2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2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2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2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2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2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2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2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2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2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2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2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2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2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2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2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2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2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2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2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2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2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2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2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2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2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2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2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2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2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2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2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2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2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2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2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2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2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2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2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2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2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2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2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2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12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12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12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12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12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12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12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12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12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12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12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12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12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12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12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12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12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12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12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12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12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12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12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12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12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12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12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12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12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12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12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12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12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12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12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12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12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12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12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12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12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12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12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12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12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12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12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12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12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12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12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12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12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12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12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12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12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12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12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12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12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12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12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12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12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12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12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12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12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12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12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12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12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12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12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12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12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12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12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12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12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12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12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12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12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12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12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12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12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12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12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12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12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12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12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2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12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2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12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2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12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2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12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2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12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2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12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2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12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2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12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2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12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2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12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2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12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2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12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2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12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2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12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2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12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2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12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2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12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2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12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2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12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2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12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2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12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2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12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2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12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2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12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2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12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2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12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2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12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2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12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2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12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2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12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2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12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2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12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2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12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2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12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2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12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2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12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2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12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2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12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2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12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2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12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2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12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2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12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2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12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2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12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2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12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2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12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2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12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2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12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2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12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2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12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2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12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2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12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2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12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2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12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2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12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2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12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2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12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2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12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2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12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2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12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2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12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2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12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2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12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2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12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2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12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2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12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2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12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2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12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2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12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2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12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2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12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2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12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2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12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2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12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2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12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2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12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2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12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2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12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2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12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2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12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2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12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2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12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2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12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2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12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2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12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2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12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2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12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2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12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2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12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2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12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2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12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2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12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2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12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2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12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2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12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2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12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2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12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2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12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2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12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2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12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2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12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2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12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2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12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2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12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2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12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2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12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2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12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2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12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2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12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2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12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2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12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2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12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2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12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2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12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2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12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2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12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2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12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2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12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2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12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2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12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2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12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2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12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2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12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2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12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2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12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2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12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2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12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2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12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2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12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2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12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2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12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2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12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2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12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2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12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2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12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2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12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2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12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2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12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2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12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2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12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2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12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2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12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2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12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2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12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2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12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2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12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2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12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2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12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2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12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2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12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2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12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2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12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2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12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2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12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2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12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2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12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2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12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2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12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2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12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2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12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2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12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2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12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2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12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2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12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2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12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2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12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2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12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2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12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2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12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2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12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2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12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2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12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2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12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2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12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2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12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2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12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2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12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2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12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2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12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2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12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2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12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2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12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2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12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2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12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2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12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2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12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2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12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2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12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2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12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2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12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2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12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2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12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2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12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2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12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2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12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2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12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2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12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2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12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2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12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2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12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2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12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2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12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2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12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2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12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2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12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2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12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2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12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2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12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2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12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2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12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2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12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2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12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2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12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2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12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2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12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2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12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2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12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2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12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2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12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2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12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2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12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2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12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2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12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2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12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2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12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2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12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2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12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2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12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2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12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2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12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2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12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2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12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2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12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2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12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2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12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2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12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2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12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2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12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2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12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2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12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2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12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2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12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2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12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2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12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2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12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2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12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2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12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2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12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2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12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2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12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2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12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2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12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2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12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2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12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2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12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2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12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2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12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2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12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2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12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2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12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2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12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2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12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2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12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2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12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2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12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2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12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2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12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2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12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2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12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2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12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2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12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2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12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2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12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2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12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2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12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2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12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2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12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2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12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2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12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2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12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2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12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2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12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2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12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2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12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2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12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2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12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2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12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2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12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2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12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2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12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2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12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2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12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2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12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2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12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2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12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2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12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2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12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2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12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2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12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2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12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2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12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2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12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2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12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2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12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2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12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2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12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2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12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2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12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2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12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2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12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2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12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2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12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2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12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2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12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2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12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2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12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2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12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2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12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2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12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2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12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2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12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2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12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2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12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2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12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2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12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2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12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2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12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2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12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2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12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2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12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2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12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2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12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2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12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2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12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2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12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2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12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2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12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2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12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2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12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2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12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2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12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2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12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2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12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2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12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2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12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2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12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2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12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2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12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2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12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2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12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2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12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2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12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2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12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2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12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2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12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2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12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2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12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2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12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2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12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2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12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2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12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2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12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2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12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2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12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2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12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2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12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2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12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2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12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2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12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2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12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2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12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2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12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2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12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2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12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2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12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2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2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12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2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12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2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12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2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12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2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12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2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12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2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12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2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12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2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12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2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12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2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12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2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12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2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12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2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12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2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12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2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12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2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12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2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12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2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12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2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12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2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12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2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12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2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12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2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12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2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12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2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12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2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12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2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12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2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12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2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12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2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12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2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12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2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12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2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12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2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12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2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12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2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12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2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12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2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12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2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12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2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12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2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12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2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12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2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12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2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12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2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12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2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12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2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12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2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12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2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12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2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2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12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2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12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2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12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2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12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2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12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2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12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2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12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2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12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2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12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2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12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2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12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2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12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2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12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2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12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2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12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2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12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2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12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2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12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2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12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2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12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2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12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2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12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2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12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2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12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2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12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2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12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2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12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2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12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2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12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2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12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2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12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2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12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2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12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2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12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2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12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2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12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2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12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2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12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2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12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2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12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2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12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2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12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2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12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2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12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2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12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2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12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2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12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2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12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2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12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2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12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2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12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2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12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2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12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2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12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2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12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2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12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2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12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2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12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2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12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2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12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2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12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2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12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2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12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2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12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2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12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2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12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2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12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2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12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2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12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2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</sheetData>
  <mergeCells count="22">
    <mergeCell ref="E160:Y160"/>
    <mergeCell ref="A5:A6"/>
    <mergeCell ref="E5:E6"/>
    <mergeCell ref="F5:F6"/>
    <mergeCell ref="G5:I5"/>
    <mergeCell ref="J5:L5"/>
    <mergeCell ref="E166:Y166"/>
    <mergeCell ref="E173:Y173"/>
    <mergeCell ref="E194:Y194"/>
    <mergeCell ref="E209:Y209"/>
    <mergeCell ref="C5:C6"/>
    <mergeCell ref="C8:C15"/>
    <mergeCell ref="E40:Y40"/>
    <mergeCell ref="E48:Y48"/>
    <mergeCell ref="E56:Y56"/>
    <mergeCell ref="E65:Y65"/>
    <mergeCell ref="C17:C30"/>
    <mergeCell ref="A32:F32"/>
    <mergeCell ref="M5:O5"/>
    <mergeCell ref="E7:Y7"/>
    <mergeCell ref="E99:Y99"/>
    <mergeCell ref="E140:Y140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Liliana Martinez Vega</dc:creator>
  <cp:keywords/>
  <dc:description/>
  <cp:lastModifiedBy>Lina Maria Bustos Gomez</cp:lastModifiedBy>
  <cp:revision/>
  <dcterms:created xsi:type="dcterms:W3CDTF">2026-03-04T14:12:35Z</dcterms:created>
  <dcterms:modified xsi:type="dcterms:W3CDTF">2026-06-09T16:25:06Z</dcterms:modified>
  <cp:category/>
  <cp:contentStatus/>
</cp:coreProperties>
</file>