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super\OneDrive\Escritorio\Sandra\2026\Desfibriladores DEA\"/>
    </mc:Choice>
  </mc:AlternateContent>
  <xr:revisionPtr revIDLastSave="0" documentId="8_{708BFD88-8E80-450A-9CCE-4DFC24C79B73}" xr6:coauthVersionLast="47" xr6:coauthVersionMax="47" xr10:uidLastSave="{00000000-0000-0000-0000-000000000000}"/>
  <bookViews>
    <workbookView xWindow="-108" yWindow="-108" windowWidth="23256" windowHeight="12456" xr2:uid="{00000000-000D-0000-FFFF-FFFF00000000}"/>
  </bookViews>
  <sheets>
    <sheet name="ESTUDIO DE MERCADO" sheetId="5" r:id="rId1"/>
    <sheet name="CHECK" sheetId="6" state="hidden" r:id="rId2"/>
  </sheets>
  <definedNames>
    <definedName name="_xlnm._FilterDatabase" localSheetId="0" hidden="1">'ESTUDIO DE MERCADO'!$B$13:$C$28</definedName>
    <definedName name="_xlnm.Print_Area" localSheetId="0">'ESTUDIO DE MERCADO'!$A$1:$W$38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9" i="5" l="1"/>
  <c r="S28" i="5"/>
  <c r="S27" i="5"/>
  <c r="S26" i="5"/>
  <c r="S25" i="5"/>
  <c r="S24" i="5"/>
  <c r="S23" i="5"/>
  <c r="S22" i="5"/>
  <c r="S21" i="5"/>
  <c r="S20" i="5"/>
  <c r="S19" i="5"/>
  <c r="S18" i="5"/>
  <c r="S17" i="5"/>
  <c r="S16" i="5"/>
  <c r="S15" i="5"/>
  <c r="S14" i="5"/>
  <c r="R29" i="5"/>
  <c r="R28" i="5"/>
  <c r="R27" i="5"/>
  <c r="R26" i="5"/>
  <c r="R25" i="5"/>
  <c r="R24" i="5"/>
  <c r="R23" i="5"/>
  <c r="R22" i="5"/>
  <c r="R21" i="5"/>
  <c r="R20" i="5"/>
  <c r="R19" i="5"/>
  <c r="R18" i="5"/>
  <c r="R17" i="5"/>
  <c r="R16" i="5"/>
  <c r="R15" i="5"/>
  <c r="R14" i="5"/>
  <c r="O28" i="5"/>
  <c r="O27" i="5"/>
  <c r="O26" i="5"/>
  <c r="O25" i="5"/>
  <c r="O24" i="5"/>
  <c r="O23" i="5"/>
  <c r="O22" i="5"/>
  <c r="O21" i="5"/>
  <c r="O20" i="5"/>
  <c r="O19" i="5"/>
  <c r="O18" i="5"/>
  <c r="O17" i="5"/>
  <c r="O16" i="5"/>
  <c r="O15" i="5"/>
  <c r="O14" i="5"/>
  <c r="N28" i="5"/>
  <c r="N27" i="5"/>
  <c r="N26" i="5"/>
  <c r="N25" i="5"/>
  <c r="N24" i="5"/>
  <c r="N23" i="5"/>
  <c r="N22" i="5"/>
  <c r="N21" i="5"/>
  <c r="N20" i="5"/>
  <c r="N19" i="5"/>
  <c r="N18" i="5"/>
  <c r="N17" i="5"/>
  <c r="N16" i="5"/>
  <c r="N15" i="5"/>
  <c r="N14" i="5"/>
  <c r="M14" i="5"/>
  <c r="V21" i="5"/>
  <c r="T21" i="5"/>
  <c r="V20" i="5"/>
  <c r="T20" i="5"/>
  <c r="V14" i="5" l="1"/>
  <c r="T14" i="5"/>
  <c r="V28" i="5"/>
  <c r="W28" i="5" s="1"/>
  <c r="V27" i="5"/>
  <c r="W27" i="5" s="1"/>
  <c r="V26" i="5"/>
  <c r="V25" i="5"/>
  <c r="W25" i="5" s="1"/>
  <c r="V24" i="5"/>
  <c r="V23" i="5"/>
  <c r="W23" i="5" s="1"/>
  <c r="V22" i="5"/>
  <c r="W22" i="5" s="1"/>
  <c r="V19" i="5"/>
  <c r="V18" i="5"/>
  <c r="W18" i="5" s="1"/>
  <c r="V17" i="5"/>
  <c r="V16" i="5"/>
  <c r="V15" i="5"/>
  <c r="W15" i="5" s="1"/>
  <c r="W16" i="5"/>
  <c r="W17" i="5"/>
  <c r="W19" i="5"/>
  <c r="W20" i="5"/>
  <c r="W21" i="5"/>
  <c r="W24" i="5"/>
  <c r="W26" i="5"/>
  <c r="W14" i="5"/>
  <c r="T28" i="5"/>
  <c r="U28" i="5" s="1"/>
  <c r="T27" i="5"/>
  <c r="U27" i="5" s="1"/>
  <c r="T26" i="5"/>
  <c r="U26" i="5" s="1"/>
  <c r="T25" i="5"/>
  <c r="U25" i="5" s="1"/>
  <c r="T24" i="5"/>
  <c r="T23" i="5"/>
  <c r="U23" i="5" s="1"/>
  <c r="U22" i="5"/>
  <c r="T22" i="5"/>
  <c r="U21" i="5"/>
  <c r="U20" i="5"/>
  <c r="T19" i="5"/>
  <c r="U19" i="5" s="1"/>
  <c r="T18" i="5"/>
  <c r="U18" i="5" s="1"/>
  <c r="T17" i="5"/>
  <c r="U17" i="5" s="1"/>
  <c r="T16" i="5"/>
  <c r="U16" i="5" s="1"/>
  <c r="T15" i="5"/>
  <c r="U15" i="5" s="1"/>
  <c r="U24" i="5"/>
  <c r="M19" i="5"/>
  <c r="M15" i="5"/>
  <c r="M16" i="5"/>
  <c r="M17" i="5"/>
  <c r="M18" i="5"/>
  <c r="M20" i="5"/>
  <c r="M21" i="5"/>
  <c r="M22" i="5"/>
  <c r="M23" i="5"/>
  <c r="M24" i="5"/>
  <c r="M25" i="5"/>
  <c r="M26" i="5"/>
  <c r="M27" i="5"/>
  <c r="M28" i="5"/>
  <c r="K14" i="5"/>
  <c r="L29" i="5"/>
  <c r="J29" i="5"/>
  <c r="K15" i="5"/>
  <c r="K16" i="5"/>
  <c r="K17" i="5"/>
  <c r="K18" i="5"/>
  <c r="K19" i="5"/>
  <c r="K20" i="5"/>
  <c r="K21" i="5"/>
  <c r="K22" i="5"/>
  <c r="K23" i="5"/>
  <c r="K24" i="5"/>
  <c r="K25" i="5"/>
  <c r="K26" i="5"/>
  <c r="K27" i="5"/>
  <c r="K28" i="5"/>
  <c r="T29" i="5" l="1"/>
  <c r="V29" i="5"/>
  <c r="W29" i="5"/>
  <c r="M29" i="5"/>
  <c r="U14" i="5"/>
  <c r="U29" i="5" s="1"/>
  <c r="K29" i="5"/>
  <c r="I28" i="5" l="1"/>
  <c r="I15" i="5"/>
  <c r="I16" i="5"/>
  <c r="I17" i="5"/>
  <c r="I18" i="5"/>
  <c r="I19" i="5"/>
  <c r="I20" i="5"/>
  <c r="I21" i="5"/>
  <c r="I22" i="5"/>
  <c r="I23" i="5"/>
  <c r="I24" i="5"/>
  <c r="I25" i="5"/>
  <c r="I26" i="5"/>
  <c r="I27" i="5"/>
  <c r="I14" i="5"/>
  <c r="G15" i="5" l="1"/>
  <c r="G16" i="5"/>
  <c r="G17" i="5"/>
  <c r="G18" i="5"/>
  <c r="G19" i="5"/>
  <c r="G20" i="5"/>
  <c r="G21" i="5"/>
  <c r="G22" i="5"/>
  <c r="G23" i="5"/>
  <c r="G24" i="5"/>
  <c r="G25" i="5"/>
  <c r="G26" i="5"/>
  <c r="G27" i="5"/>
  <c r="G28" i="5"/>
  <c r="G14" i="5"/>
  <c r="F29" i="5"/>
  <c r="P26" i="5" l="1"/>
  <c r="Q26" i="5"/>
  <c r="Q17" i="5"/>
  <c r="P17" i="5"/>
  <c r="P22" i="5"/>
  <c r="Q22" i="5"/>
  <c r="P18" i="5"/>
  <c r="Q18" i="5"/>
  <c r="Q14" i="5"/>
  <c r="P14" i="5"/>
  <c r="P25" i="5"/>
  <c r="Q25" i="5"/>
  <c r="P21" i="5"/>
  <c r="Q21" i="5"/>
  <c r="Q28" i="5"/>
  <c r="P28" i="5"/>
  <c r="P24" i="5"/>
  <c r="Q24" i="5"/>
  <c r="P20" i="5"/>
  <c r="Q20" i="5"/>
  <c r="Q16" i="5"/>
  <c r="P16" i="5"/>
  <c r="Q27" i="5"/>
  <c r="P27" i="5"/>
  <c r="Q23" i="5"/>
  <c r="P23" i="5"/>
  <c r="P19" i="5"/>
  <c r="Q19" i="5"/>
  <c r="Q15" i="5"/>
  <c r="P15" i="5"/>
  <c r="G29" i="5"/>
  <c r="H29" i="5" l="1"/>
  <c r="I29" i="5" l="1"/>
</calcChain>
</file>

<file path=xl/sharedStrings.xml><?xml version="1.0" encoding="utf-8"?>
<sst xmlns="http://schemas.openxmlformats.org/spreadsheetml/2006/main" count="120" uniqueCount="94">
  <si>
    <t>PLANTILLA
ESTUDIO DE MERCADO</t>
  </si>
  <si>
    <t>CÓDIGO:</t>
  </si>
  <si>
    <t>VERSIÓN:</t>
  </si>
  <si>
    <t>FECHA</t>
  </si>
  <si>
    <t>Proceso: Gestión Financiera</t>
  </si>
  <si>
    <t>Documento de referencia: Instructivo Estructuración Financiera y Económica de los Porcesos Contractuales; Manual de Contratación</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</si>
  <si>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</si>
  <si>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</si>
  <si>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</si>
  <si>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</si>
  <si>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</si>
  <si>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</si>
  <si>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</si>
  <si>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</si>
  <si>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</si>
  <si>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</si>
  <si>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</si>
  <si>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</si>
  <si>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</si>
  <si>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</si>
  <si>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</si>
  <si>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</si>
  <si>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</si>
  <si>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</si>
  <si>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</si>
  <si>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</si>
  <si>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</si>
  <si>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</si>
  <si>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</si>
  <si>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</si>
  <si>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</si>
  <si>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</si>
  <si>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</si>
  <si>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</si>
  <si>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</si>
  <si>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</si>
  <si>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</si>
  <si>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</si>
  <si>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</si>
  <si>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</si>
  <si>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</si>
  <si>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</si>
  <si>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</si>
  <si>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</si>
  <si>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</si>
  <si>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</si>
  <si>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</si>
  <si>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</si>
  <si>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</si>
  <si>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</si>
  <si>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</si>
  <si>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</si>
  <si>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</si>
  <si>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</si>
  <si>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</si>
  <si>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</si>
  <si>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</si>
  <si>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</si>
  <si>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</si>
  <si>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</si>
  <si>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</si>
  <si>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</si>
  <si>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</si>
  <si>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</si>
  <si>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</si>
  <si>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</si>
  <si>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</si>
  <si>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</si>
  <si>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Prestar los servicios de mantenimiento preventivo y correctivo de los Desfibriladores Externos Automáticos (DEA) de la Escuela Superior de Administración Pública – ESAP, con suministro de insumos, garantizando su funcionamiento seguro y disponibilidad para la atención de emergencias médicas.</t>
  </si>
  <si>
    <t>La Escuela Superior de Administración Pública – ESAP, en cumplimiento de lo establecido en la legislación colombiana vigente en materia de Seguridad y Salud en el Trabajo, en especial el Decreto 1072 de 2015, la Ley 1562 de 2012 y demás normas concordantes del Sistema de Gestión de Seguridad y Salud en el Trabajo (SG-SST), reconoce la importancia de implementar y mantener medidas orientadas a la prevención, mitigación y atención oportuna de emergencias que puedan afectar la vida y la salud de los servidores públicos, contratistas, estudiantes y visitantes.</t>
  </si>
  <si>
    <t>MANTENIMIENTO PREVENTIVO DESFIBRILADOR EXTERNO AUTOMÁTICO DEA Ocho (8) unidades marca Shiller, ocho (8) unidades marca CU Medical NF 1201, una (1) unidad marca Amoul, una (1) unidad marca CardiAid. (No incluye accesorios ni repuestos)</t>
  </si>
  <si>
    <t>UNIDAD</t>
  </si>
  <si>
    <t>MANTENIMIENTO EQUIPO BIOMEDICO CORRECTIVO Ocho (8) unidades marca Shiller, ocho (8) unidades marca CU Medical NF 1201, una (1) unidad marca Amoul y una (1) unidad marca CardiAid. (No incluye accesorios ni repuestos)</t>
  </si>
  <si>
    <t>ELECTRODOS PARA DEA SHILLER PEDIATRICOS I-PAD1201 Referencias específicas como 0-21-0013, 0-21-0040</t>
  </si>
  <si>
    <t xml:space="preserve">ELECTRODOS PARA DEA SHILLER ADULTOS (FRED Easy, PA-1, easyport, Defigard)  </t>
  </si>
  <si>
    <t>BATERIA DEA DESECHABLE IPAD 1201</t>
  </si>
  <si>
    <t>BATERÍA DESCARTABLE LIMNO2 2,8AH 15V PARA FRED PA-1S SCHILLER Marca Shiller fred pa-1</t>
  </si>
  <si>
    <t>ELECTRODOS PARA DEA CU MEDICAL NF ADULTOS (Referencia CUA0903PF)</t>
  </si>
  <si>
    <t xml:space="preserve">ELECTRODOS PARA DEA CU MEDICAL NF PEDIATRICOS (Compatible con versión pediátricas)  </t>
  </si>
  <si>
    <t>ELECTRODO PARA DEA AMOUL PEDIATRICOS  Fiab (Euro Def iPads) Referencia F 7957W</t>
  </si>
  <si>
    <t>ELECTRODOS PARA DEA AMOUL ADULTOS Fiab (Euro Def iPads) Referencia F 7957W</t>
  </si>
  <si>
    <t>BATERIA PARA DEA AMOUL</t>
  </si>
  <si>
    <t>ELECTRODOS PARA DEA CARDIAID PEDIATRICOS  Referencia común CT0207RF</t>
  </si>
  <si>
    <t>ELECTRODOS PARA DEA CARDIAID ADULTOS Referencia común CT0207RF</t>
  </si>
  <si>
    <t>BATERIA DEA PARA DESECHABLE CARDIAID</t>
  </si>
  <si>
    <t>CAPACITACIÓN TEÓRICO-PRÁCTICA EN EL USO DEL DEA</t>
  </si>
  <si>
    <t>KAREN LIZETH VILLAMIZAR MARTÍNEZ- PROFESIONAL CONTRATISTA- DIRECCIÓN FINANCIERA</t>
  </si>
  <si>
    <t>ANGELICA MARIA ESCOBAR VIVAS - PROFESIONAL CONTRATISTA- DIRECCIÓN FINANCIERA</t>
  </si>
  <si>
    <t>EMPRESA 1- EEMC SAS</t>
  </si>
  <si>
    <t>EMPRESA 2- As Medical ltda</t>
  </si>
  <si>
    <t>EMPRESA 3- XINGMEDICAL SAS</t>
  </si>
  <si>
    <t>EMPRESA 4- HISTÓRICO BOG-1335-2024</t>
  </si>
  <si>
    <r>
      <t>Observaciones:</t>
    </r>
    <r>
      <rPr>
        <b/>
        <i/>
        <sz val="26"/>
        <color rgb="FFBFBFBF"/>
        <rFont val="Arial"/>
        <family val="2"/>
      </rPr>
      <t xml:space="preserve">
</t>
    </r>
    <r>
      <rPr>
        <sz val="26"/>
        <color rgb="FF000000"/>
        <rFont val="Arial"/>
        <family val="2"/>
      </rPr>
      <t xml:space="preserve">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geometrica o podada, en la determinación de esta medida, la entidad que está realizando el procedimiento debe tener en cuenta la cantidad de datos con los que cuenta y la distorción que se evidencia en los datos y que no desea tener en cuenta en su análisis. En este análisis no se tomaron en cuenta por contarse con 3 cotizaciones y el histórico BOG-1335-2024 para el proceso.
3.La media aritmética o promedio; esta medida es muy sensible a los datos atipicos pues tan solo uno de los datos puede afectar significativamente su cálculo.
4.En el presente análisis se realizó el cálculo de los rangos inferiores y superiores de los diferentes items para las 3 cotizaciones presentadas por los oferentes EEMC SAS, As Medical ltda, XINGMEDICAL SAS y el histórico BOG-1335-2024 </t>
    </r>
    <r>
      <rPr>
        <sz val="26"/>
        <color rgb="FFA6A6A6"/>
        <rFont val="Arial"/>
        <family val="2"/>
      </rPr>
      <t>.</t>
    </r>
    <r>
      <rPr>
        <sz val="26"/>
        <color rgb="FF000000"/>
        <rFont val="Arial"/>
        <family val="2"/>
      </rPr>
      <t xml:space="preserve"> Esto con el fin identificar que los datos recolectados, se encuentren tipificados como datos atipicos; ya que al recibirse más de 2 ofertas pueden presentarsen valores que sean considerables distintos de los demás, ya sea por ser valores más grandes o pequeños de manera desproporcional. 
5. Se toman los valores históricos para los ítems 1 al 6, teniendo en cuenta que coincidían con lo solicitado en este proceso. Estos valores fueron indexados con los valores del IPC del 2024 y 2025.</t>
    </r>
  </si>
  <si>
    <r>
      <t xml:space="preserve">Nota: </t>
    </r>
    <r>
      <rPr>
        <sz val="26"/>
        <color rgb="FF000000"/>
        <rFont val="Arial"/>
        <family val="2"/>
      </rPr>
      <t xml:space="preserve">Una vez realizado el análisis de las cotizaciones, la medida estadística, acogida por la ESAP, para el desarrollo del proceso, es el resultado de la  MEDIA ARMONICA, arrojando un Presupuesto Oficial Estimado es de NOVENTA YUN MILLONES CIENTO UN MIL SEISCIENTOS NOVENTA PESOS MONEDA CORRIENTE ($91.101.690) ; toda vez, que esta medida es la que está más cerca al precio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</si>
</sst>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 #,##0_-;\-* #,##0_-;_-* &quot;-&quot;??_-;_-@_-"/>
  </numFmts>
  <fonts count="22"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sz val="24"/>
      <color rgb="FF242424"/>
      <name val="Arial"/>
      <family val="2"/>
    </font>
    <font>
      <sz val="24"/>
      <color rgb="FF404040"/>
      <name val="Arial"/>
      <family val="2"/>
    </font>
    <font>
      <b/>
      <sz val="26"/>
      <color rgb="FF000000"/>
      <name val="Arial"/>
      <family val="2"/>
    </font>
    <font>
      <b/>
      <i/>
      <sz val="26"/>
      <color rgb="FFBFBFBF"/>
      <name val="Arial"/>
      <family val="2"/>
    </font>
    <font>
      <sz val="26"/>
      <color rgb="FF000000"/>
      <name val="Arial"/>
      <family val="2"/>
    </font>
    <font>
      <b/>
      <sz val="26"/>
      <color theme="1"/>
      <name val="Arial"/>
      <family val="2"/>
    </font>
    <font>
      <b/>
      <sz val="28"/>
      <color theme="1"/>
      <name val="Arial"/>
      <family val="2"/>
    </font>
    <font>
      <b/>
      <sz val="28"/>
      <color theme="1"/>
      <name val="Calibri"/>
      <family val="2"/>
      <scheme val="minor"/>
    </font>
    <font>
      <sz val="26"/>
      <color rgb="FFA6A6A6"/>
      <name val="Arial"/>
      <family val="2"/>
    </font>
    <font>
      <i/>
      <sz val="26"/>
      <color theme="0" tint="-0.249977111117893"/>
      <name val="Arial"/>
      <family val="2"/>
    </font>
    <font>
      <sz val="24"/>
      <name val="Arial"/>
      <family val="2"/>
    </font>
    <font>
      <sz val="20"/>
      <name val="Arial"/>
      <family val="2"/>
    </font>
  </fonts>
  <fills count="10">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15">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5" fillId="3"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8" fillId="2" borderId="1" xfId="0" applyFont="1" applyFill="1" applyBorder="1" applyAlignment="1">
      <alignment horizontal="center" vertical="center"/>
    </xf>
    <xf numFmtId="0" fontId="10" fillId="0" borderId="1" xfId="0" applyFont="1" applyBorder="1" applyAlignment="1">
      <alignment horizontal="justify" vertical="center" wrapText="1"/>
    </xf>
    <xf numFmtId="0" fontId="7" fillId="2" borderId="1" xfId="0" applyFont="1" applyFill="1" applyBorder="1" applyAlignment="1">
      <alignment horizontal="center" vertical="center"/>
    </xf>
    <xf numFmtId="164" fontId="7" fillId="0" borderId="1" xfId="1" applyNumberFormat="1" applyFont="1" applyBorder="1" applyAlignment="1">
      <alignment vertical="center"/>
    </xf>
    <xf numFmtId="44" fontId="9" fillId="9" borderId="1" xfId="2" applyFont="1" applyFill="1" applyBorder="1" applyAlignment="1">
      <alignment horizontal="center" vertical="center" wrapText="1"/>
    </xf>
    <xf numFmtId="44" fontId="7" fillId="0" borderId="1" xfId="2" applyFont="1" applyFill="1" applyBorder="1" applyAlignment="1">
      <alignment vertical="center" wrapText="1"/>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11"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44" fontId="7" fillId="0" borderId="1" xfId="2" applyFont="1" applyBorder="1" applyAlignment="1" applyProtection="1">
      <alignment horizontal="center" vertical="center"/>
      <protection locked="0"/>
    </xf>
    <xf numFmtId="44" fontId="5" fillId="3" borderId="1" xfId="2" applyFont="1" applyFill="1" applyBorder="1" applyAlignment="1" applyProtection="1">
      <alignment horizontal="center" vertical="center"/>
      <protection locked="0"/>
    </xf>
    <xf numFmtId="44" fontId="5" fillId="8" borderId="1" xfId="2" applyFont="1" applyFill="1" applyBorder="1" applyAlignment="1" applyProtection="1">
      <alignment horizontal="center" vertical="center"/>
      <protection locked="0"/>
    </xf>
    <xf numFmtId="44" fontId="5" fillId="2" borderId="0" xfId="2" applyFont="1" applyFill="1" applyAlignment="1">
      <alignment horizontal="center"/>
    </xf>
    <xf numFmtId="44" fontId="7" fillId="0" borderId="0" xfId="2" applyFont="1" applyAlignment="1" applyProtection="1">
      <alignment vertical="center" wrapText="1"/>
      <protection locked="0"/>
    </xf>
    <xf numFmtId="44" fontId="7" fillId="2" borderId="0" xfId="2" applyFont="1" applyFill="1" applyAlignment="1" applyProtection="1">
      <alignment horizontal="center" vertical="center" wrapText="1"/>
      <protection locked="0"/>
    </xf>
    <xf numFmtId="44" fontId="7" fillId="0" borderId="0" xfId="2" applyFont="1" applyAlignment="1" applyProtection="1">
      <alignment horizontal="center" vertical="center"/>
      <protection locked="0"/>
    </xf>
    <xf numFmtId="44" fontId="7" fillId="0" borderId="0" xfId="2" applyFont="1" applyProtection="1">
      <protection locked="0"/>
    </xf>
    <xf numFmtId="44" fontId="9" fillId="9" borderId="13" xfId="2" applyFont="1" applyFill="1" applyBorder="1" applyAlignment="1">
      <alignment horizontal="center" vertical="center" wrapText="1"/>
    </xf>
    <xf numFmtId="44" fontId="8" fillId="0" borderId="13" xfId="2" applyFont="1" applyBorder="1" applyAlignment="1">
      <alignment horizontal="center" vertical="center" wrapText="1"/>
    </xf>
    <xf numFmtId="44" fontId="9" fillId="9" borderId="1" xfId="2" applyFont="1" applyFill="1" applyBorder="1" applyAlignment="1" applyProtection="1">
      <alignment horizontal="center" vertical="center"/>
      <protection locked="0"/>
    </xf>
    <xf numFmtId="44" fontId="9" fillId="0" borderId="1" xfId="2" applyFont="1" applyFill="1" applyBorder="1" applyAlignment="1" applyProtection="1">
      <alignment horizontal="center" vertical="center"/>
      <protection locked="0"/>
    </xf>
    <xf numFmtId="44" fontId="7" fillId="0" borderId="0" xfId="2" applyFont="1"/>
    <xf numFmtId="44" fontId="0" fillId="0" borderId="0" xfId="2" applyFont="1" applyAlignment="1" applyProtection="1">
      <alignment horizontal="center" vertical="center"/>
      <protection locked="0"/>
    </xf>
    <xf numFmtId="44" fontId="0" fillId="0" borderId="0" xfId="2" applyFont="1" applyProtection="1">
      <protection locked="0"/>
    </xf>
    <xf numFmtId="44" fontId="17" fillId="0" borderId="23" xfId="2" applyFont="1" applyBorder="1" applyAlignment="1" applyProtection="1">
      <alignment horizontal="center" vertical="center"/>
      <protection locked="0"/>
    </xf>
    <xf numFmtId="44" fontId="17" fillId="0" borderId="25" xfId="2" applyFont="1" applyBorder="1" applyAlignment="1" applyProtection="1">
      <alignment horizontal="center" vertical="center"/>
      <protection locked="0"/>
    </xf>
    <xf numFmtId="14" fontId="20" fillId="2" borderId="8" xfId="0" applyNumberFormat="1" applyFont="1" applyFill="1" applyBorder="1" applyAlignment="1" applyProtection="1">
      <alignment horizontal="left" vertical="center"/>
      <protection locked="0"/>
    </xf>
    <xf numFmtId="0" fontId="20" fillId="2" borderId="9" xfId="0" applyFont="1" applyFill="1" applyBorder="1" applyAlignment="1" applyProtection="1">
      <alignment horizontal="left" vertical="center"/>
      <protection locked="0"/>
    </xf>
    <xf numFmtId="0" fontId="20" fillId="2" borderId="10" xfId="0" applyFont="1" applyFill="1" applyBorder="1" applyAlignment="1" applyProtection="1">
      <alignment horizontal="left" vertical="center"/>
      <protection locked="0"/>
    </xf>
    <xf numFmtId="0" fontId="21" fillId="2" borderId="8" xfId="0" applyFont="1" applyFill="1" applyBorder="1" applyAlignment="1" applyProtection="1">
      <alignment horizontal="left" vertical="center"/>
      <protection locked="0"/>
    </xf>
    <xf numFmtId="0" fontId="21" fillId="2" borderId="9" xfId="0" applyFont="1" applyFill="1" applyBorder="1" applyAlignment="1" applyProtection="1">
      <alignment horizontal="left" vertical="center"/>
      <protection locked="0"/>
    </xf>
    <xf numFmtId="0" fontId="21" fillId="2" borderId="10" xfId="0" applyFont="1" applyFill="1" applyBorder="1" applyAlignment="1" applyProtection="1">
      <alignment horizontal="left" vertical="center"/>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2" fillId="0" borderId="1" xfId="0" applyFont="1" applyBorder="1" applyAlignment="1" applyProtection="1">
      <alignment vertical="top" wrapText="1"/>
      <protection locked="0"/>
    </xf>
    <xf numFmtId="0" fontId="15" fillId="0" borderId="1" xfId="0" applyFont="1" applyBorder="1" applyAlignment="1" applyProtection="1">
      <alignment vertical="top" wrapText="1"/>
      <protection locked="0"/>
    </xf>
    <xf numFmtId="0" fontId="12" fillId="4" borderId="1" xfId="0" applyFont="1" applyFill="1" applyBorder="1" applyAlignment="1">
      <alignment horizontal="left" vertical="top" wrapText="1"/>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7" fillId="0" borderId="8" xfId="0" applyFont="1" applyBorder="1" applyAlignment="1" applyProtection="1">
      <alignment horizontal="left" vertical="center" wrapText="1"/>
      <protection locked="0"/>
    </xf>
    <xf numFmtId="0" fontId="7" fillId="0" borderId="9"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5" fillId="3" borderId="1" xfId="0" applyFont="1" applyFill="1" applyBorder="1" applyAlignment="1">
      <alignment horizontal="center" vertical="center" wrapText="1"/>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44" fontId="9" fillId="9" borderId="14" xfId="2" applyFont="1" applyFill="1" applyBorder="1" applyAlignment="1">
      <alignment horizontal="center" vertical="center" wrapText="1"/>
    </xf>
    <xf numFmtId="0" fontId="9" fillId="8" borderId="1" xfId="0" applyFont="1" applyFill="1" applyBorder="1" applyAlignment="1">
      <alignment horizontal="center" vertical="center" wrapText="1"/>
    </xf>
    <xf numFmtId="0" fontId="9"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6" fillId="0" borderId="16" xfId="0" applyFont="1" applyBorder="1" applyAlignment="1">
      <alignment horizontal="center" vertical="center" wrapText="1"/>
    </xf>
    <xf numFmtId="0" fontId="16" fillId="0" borderId="17" xfId="0" applyFont="1" applyBorder="1" applyAlignment="1">
      <alignment horizontal="center" vertical="center"/>
    </xf>
    <xf numFmtId="0" fontId="16" fillId="0" borderId="21" xfId="0" applyFont="1" applyBorder="1" applyAlignment="1">
      <alignment horizontal="center" vertical="center"/>
    </xf>
    <xf numFmtId="0" fontId="16" fillId="0" borderId="18"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0" borderId="22" xfId="0" applyFont="1" applyBorder="1" applyAlignment="1">
      <alignment horizontal="center" vertical="center"/>
    </xf>
    <xf numFmtId="44" fontId="17" fillId="0" borderId="26" xfId="2" applyFont="1" applyBorder="1" applyAlignment="1" applyProtection="1">
      <alignment horizontal="center" vertical="center"/>
      <protection locked="0"/>
    </xf>
    <xf numFmtId="44" fontId="17" fillId="0" borderId="27" xfId="2" applyFont="1" applyBorder="1" applyAlignment="1" applyProtection="1">
      <alignment horizontal="center" vertical="center"/>
      <protection locked="0"/>
    </xf>
    <xf numFmtId="0" fontId="19" fillId="0" borderId="0" xfId="0" applyFont="1" applyAlignment="1">
      <alignment horizontal="center" vertical="center" wrapText="1"/>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2" fillId="6" borderId="11" xfId="0" applyFont="1" applyFill="1" applyBorder="1" applyAlignment="1">
      <alignment horizontal="center"/>
    </xf>
    <xf numFmtId="0" fontId="2" fillId="6" borderId="0" xfId="0" applyFont="1" applyFill="1" applyAlignment="1">
      <alignment horizontal="center"/>
    </xf>
    <xf numFmtId="0" fontId="0" fillId="0" borderId="1" xfId="0" applyBorder="1" applyAlignment="1">
      <alignment horizontal="left"/>
    </xf>
  </cellXfs>
  <cellStyles count="3">
    <cellStyle name="Millares" xfId="1" builtinId="3"/>
    <cellStyle name="Moneda" xfId="2" builtinId="4"/>
    <cellStyle name="Normal" xfId="0" builtinId="0"/>
  </cellStyles>
  <dxfs count="32">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0B077A42-E830-0601-F6FA-F1ABB53F4B77}"/>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19681-5F9F-49EA-A3B0-EBAB5E602839}">
  <sheetPr>
    <pageSetUpPr fitToPage="1"/>
  </sheetPr>
  <dimension ref="B1:W38"/>
  <sheetViews>
    <sheetView showGridLines="0" tabSelected="1" view="pageBreakPreview" topLeftCell="K22" zoomScale="40" zoomScaleNormal="62" zoomScaleSheetLayoutView="40" workbookViewId="0">
      <selection activeCell="R14" sqref="R14:R28"/>
    </sheetView>
  </sheetViews>
  <sheetFormatPr baseColWidth="10" defaultColWidth="11.44140625" defaultRowHeight="14.4" x14ac:dyDescent="0.3"/>
  <cols>
    <col min="1" max="1" width="2.5546875" style="1" customWidth="1"/>
    <col min="2" max="2" width="14" style="5" customWidth="1"/>
    <col min="3" max="3" width="153.5546875" style="2" customWidth="1"/>
    <col min="4" max="4" width="64.5546875" style="2" customWidth="1"/>
    <col min="5" max="5" width="39.5546875" customWidth="1"/>
    <col min="6" max="6" width="50.6640625" style="3" customWidth="1"/>
    <col min="7" max="13" width="50.6640625" style="4" customWidth="1"/>
    <col min="14" max="17" width="45.6640625" style="4" customWidth="1"/>
    <col min="18" max="19" width="52.6640625" style="55" customWidth="1"/>
    <col min="20" max="23" width="52.6640625" style="56" customWidth="1"/>
    <col min="24" max="24" width="30.5546875" style="1" customWidth="1"/>
    <col min="25" max="16384" width="11.44140625" style="1"/>
  </cols>
  <sheetData>
    <row r="1" spans="2:23" ht="69" customHeight="1" thickBot="1" x14ac:dyDescent="0.35">
      <c r="B1" s="87"/>
      <c r="C1" s="88"/>
      <c r="D1" s="89"/>
      <c r="E1" s="96" t="s">
        <v>0</v>
      </c>
      <c r="F1" s="97"/>
      <c r="G1" s="97"/>
      <c r="H1" s="97"/>
      <c r="I1" s="97"/>
      <c r="J1" s="97"/>
      <c r="K1" s="97"/>
      <c r="L1" s="97"/>
      <c r="M1" s="97"/>
      <c r="N1" s="97"/>
      <c r="O1" s="97"/>
      <c r="P1" s="97"/>
      <c r="Q1" s="97"/>
      <c r="R1" s="97"/>
      <c r="S1" s="98"/>
      <c r="T1" s="105" t="s">
        <v>1</v>
      </c>
      <c r="U1" s="106"/>
      <c r="V1" s="57" t="s">
        <v>67</v>
      </c>
      <c r="W1" s="58"/>
    </row>
    <row r="2" spans="2:23" ht="69" customHeight="1" thickBot="1" x14ac:dyDescent="0.35">
      <c r="B2" s="90"/>
      <c r="C2" s="91"/>
      <c r="D2" s="92"/>
      <c r="E2" s="99"/>
      <c r="F2" s="100"/>
      <c r="G2" s="100"/>
      <c r="H2" s="100"/>
      <c r="I2" s="100"/>
      <c r="J2" s="100"/>
      <c r="K2" s="100"/>
      <c r="L2" s="100"/>
      <c r="M2" s="100"/>
      <c r="N2" s="100"/>
      <c r="O2" s="100"/>
      <c r="P2" s="100"/>
      <c r="Q2" s="100"/>
      <c r="R2" s="100"/>
      <c r="S2" s="101"/>
      <c r="T2" s="105" t="s">
        <v>2</v>
      </c>
      <c r="U2" s="106"/>
      <c r="V2" s="57">
        <v>1</v>
      </c>
      <c r="W2" s="58"/>
    </row>
    <row r="3" spans="2:23" ht="69" customHeight="1" thickBot="1" x14ac:dyDescent="0.35">
      <c r="B3" s="93"/>
      <c r="C3" s="94"/>
      <c r="D3" s="95"/>
      <c r="E3" s="102"/>
      <c r="F3" s="103"/>
      <c r="G3" s="103"/>
      <c r="H3" s="103"/>
      <c r="I3" s="103"/>
      <c r="J3" s="103"/>
      <c r="K3" s="103"/>
      <c r="L3" s="103"/>
      <c r="M3" s="103"/>
      <c r="N3" s="103"/>
      <c r="O3" s="103"/>
      <c r="P3" s="103"/>
      <c r="Q3" s="103"/>
      <c r="R3" s="103"/>
      <c r="S3" s="104"/>
      <c r="T3" s="57" t="s">
        <v>3</v>
      </c>
      <c r="U3" s="58"/>
      <c r="V3" s="57">
        <v>45623</v>
      </c>
      <c r="W3" s="58"/>
    </row>
    <row r="4" spans="2:23" s="14" customFormat="1" ht="36" thickBot="1" x14ac:dyDescent="0.65">
      <c r="B4" s="84" t="s">
        <v>4</v>
      </c>
      <c r="C4" s="85"/>
      <c r="D4" s="85"/>
      <c r="E4" s="85"/>
      <c r="F4" s="85"/>
      <c r="G4" s="85"/>
      <c r="H4" s="85"/>
      <c r="I4" s="85"/>
      <c r="J4" s="85"/>
      <c r="K4" s="85"/>
      <c r="L4" s="85"/>
      <c r="M4" s="85"/>
      <c r="N4" s="85"/>
      <c r="O4" s="85"/>
      <c r="P4" s="85"/>
      <c r="Q4" s="85"/>
      <c r="R4" s="85"/>
      <c r="S4" s="85"/>
      <c r="T4" s="85"/>
      <c r="U4" s="85"/>
      <c r="V4" s="85"/>
      <c r="W4" s="86"/>
    </row>
    <row r="5" spans="2:23" s="14" customFormat="1" ht="36" thickBot="1" x14ac:dyDescent="0.65">
      <c r="B5" s="65" t="s">
        <v>5</v>
      </c>
      <c r="C5" s="66"/>
      <c r="D5" s="66"/>
      <c r="E5" s="66"/>
      <c r="F5" s="66"/>
      <c r="G5" s="66"/>
      <c r="H5" s="66"/>
      <c r="I5" s="66"/>
      <c r="J5" s="66"/>
      <c r="K5" s="66"/>
      <c r="L5" s="66"/>
      <c r="M5" s="66"/>
      <c r="N5" s="66"/>
      <c r="O5" s="66"/>
      <c r="P5" s="66"/>
      <c r="Q5" s="66"/>
      <c r="R5" s="66"/>
      <c r="S5" s="66"/>
      <c r="T5" s="66"/>
      <c r="U5" s="66"/>
      <c r="V5" s="66"/>
      <c r="W5" s="67"/>
    </row>
    <row r="6" spans="2:23" s="14" customFormat="1" ht="30" x14ac:dyDescent="0.5">
      <c r="B6" s="15"/>
      <c r="C6" s="15"/>
      <c r="D6" s="15"/>
      <c r="E6" s="15"/>
      <c r="F6" s="15"/>
      <c r="G6" s="15"/>
      <c r="H6" s="15"/>
      <c r="I6" s="15"/>
      <c r="J6" s="15"/>
      <c r="K6" s="15"/>
      <c r="L6" s="15"/>
      <c r="M6" s="15"/>
      <c r="N6" s="15"/>
      <c r="O6" s="15"/>
      <c r="P6" s="15"/>
      <c r="Q6" s="15"/>
      <c r="R6" s="45"/>
      <c r="S6" s="45"/>
      <c r="T6" s="45"/>
      <c r="U6" s="45"/>
      <c r="V6" s="45"/>
      <c r="W6" s="45"/>
    </row>
    <row r="7" spans="2:23" s="14" customFormat="1" ht="30.6" thickBot="1" x14ac:dyDescent="0.55000000000000004">
      <c r="B7" s="15"/>
      <c r="C7" s="15"/>
      <c r="D7" s="15"/>
      <c r="E7" s="15"/>
      <c r="F7" s="15"/>
      <c r="G7" s="15"/>
      <c r="H7" s="15"/>
      <c r="I7" s="15"/>
      <c r="J7" s="15"/>
      <c r="K7" s="15"/>
      <c r="L7" s="15"/>
      <c r="M7" s="15"/>
      <c r="N7" s="15"/>
      <c r="O7" s="15"/>
      <c r="P7" s="15"/>
      <c r="Q7" s="15"/>
      <c r="R7" s="45"/>
      <c r="S7" s="45"/>
      <c r="T7" s="45"/>
      <c r="U7" s="45"/>
      <c r="V7" s="45"/>
      <c r="W7" s="45"/>
    </row>
    <row r="8" spans="2:23" ht="83.25" customHeight="1" thickBot="1" x14ac:dyDescent="0.35">
      <c r="B8" s="79" t="s">
        <v>66</v>
      </c>
      <c r="C8" s="80"/>
      <c r="D8" s="75" t="s">
        <v>68</v>
      </c>
      <c r="E8" s="76"/>
      <c r="F8" s="76"/>
      <c r="G8" s="76"/>
      <c r="H8" s="76"/>
      <c r="I8" s="76"/>
      <c r="J8" s="76"/>
      <c r="K8" s="76"/>
      <c r="L8" s="76"/>
      <c r="M8" s="76"/>
      <c r="N8" s="76"/>
      <c r="O8" s="76"/>
      <c r="P8" s="76"/>
      <c r="Q8" s="76"/>
      <c r="R8" s="76"/>
      <c r="S8" s="77"/>
      <c r="T8" s="46"/>
      <c r="U8" s="46"/>
      <c r="V8" s="46"/>
      <c r="W8" s="46"/>
    </row>
    <row r="9" spans="2:23" s="14" customFormat="1" ht="45.75" customHeight="1" x14ac:dyDescent="0.3">
      <c r="B9" s="16"/>
      <c r="C9" s="16"/>
      <c r="D9" s="17"/>
      <c r="E9" s="17"/>
      <c r="F9" s="17"/>
      <c r="G9" s="17"/>
      <c r="H9" s="17"/>
      <c r="I9" s="17"/>
      <c r="J9" s="17"/>
      <c r="K9" s="17"/>
      <c r="L9" s="17"/>
      <c r="M9" s="17"/>
      <c r="N9" s="17"/>
      <c r="O9" s="17"/>
      <c r="P9" s="17"/>
      <c r="Q9" s="17"/>
      <c r="R9" s="47"/>
      <c r="S9" s="47"/>
      <c r="T9" s="47"/>
      <c r="U9" s="47"/>
      <c r="V9" s="47"/>
      <c r="W9" s="47"/>
    </row>
    <row r="10" spans="2:23" s="14" customFormat="1" ht="99.9" customHeight="1" x14ac:dyDescent="0.3">
      <c r="B10" s="107" t="s">
        <v>69</v>
      </c>
      <c r="C10" s="107"/>
      <c r="D10" s="107"/>
      <c r="E10" s="107"/>
      <c r="F10" s="107"/>
      <c r="G10" s="107"/>
      <c r="H10" s="107"/>
      <c r="I10" s="107"/>
      <c r="J10" s="107"/>
      <c r="K10" s="107"/>
      <c r="L10" s="107"/>
      <c r="M10" s="107"/>
      <c r="N10" s="107"/>
      <c r="O10" s="107"/>
      <c r="P10" s="107"/>
      <c r="Q10" s="107"/>
      <c r="R10" s="107"/>
      <c r="S10" s="107"/>
      <c r="T10" s="47"/>
      <c r="U10" s="47"/>
      <c r="V10" s="47"/>
      <c r="W10" s="47"/>
    </row>
    <row r="11" spans="2:23" ht="25.5" customHeight="1" x14ac:dyDescent="0.5">
      <c r="B11" s="18"/>
      <c r="C11" s="19"/>
      <c r="D11" s="19"/>
      <c r="E11" s="20"/>
      <c r="F11" s="21"/>
      <c r="G11" s="22"/>
      <c r="H11" s="22"/>
      <c r="I11" s="22"/>
      <c r="J11" s="22"/>
      <c r="K11" s="22"/>
      <c r="L11" s="22"/>
      <c r="M11" s="22"/>
      <c r="N11" s="22"/>
      <c r="O11" s="22"/>
      <c r="P11" s="22"/>
      <c r="Q11" s="22"/>
      <c r="R11" s="48"/>
      <c r="S11" s="48"/>
      <c r="T11" s="49"/>
      <c r="U11" s="49"/>
      <c r="V11" s="49"/>
      <c r="W11" s="49"/>
    </row>
    <row r="12" spans="2:23" ht="57.75" customHeight="1" x14ac:dyDescent="0.55000000000000004">
      <c r="B12" s="18"/>
      <c r="C12" s="19"/>
      <c r="D12" s="19"/>
      <c r="E12" s="20"/>
      <c r="F12" s="78" t="s">
        <v>88</v>
      </c>
      <c r="G12" s="78"/>
      <c r="H12" s="78" t="s">
        <v>89</v>
      </c>
      <c r="I12" s="78"/>
      <c r="J12" s="78" t="s">
        <v>90</v>
      </c>
      <c r="K12" s="78"/>
      <c r="L12" s="78" t="s">
        <v>91</v>
      </c>
      <c r="M12" s="78"/>
      <c r="N12" s="82" t="s">
        <v>6</v>
      </c>
      <c r="O12" s="82"/>
      <c r="P12" s="82" t="s">
        <v>7</v>
      </c>
      <c r="Q12" s="83"/>
      <c r="R12" s="81" t="s">
        <v>8</v>
      </c>
      <c r="S12" s="81"/>
      <c r="T12" s="81"/>
      <c r="U12" s="81"/>
      <c r="V12" s="81"/>
      <c r="W12" s="81"/>
    </row>
    <row r="13" spans="2:23" ht="126" customHeight="1" x14ac:dyDescent="0.3">
      <c r="B13" s="25" t="s">
        <v>9</v>
      </c>
      <c r="C13" s="23" t="s">
        <v>10</v>
      </c>
      <c r="D13" s="23" t="s">
        <v>11</v>
      </c>
      <c r="E13" s="23" t="s">
        <v>12</v>
      </c>
      <c r="F13" s="23" t="s">
        <v>6</v>
      </c>
      <c r="G13" s="23" t="s">
        <v>13</v>
      </c>
      <c r="H13" s="23" t="s">
        <v>6</v>
      </c>
      <c r="I13" s="23" t="s">
        <v>13</v>
      </c>
      <c r="J13" s="23" t="s">
        <v>6</v>
      </c>
      <c r="K13" s="23" t="s">
        <v>13</v>
      </c>
      <c r="L13" s="23" t="s">
        <v>6</v>
      </c>
      <c r="M13" s="23" t="s">
        <v>13</v>
      </c>
      <c r="N13" s="24" t="s">
        <v>14</v>
      </c>
      <c r="O13" s="24" t="s">
        <v>15</v>
      </c>
      <c r="P13" s="24" t="s">
        <v>14</v>
      </c>
      <c r="Q13" s="24" t="s">
        <v>15</v>
      </c>
      <c r="R13" s="50" t="s">
        <v>16</v>
      </c>
      <c r="S13" s="50" t="s">
        <v>17</v>
      </c>
      <c r="T13" s="51" t="s">
        <v>18</v>
      </c>
      <c r="U13" s="51" t="s">
        <v>19</v>
      </c>
      <c r="V13" s="51" t="s">
        <v>20</v>
      </c>
      <c r="W13" s="51" t="s">
        <v>21</v>
      </c>
    </row>
    <row r="14" spans="2:23" s="2" customFormat="1" ht="120" customHeight="1" x14ac:dyDescent="0.3">
      <c r="B14" s="26">
        <v>1</v>
      </c>
      <c r="C14" s="27" t="s">
        <v>70</v>
      </c>
      <c r="D14" s="28" t="s">
        <v>71</v>
      </c>
      <c r="E14" s="29">
        <v>18</v>
      </c>
      <c r="F14" s="42">
        <v>392000</v>
      </c>
      <c r="G14" s="42">
        <f>F14*E14</f>
        <v>7056000</v>
      </c>
      <c r="H14" s="42">
        <v>238000</v>
      </c>
      <c r="I14" s="42">
        <f>H14*E14</f>
        <v>4284000</v>
      </c>
      <c r="J14" s="42">
        <v>810600</v>
      </c>
      <c r="K14" s="42">
        <f>J14*E14</f>
        <v>14590800</v>
      </c>
      <c r="L14" s="42">
        <v>246874.90976792001</v>
      </c>
      <c r="M14" s="42">
        <f>L14*E14</f>
        <v>4443748.3758225599</v>
      </c>
      <c r="N14" s="42">
        <f t="shared" ref="N14:N19" si="0">ROUND(MEDIAN(F14,H14,L14,J14)-STDEVA(F14,H14,L14,J14),0)</f>
        <v>50839</v>
      </c>
      <c r="O14" s="42">
        <f t="shared" ref="O14:O19" si="1">ROUND(MEDIAN(F14,H14,L14,J14)+STDEVA(F14,H14,L14),0)</f>
        <v>405901</v>
      </c>
      <c r="P14" s="42">
        <f>ROUND(MEDIAN(G14,I14,M14,K14)-STDEVA(G14,I14,M14,K14),0)</f>
        <v>915110</v>
      </c>
      <c r="Q14" s="42">
        <f>ROUND(MEDIAN(G14,I14,M14,K14)+STDEVA(G14,I14,M14,K14),0)</f>
        <v>10584639</v>
      </c>
      <c r="R14" s="30">
        <f>ROUND(HARMEAN(F14,H14,L14),0)</f>
        <v>277692</v>
      </c>
      <c r="S14" s="30">
        <f t="shared" ref="S14:S28" si="2">R14*E14</f>
        <v>4998456</v>
      </c>
      <c r="T14" s="31">
        <f>ROUND(GEOMEAN(F14,H14,L14),0)</f>
        <v>284520</v>
      </c>
      <c r="U14" s="31">
        <f>T14*E14</f>
        <v>5121360</v>
      </c>
      <c r="V14" s="31">
        <f>ROUND(AVERAGE(F14,H14,L14),0)</f>
        <v>292292</v>
      </c>
      <c r="W14" s="31">
        <f>V14*E14</f>
        <v>5261256</v>
      </c>
    </row>
    <row r="15" spans="2:23" s="2" customFormat="1" ht="120" customHeight="1" x14ac:dyDescent="0.3">
      <c r="B15" s="26">
        <v>2</v>
      </c>
      <c r="C15" s="27" t="s">
        <v>72</v>
      </c>
      <c r="D15" s="28" t="s">
        <v>71</v>
      </c>
      <c r="E15" s="29">
        <v>18</v>
      </c>
      <c r="F15" s="42">
        <v>251999.99999999997</v>
      </c>
      <c r="G15" s="42">
        <f t="shared" ref="G15:G28" si="3">F15*E15</f>
        <v>4535999.9999999991</v>
      </c>
      <c r="H15" s="42">
        <v>297500</v>
      </c>
      <c r="I15" s="42">
        <f t="shared" ref="I15:I27" si="4">H15*E15</f>
        <v>5355000</v>
      </c>
      <c r="J15" s="42">
        <v>610600</v>
      </c>
      <c r="K15" s="42">
        <f t="shared" ref="K15:K28" si="5">J15*E15</f>
        <v>10990800</v>
      </c>
      <c r="L15" s="42">
        <v>294542.34267444001</v>
      </c>
      <c r="M15" s="42">
        <f t="shared" ref="M15:M28" si="6">L15*E15</f>
        <v>5301762.1681399196</v>
      </c>
      <c r="N15" s="42">
        <f t="shared" si="0"/>
        <v>130088</v>
      </c>
      <c r="O15" s="42">
        <f t="shared" si="1"/>
        <v>321480</v>
      </c>
      <c r="P15" s="42">
        <f t="shared" ref="P15:P19" si="7">ROUND(MEDIAN(G15,I15,M15,K15)-STDEVA(G15,I15,M15,K15),0)</f>
        <v>2341579</v>
      </c>
      <c r="Q15" s="42">
        <f t="shared" ref="Q15:Q18" si="8">ROUND(MEDIAN(G15,I15,M15,K15)+STDEVA(G15,I15,M15,K15),0)</f>
        <v>8315183</v>
      </c>
      <c r="R15" s="30">
        <f>ROUND(HARMEAN(F15,H15,L15),0)</f>
        <v>279728</v>
      </c>
      <c r="S15" s="30">
        <f t="shared" si="2"/>
        <v>5035104</v>
      </c>
      <c r="T15" s="31">
        <f>ROUND(GEOMEAN(F15,H15,L15),0)</f>
        <v>280551</v>
      </c>
      <c r="U15" s="31">
        <f t="shared" ref="U15:U27" si="9">T15*E15</f>
        <v>5049918</v>
      </c>
      <c r="V15" s="31">
        <f>ROUND(AVERAGE(F15,H15,L15),0)</f>
        <v>281347</v>
      </c>
      <c r="W15" s="31">
        <f t="shared" ref="W15:W27" si="10">V15*E15</f>
        <v>5064246</v>
      </c>
    </row>
    <row r="16" spans="2:23" s="2" customFormat="1" ht="120" customHeight="1" x14ac:dyDescent="0.3">
      <c r="B16" s="26">
        <v>3</v>
      </c>
      <c r="C16" s="27" t="s">
        <v>73</v>
      </c>
      <c r="D16" s="28" t="s">
        <v>71</v>
      </c>
      <c r="E16" s="29">
        <v>16</v>
      </c>
      <c r="F16" s="42">
        <v>686000</v>
      </c>
      <c r="G16" s="42">
        <f t="shared" si="3"/>
        <v>10976000</v>
      </c>
      <c r="H16" s="42">
        <v>779000</v>
      </c>
      <c r="I16" s="42">
        <f t="shared" si="4"/>
        <v>12464000</v>
      </c>
      <c r="J16" s="42">
        <v>749700</v>
      </c>
      <c r="K16" s="42">
        <f t="shared" si="5"/>
        <v>11995200</v>
      </c>
      <c r="L16" s="42">
        <v>512906.78834864002</v>
      </c>
      <c r="M16" s="42">
        <f t="shared" si="6"/>
        <v>8206508.6135782404</v>
      </c>
      <c r="N16" s="42">
        <f t="shared" si="0"/>
        <v>598685</v>
      </c>
      <c r="O16" s="42">
        <f t="shared" si="1"/>
        <v>852891</v>
      </c>
      <c r="P16" s="42">
        <f t="shared" si="7"/>
        <v>9578963</v>
      </c>
      <c r="Q16" s="42">
        <f t="shared" si="8"/>
        <v>13392237</v>
      </c>
      <c r="R16" s="30">
        <f>ROUND(HARMEAN(F16,H16,J16),0)</f>
        <v>736144</v>
      </c>
      <c r="S16" s="30">
        <f t="shared" si="2"/>
        <v>11778304</v>
      </c>
      <c r="T16" s="31">
        <f>ROUND(GEOMEAN(F16,H16,J16),0)</f>
        <v>737196</v>
      </c>
      <c r="U16" s="31">
        <f t="shared" si="9"/>
        <v>11795136</v>
      </c>
      <c r="V16" s="31">
        <f>ROUND(AVERAGE(F16,H16,J16),0)</f>
        <v>738233</v>
      </c>
      <c r="W16" s="31">
        <f t="shared" si="10"/>
        <v>11811728</v>
      </c>
    </row>
    <row r="17" spans="2:23" s="2" customFormat="1" ht="120" customHeight="1" x14ac:dyDescent="0.3">
      <c r="B17" s="26">
        <v>4</v>
      </c>
      <c r="C17" s="27" t="s">
        <v>74</v>
      </c>
      <c r="D17" s="28" t="s">
        <v>71</v>
      </c>
      <c r="E17" s="29">
        <v>16</v>
      </c>
      <c r="F17" s="42">
        <v>686000</v>
      </c>
      <c r="G17" s="42">
        <f t="shared" si="3"/>
        <v>10976000</v>
      </c>
      <c r="H17" s="42">
        <v>659000</v>
      </c>
      <c r="I17" s="42">
        <f t="shared" si="4"/>
        <v>10544000</v>
      </c>
      <c r="J17" s="42">
        <v>262395</v>
      </c>
      <c r="K17" s="42">
        <f t="shared" si="5"/>
        <v>4198320</v>
      </c>
      <c r="L17" s="42">
        <v>355467.02954783995</v>
      </c>
      <c r="M17" s="42">
        <f t="shared" si="6"/>
        <v>5687472.4727654392</v>
      </c>
      <c r="N17" s="42">
        <f t="shared" si="0"/>
        <v>293631</v>
      </c>
      <c r="O17" s="42">
        <f t="shared" si="1"/>
        <v>690770</v>
      </c>
      <c r="P17" s="42">
        <f t="shared" si="7"/>
        <v>4698096</v>
      </c>
      <c r="Q17" s="42">
        <f t="shared" si="8"/>
        <v>11533377</v>
      </c>
      <c r="R17" s="30">
        <f>ROUND(HARMEAN(F17,H17,L17),0)</f>
        <v>518280</v>
      </c>
      <c r="S17" s="30">
        <f t="shared" si="2"/>
        <v>8292480</v>
      </c>
      <c r="T17" s="31">
        <f>ROUND(GEOMEAN(F17,H17,L17),0)</f>
        <v>543671</v>
      </c>
      <c r="U17" s="31">
        <f t="shared" si="9"/>
        <v>8698736</v>
      </c>
      <c r="V17" s="31">
        <f>ROUND(AVERAGE(F17,H17,L17),0)</f>
        <v>566822</v>
      </c>
      <c r="W17" s="31">
        <f t="shared" si="10"/>
        <v>9069152</v>
      </c>
    </row>
    <row r="18" spans="2:23" s="2" customFormat="1" ht="120" customHeight="1" x14ac:dyDescent="0.3">
      <c r="B18" s="26">
        <v>5</v>
      </c>
      <c r="C18" s="27" t="s">
        <v>75</v>
      </c>
      <c r="D18" s="28" t="s">
        <v>71</v>
      </c>
      <c r="E18" s="29">
        <v>8</v>
      </c>
      <c r="F18" s="42">
        <v>2380000</v>
      </c>
      <c r="G18" s="42">
        <f t="shared" si="3"/>
        <v>19040000</v>
      </c>
      <c r="H18" s="42">
        <v>950800</v>
      </c>
      <c r="I18" s="42">
        <f t="shared" si="4"/>
        <v>7606400</v>
      </c>
      <c r="J18" s="42">
        <v>3558500</v>
      </c>
      <c r="K18" s="42">
        <f t="shared" si="5"/>
        <v>28468000</v>
      </c>
      <c r="L18" s="42">
        <v>1381512.1739999999</v>
      </c>
      <c r="M18" s="42">
        <f t="shared" si="6"/>
        <v>11052097.391999999</v>
      </c>
      <c r="N18" s="42">
        <f t="shared" si="0"/>
        <v>720536</v>
      </c>
      <c r="O18" s="42">
        <f t="shared" si="1"/>
        <v>2613912</v>
      </c>
      <c r="P18" s="42">
        <f t="shared" si="7"/>
        <v>5764284</v>
      </c>
      <c r="Q18" s="42">
        <f t="shared" si="8"/>
        <v>24327813</v>
      </c>
      <c r="R18" s="30">
        <f>ROUND(HARMEAN(F18,H18,L18),0)</f>
        <v>1366270</v>
      </c>
      <c r="S18" s="30">
        <f t="shared" si="2"/>
        <v>10930160</v>
      </c>
      <c r="T18" s="31">
        <f>ROUND(GEOMEAN(F18,H18,L18),0)</f>
        <v>1462201</v>
      </c>
      <c r="U18" s="31">
        <f t="shared" si="9"/>
        <v>11697608</v>
      </c>
      <c r="V18" s="31">
        <f>ROUND(AVERAGE(F18,H18,L18),0)</f>
        <v>1570771</v>
      </c>
      <c r="W18" s="31">
        <f t="shared" si="10"/>
        <v>12566168</v>
      </c>
    </row>
    <row r="19" spans="2:23" s="2" customFormat="1" ht="120" customHeight="1" x14ac:dyDescent="0.3">
      <c r="B19" s="26">
        <v>6</v>
      </c>
      <c r="C19" s="27" t="s">
        <v>76</v>
      </c>
      <c r="D19" s="28" t="s">
        <v>71</v>
      </c>
      <c r="E19" s="29">
        <v>8</v>
      </c>
      <c r="F19" s="42">
        <v>1680000</v>
      </c>
      <c r="G19" s="42">
        <f t="shared" si="3"/>
        <v>13440000</v>
      </c>
      <c r="H19" s="42">
        <v>1145000</v>
      </c>
      <c r="I19" s="42">
        <f t="shared" si="4"/>
        <v>9160000</v>
      </c>
      <c r="J19" s="42">
        <v>3124150</v>
      </c>
      <c r="K19" s="42">
        <f t="shared" si="5"/>
        <v>24993200</v>
      </c>
      <c r="L19" s="42">
        <v>1710443.6439999999</v>
      </c>
      <c r="M19" s="42">
        <f>L19*E19</f>
        <v>13683549.151999999</v>
      </c>
      <c r="N19" s="42">
        <f t="shared" si="0"/>
        <v>848264</v>
      </c>
      <c r="O19" s="42">
        <f t="shared" si="1"/>
        <v>2013257</v>
      </c>
      <c r="P19" s="42">
        <f t="shared" si="7"/>
        <v>6786113</v>
      </c>
      <c r="Q19" s="42">
        <f>ROUND(MEDIAN(G19,I19,M19,K19)+STDEVA(G19,I19,M19,K19),0)</f>
        <v>20337436</v>
      </c>
      <c r="R19" s="30">
        <f>ROUND(HARMEAN(F19,H19,L19),0)</f>
        <v>1461102</v>
      </c>
      <c r="S19" s="30">
        <f t="shared" si="2"/>
        <v>11688816</v>
      </c>
      <c r="T19" s="31">
        <f>ROUND(GEOMEAN(F19,H19,L19),0)</f>
        <v>1487332</v>
      </c>
      <c r="U19" s="31">
        <f t="shared" si="9"/>
        <v>11898656</v>
      </c>
      <c r="V19" s="31">
        <f>ROUND(AVERAGE(F19,H19,L19),0)</f>
        <v>1511815</v>
      </c>
      <c r="W19" s="31">
        <f t="shared" si="10"/>
        <v>12094520</v>
      </c>
    </row>
    <row r="20" spans="2:23" s="2" customFormat="1" ht="120" customHeight="1" x14ac:dyDescent="0.3">
      <c r="B20" s="26">
        <v>7</v>
      </c>
      <c r="C20" s="27" t="s">
        <v>77</v>
      </c>
      <c r="D20" s="28" t="s">
        <v>71</v>
      </c>
      <c r="E20" s="29">
        <v>16</v>
      </c>
      <c r="F20" s="42">
        <v>686000</v>
      </c>
      <c r="G20" s="42">
        <f t="shared" si="3"/>
        <v>10976000</v>
      </c>
      <c r="H20" s="42">
        <v>934500</v>
      </c>
      <c r="I20" s="42">
        <f t="shared" si="4"/>
        <v>14952000</v>
      </c>
      <c r="J20" s="42">
        <v>868700</v>
      </c>
      <c r="K20" s="42">
        <f t="shared" si="5"/>
        <v>13899200</v>
      </c>
      <c r="L20" s="42">
        <v>429223.99092888</v>
      </c>
      <c r="M20" s="42">
        <f t="shared" si="6"/>
        <v>6867583.85486208</v>
      </c>
      <c r="N20" s="42">
        <f>ROUND(MEDIAN(F20,H20,J20,L20)-STDEVA(F20,H20,J20,L20),0)</f>
        <v>551179</v>
      </c>
      <c r="O20" s="42">
        <f>ROUND(MEDIAN(F20,H20,J20,L20)+STDEVA(F20,H20,J20,L20),0)</f>
        <v>1003521</v>
      </c>
      <c r="P20" s="42">
        <f>ROUND(MEDIAN(G20,I20,K20,M20)-STDEVA(G20,I20,K20,M20),0)</f>
        <v>8818869</v>
      </c>
      <c r="Q20" s="42">
        <f>ROUND(MEDIAN(G20,I20,K20,M20)+STDEVA(G20,I20,K20,M20),0)</f>
        <v>16056331</v>
      </c>
      <c r="R20" s="30">
        <f>ROUND(HARMEAN(F20,H20,J20),0)</f>
        <v>815447</v>
      </c>
      <c r="S20" s="30">
        <f t="shared" si="2"/>
        <v>13047152</v>
      </c>
      <c r="T20" s="31">
        <f>ROUND(GEOMEAN(F20,H20,J20),0)</f>
        <v>822731</v>
      </c>
      <c r="U20" s="31">
        <f t="shared" si="9"/>
        <v>13163696</v>
      </c>
      <c r="V20" s="31">
        <f>ROUND(AVERAGE(F20,H20,J20),0)</f>
        <v>829733</v>
      </c>
      <c r="W20" s="31">
        <f t="shared" si="10"/>
        <v>13275728</v>
      </c>
    </row>
    <row r="21" spans="2:23" s="2" customFormat="1" ht="120" customHeight="1" x14ac:dyDescent="0.3">
      <c r="B21" s="26">
        <v>8</v>
      </c>
      <c r="C21" s="27" t="s">
        <v>78</v>
      </c>
      <c r="D21" s="28" t="s">
        <v>71</v>
      </c>
      <c r="E21" s="29">
        <v>16</v>
      </c>
      <c r="F21" s="42">
        <v>686000</v>
      </c>
      <c r="G21" s="42">
        <f t="shared" si="3"/>
        <v>10976000</v>
      </c>
      <c r="H21" s="42">
        <v>598000</v>
      </c>
      <c r="I21" s="42">
        <f t="shared" si="4"/>
        <v>9568000</v>
      </c>
      <c r="J21" s="42">
        <v>969850</v>
      </c>
      <c r="K21" s="42">
        <f t="shared" si="5"/>
        <v>15517600</v>
      </c>
      <c r="L21" s="42">
        <v>427549.07188363996</v>
      </c>
      <c r="M21" s="42">
        <f t="shared" si="6"/>
        <v>6840785.1501382394</v>
      </c>
      <c r="N21" s="42">
        <f>ROUND(MEDIAN(F21,H21,J21,L21)-STDEVA(F21,H21,J21,L21),0)</f>
        <v>415334</v>
      </c>
      <c r="O21" s="42">
        <f>ROUND(MEDIAN(F21,H21,J21,L21)+STDEVA(F21,H21,J21,L21),0)</f>
        <v>868666</v>
      </c>
      <c r="P21" s="42">
        <f>ROUND(MEDIAN(G21,I21,K21,M21)-STDEVA(G21,I21,K21,M21),0)</f>
        <v>6645349</v>
      </c>
      <c r="Q21" s="42">
        <f>ROUND(MEDIAN(G21,I21,K21,M21)+STDEVA(G21,I21,K21,M21),0)</f>
        <v>13898651</v>
      </c>
      <c r="R21" s="30">
        <f>ROUND(HARMEAN(F21,H21,L21),0)</f>
        <v>548558</v>
      </c>
      <c r="S21" s="30">
        <f t="shared" si="2"/>
        <v>8776928</v>
      </c>
      <c r="T21" s="31">
        <f>ROUND(GEOMEAN(F21,H21,L21),0)</f>
        <v>559762</v>
      </c>
      <c r="U21" s="31">
        <f t="shared" si="9"/>
        <v>8956192</v>
      </c>
      <c r="V21" s="31">
        <f>ROUND(AVERAGE(F21,H21,L21),0)</f>
        <v>570516</v>
      </c>
      <c r="W21" s="31">
        <f t="shared" si="10"/>
        <v>9128256</v>
      </c>
    </row>
    <row r="22" spans="2:23" s="2" customFormat="1" ht="120" customHeight="1" x14ac:dyDescent="0.3">
      <c r="B22" s="26">
        <v>9</v>
      </c>
      <c r="C22" s="27" t="s">
        <v>79</v>
      </c>
      <c r="D22" s="28" t="s">
        <v>71</v>
      </c>
      <c r="E22" s="29">
        <v>2</v>
      </c>
      <c r="F22" s="42">
        <v>546000</v>
      </c>
      <c r="G22" s="42">
        <f t="shared" si="3"/>
        <v>1092000</v>
      </c>
      <c r="H22" s="42">
        <v>678000</v>
      </c>
      <c r="I22" s="42">
        <f t="shared" si="4"/>
        <v>1356000</v>
      </c>
      <c r="J22" s="42">
        <v>928280</v>
      </c>
      <c r="K22" s="42">
        <f t="shared" si="5"/>
        <v>1856560</v>
      </c>
      <c r="L22" s="42">
        <v>0</v>
      </c>
      <c r="M22" s="42">
        <f t="shared" si="6"/>
        <v>0</v>
      </c>
      <c r="N22" s="42">
        <f t="shared" ref="N22:N27" si="11">ROUND(MEDIAN(F22,H22,J22)-STDEVA(F22,H22,J22),0)</f>
        <v>483834</v>
      </c>
      <c r="O22" s="42">
        <f t="shared" ref="O22:O27" si="12">ROUND(MEDIAN(F22,H22,J22)+STDEVA(F22,H22,J22),0)</f>
        <v>872166</v>
      </c>
      <c r="P22" s="42">
        <f t="shared" ref="P22:P27" si="13">ROUND(MEDIAN(G22,I22,K22)-STDEVA(G22,I22,K22),0)</f>
        <v>967668</v>
      </c>
      <c r="Q22" s="42">
        <f t="shared" ref="Q22:Q27" si="14">ROUND(MEDIAN(G22,I22,K22)+STDEVA(G22,I22,K22),0)</f>
        <v>1744332</v>
      </c>
      <c r="R22" s="30">
        <f>ROUND(HARMEAN(F22,H22),0)</f>
        <v>604882</v>
      </c>
      <c r="S22" s="30">
        <f t="shared" si="2"/>
        <v>1209764</v>
      </c>
      <c r="T22" s="31">
        <f>ROUND(GEOMEAN(F22,H22),0)</f>
        <v>608431</v>
      </c>
      <c r="U22" s="31">
        <f>T22*E22</f>
        <v>1216862</v>
      </c>
      <c r="V22" s="31">
        <f>ROUND(AVERAGE(F22,H22),0)</f>
        <v>612000</v>
      </c>
      <c r="W22" s="31">
        <f t="shared" si="10"/>
        <v>1224000</v>
      </c>
    </row>
    <row r="23" spans="2:23" s="2" customFormat="1" ht="120" customHeight="1" x14ac:dyDescent="0.3">
      <c r="B23" s="26">
        <v>10</v>
      </c>
      <c r="C23" s="27" t="s">
        <v>80</v>
      </c>
      <c r="D23" s="28" t="s">
        <v>71</v>
      </c>
      <c r="E23" s="29">
        <v>2</v>
      </c>
      <c r="F23" s="42">
        <v>546000</v>
      </c>
      <c r="G23" s="42">
        <f t="shared" si="3"/>
        <v>1092000</v>
      </c>
      <c r="H23" s="42">
        <v>789000</v>
      </c>
      <c r="I23" s="42">
        <f t="shared" si="4"/>
        <v>1578000</v>
      </c>
      <c r="J23" s="42">
        <v>749700</v>
      </c>
      <c r="K23" s="42">
        <f t="shared" si="5"/>
        <v>1499400</v>
      </c>
      <c r="L23" s="42">
        <v>0</v>
      </c>
      <c r="M23" s="42">
        <f t="shared" si="6"/>
        <v>0</v>
      </c>
      <c r="N23" s="42">
        <f t="shared" si="11"/>
        <v>619260</v>
      </c>
      <c r="O23" s="42">
        <f t="shared" si="12"/>
        <v>880140</v>
      </c>
      <c r="P23" s="42">
        <f t="shared" si="13"/>
        <v>1238520</v>
      </c>
      <c r="Q23" s="42">
        <f t="shared" si="14"/>
        <v>1760280</v>
      </c>
      <c r="R23" s="30">
        <f>ROUND(HARMEAN(H23,J23),0)</f>
        <v>768848</v>
      </c>
      <c r="S23" s="30">
        <f t="shared" si="2"/>
        <v>1537696</v>
      </c>
      <c r="T23" s="31">
        <f>ROUND(GEOMEAN(H23,J23),0)</f>
        <v>769099</v>
      </c>
      <c r="U23" s="31">
        <f>T23*E23</f>
        <v>1538198</v>
      </c>
      <c r="V23" s="31">
        <f>ROUND(AVERAGE(H23,J23),0)</f>
        <v>769350</v>
      </c>
      <c r="W23" s="31">
        <f t="shared" si="10"/>
        <v>1538700</v>
      </c>
    </row>
    <row r="24" spans="2:23" s="2" customFormat="1" ht="120" customHeight="1" x14ac:dyDescent="0.3">
      <c r="B24" s="26">
        <v>11</v>
      </c>
      <c r="C24" s="27" t="s">
        <v>81</v>
      </c>
      <c r="D24" s="28" t="s">
        <v>71</v>
      </c>
      <c r="E24" s="29">
        <v>1</v>
      </c>
      <c r="F24" s="42">
        <v>2100000</v>
      </c>
      <c r="G24" s="42">
        <f t="shared" si="3"/>
        <v>2100000</v>
      </c>
      <c r="H24" s="42">
        <v>987900</v>
      </c>
      <c r="I24" s="42">
        <f t="shared" si="4"/>
        <v>987900</v>
      </c>
      <c r="J24" s="42">
        <v>1725500</v>
      </c>
      <c r="K24" s="42">
        <f t="shared" si="5"/>
        <v>1725500</v>
      </c>
      <c r="L24" s="42">
        <v>0</v>
      </c>
      <c r="M24" s="42">
        <f t="shared" si="6"/>
        <v>0</v>
      </c>
      <c r="N24" s="42">
        <f t="shared" si="11"/>
        <v>1159657</v>
      </c>
      <c r="O24" s="42">
        <f t="shared" si="12"/>
        <v>2291343</v>
      </c>
      <c r="P24" s="42">
        <f t="shared" si="13"/>
        <v>1159657</v>
      </c>
      <c r="Q24" s="42">
        <f t="shared" si="14"/>
        <v>2291343</v>
      </c>
      <c r="R24" s="30">
        <f>ROUND(HARMEAN(F24,J24),0)</f>
        <v>1894419</v>
      </c>
      <c r="S24" s="30">
        <f t="shared" si="2"/>
        <v>1894419</v>
      </c>
      <c r="T24" s="31">
        <f>ROUND(GEOMEAN(F24,J24),0)</f>
        <v>1903562</v>
      </c>
      <c r="U24" s="31">
        <f t="shared" si="9"/>
        <v>1903562</v>
      </c>
      <c r="V24" s="31">
        <f>ROUND(AVERAGE(F24,J24),0)</f>
        <v>1912750</v>
      </c>
      <c r="W24" s="31">
        <f t="shared" si="10"/>
        <v>1912750</v>
      </c>
    </row>
    <row r="25" spans="2:23" s="2" customFormat="1" ht="120" customHeight="1" x14ac:dyDescent="0.3">
      <c r="B25" s="26">
        <v>12</v>
      </c>
      <c r="C25" s="27" t="s">
        <v>82</v>
      </c>
      <c r="D25" s="28" t="s">
        <v>71</v>
      </c>
      <c r="E25" s="29">
        <v>2</v>
      </c>
      <c r="F25" s="42">
        <v>686000</v>
      </c>
      <c r="G25" s="42">
        <f t="shared" si="3"/>
        <v>1372000</v>
      </c>
      <c r="H25" s="42">
        <v>1134000</v>
      </c>
      <c r="I25" s="42">
        <f t="shared" si="4"/>
        <v>2268000</v>
      </c>
      <c r="J25" s="42">
        <v>2439900</v>
      </c>
      <c r="K25" s="42">
        <f t="shared" si="5"/>
        <v>4879800</v>
      </c>
      <c r="L25" s="42">
        <v>0</v>
      </c>
      <c r="M25" s="42">
        <f t="shared" si="6"/>
        <v>0</v>
      </c>
      <c r="N25" s="42">
        <f t="shared" si="11"/>
        <v>222751</v>
      </c>
      <c r="O25" s="42">
        <f t="shared" si="12"/>
        <v>2045249</v>
      </c>
      <c r="P25" s="42">
        <f t="shared" si="13"/>
        <v>445503</v>
      </c>
      <c r="Q25" s="42">
        <f t="shared" si="14"/>
        <v>4090497</v>
      </c>
      <c r="R25" s="30">
        <f>ROUND(HARMEAN(F25,H25),0)</f>
        <v>854862</v>
      </c>
      <c r="S25" s="30">
        <f t="shared" si="2"/>
        <v>1709724</v>
      </c>
      <c r="T25" s="31">
        <f>ROUND(GEOMEAN(F25,H25),0)</f>
        <v>882000</v>
      </c>
      <c r="U25" s="31">
        <f t="shared" si="9"/>
        <v>1764000</v>
      </c>
      <c r="V25" s="31">
        <f>ROUND(AVERAGE(F25,H25),0)</f>
        <v>910000</v>
      </c>
      <c r="W25" s="31">
        <f t="shared" si="10"/>
        <v>1820000</v>
      </c>
    </row>
    <row r="26" spans="2:23" s="2" customFormat="1" ht="120" customHeight="1" x14ac:dyDescent="0.3">
      <c r="B26" s="26">
        <v>13</v>
      </c>
      <c r="C26" s="27" t="s">
        <v>83</v>
      </c>
      <c r="D26" s="28" t="s">
        <v>71</v>
      </c>
      <c r="E26" s="29">
        <v>2</v>
      </c>
      <c r="F26" s="42">
        <v>686000</v>
      </c>
      <c r="G26" s="42">
        <f t="shared" si="3"/>
        <v>1372000</v>
      </c>
      <c r="H26" s="42">
        <v>887000</v>
      </c>
      <c r="I26" s="42">
        <f t="shared" si="4"/>
        <v>1774000</v>
      </c>
      <c r="J26" s="42">
        <v>1184050</v>
      </c>
      <c r="K26" s="42">
        <f t="shared" si="5"/>
        <v>2368100</v>
      </c>
      <c r="L26" s="42">
        <v>0</v>
      </c>
      <c r="M26" s="42">
        <f t="shared" si="6"/>
        <v>0</v>
      </c>
      <c r="N26" s="42">
        <f t="shared" si="11"/>
        <v>636436</v>
      </c>
      <c r="O26" s="42">
        <f t="shared" si="12"/>
        <v>1137564</v>
      </c>
      <c r="P26" s="42">
        <f t="shared" si="13"/>
        <v>1272872</v>
      </c>
      <c r="Q26" s="42">
        <f t="shared" si="14"/>
        <v>2275128</v>
      </c>
      <c r="R26" s="30">
        <f>ROUND(HARMEAN(F26,H26),0)</f>
        <v>773658</v>
      </c>
      <c r="S26" s="30">
        <f t="shared" si="2"/>
        <v>1547316</v>
      </c>
      <c r="T26" s="31">
        <f>ROUND(GEOMEAN(F26,H26),0)</f>
        <v>780053</v>
      </c>
      <c r="U26" s="31">
        <f t="shared" si="9"/>
        <v>1560106</v>
      </c>
      <c r="V26" s="31">
        <f>ROUND(AVERAGE(F26,H26),0)</f>
        <v>786500</v>
      </c>
      <c r="W26" s="31">
        <f t="shared" si="10"/>
        <v>1573000</v>
      </c>
    </row>
    <row r="27" spans="2:23" s="2" customFormat="1" ht="120" customHeight="1" x14ac:dyDescent="0.3">
      <c r="B27" s="26">
        <v>14</v>
      </c>
      <c r="C27" s="27" t="s">
        <v>84</v>
      </c>
      <c r="D27" s="28" t="s">
        <v>71</v>
      </c>
      <c r="E27" s="29">
        <v>1</v>
      </c>
      <c r="F27" s="42">
        <v>1386000</v>
      </c>
      <c r="G27" s="42">
        <f t="shared" si="3"/>
        <v>1386000</v>
      </c>
      <c r="H27" s="42">
        <v>786900</v>
      </c>
      <c r="I27" s="42">
        <f t="shared" si="4"/>
        <v>786900</v>
      </c>
      <c r="J27" s="42">
        <v>1564850</v>
      </c>
      <c r="K27" s="42">
        <f t="shared" si="5"/>
        <v>1564850</v>
      </c>
      <c r="L27" s="42">
        <v>0</v>
      </c>
      <c r="M27" s="42">
        <f t="shared" si="6"/>
        <v>0</v>
      </c>
      <c r="N27" s="42">
        <f t="shared" si="11"/>
        <v>978546</v>
      </c>
      <c r="O27" s="42">
        <f t="shared" si="12"/>
        <v>1793454</v>
      </c>
      <c r="P27" s="42">
        <f t="shared" si="13"/>
        <v>978546</v>
      </c>
      <c r="Q27" s="42">
        <f t="shared" si="14"/>
        <v>1793454</v>
      </c>
      <c r="R27" s="30">
        <f>ROUND(HARMEAN(F27,J27),0)</f>
        <v>1470005</v>
      </c>
      <c r="S27" s="30">
        <f t="shared" si="2"/>
        <v>1470005</v>
      </c>
      <c r="T27" s="31">
        <f>ROUND(GEOMEAN(F27,J27),0)</f>
        <v>1472712</v>
      </c>
      <c r="U27" s="31">
        <f t="shared" si="9"/>
        <v>1472712</v>
      </c>
      <c r="V27" s="31">
        <f>ROUND(AVERAGE(F27,J27),0)</f>
        <v>1475425</v>
      </c>
      <c r="W27" s="31">
        <f t="shared" si="10"/>
        <v>1475425</v>
      </c>
    </row>
    <row r="28" spans="2:23" s="2" customFormat="1" ht="120" customHeight="1" x14ac:dyDescent="0.3">
      <c r="B28" s="26">
        <v>15</v>
      </c>
      <c r="C28" s="27" t="s">
        <v>85</v>
      </c>
      <c r="D28" s="28" t="s">
        <v>71</v>
      </c>
      <c r="E28" s="29">
        <v>18</v>
      </c>
      <c r="F28" s="42">
        <v>840000</v>
      </c>
      <c r="G28" s="42">
        <f t="shared" si="3"/>
        <v>15120000</v>
      </c>
      <c r="H28" s="42">
        <v>261800</v>
      </c>
      <c r="I28" s="42">
        <f>H28*E28</f>
        <v>4712400</v>
      </c>
      <c r="J28" s="42">
        <v>2000000</v>
      </c>
      <c r="K28" s="42">
        <f t="shared" si="5"/>
        <v>36000000</v>
      </c>
      <c r="L28" s="42">
        <v>0</v>
      </c>
      <c r="M28" s="42">
        <f t="shared" si="6"/>
        <v>0</v>
      </c>
      <c r="N28" s="42">
        <f>ROUND(MEDIAN(F28,H28)-STDEVA(F28,H28),0)</f>
        <v>142051</v>
      </c>
      <c r="O28" s="42">
        <f>ROUND(MEDIAN(F28,H28)+STDEVA(F28,H28),0)</f>
        <v>959749</v>
      </c>
      <c r="P28" s="42">
        <f>ROUND(MEDIAN(G28,I28)-STDEVA(G28,I28),0)</f>
        <v>2556915</v>
      </c>
      <c r="Q28" s="42">
        <f>ROUND(MEDIAN(G28,I28)+STDEVA(G28,I28),0)</f>
        <v>17275485</v>
      </c>
      <c r="R28" s="30">
        <f>ROUND(HARMEAN(F28,H28),0)</f>
        <v>399187</v>
      </c>
      <c r="S28" s="30">
        <f t="shared" si="2"/>
        <v>7185366</v>
      </c>
      <c r="T28" s="31">
        <f>ROUND(GEOMEAN(F28,H28),0)</f>
        <v>468948</v>
      </c>
      <c r="U28" s="31">
        <f>T28*E28</f>
        <v>8441064</v>
      </c>
      <c r="V28" s="31">
        <f>ROUND(AVERAGE(F28,H28),0)</f>
        <v>550900</v>
      </c>
      <c r="W28" s="31">
        <f>V28*E28</f>
        <v>9916200</v>
      </c>
    </row>
    <row r="29" spans="2:23" s="4" customFormat="1" ht="41.25" customHeight="1" x14ac:dyDescent="0.3">
      <c r="B29" s="32"/>
      <c r="C29" s="33"/>
      <c r="D29" s="34"/>
      <c r="E29" s="35"/>
      <c r="F29" s="43">
        <f>SUM(F14:F28)</f>
        <v>14238000</v>
      </c>
      <c r="G29" s="43">
        <f>SUM(G14:G28)</f>
        <v>111510000</v>
      </c>
      <c r="H29" s="43">
        <f t="shared" ref="H29:I29" si="15">SUM(H14:H28)</f>
        <v>11126400</v>
      </c>
      <c r="I29" s="43">
        <f t="shared" si="15"/>
        <v>87396600</v>
      </c>
      <c r="J29" s="43">
        <f>SUM(J14:J28)</f>
        <v>21546775</v>
      </c>
      <c r="K29" s="43">
        <f>SUM(K14:K28)</f>
        <v>174547330</v>
      </c>
      <c r="L29" s="43">
        <f>SUM(L14:L28)</f>
        <v>5358519.9511513598</v>
      </c>
      <c r="M29" s="43">
        <f>SUM(M14:M28)</f>
        <v>62083507.17930647</v>
      </c>
      <c r="N29" s="44"/>
      <c r="O29" s="44"/>
      <c r="P29" s="44"/>
      <c r="Q29" s="44"/>
      <c r="R29" s="52">
        <f>SUM(R14:R28)</f>
        <v>12769082</v>
      </c>
      <c r="S29" s="52">
        <f>SUM(S14:S28)</f>
        <v>91101690</v>
      </c>
      <c r="T29" s="53">
        <f t="shared" ref="T29:U29" si="16">SUM(T14:T28)</f>
        <v>13062769</v>
      </c>
      <c r="U29" s="53">
        <f t="shared" si="16"/>
        <v>94277806</v>
      </c>
      <c r="V29" s="53">
        <f>SUM(V14:V28)</f>
        <v>13378454</v>
      </c>
      <c r="W29" s="53">
        <f>SUM(W14:W28)</f>
        <v>97731129</v>
      </c>
    </row>
    <row r="30" spans="2:23" ht="31.2" x14ac:dyDescent="0.55000000000000004">
      <c r="B30" s="20"/>
      <c r="C30" s="20"/>
      <c r="D30" s="20"/>
      <c r="E30" s="20"/>
      <c r="F30" s="21"/>
      <c r="G30" s="22"/>
      <c r="H30" s="22"/>
      <c r="I30" s="22"/>
      <c r="J30" s="22"/>
      <c r="K30" s="22"/>
      <c r="L30" s="22"/>
      <c r="M30" s="22"/>
      <c r="N30" s="22"/>
      <c r="O30" s="22"/>
      <c r="P30" s="22"/>
      <c r="Q30" s="22"/>
      <c r="R30" s="48"/>
      <c r="S30" s="48"/>
      <c r="T30" s="49"/>
      <c r="U30" s="49"/>
      <c r="V30" s="49"/>
      <c r="W30" s="49"/>
    </row>
    <row r="31" spans="2:23" customFormat="1" ht="309" customHeight="1" x14ac:dyDescent="0.55000000000000004">
      <c r="B31" s="68" t="s">
        <v>92</v>
      </c>
      <c r="C31" s="69"/>
      <c r="D31" s="69"/>
      <c r="E31" s="69"/>
      <c r="F31" s="69"/>
      <c r="G31" s="69"/>
      <c r="H31" s="69"/>
      <c r="I31" s="69"/>
      <c r="J31" s="69"/>
      <c r="K31" s="69"/>
      <c r="L31" s="69"/>
      <c r="M31" s="69"/>
      <c r="N31" s="69"/>
      <c r="O31" s="69"/>
      <c r="P31" s="69"/>
      <c r="Q31" s="69"/>
      <c r="R31" s="69"/>
      <c r="S31" s="69"/>
      <c r="T31" s="69"/>
      <c r="U31" s="69"/>
      <c r="V31" s="69"/>
      <c r="W31" s="54"/>
    </row>
    <row r="32" spans="2:23" customFormat="1" ht="71.099999999999994" customHeight="1" x14ac:dyDescent="0.55000000000000004">
      <c r="B32" s="70" t="s">
        <v>93</v>
      </c>
      <c r="C32" s="70"/>
      <c r="D32" s="70"/>
      <c r="E32" s="70"/>
      <c r="F32" s="70"/>
      <c r="G32" s="70"/>
      <c r="H32" s="70"/>
      <c r="I32" s="70"/>
      <c r="J32" s="70"/>
      <c r="K32" s="70"/>
      <c r="L32" s="70"/>
      <c r="M32" s="70"/>
      <c r="N32" s="70"/>
      <c r="O32" s="70"/>
      <c r="P32" s="70"/>
      <c r="Q32" s="70"/>
      <c r="R32" s="70"/>
      <c r="S32" s="70"/>
      <c r="T32" s="70"/>
      <c r="U32" s="70"/>
      <c r="V32" s="70"/>
      <c r="W32" s="54"/>
    </row>
    <row r="33" spans="2:23" customFormat="1" ht="15" customHeight="1" thickBot="1" x14ac:dyDescent="0.6">
      <c r="B33" s="36"/>
      <c r="C33" s="36"/>
      <c r="D33" s="37"/>
      <c r="E33" s="21"/>
      <c r="F33" s="36"/>
      <c r="G33" s="36"/>
      <c r="H33" s="36"/>
      <c r="I33" s="36"/>
      <c r="J33" s="36"/>
      <c r="K33" s="36"/>
      <c r="L33" s="38"/>
      <c r="M33" s="36"/>
      <c r="N33" s="38"/>
      <c r="O33" s="38"/>
      <c r="P33" s="38"/>
      <c r="Q33" s="38"/>
      <c r="R33" s="54"/>
      <c r="S33" s="54"/>
      <c r="T33" s="54"/>
      <c r="U33" s="54"/>
      <c r="V33" s="54"/>
      <c r="W33" s="54"/>
    </row>
    <row r="34" spans="2:23" customFormat="1" ht="61.5" customHeight="1" thickBot="1" x14ac:dyDescent="0.6">
      <c r="B34" s="71" t="s">
        <v>22</v>
      </c>
      <c r="C34" s="72"/>
      <c r="D34" s="59">
        <v>46083</v>
      </c>
      <c r="E34" s="60"/>
      <c r="F34" s="60"/>
      <c r="G34" s="60"/>
      <c r="H34" s="61"/>
      <c r="I34" s="39"/>
      <c r="J34" s="39"/>
      <c r="K34" s="39"/>
      <c r="L34" s="38"/>
      <c r="M34" s="39"/>
      <c r="N34" s="38"/>
      <c r="O34" s="38"/>
      <c r="P34" s="38"/>
      <c r="Q34" s="38"/>
      <c r="R34" s="54"/>
      <c r="S34" s="54"/>
      <c r="T34" s="54"/>
      <c r="U34" s="54"/>
      <c r="V34" s="54"/>
      <c r="W34" s="54"/>
    </row>
    <row r="35" spans="2:23" customFormat="1" ht="61.5" customHeight="1" thickBot="1" x14ac:dyDescent="0.6">
      <c r="B35" s="71" t="s">
        <v>23</v>
      </c>
      <c r="C35" s="72"/>
      <c r="D35" s="62" t="s">
        <v>86</v>
      </c>
      <c r="E35" s="63"/>
      <c r="F35" s="63"/>
      <c r="G35" s="63"/>
      <c r="H35" s="64"/>
      <c r="I35" s="40"/>
      <c r="J35" s="40"/>
      <c r="K35" s="40"/>
      <c r="L35" s="38"/>
      <c r="M35" s="40"/>
      <c r="N35" s="38"/>
      <c r="O35" s="38"/>
      <c r="P35" s="38"/>
      <c r="Q35" s="38"/>
      <c r="R35" s="54"/>
      <c r="S35" s="54"/>
      <c r="T35" s="54"/>
      <c r="U35" s="54"/>
      <c r="V35" s="54"/>
      <c r="W35" s="54"/>
    </row>
    <row r="36" spans="2:23" customFormat="1" ht="61.5" customHeight="1" thickBot="1" x14ac:dyDescent="0.6">
      <c r="B36" s="73" t="s">
        <v>24</v>
      </c>
      <c r="C36" s="74"/>
      <c r="D36" s="62" t="s">
        <v>87</v>
      </c>
      <c r="E36" s="63"/>
      <c r="F36" s="63"/>
      <c r="G36" s="63"/>
      <c r="H36" s="64"/>
      <c r="I36" s="40"/>
      <c r="J36" s="40"/>
      <c r="K36" s="40"/>
      <c r="L36" s="38"/>
      <c r="M36" s="40"/>
      <c r="N36" s="38"/>
      <c r="O36" s="38"/>
      <c r="P36" s="38"/>
      <c r="Q36" s="38"/>
      <c r="R36" s="54"/>
      <c r="S36" s="54"/>
      <c r="T36" s="54"/>
      <c r="U36" s="54"/>
      <c r="V36" s="54"/>
      <c r="W36" s="54"/>
    </row>
    <row r="37" spans="2:23" ht="31.2" x14ac:dyDescent="0.55000000000000004">
      <c r="B37" s="41"/>
      <c r="C37" s="19"/>
      <c r="D37" s="19"/>
      <c r="E37" s="20"/>
      <c r="F37" s="21"/>
      <c r="G37" s="22"/>
      <c r="H37" s="22"/>
      <c r="I37" s="22"/>
      <c r="J37" s="22"/>
      <c r="K37" s="22"/>
      <c r="L37" s="22"/>
      <c r="M37" s="22"/>
      <c r="N37" s="22"/>
      <c r="O37" s="22"/>
      <c r="P37" s="22"/>
      <c r="Q37" s="22"/>
      <c r="R37" s="48"/>
      <c r="S37" s="48"/>
      <c r="T37" s="49"/>
      <c r="U37" s="49"/>
      <c r="V37" s="49"/>
      <c r="W37" s="49"/>
    </row>
    <row r="38" spans="2:23" ht="31.2" x14ac:dyDescent="0.55000000000000004">
      <c r="B38" s="41"/>
      <c r="C38" s="19"/>
      <c r="D38" s="19"/>
      <c r="E38" s="20"/>
      <c r="F38" s="21"/>
      <c r="G38" s="22"/>
      <c r="H38" s="22"/>
      <c r="I38" s="22"/>
      <c r="J38" s="22"/>
      <c r="K38" s="22"/>
      <c r="L38" s="22"/>
      <c r="M38" s="22"/>
      <c r="N38" s="22"/>
      <c r="O38" s="22"/>
      <c r="P38" s="22"/>
      <c r="Q38" s="22"/>
      <c r="R38" s="48"/>
      <c r="S38" s="48"/>
      <c r="T38" s="49"/>
      <c r="U38" s="49"/>
      <c r="V38" s="49"/>
      <c r="W38" s="49"/>
    </row>
  </sheetData>
  <mergeCells count="28">
    <mergeCell ref="V1:W1"/>
    <mergeCell ref="V2:W2"/>
    <mergeCell ref="V3:W3"/>
    <mergeCell ref="B8:C8"/>
    <mergeCell ref="F12:G12"/>
    <mergeCell ref="H12:I12"/>
    <mergeCell ref="L12:M12"/>
    <mergeCell ref="R12:W12"/>
    <mergeCell ref="N12:O12"/>
    <mergeCell ref="P12:Q12"/>
    <mergeCell ref="B4:W4"/>
    <mergeCell ref="B1:D3"/>
    <mergeCell ref="E1:S3"/>
    <mergeCell ref="T1:U1"/>
    <mergeCell ref="B10:S10"/>
    <mergeCell ref="T2:U2"/>
    <mergeCell ref="T3:U3"/>
    <mergeCell ref="D34:H34"/>
    <mergeCell ref="D35:H35"/>
    <mergeCell ref="D36:H36"/>
    <mergeCell ref="B5:W5"/>
    <mergeCell ref="B31:V31"/>
    <mergeCell ref="B32:V32"/>
    <mergeCell ref="B34:C34"/>
    <mergeCell ref="B35:C35"/>
    <mergeCell ref="B36:C36"/>
    <mergeCell ref="D8:S8"/>
    <mergeCell ref="J12:K12"/>
  </mergeCells>
  <conditionalFormatting sqref="F14 H14 J14 L14">
    <cfRule type="cellIs" dxfId="31" priority="34" operator="between">
      <formula>$N$14</formula>
      <formula>$O$14</formula>
    </cfRule>
  </conditionalFormatting>
  <conditionalFormatting sqref="F15 H15 J15 L15">
    <cfRule type="cellIs" dxfId="30" priority="33" operator="between">
      <formula>$N$15</formula>
      <formula>$O$15</formula>
    </cfRule>
  </conditionalFormatting>
  <conditionalFormatting sqref="F16 H16 J16 L16">
    <cfRule type="cellIs" dxfId="29" priority="32" operator="between">
      <formula>$N$16</formula>
      <formula>$O$16</formula>
    </cfRule>
  </conditionalFormatting>
  <conditionalFormatting sqref="F17 H17 J17 L17">
    <cfRule type="cellIs" dxfId="28" priority="31" operator="between">
      <formula>$N$17</formula>
      <formula>$O$17</formula>
    </cfRule>
  </conditionalFormatting>
  <conditionalFormatting sqref="F18 H18 J18 L18">
    <cfRule type="cellIs" dxfId="27" priority="30" operator="between">
      <formula>$N$18</formula>
      <formula>$O$18</formula>
    </cfRule>
  </conditionalFormatting>
  <conditionalFormatting sqref="F19 H19 J19 L19:L20">
    <cfRule type="cellIs" dxfId="26" priority="29" operator="between">
      <formula>$N$19</formula>
      <formula>$O$19</formula>
    </cfRule>
  </conditionalFormatting>
  <conditionalFormatting sqref="F20 H20 J20">
    <cfRule type="cellIs" dxfId="25" priority="28" operator="between">
      <formula>$N$20</formula>
      <formula>$O$20</formula>
    </cfRule>
  </conditionalFormatting>
  <conditionalFormatting sqref="F21 H21 J21 L21">
    <cfRule type="cellIs" dxfId="24" priority="2" operator="between">
      <formula>$N$21</formula>
      <formula>$O$21</formula>
    </cfRule>
  </conditionalFormatting>
  <conditionalFormatting sqref="F22 H22 J22 L22">
    <cfRule type="cellIs" dxfId="23" priority="26" operator="between">
      <formula>$N$22</formula>
      <formula>$O$22</formula>
    </cfRule>
  </conditionalFormatting>
  <conditionalFormatting sqref="F23 H23 J23 L23">
    <cfRule type="cellIs" dxfId="22" priority="25" operator="between">
      <formula>$N$23</formula>
      <formula>$O$23</formula>
    </cfRule>
  </conditionalFormatting>
  <conditionalFormatting sqref="F24 H24 J24 L24">
    <cfRule type="cellIs" dxfId="21" priority="24" operator="between">
      <formula>$N$24</formula>
      <formula>$O$24</formula>
    </cfRule>
  </conditionalFormatting>
  <conditionalFormatting sqref="F25 H25 J25 L25">
    <cfRule type="cellIs" dxfId="20" priority="23" operator="between">
      <formula>$N$25</formula>
      <formula>$O$25</formula>
    </cfRule>
  </conditionalFormatting>
  <conditionalFormatting sqref="F26 H26 J26 L26">
    <cfRule type="cellIs" dxfId="19" priority="22" operator="between">
      <formula>$N$26</formula>
      <formula>$O$26</formula>
    </cfRule>
  </conditionalFormatting>
  <conditionalFormatting sqref="F27 H27 J27 L27">
    <cfRule type="cellIs" dxfId="18" priority="21" operator="between">
      <formula>$N$27</formula>
      <formula>$O$27</formula>
    </cfRule>
  </conditionalFormatting>
  <conditionalFormatting sqref="F28 H28 J28 L28">
    <cfRule type="cellIs" dxfId="17" priority="20" operator="between">
      <formula>$N$28</formula>
      <formula>$O$28</formula>
    </cfRule>
  </conditionalFormatting>
  <conditionalFormatting sqref="G14 I14 K14 M14">
    <cfRule type="cellIs" dxfId="16" priority="19" operator="between">
      <formula>$P$14</formula>
      <formula>$Q$14</formula>
    </cfRule>
  </conditionalFormatting>
  <conditionalFormatting sqref="G15 I15 K15 M15">
    <cfRule type="cellIs" dxfId="15" priority="18" operator="between">
      <formula>$P$15</formula>
      <formula>$Q$15</formula>
    </cfRule>
  </conditionalFormatting>
  <conditionalFormatting sqref="G16 I16 K16 M16">
    <cfRule type="cellIs" dxfId="14" priority="17" operator="between">
      <formula>$P$16</formula>
      <formula>$Q$16</formula>
    </cfRule>
  </conditionalFormatting>
  <conditionalFormatting sqref="G17 I17 K17 M17">
    <cfRule type="cellIs" dxfId="13" priority="16" operator="between">
      <formula>$P$17</formula>
      <formula>$Q$17</formula>
    </cfRule>
  </conditionalFormatting>
  <conditionalFormatting sqref="G18 I18 K18 M18">
    <cfRule type="cellIs" dxfId="12" priority="15" operator="between">
      <formula>$P$18</formula>
      <formula>$Q$18</formula>
    </cfRule>
  </conditionalFormatting>
  <conditionalFormatting sqref="G19 I19 K19 M19">
    <cfRule type="cellIs" dxfId="11" priority="14" operator="between">
      <formula>$P$19</formula>
      <formula>$Q$19</formula>
    </cfRule>
  </conditionalFormatting>
  <conditionalFormatting sqref="G20 I20 K20">
    <cfRule type="cellIs" dxfId="10" priority="13" operator="between">
      <formula>$P$20</formula>
      <formula>$Q$20</formula>
    </cfRule>
  </conditionalFormatting>
  <conditionalFormatting sqref="G21 I21 K21 M21">
    <cfRule type="cellIs" dxfId="9" priority="1" operator="between">
      <formula>$P$21</formula>
      <formula>$Q$21</formula>
    </cfRule>
  </conditionalFormatting>
  <conditionalFormatting sqref="G22 I22 K22 M22">
    <cfRule type="cellIs" dxfId="8" priority="11" operator="between">
      <formula>$P$22</formula>
      <formula>$Q$22</formula>
    </cfRule>
  </conditionalFormatting>
  <conditionalFormatting sqref="G23 I23 K23 M23">
    <cfRule type="cellIs" dxfId="7" priority="10" operator="between">
      <formula>$P$23</formula>
      <formula>$Q$23</formula>
    </cfRule>
  </conditionalFormatting>
  <conditionalFormatting sqref="G24 I24 K24 M24">
    <cfRule type="cellIs" dxfId="6" priority="9" operator="between">
      <formula>$P$24</formula>
      <formula>$Q$24</formula>
    </cfRule>
  </conditionalFormatting>
  <conditionalFormatting sqref="G25 I25 K25 M25">
    <cfRule type="cellIs" dxfId="5" priority="8" operator="between">
      <formula>$P$25</formula>
      <formula>$Q$25</formula>
    </cfRule>
  </conditionalFormatting>
  <conditionalFormatting sqref="G26 I26 K26 M26">
    <cfRule type="cellIs" dxfId="4" priority="7" operator="between">
      <formula>$P$26</formula>
      <formula>$Q$26</formula>
    </cfRule>
  </conditionalFormatting>
  <conditionalFormatting sqref="G27 I27 K27 M27">
    <cfRule type="cellIs" dxfId="3" priority="6" operator="between">
      <formula>$P$27</formula>
      <formula>$Q$27</formula>
    </cfRule>
  </conditionalFormatting>
  <conditionalFormatting sqref="G28 I28 K28 M28">
    <cfRule type="cellIs" dxfId="2" priority="5" operator="between">
      <formula>$P$28</formula>
      <formula>$Q$28</formula>
    </cfRule>
  </conditionalFormatting>
  <conditionalFormatting sqref="L20">
    <cfRule type="cellIs" dxfId="1" priority="4" operator="between">
      <formula>$N$20</formula>
      <formula>$O$20</formula>
    </cfRule>
  </conditionalFormatting>
  <conditionalFormatting sqref="M20">
    <cfRule type="cellIs" dxfId="0" priority="3" operator="between">
      <formula>$P$20</formula>
      <formula>$Q$20</formula>
    </cfRule>
  </conditionalFormatting>
  <pageMargins left="0.25" right="0.25" top="0.75" bottom="0.75" header="0.3" footer="0.3"/>
  <pageSetup paperSize="9" scale="12" fitToHeight="0" orientation="landscape" r:id="rId1"/>
  <colBreaks count="1" manualBreakCount="1">
    <brk id="21" max="37"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baseColWidth="10" defaultColWidth="9.109375" defaultRowHeight="14.4" x14ac:dyDescent="0.3"/>
  <cols>
    <col min="3" max="3" width="9.109375" customWidth="1"/>
    <col min="4" max="4" width="39.5546875" style="13" customWidth="1"/>
    <col min="5" max="5" width="12.109375" customWidth="1"/>
  </cols>
  <sheetData>
    <row r="2" spans="2:17" s="1" customFormat="1" x14ac:dyDescent="0.3">
      <c r="B2" s="5"/>
      <c r="C2" s="112" t="s">
        <v>25</v>
      </c>
      <c r="D2" s="113"/>
      <c r="E2" s="113"/>
      <c r="F2" s="3"/>
      <c r="G2" s="4"/>
      <c r="H2" s="4"/>
      <c r="I2" s="4"/>
      <c r="J2" s="4"/>
      <c r="K2" s="4"/>
      <c r="L2" s="4"/>
      <c r="M2" s="4"/>
      <c r="N2" s="4"/>
      <c r="O2" s="4"/>
      <c r="P2" s="4"/>
      <c r="Q2" s="4"/>
    </row>
    <row r="3" spans="2:17" s="1" customFormat="1" x14ac:dyDescent="0.3">
      <c r="B3" s="9" t="b">
        <v>0</v>
      </c>
      <c r="C3" s="114" t="s">
        <v>26</v>
      </c>
      <c r="D3" s="114"/>
      <c r="E3" s="114"/>
      <c r="F3" s="3"/>
      <c r="G3" s="4"/>
      <c r="H3" s="4"/>
      <c r="I3" s="4"/>
      <c r="J3" s="4"/>
      <c r="K3" s="4"/>
      <c r="L3" s="4"/>
      <c r="M3" s="4"/>
      <c r="N3" s="4"/>
      <c r="O3" s="4"/>
      <c r="P3" s="4"/>
      <c r="Q3" s="4"/>
    </row>
    <row r="4" spans="2:17" s="1" customFormat="1" x14ac:dyDescent="0.3">
      <c r="B4" s="9" t="b">
        <v>0</v>
      </c>
      <c r="C4" s="114" t="s">
        <v>27</v>
      </c>
      <c r="D4" s="114"/>
      <c r="E4" s="114"/>
      <c r="F4" s="3"/>
      <c r="G4" s="4"/>
      <c r="H4" s="4"/>
      <c r="I4" s="4"/>
      <c r="J4" s="4"/>
      <c r="K4" s="4"/>
      <c r="L4" s="4"/>
      <c r="M4" s="4"/>
      <c r="N4" s="4"/>
      <c r="O4" s="4"/>
      <c r="P4" s="4"/>
      <c r="Q4" s="4"/>
    </row>
    <row r="5" spans="2:17" s="1" customFormat="1" x14ac:dyDescent="0.3">
      <c r="B5" s="9" t="b">
        <v>0</v>
      </c>
      <c r="C5" s="114" t="s">
        <v>28</v>
      </c>
      <c r="D5" s="114"/>
      <c r="E5" s="114"/>
      <c r="F5" s="3"/>
      <c r="G5" s="4"/>
      <c r="H5" s="4"/>
      <c r="I5" s="4"/>
      <c r="J5" s="4"/>
      <c r="K5" s="4"/>
      <c r="L5" s="4"/>
      <c r="M5" s="4"/>
      <c r="N5" s="4"/>
      <c r="O5" s="4"/>
      <c r="P5" s="4"/>
      <c r="Q5" s="4"/>
    </row>
    <row r="6" spans="2:17" s="1" customFormat="1" x14ac:dyDescent="0.3">
      <c r="B6" s="9" t="b">
        <v>0</v>
      </c>
      <c r="C6" s="114" t="s">
        <v>29</v>
      </c>
      <c r="D6" s="114"/>
      <c r="E6" s="114"/>
      <c r="F6" s="3"/>
      <c r="G6" s="4"/>
      <c r="H6" s="4"/>
      <c r="I6" s="4"/>
      <c r="J6" s="4"/>
      <c r="K6" s="4"/>
      <c r="L6" s="4"/>
      <c r="M6" s="4"/>
      <c r="N6" s="4"/>
      <c r="O6" s="4"/>
      <c r="P6" s="4"/>
      <c r="Q6" s="4"/>
    </row>
    <row r="7" spans="2:17" s="1" customFormat="1" x14ac:dyDescent="0.3">
      <c r="B7" s="9" t="b">
        <v>0</v>
      </c>
      <c r="C7" s="114" t="s">
        <v>30</v>
      </c>
      <c r="D7" s="114"/>
      <c r="E7" s="114"/>
      <c r="F7" s="3"/>
      <c r="G7" s="4"/>
      <c r="H7" s="4"/>
      <c r="I7" s="4"/>
      <c r="J7" s="4"/>
      <c r="K7" s="4"/>
      <c r="L7" s="4"/>
      <c r="M7" s="4"/>
      <c r="N7" s="4"/>
      <c r="O7" s="4"/>
      <c r="P7" s="4"/>
      <c r="Q7" s="4"/>
    </row>
    <row r="8" spans="2:17" s="1" customFormat="1" x14ac:dyDescent="0.3">
      <c r="B8" s="9" t="b">
        <v>0</v>
      </c>
      <c r="C8" s="114" t="s">
        <v>31</v>
      </c>
      <c r="D8" s="114"/>
      <c r="E8" s="114"/>
      <c r="F8" s="3"/>
      <c r="G8" s="4"/>
      <c r="H8" s="4"/>
      <c r="I8" s="4"/>
      <c r="J8" s="4"/>
      <c r="K8" s="4"/>
      <c r="L8" s="4"/>
      <c r="M8" s="4"/>
      <c r="N8" s="4"/>
      <c r="O8" s="4"/>
      <c r="P8" s="4"/>
      <c r="Q8" s="4"/>
    </row>
    <row r="9" spans="2:17" s="1" customFormat="1" x14ac:dyDescent="0.3">
      <c r="B9" s="9" t="b">
        <v>0</v>
      </c>
      <c r="C9" s="114" t="s">
        <v>32</v>
      </c>
      <c r="D9" s="114"/>
      <c r="E9" s="114"/>
      <c r="F9" s="3"/>
      <c r="G9" s="4"/>
      <c r="H9" s="4"/>
      <c r="I9" s="4"/>
      <c r="J9" s="4"/>
      <c r="K9" s="4"/>
      <c r="L9" s="4"/>
      <c r="M9" s="4"/>
      <c r="N9" s="4"/>
      <c r="O9" s="4"/>
      <c r="P9" s="4"/>
      <c r="Q9" s="4"/>
    </row>
    <row r="10" spans="2:17" s="1" customFormat="1" x14ac:dyDescent="0.3">
      <c r="B10" s="9" t="b">
        <v>0</v>
      </c>
      <c r="C10" s="114" t="s">
        <v>33</v>
      </c>
      <c r="D10" s="114"/>
      <c r="E10" s="114"/>
      <c r="F10" s="3"/>
      <c r="G10" s="4"/>
      <c r="H10" s="4"/>
      <c r="I10" s="4"/>
      <c r="J10" s="4"/>
      <c r="K10" s="4"/>
      <c r="L10" s="4"/>
      <c r="M10" s="4"/>
      <c r="N10" s="4"/>
      <c r="O10" s="4"/>
      <c r="P10" s="4"/>
      <c r="Q10" s="4"/>
    </row>
    <row r="11" spans="2:17" s="1" customFormat="1" x14ac:dyDescent="0.3">
      <c r="B11" s="9" t="b">
        <v>0</v>
      </c>
      <c r="C11" s="114" t="s">
        <v>34</v>
      </c>
      <c r="D11" s="114"/>
      <c r="E11" s="114"/>
      <c r="F11" s="3"/>
      <c r="G11" s="4"/>
      <c r="H11" s="4"/>
      <c r="I11" s="4"/>
      <c r="J11" s="4"/>
      <c r="K11" s="4"/>
      <c r="L11" s="4"/>
      <c r="M11" s="4"/>
      <c r="N11" s="4"/>
      <c r="O11" s="4"/>
      <c r="P11" s="4"/>
      <c r="Q11" s="4"/>
    </row>
    <row r="12" spans="2:17" s="1" customFormat="1" x14ac:dyDescent="0.3">
      <c r="B12" s="9" t="b">
        <v>0</v>
      </c>
      <c r="C12" s="114" t="s">
        <v>35</v>
      </c>
      <c r="D12" s="114"/>
      <c r="E12" s="114"/>
      <c r="F12" s="3"/>
      <c r="G12" s="4"/>
      <c r="H12" s="4"/>
      <c r="I12" s="4"/>
      <c r="J12" s="4"/>
      <c r="K12" s="4"/>
      <c r="L12" s="4"/>
      <c r="M12" s="4"/>
      <c r="N12" s="4"/>
      <c r="O12" s="4"/>
      <c r="P12" s="4"/>
      <c r="Q12" s="4"/>
    </row>
    <row r="13" spans="2:17" s="1" customFormat="1" x14ac:dyDescent="0.3">
      <c r="B13" s="9" t="b">
        <v>0</v>
      </c>
      <c r="C13" s="114" t="s">
        <v>36</v>
      </c>
      <c r="D13" s="114"/>
      <c r="E13" s="114"/>
      <c r="F13" s="3"/>
      <c r="G13" s="4"/>
      <c r="H13" s="4"/>
      <c r="I13" s="4"/>
      <c r="J13" s="4"/>
      <c r="K13" s="4"/>
      <c r="L13" s="4"/>
      <c r="M13" s="4"/>
      <c r="N13" s="4"/>
      <c r="O13" s="4"/>
      <c r="P13" s="4"/>
      <c r="Q13" s="4"/>
    </row>
    <row r="14" spans="2:17" s="1" customFormat="1" x14ac:dyDescent="0.3">
      <c r="B14" s="9" t="b">
        <v>0</v>
      </c>
      <c r="C14" s="114" t="s">
        <v>37</v>
      </c>
      <c r="D14" s="114"/>
      <c r="E14" s="114"/>
      <c r="F14" s="3"/>
      <c r="G14" s="4"/>
      <c r="H14" s="4"/>
      <c r="I14" s="4"/>
      <c r="J14" s="4"/>
      <c r="K14" s="4"/>
      <c r="L14" s="4"/>
      <c r="M14" s="4"/>
      <c r="N14" s="4"/>
      <c r="O14" s="4"/>
      <c r="P14" s="4"/>
      <c r="Q14" s="4"/>
    </row>
    <row r="15" spans="2:17" s="1" customFormat="1" x14ac:dyDescent="0.3">
      <c r="B15" s="9" t="b">
        <v>0</v>
      </c>
      <c r="C15" s="114" t="s">
        <v>38</v>
      </c>
      <c r="D15" s="114"/>
      <c r="E15" s="114"/>
      <c r="F15" s="3"/>
      <c r="G15" s="4"/>
      <c r="H15" s="4"/>
      <c r="I15" s="4"/>
      <c r="J15" s="4"/>
      <c r="K15" s="4"/>
      <c r="L15" s="4"/>
      <c r="M15" s="4"/>
      <c r="N15" s="4"/>
      <c r="O15" s="4"/>
      <c r="P15" s="4"/>
      <c r="Q15" s="4"/>
    </row>
    <row r="16" spans="2:17" s="1" customFormat="1" x14ac:dyDescent="0.3">
      <c r="B16" s="9" t="b">
        <v>0</v>
      </c>
      <c r="C16" s="114" t="s">
        <v>39</v>
      </c>
      <c r="D16" s="114"/>
      <c r="E16" s="114"/>
      <c r="F16" s="3"/>
      <c r="G16" s="4"/>
      <c r="H16" s="4"/>
      <c r="I16" s="4"/>
      <c r="J16" s="4"/>
      <c r="K16" s="4"/>
      <c r="L16" s="4"/>
      <c r="M16" s="4"/>
      <c r="N16" s="4"/>
      <c r="O16" s="4"/>
      <c r="P16" s="4"/>
      <c r="Q16" s="4"/>
    </row>
    <row r="17" spans="2:17" s="1" customFormat="1" x14ac:dyDescent="0.3">
      <c r="B17" s="9" t="b">
        <v>0</v>
      </c>
      <c r="C17" s="114" t="s">
        <v>40</v>
      </c>
      <c r="D17" s="114"/>
      <c r="E17" s="114"/>
      <c r="F17" s="3"/>
      <c r="G17" s="4"/>
      <c r="H17" s="4"/>
      <c r="I17" s="4"/>
      <c r="J17" s="4"/>
      <c r="K17" s="4"/>
      <c r="L17" s="4"/>
      <c r="M17" s="4"/>
      <c r="N17" s="4"/>
      <c r="O17" s="4"/>
      <c r="P17" s="4"/>
      <c r="Q17" s="4"/>
    </row>
    <row r="18" spans="2:17" s="1" customFormat="1" x14ac:dyDescent="0.3">
      <c r="B18" s="9" t="b">
        <v>0</v>
      </c>
      <c r="C18" s="114" t="s">
        <v>41</v>
      </c>
      <c r="D18" s="114"/>
      <c r="E18" s="114"/>
      <c r="F18" s="3"/>
      <c r="G18" s="4"/>
      <c r="H18" s="4"/>
      <c r="I18" s="4"/>
      <c r="J18" s="4"/>
      <c r="K18" s="4"/>
      <c r="L18" s="4"/>
      <c r="M18" s="4"/>
      <c r="N18" s="4"/>
      <c r="O18" s="4"/>
      <c r="P18" s="4"/>
      <c r="Q18" s="4"/>
    </row>
    <row r="19" spans="2:17" s="1" customFormat="1" x14ac:dyDescent="0.3">
      <c r="B19" s="9" t="b">
        <v>0</v>
      </c>
      <c r="C19" s="114" t="s">
        <v>42</v>
      </c>
      <c r="D19" s="114"/>
      <c r="E19" s="114"/>
      <c r="F19" s="3"/>
      <c r="G19" s="4"/>
      <c r="H19" s="4"/>
      <c r="I19" s="4"/>
      <c r="J19" s="4"/>
      <c r="K19" s="4"/>
      <c r="L19" s="4"/>
      <c r="M19" s="4"/>
      <c r="N19" s="4"/>
      <c r="O19" s="4"/>
      <c r="P19" s="4"/>
      <c r="Q19" s="4"/>
    </row>
    <row r="20" spans="2:17" s="1" customFormat="1" x14ac:dyDescent="0.3">
      <c r="B20" s="5"/>
      <c r="C20" s="2"/>
      <c r="D20" s="2"/>
      <c r="E20"/>
      <c r="F20" s="3"/>
      <c r="G20" s="4"/>
      <c r="H20" s="4"/>
      <c r="I20" s="4"/>
      <c r="J20" s="4"/>
      <c r="K20" s="4"/>
      <c r="L20" s="4"/>
      <c r="M20" s="4"/>
      <c r="N20" s="4"/>
      <c r="O20" s="4"/>
      <c r="P20" s="4"/>
      <c r="Q20" s="4"/>
    </row>
    <row r="21" spans="2:17" x14ac:dyDescent="0.3">
      <c r="C21" s="6" t="s">
        <v>9</v>
      </c>
      <c r="D21" s="11" t="s">
        <v>43</v>
      </c>
      <c r="E21" s="6" t="s">
        <v>44</v>
      </c>
    </row>
    <row r="22" spans="2:17" ht="28.8" hidden="1" x14ac:dyDescent="0.3">
      <c r="C22" s="10">
        <v>1</v>
      </c>
      <c r="D22" s="7" t="s">
        <v>45</v>
      </c>
      <c r="E22" s="8" t="b">
        <v>0</v>
      </c>
    </row>
    <row r="23" spans="2:17" hidden="1" x14ac:dyDescent="0.3">
      <c r="C23" s="10">
        <v>2</v>
      </c>
      <c r="D23" s="7" t="s">
        <v>46</v>
      </c>
      <c r="E23" s="8" t="b">
        <v>0</v>
      </c>
    </row>
    <row r="24" spans="2:17" ht="28.8" hidden="1" x14ac:dyDescent="0.3">
      <c r="C24" s="10">
        <v>3</v>
      </c>
      <c r="D24" s="7" t="s">
        <v>47</v>
      </c>
      <c r="E24" s="8" t="b">
        <v>0</v>
      </c>
    </row>
    <row r="25" spans="2:17" hidden="1" x14ac:dyDescent="0.3">
      <c r="C25" s="10">
        <v>4</v>
      </c>
      <c r="D25" s="7" t="s">
        <v>48</v>
      </c>
      <c r="E25" s="8" t="b">
        <v>0</v>
      </c>
    </row>
    <row r="26" spans="2:17" hidden="1" x14ac:dyDescent="0.3">
      <c r="C26" s="10">
        <v>5</v>
      </c>
      <c r="D26" s="7" t="s">
        <v>49</v>
      </c>
      <c r="E26" s="8" t="b">
        <v>0</v>
      </c>
    </row>
    <row r="27" spans="2:17" ht="28.8" hidden="1" x14ac:dyDescent="0.3">
      <c r="C27" s="10">
        <v>6</v>
      </c>
      <c r="D27" s="7" t="s">
        <v>50</v>
      </c>
      <c r="E27" s="8" t="b">
        <v>0</v>
      </c>
    </row>
    <row r="28" spans="2:17" ht="28.8" hidden="1" x14ac:dyDescent="0.3">
      <c r="C28" s="10">
        <v>1</v>
      </c>
      <c r="D28" s="12" t="s">
        <v>51</v>
      </c>
      <c r="E28" s="8" t="b">
        <v>0</v>
      </c>
    </row>
    <row r="29" spans="2:17" ht="28.8" hidden="1" x14ac:dyDescent="0.3">
      <c r="C29" s="10">
        <v>2</v>
      </c>
      <c r="D29" s="12" t="s">
        <v>52</v>
      </c>
      <c r="E29" s="8" t="b">
        <v>0</v>
      </c>
    </row>
    <row r="30" spans="2:17" ht="57.6" hidden="1" x14ac:dyDescent="0.3">
      <c r="C30" s="10">
        <v>3</v>
      </c>
      <c r="D30" s="7" t="s">
        <v>53</v>
      </c>
      <c r="E30" s="8" t="b">
        <v>0</v>
      </c>
    </row>
    <row r="31" spans="2:17" ht="28.8" hidden="1" x14ac:dyDescent="0.3">
      <c r="C31" s="10">
        <v>4</v>
      </c>
      <c r="D31" s="7" t="s">
        <v>54</v>
      </c>
      <c r="E31" s="8" t="b">
        <v>0</v>
      </c>
    </row>
    <row r="32" spans="2:17" ht="57.6" hidden="1" x14ac:dyDescent="0.3">
      <c r="C32" s="10">
        <v>5</v>
      </c>
      <c r="D32" s="7" t="s">
        <v>55</v>
      </c>
      <c r="E32" s="8" t="b">
        <v>0</v>
      </c>
    </row>
    <row r="33" spans="3:5" ht="28.8" hidden="1" x14ac:dyDescent="0.3">
      <c r="C33" s="10">
        <v>6</v>
      </c>
      <c r="D33" s="7" t="s">
        <v>56</v>
      </c>
      <c r="E33" s="8" t="b">
        <v>0</v>
      </c>
    </row>
    <row r="34" spans="3:5" ht="57.6" hidden="1" x14ac:dyDescent="0.3">
      <c r="C34" s="10">
        <v>7</v>
      </c>
      <c r="D34" s="7" t="s">
        <v>57</v>
      </c>
      <c r="E34" s="8" t="b">
        <v>0</v>
      </c>
    </row>
    <row r="35" spans="3:5" ht="28.8" hidden="1" x14ac:dyDescent="0.3">
      <c r="C35" s="10">
        <v>8</v>
      </c>
      <c r="D35" s="7" t="s">
        <v>58</v>
      </c>
      <c r="E35" s="8" t="b">
        <v>0</v>
      </c>
    </row>
    <row r="36" spans="3:5" ht="28.8" x14ac:dyDescent="0.3">
      <c r="C36" s="10">
        <v>1</v>
      </c>
      <c r="D36" s="7" t="s">
        <v>59</v>
      </c>
      <c r="E36" s="8" t="b">
        <v>0</v>
      </c>
    </row>
    <row r="37" spans="3:5" ht="43.2" x14ac:dyDescent="0.3">
      <c r="C37" s="10">
        <v>2</v>
      </c>
      <c r="D37" s="7" t="s">
        <v>60</v>
      </c>
      <c r="E37" s="8" t="b">
        <v>0</v>
      </c>
    </row>
    <row r="38" spans="3:5" ht="43.2" x14ac:dyDescent="0.3">
      <c r="C38" s="10">
        <v>3</v>
      </c>
      <c r="D38" s="7" t="s">
        <v>61</v>
      </c>
      <c r="E38" s="8" t="b">
        <v>0</v>
      </c>
    </row>
    <row r="41" spans="3:5" ht="54.9" customHeight="1" x14ac:dyDescent="0.3">
      <c r="C41" s="108" t="s">
        <v>62</v>
      </c>
      <c r="D41" s="111"/>
      <c r="E41" s="111"/>
    </row>
    <row r="42" spans="3:5" s="3" customFormat="1" ht="27" customHeight="1" x14ac:dyDescent="0.3">
      <c r="C42" s="108"/>
      <c r="D42" s="110" t="s">
        <v>63</v>
      </c>
      <c r="E42" s="110"/>
    </row>
    <row r="43" spans="3:5" s="3" customFormat="1" ht="54.9" customHeight="1" x14ac:dyDescent="0.3">
      <c r="C43" s="108" t="s">
        <v>64</v>
      </c>
      <c r="D43" s="109"/>
      <c r="E43" s="109"/>
    </row>
    <row r="44" spans="3:5" s="3" customFormat="1" ht="27" customHeight="1" x14ac:dyDescent="0.3">
      <c r="C44" s="108"/>
      <c r="D44" s="110" t="s">
        <v>63</v>
      </c>
      <c r="E44" s="110"/>
    </row>
    <row r="45" spans="3:5" s="3" customFormat="1" ht="54.9" customHeight="1" x14ac:dyDescent="0.3">
      <c r="C45" s="108" t="s">
        <v>65</v>
      </c>
      <c r="D45" s="109"/>
      <c r="E45" s="109"/>
    </row>
    <row r="46" spans="3:5" s="3" customFormat="1" ht="27" customHeight="1" x14ac:dyDescent="0.3">
      <c r="C46" s="108"/>
      <c r="D46" s="110" t="s">
        <v>63</v>
      </c>
      <c r="E46" s="110"/>
    </row>
    <row r="49" spans="2:17" s="1" customFormat="1" x14ac:dyDescent="0.3">
      <c r="B49" s="5"/>
      <c r="C49" s="2"/>
      <c r="D49" s="2"/>
      <c r="E49"/>
      <c r="F49" s="3"/>
      <c r="G49" s="4"/>
      <c r="H49" s="4"/>
      <c r="I49" s="4"/>
      <c r="J49" s="4"/>
      <c r="K49" s="4"/>
      <c r="L49" s="4"/>
      <c r="M49" s="4"/>
      <c r="N49" s="4"/>
      <c r="O49" s="4"/>
      <c r="P49" s="4"/>
      <c r="Q49" s="4"/>
    </row>
    <row r="50" spans="2:17" s="1" customFormat="1" x14ac:dyDescent="0.3">
      <c r="B50" s="5"/>
      <c r="C50" s="2"/>
      <c r="D50" s="2"/>
      <c r="E50"/>
      <c r="F50" s="3"/>
      <c r="G50" s="4"/>
      <c r="H50" s="4"/>
      <c r="I50" s="4"/>
      <c r="J50" s="4"/>
      <c r="K50" s="4"/>
      <c r="L50" s="4"/>
      <c r="M50" s="4"/>
      <c r="N50" s="4"/>
      <c r="O50" s="4"/>
      <c r="P50" s="4"/>
      <c r="Q50" s="4"/>
    </row>
  </sheetData>
  <mergeCells count="27">
    <mergeCell ref="C17:E17"/>
    <mergeCell ref="C18:E18"/>
    <mergeCell ref="C19:E19"/>
    <mergeCell ref="C12:E12"/>
    <mergeCell ref="C13:E13"/>
    <mergeCell ref="C14:E14"/>
    <mergeCell ref="C15:E15"/>
    <mergeCell ref="C16:E16"/>
    <mergeCell ref="C7:E7"/>
    <mergeCell ref="C8:E8"/>
    <mergeCell ref="C9:E9"/>
    <mergeCell ref="C10:E10"/>
    <mergeCell ref="C11:E11"/>
    <mergeCell ref="C2:E2"/>
    <mergeCell ref="C3:E3"/>
    <mergeCell ref="C4:E4"/>
    <mergeCell ref="C5:E5"/>
    <mergeCell ref="C6:E6"/>
    <mergeCell ref="C45:C46"/>
    <mergeCell ref="D45:E45"/>
    <mergeCell ref="D46:E46"/>
    <mergeCell ref="C41:C42"/>
    <mergeCell ref="D41:E41"/>
    <mergeCell ref="D42:E42"/>
    <mergeCell ref="C43:C44"/>
    <mergeCell ref="D43:E43"/>
    <mergeCell ref="D44:E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2.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Sandra Marcela Vasquez Tinoco</cp:lastModifiedBy>
  <cp:revision/>
  <dcterms:created xsi:type="dcterms:W3CDTF">2023-05-24T19:36:50Z</dcterms:created>
  <dcterms:modified xsi:type="dcterms:W3CDTF">2026-05-08T17:00:09Z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