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Users/linimariamartinez/Downloads/"/>
    </mc:Choice>
  </mc:AlternateContent>
  <xr:revisionPtr revIDLastSave="1" documentId="13_ncr:1_{E943F9F0-9AC1-B046-8BAA-FF28D9529409}" xr6:coauthVersionLast="47" xr6:coauthVersionMax="47" xr10:uidLastSave="{65AE18EC-C03D-4388-91BF-DFE03DF6CA02}"/>
  <bookViews>
    <workbookView xWindow="15740" yWindow="680" windowWidth="13660" windowHeight="16860" xr2:uid="{138AC1E3-706C-4F83-A642-DCE832174582}"/>
  </bookViews>
  <sheets>
    <sheet name="MATRIZ DE RIESGOS" sheetId="1" r:id="rId1"/>
    <sheet name="INFORMACION" sheetId="3" r:id="rId2"/>
    <sheet name="VALORACION" sheetId="5" r:id="rId3"/>
    <sheet name="EJEMPLOS DE RIESGOS" sheetId="4" r:id="rId4"/>
    <sheet name="DATOS" sheetId="2" state="hidden" r:id="rId5"/>
  </sheets>
  <definedNames>
    <definedName name="_xlnm.Print_Area" localSheetId="0">'MATRIZ DE RIESGOS'!$A$1:$Z$29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4" i="1" l="1"/>
  <c r="N8" i="1"/>
  <c r="X13" i="1"/>
  <c r="X14" i="1"/>
  <c r="X19" i="1"/>
  <c r="G13" i="1"/>
  <c r="H10" i="1"/>
  <c r="G9" i="1"/>
  <c r="V8" i="1"/>
  <c r="X16" i="1"/>
  <c r="R17" i="1"/>
  <c r="S17" i="1" s="1"/>
  <c r="R24" i="1"/>
  <c r="S24" i="1" s="1"/>
  <c r="K24" i="1"/>
  <c r="L24" i="1" s="1"/>
  <c r="R22" i="1"/>
  <c r="S22" i="1" s="1"/>
  <c r="K22" i="1"/>
  <c r="L22" i="1" s="1"/>
  <c r="H22" i="1"/>
  <c r="R18" i="1"/>
  <c r="S18" i="1" s="1"/>
  <c r="R21" i="1"/>
  <c r="S21" i="1" s="1"/>
  <c r="R19" i="1"/>
  <c r="S19" i="1" s="1"/>
  <c r="R20" i="1"/>
  <c r="S20" i="1" s="1"/>
  <c r="K21" i="1"/>
  <c r="L21" i="1" s="1"/>
  <c r="H21" i="1"/>
  <c r="G21" i="1"/>
  <c r="X20" i="1"/>
  <c r="V20" i="1"/>
  <c r="K20" i="1"/>
  <c r="L20" i="1" s="1"/>
  <c r="G20" i="1"/>
  <c r="V19" i="1"/>
  <c r="K19" i="1"/>
  <c r="L19" i="1" s="1"/>
  <c r="H19" i="1"/>
  <c r="G19" i="1"/>
  <c r="X18" i="1"/>
  <c r="V18" i="1"/>
  <c r="K18" i="1"/>
  <c r="L18" i="1" s="1"/>
  <c r="H18" i="1"/>
  <c r="G18" i="1"/>
  <c r="V17" i="1"/>
  <c r="K17" i="1"/>
  <c r="L17" i="1" s="1"/>
  <c r="H17" i="1"/>
  <c r="G17" i="1"/>
  <c r="V16" i="1"/>
  <c r="R16" i="1"/>
  <c r="S16" i="1" s="1"/>
  <c r="N16" i="1"/>
  <c r="K16" i="1"/>
  <c r="L16" i="1" s="1"/>
  <c r="H16" i="1"/>
  <c r="G16" i="1"/>
  <c r="X15" i="1"/>
  <c r="V15" i="1"/>
  <c r="R15" i="1"/>
  <c r="S15" i="1" s="1"/>
  <c r="N15" i="1"/>
  <c r="H15" i="1"/>
  <c r="G15" i="1"/>
  <c r="R14" i="1"/>
  <c r="S14" i="1" s="1"/>
  <c r="K14" i="1"/>
  <c r="L14" i="1" s="1"/>
  <c r="K15" i="1"/>
  <c r="L15" i="1" s="1"/>
  <c r="H14" i="1"/>
  <c r="G14" i="1"/>
  <c r="R13" i="1"/>
  <c r="S13" i="1" s="1"/>
  <c r="K13" i="1"/>
  <c r="L13" i="1" s="1"/>
  <c r="X12" i="1"/>
  <c r="V12" i="1"/>
  <c r="H12" i="1"/>
  <c r="G12" i="1"/>
  <c r="V11" i="1"/>
  <c r="N11" i="1"/>
  <c r="V10" i="1"/>
  <c r="N10" i="1"/>
  <c r="G10" i="1"/>
  <c r="V9" i="1"/>
  <c r="N9" i="1"/>
  <c r="X8" i="1"/>
  <c r="R8" i="1"/>
  <c r="S8" i="1" s="1"/>
  <c r="H8" i="1"/>
  <c r="R11" i="1"/>
  <c r="S11" i="1" s="1"/>
  <c r="K11" i="1"/>
  <c r="L11" i="1" s="1"/>
  <c r="R10" i="1"/>
  <c r="S10" i="1" s="1"/>
  <c r="K10" i="1"/>
  <c r="L10" i="1" s="1"/>
  <c r="R9" i="1"/>
  <c r="S9" i="1" s="1"/>
  <c r="K9" i="1"/>
  <c r="L9" i="1" s="1"/>
  <c r="M16" i="5"/>
  <c r="M17" i="5"/>
  <c r="M18" i="5"/>
  <c r="M19" i="5"/>
  <c r="M15" i="5"/>
  <c r="K16" i="5"/>
  <c r="K17" i="5"/>
  <c r="K18" i="5"/>
  <c r="K19" i="5"/>
  <c r="K15" i="5"/>
  <c r="I16" i="5"/>
  <c r="I17" i="5"/>
  <c r="I18" i="5"/>
  <c r="I19" i="5"/>
  <c r="I15" i="5"/>
  <c r="G16" i="5"/>
  <c r="G17" i="5"/>
  <c r="G18" i="5"/>
  <c r="G19" i="5"/>
  <c r="G15" i="5"/>
  <c r="E16" i="5"/>
  <c r="E17" i="5"/>
  <c r="E18" i="5"/>
  <c r="E19" i="5"/>
  <c r="E15" i="5"/>
  <c r="K8" i="1"/>
  <c r="L8" i="1" s="1"/>
  <c r="K12" i="1" l="1"/>
  <c r="L12" i="1" s="1"/>
  <c r="R12" i="1"/>
  <c r="S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tc={FD48F0C8-0BCB-4AFD-8331-D87652332BC1}</author>
  </authors>
  <commentList>
    <comment ref="Y7" authorId="0" shapeId="0" xr:uid="{FD48F0C8-0BCB-4AFD-8331-D87652332BC1}">
      <text>
        <t xml:space="preserve">[Threaded comment]
Your version of Excel allows you to read this threaded comment; however, any edits to it will get removed if the file is opened in a newer version of Excel. Learn more: https://go.microsoft.com/fwlink/?linkid=870924
Comment:
    La periodicidad del monitoreo es sugerida y debe ser confirmada por quien vaya a ejercer la supervisión del contrato </t>
      </text>
    </comment>
  </commentList>
</comments>
</file>

<file path=xl/sharedStrings.xml><?xml version="1.0" encoding="utf-8"?>
<sst xmlns="http://schemas.openxmlformats.org/spreadsheetml/2006/main" count="425" uniqueCount="226">
  <si>
    <t>SUPERINTENDENCIA DE INDUSTRIA Y COMERCIO - SIC</t>
  </si>
  <si>
    <t>MATRIZ DE RIESGOS</t>
  </si>
  <si>
    <t xml:space="preserve">OBJETO CONTRACTUAL: </t>
  </si>
  <si>
    <t>Prestación de servicios técnicos, operativos y especializados para el desarrollo del proceso de gestión documental de la Superintendencia de Industria y Comercio.</t>
  </si>
  <si>
    <t>N°</t>
  </si>
  <si>
    <t>CLASE</t>
  </si>
  <si>
    <t>FUENTE</t>
  </si>
  <si>
    <t>ETAPA</t>
  </si>
  <si>
    <t>TIPO</t>
  </si>
  <si>
    <t>DESCRIPCIÓN DEL RIESGO
(QUÉ PUEDE PASAR Y CÓMO PUEDE OCURRIR)</t>
  </si>
  <si>
    <t>CONSECUENCIA DE LA OCURRENCIA DEL EVENTO</t>
  </si>
  <si>
    <t>PROBABILIDAD</t>
  </si>
  <si>
    <t>IMPACTO</t>
  </si>
  <si>
    <t>VALORACIÓN</t>
  </si>
  <si>
    <t>CATEGORÍA</t>
  </si>
  <si>
    <t>A QUIÉN SE LE ASIGNA</t>
  </si>
  <si>
    <t>TRATAMIENTO</t>
  </si>
  <si>
    <t>CONTROLES</t>
  </si>
  <si>
    <t xml:space="preserve">IMPACTO DESPUÉS DEL TRATAMIENTO		</t>
  </si>
  <si>
    <t>¿AFECTA LA EJECUCIÓN 
DEL CONTRATO?</t>
  </si>
  <si>
    <t>PERSONA RESPONSABLE POR IMPLEMENTAR TRATAMIENTO</t>
  </si>
  <si>
    <t>FECHA ESTIMADA EN QUE INICIA EL TRATAMIENTO</t>
  </si>
  <si>
    <t>FECHA ESTIMADA EN QUE SE COMPLETA EL TRATAMIENTO</t>
  </si>
  <si>
    <t>MONITOREO Y REVISIÓN</t>
  </si>
  <si>
    <t>¿CÓMO SE REALIZA EL MONITOREO?</t>
  </si>
  <si>
    <t>PERIODICIDAD</t>
  </si>
  <si>
    <t>ESPECIFICO</t>
  </si>
  <si>
    <t>INTERNO</t>
  </si>
  <si>
    <t>PLANEACIÓN</t>
  </si>
  <si>
    <t>OPERACIONALES</t>
  </si>
  <si>
    <t>EL INADECUADO ESTABLECIMIENTO DE LOS REQUISITOS HABILITANTES Y DE EVALUACIÓN PARA EL DESARROLLO DEL PROCESO DE SELECCIÓN</t>
  </si>
  <si>
    <t>ENTIDAD ESTATAL</t>
  </si>
  <si>
    <t>Revisión integral por las áreas jurídica, técnica, financiera y de contratación; validación de los documentos precontractuales y atención de observaciones antes de la publicación.</t>
  </si>
  <si>
    <t>SI</t>
  </si>
  <si>
    <t>Antes de la publicación definitiva del proceso.</t>
  </si>
  <si>
    <t>DIARIO</t>
  </si>
  <si>
    <t xml:space="preserve">CONTRATACIÓN </t>
  </si>
  <si>
    <t>EL CONTRATO PUEDE NO PERFECCIONARSE O RETRASARSE SU INICIO, LO QUE OCASIONARÍA AFECTACIONES EN LA CONTINUIDAD DE LAS FUNCIONES MISIONALES, DE GESTIÓN Y DE APOYO DE LA ENTIDAD, ASÍ COMO POSIBLES AJUSTES EN LA PLANEACIÓN INSTITUCIONAL Y EN LOS CRONOGRAMAS DE PRESTACIÓN DEL SERVICIO</t>
  </si>
  <si>
    <t>CONTRATISTA / ENTIDAD ESTATAL</t>
  </si>
  <si>
    <t>Seguimiento al cronograma de legalización, requerimientos formales al adjudicatario y verificación del cumplimiento de los requisitos para la suscripción.</t>
  </si>
  <si>
    <t>CONTRATISTA /SUPERVISOR</t>
  </si>
  <si>
    <t>Con la suscripción y legalización del contrato o la adopción de la decisión correspondiente por la Entidad.</t>
  </si>
  <si>
    <t>MEDIANTE REQUERIMIENTOS</t>
  </si>
  <si>
    <t xml:space="preserve">EXTERNO </t>
  </si>
  <si>
    <t>Verificación de la suficiencia y vigencia de las garantías por parte del Grupo de Contratación antes del acta de inicio.</t>
  </si>
  <si>
    <t>Antes de la suscripción del acta de inicio.</t>
  </si>
  <si>
    <t>MEDIANTE REQUERIMIENTOS, CORREOS U OFICIOS</t>
  </si>
  <si>
    <t xml:space="preserve">GENERAL </t>
  </si>
  <si>
    <t>NO EXPEDICIÓN DEL REGISTRO PRESUPUESTAL</t>
  </si>
  <si>
    <t>RESTRASO EN LA EJECUCIÓN DEL CONTRATO</t>
  </si>
  <si>
    <t>Seguimiento al trámite presupuestal y coordinación con el área financiera hasta la expedición del Registro Presupuestal.</t>
  </si>
  <si>
    <t>Con la expedición del Registro Presupuestal.</t>
  </si>
  <si>
    <t>MEDIANTE CORREOS ELECTRÓNICOS</t>
  </si>
  <si>
    <t>EJECUCIÓN</t>
  </si>
  <si>
    <t>EL CONTRATISTA DEBERÁ PRESENTAR OPORTUNAMENTE LAS CUENTAS DE COBRO CON LOS SOPORTES EXIGIDOS, CUMPLIR ÍNTEGRAMENTE LAS OBLIGACIONES CONTRACTUALES Y MANTENER COMUNICACIÓN CONSTANTE CON EL SUPERVISOR PARA ATENDER Y SUBSANAR OBSERVACIONES DENTRO DE LOS PLAZOS DEFINIDOS, EVITANDO RETRASOS EN EL TRÁMITE Y PAGO DE LOS SERVICIOS. ADEMÁS, EN NINGÚN   CASO PODRÁ PARALIZAR LA PRESTACIÓN DEL SERVICIO; DE PRESENTARSE INCUMPLIMIENTO, LA ENTIDAD PODRÁ REQUERIRLO FORMALMENTE, APLICAR LA GARANTÍA ÚNICA DE CUMPLIMIENTO E INICIAR EL     DEBIDO PROCESO DE INCUMPLIMIENTO Y/O EL ANÁLISIS DE LAS CIRCUNSTANCIAS QUE DIERON LUGAR A   LA SITUACIÓN</t>
  </si>
  <si>
    <t>Revisión mensual de la prefactura, validación de soportes, verificación de informes, ANS y certificación de cumplimiento por la supervisión.</t>
  </si>
  <si>
    <t>Durante cada período mensual de facturación.</t>
  </si>
  <si>
    <t>MENSUAL</t>
  </si>
  <si>
    <t>RETRASO EN LAS FUNCIONES MISIONALES, DE GESTIÓN Y APOYO DE LA ENTIDAD. PÉRDIDA DE INFORMACIÓN POR DEFICIENCIAS, FALLAS O INADECUADO MANEJO EN EL RECURSO HUMANO, PROCESOS, TECNOLOGÍA E INFRAESTRUCTURA, AFECTACIÓN DE LOS USUARIOS INTERNOS Y EXTERNOS, RIESGO DE INCUMPLIMIENTO DE METAS INSTITUCIONALES</t>
  </si>
  <si>
    <t>INCLUIR EN EL PLIEGO Y EN EL CONTRATO CLÁUSULAS DE MULTAS, PENALIDADES, SUPERVISIÓN ESTRICTA Y TERMINACIÓN UNILATERAL (CONFORME A LOS ARTÍCULOS 14, 17 Y 18 DE LA LEY 80 DE 1993), ESTABLECIENDO EL PROCEDIMIENTO DE NOTIFICACIÓN Y DEFENSA. EXIGIR AL CONTRATISTA LA PRESENTACIÓN DE UN PLAN DE TRABAJO Y PLAN DE CONTINGENCIA, ASÍ COMO SOPORTES DE CAPACIDAD TÉCNICA, ADMINISTRATIVA Y FINANCIERA QUE GARANTICEN EL CUMPLIMIENTO DEL OBJETO CONTRACTUAL. DURANTE LA EJECUCIÓN, IMPLEMENTAR SEGUIMIENTO PERMANENTE MEDIANTE INFORMES DE AVANCE, VERIFICACIÓN DE HITOS Y CONTROL DE CALIDAD, PARA DETECTAR A TIEMPO CUALQUIER DESVIACIÓN Y, DE SER NECESARIO, ACTIVAR EL PROCEDIMIENTO SANCIONATORIO CONTRACTUAL PARA IMPONER MULTAS, DECLARAR EL INCUMPLIMIENTO O TERMINAR ANTICIPADAMENTE EL CONTRATO</t>
  </si>
  <si>
    <t>Seguimiento permanente mediante informes mensuales, ANS, reuniones de seguimiento, requerimientos, planes de mejoramiento y verificación del cumplimiento del Anexo Técnico.</t>
  </si>
  <si>
    <t>CUANDO NO SE CUMPLA CON EL OBJETO CONTRACTUAL</t>
  </si>
  <si>
    <t>Durante toda la ejecución contractual.</t>
  </si>
  <si>
    <t>CONTRATISTA</t>
  </si>
  <si>
    <t>Verificación mensual de la entrega de informes como requisito para el seguimiento y pago; emisión de requerimientos cuando corresponda.</t>
  </si>
  <si>
    <t>CUANDO EL CONTRATISTA NO PRESENTE LOS INFORMES</t>
  </si>
  <si>
    <t>Seguimiento permanente a los ANS, verificación de indicadores, visitas de supervisión, reuniones técnicas y planes de contingencia.</t>
  </si>
  <si>
    <t>Verificación permanente de perfiles, experiencia, permanencia del personal, reemplazos autorizados y cumplimiento de la capacidad operativa mínima exigida.</t>
  </si>
  <si>
    <t>EL CONTRATISTA DEBERÁ GARANTIZAR EL FUNCIONAMIENTO PERMANENTE DE LOS EQUIPOS Y HERRAMIENTAS TECNOLÓGICAS MEDIANTE UN PLAN DE MANTENIMIENTO PREVENTIVO Y CORRECTIVO, INVENTARIO ACTUALIZADO Y REVISIONES PERIÓDICAS. DEBERÁ CONTAR CON EQUIPOS DE RESPALDO O SUSTITUCIÓN INMEDIATA PARA REEMPLAZAR CUALQUIER EQUIPO AVERIADO EN UN PLAZO MÁXIMO DE DOS (2) DÍAS HÁBILES, ASÍ COMO CON SOPORTE TÉCNICO DISPONIBLE DURANTE TODA LA EJECUCIÓN. IGUALMENTE, DEBERÁ PRESENTAR REPORTES DE INCIDENTES Y CERTIFICACIONES DE MANTENIMIENTO, ASEGURANDO LA CONTINUIDAD DEL SERVICIO SIN INTERRUPCIONES</t>
  </si>
  <si>
    <t>Verificación del funcionamiento de equipos, mantenimiento preventivo y correctivo, inventario actualizado y disponibilidad de equipos de respaldo.</t>
  </si>
  <si>
    <t>EL SUPERVISOR REALIZARÁ SEGUIMIENTO CONTINUO MEDIANTE INFORMES DE AVANCE MENSUALES QUE INCLUYAN REPORTES DE FUNCIONAMIENTO Y MANTENIMIENTO DE LOS EQUIPOS, REVISIÓN DE LOS REGISTROS DE SOPORTE TÉCNICO, VISITAS DE VERIFICACIÓN EN EL LUGAR DE PRESTACIÓN DEL SERVICIO Y ACTIVACIÓN DE ALERTAS TEMPRANAS ANTE FALLAS PARA EXIGIR CORRECTIVOS INMEDIATOS O, DE SER NECESARIO, ACTIVAR EL PROCEDIMIENTO SANCIONATORIO CONTRACTUAL</t>
  </si>
  <si>
    <t>REQUERIRLO, APLICACIÓN GARANTÍA ÚNICA  DE CUMPLIMIENTO</t>
  </si>
  <si>
    <t>Inventario, actas de entrega y devolución, seguimiento por la supervisión y verificación del cumplimiento del Manual de Bienes.</t>
  </si>
  <si>
    <t>REQUERIRLO, APLICACIÓN GARANTÍA ÚNICA  DE CUMPLIMIENTO, INICIAR DEBIDO PROCESO</t>
  </si>
  <si>
    <t>Verificación del cumplimiento de los acuerdos de confidencialidad, controles de acceso, protocolos de seguridad de la información y tratamiento de datos personales.</t>
  </si>
  <si>
    <t>Durante toda la ejecución contractual y hasta la entrega final de la información.</t>
  </si>
  <si>
    <t>LA TERMINACIÓN ANTICIPADA DEL CONTRATO, AÚN CUANDO SEA DE MUTUO ACUERDO, PUEDE GENERAR INTERRUPCIÓN EN LA CONTINUIDAD DEL SERVICIO, AFECTACIÓN DE LOS CRONOGRAMAS INSTITUCIONALES, RETRASO EN LA EJECUCIÓN DE ACTIVIDADES MISIONALES Y POSIBLES COSTOS ADMINISTRATIVOS ADICIONALES PARA LA ENTIDAD. ADEMÁS, PUEDE REQUERIR AJUSTES PRESUPUESTALES PARA INICIAR UN NUEVO PROCESO DE CONTRATACIÓN Y GARANTIZAR LA ADECUADA PRESTACIÓN DEL SERVICIO</t>
  </si>
  <si>
    <t>INCLUIR EN EL CONTRATO UNA CLÁUSULA DE TERMINACIÓN POR MUTUO ACUERDO, CONFORME AL ARTÍCULO 45 DE LA LEY 80 DE 1993 Y NORMAS CONCORDANTES, QUE ESTABLEZCA LAS CONDICIONES, REQUISITOS Y FORMALIDADES PARA SU APLICACIÓN. EXIGIR AL CONTRATISTA LA NOTIFICACIÓN ANTICIPADA CON JUSTIFICACIÓN TÉCNICA, FINANCIERA Y JURÍDICA, ASÍ COMO LA ENTREGA DE UN PLAN DE CIERRE Y TRANSICIÓN QUE ASEGURE LA CONSERVACIÓN DE DOCUMENTOS, LA TRANSFERENCIA DE INFORMACIÓN Y LA CONTINUIDAD OPERATIVA. LA ENTIDAD DEBERÁ CONTAR CON UN PLAN DE CONTINGENCIA CONTRACTUAL, QUE INCLUYA LA POSIBILIDAD DE PRÓRROGAS, CONTRATACIÓN DE EMERGENCIA O PROCESOS ABREVIADOS PARA EVITAR LA INTERRUPCIÓN DEL SERVICIO</t>
  </si>
  <si>
    <t>Seguimiento permanente a la ejecución contractual, verificación del plan de contingencia, continuidad del servicio y adopción de medidas para evitar la interrupción de la operación.</t>
  </si>
  <si>
    <t>SUPERVISOR</t>
  </si>
  <si>
    <t>Hasta la terminación y liquidación del contrato.</t>
  </si>
  <si>
    <t>REGULATORIOS</t>
  </si>
  <si>
    <t>INCLUIR EN TODOS LOS DOCUMENTOS CONTRACTUALES LAS CLÁUSULAS DE REVISIÓN DE PRECIOS Y RESTABLECIMIENTO DEL EQUILIBRIO ECONÓMICO, CONDICIONADAS A LA DEMOSTRACIÓN DE VARIACIONES SUSTANCIALES E IMPREVISTAS EN LOS COSTOS. TODO AJUSTE DEBERÁ FORMALIZARSE MEDIANTE MODIFICACIÓN CONTRACTUAL DEBIDAMENTE MOTIVADA, SOPORTADA CON DOCUMENTOS VERIFICABLES, Y SUSCRITA POR LA ENTIDAD Y EL CONTRATISTA, CONFORME A LO DISPUESTO EN EL ESTATUTO GENERAL DE CONTRATACIÓN DE LA ADMINISTRACIÓN PÚBLICA. EL CONTRATISTA TENDRÁ LA OBLIGACIÓN DE REGISTRAR Y CONSERVAR LOS SOPORTES TÉCNICOS, FINANCIEROS Y JURÍDICOS QUE JUSTIFIQUEN LAS VARIACIONES Y DE PRESENTARLOS PARA SU VALIDACIÓN ANTES DE CUALQUIER RECONOCIMIENTO ECONÓMICO</t>
  </si>
  <si>
    <t>Seguimiento al comportamiento económico del contrato, revisión de soportes financieros y análisis de solicitudes de restablecimiento del equilibrio económico.</t>
  </si>
  <si>
    <t>SERA EN EL MOMENTO EN QUE EL CONTRATISTA IDENTIFIQUE Y SOPORTE FORMALMENTE LA EXISTENCIA DE VARIACIONES SUSTANCIALES E IMPREVISTAS EN LOS COSTOS QUE PUEDAN AFECTAR EL EQUILIBRIO ECONÓMICO DEL CONTRATO. A PARTIR DE ESA NOTIFICACIÓN, LA ENTIDAD, A TRAVÉS DEL SUPERVISOR Y LAS ÁREAS FINANCIERA Y CONTRACTUAL, DEBERÁ VERIFICAR LOS SOPORTES PRESENTADOS, EVALUAR LA PROCEDENCIA DEL AJUSTE Y ADELANTAR EL TRÁMITE DE MODIFICACIÓN CONTRACTUAL DEBIDAMENTE MOTIVADA Y SUSCRITA POR AMBAS PARTES, CONFORME A LO PREVISTO EN EL ESTATUTO GENERAL DE CONTRATACIÓN, ANTES DE AUTORIZAR CUALQUIER RECONOCIMIENTO ECONÓMICO</t>
  </si>
  <si>
    <t>Cuando finalice el análisis y, de ser procedente, la modificación contractual correspondiente.</t>
  </si>
  <si>
    <t>SEGUIMIENTO CONTINUO VERIFICANDO LOS INDICADORES ECONÓMICOS Y DE MERCADO QUE PUEDAN IMPACTAR LOS COSTOS DEL CONTRATO, REVISANDO DE MANERA PERIÓDICA LOS SOPORTES TÉCNICOS, FINANCIEROS Y JURÍDICOS PRESENTADOS POR EL CONTRATISTA Y ASEGURANDO QUE CUALQUIER SOLICITUD DE AJUSTE SE TRAMITE ÚNICAMENTE MEDIANTE ACTO ADMINISTRATIVO O MODIFICACIÓN CONTRACTUAL DEBIDAMENTE MOTIVADA, CONFORME A LO DISPUESTO EN EL ESTATUTO GENERAL DE CONTRATACIÓN, ANTES DE AUTORIZAR CUALQUIER RECONOCIMIENTO ECONÓMICO</t>
  </si>
  <si>
    <t>SITUACIONES DE CARÁCTER EXTRAORDINARIO, GRAVE Y ABSOLUTAMENTE IMPREVISIBLE (COMO DESASTRES NATURALES DE GRAN MAGNITUD, PANDEMIAS, ACTOS DE AUTORIDAD, DISTURBIOS SOCIALES O FALLAS MASIVAS QUE IMPOSIBILITEN, DE MANERA TEMPORAL O DEFINITIVA, LA PRESTACIÓN DEL SERVICIO)</t>
  </si>
  <si>
    <t>INCLUIR EN EL CONTRATO UNA CLÁUSULA DE FUERZA MAYOR Y CASO FORTUITO, DEFINIENDO COMO TALES ÚNICAMENTE LOS EVENTOS EXTRAORDINARIOS, GRAVES Y ABSOLUTAMENTE IMPREVISIBLES QUE IMPOSIBILITEN LA PRESTACIÓN DEL SERVICIO. ESTABLECER EL PROCEDIMIENTO DE NOTIFICACIÓN INMEDIATA AL SUPERVISOR, LOS PLAZOS PARA SU ACREDITACIÓN Y LOS EFECTOS EN LA SUSPENSIÓN, PRÓRROGA O MODIFICACIÓN DEL CONTRATO, CONFORME A LO PREVISTO EN EL ESTATUTO GENERAL DE CONTRATACIÓN. EL CONTRATISTA DEBERÁ CONTAR CON UN PLAN DE CONTINUIDAD Y CONTINGENCIA, QUE CONTEMPLE ALTERNATIVAS DE OPERACIÓN (SEDE ALTERNA, RESPALDO DE INFORMACIÓN, TELETRABAJO O EQUIPOS SUSTITUTOS) Y DOCUMENTAR LAS EVIDENCIAS DEL EVENTO PARA ACTIVAR LAS MEDIDAS DE AJUSTE O REPROGRAMACIÓN QUE SEAN LEGALMENTE PROCEDENTES</t>
  </si>
  <si>
    <t>Activación del plan de contingencia, verificación de soportes, seguimiento a las medidas adoptadas y control del restablecimiento del servicio.</t>
  </si>
  <si>
    <t>EL MOMENTO EN QUE SE PRESENTE Y DOCUMENTE UN EVENTO DE FUERZA MAYOR O CASO FORTUITO QUE, POR SU CARÁCTER EXTRAORDINARIO, GRAVE Y ABSOLUTAMENTE IMPREVISIBLE, IMPOSIBILITE LA PRESTACIÓN DEL SERVICIO. A PARTIR DE ESA NOTIFICACIÓN, LA ENTIDAD, A TRAVÉS DEL SUPERVISOR, INTERVENTOR Y LAS ÁREAS JURÍDICA Y CONTRACTUAL, DEBERÁ VERIFICAR LAS EVIDENCIAS PRESENTADAS POR EL CONTRATISTA, ACTIVAR LOS PROCEDIMIENTOS PREVISTOS EN LA CLÁUSULA CONTRACTUAL (SUSPENSIÓN, PRÓRROGA O MODIFICACIÓN) Y GARANTIZAR QUE TODA DECISIÓN SE FORMALICE MEDIANTE ACTO ADMINISTRATIVO MOTIVADO, CONFORME AL ESTATUTO GENERAL DE CONTRATACIÓN. EL MONITOREO COMPRENDERÁ LA REVISIÓN DE LOS INFORMES DE CONTINGENCIA, LOS PLANES DE CONTINUIDAD EJECUTADOS Y LAS EVIDENCIAS DEL EVENTO, ASÍ COMO LA SUPERVISIÓN PERMANENTE DE LAS MEDIDAS ADOPTADAS PARA RESTABLECER EL SERVICIO EN EL MENOR TIEMPO POSIBLE</t>
  </si>
  <si>
    <t>Hasta el restablecimiento de las condiciones normales de ejecución contractual.</t>
  </si>
  <si>
    <t>SEGUIMIENTO CONTINUO VERIFICANDO LOS IMPACTOS NATURALES, SOCIALES O TECNOLÓGICOS QUE APLIQUEN EN EL CONTRATO, REVISANDO DE MANERA PERIÓDICA LOS SOPORTES TÉCNICOS, FINANCIEROS Y JURÍDICOS PRESENTADOS POR EL CONTRATISTA Y ASEGURANDO QUE CUALQUIER SOLICITUD DE AJUSTE SE TRAMITE ÚNICAMENTE MEDIANTE ACTO ADMINISTRATIVO O MODIFICACIÓN CONTRACTUAL DEBIDAMENTE MOTIVADA, CONFORME A LO DISPUESTO EN EL ESTATUTO GENERAL DE CONTRATACIÓN, ANTES DE AUTORIZAR CUALQUIER RECONOCIMIENTO ECONÓMICO</t>
  </si>
  <si>
    <t>PÉRDIDA, EXTRAVÍO, SUSTRACCIÓN, MANIPULACIÓN INDEBIDA, DETERIORO PARCIAL O TOTAL (POR HUMEDAD, GOLPES, CONTAMINACIÓN, INCENDIO, O INADECUADAS CONDICIONES DE TRANSPORTE) DE DOCUMENTOS, EXPEDIENTES E INSUMOS DURANTE LAS ACTIVIDADES DE ENVÍO DE CORRESPONDENCIA INTERNA, ENTREGA EXTERNA Y TRASLADO ENTRE SEDES, BODEGAS Y PUNTOS DE ATENCIÓN DE LA SUPERINTENDENCIA DE INDUSTRIA Y COMERCIO.</t>
  </si>
  <si>
    <t>PÉRDIDA DE INFORMACIÓN INSTITUCIONAL, AFECTACIÓN DE LA CADENA DE CUSTODIA, INCUMPLIMIENTO DE TÉRMINOS LEGALES, AFECTACIONES A LAS FUNCIONES MISIONALES DE LA SIC, INVESTIGACIONES ADMINISTRATIVAS, DISCIPLINARIAS O FISCALES, RECLAMACIONES PATRIMONIALES Y AFECTACIÓN DE LA CONTINUIDAD DEL SERVICIO.</t>
  </si>
  <si>
    <t>RIESGO ALTO</t>
  </si>
  <si>
    <t xml:space="preserve">
EL CONTRATISTA DEBERÁ IMPLEMENTAR UN PROCEDIMIENTO PARA EL TRANSPORTE SEGURO DE DOCUMENTOS, EXPEDIENTES E INSUMOS, GARANTIZANDO EN TODO MOMENTO LA CADENA DE CUSTODIA, TRAZABILIDAD, INTEGRIDAD FÍSICA Y CONSERVACIÓN DOCUMENTAL DURANTE EL TRASLADO. ASIMISMO, DEBERÁ RESPONDER POR LA PÉRDIDA, EXTRAVÍO, SUSTRACCIÓN, MANIPULACIÓN INDEBIDA O DETERIORO PARCIAL O TOTAL DE LA DOCUMENTACIÓN OCASIONADO POR ACCIÓN U OMISIÓN DE SU PERSONAL O POR DEFICIENCIAS EN LOS MEDIOS DE TRANSPORTE UTILIZADOS, ADOPTANDO INMEDIATAMENTE LAS MEDIDAS NECESARIAS PARA SU RECUPERACIÓN, MITIGACIÓN Y REPARACIÓN, SIN PERJUICIO DE LAS DEMÁS ACCIONES CONTRACTUALES A QUE HAYA LUGAR.</t>
  </si>
  <si>
    <t xml:space="preserve">
1.	Utilización de cajones cerrados para motocicletas y vehículos con compartimentos destinados exclusivamente al transporte documental. 
2.	Vehículos con estibas plásticas o sistemas aislantes que eviten contacto con humedad, suciedad o contaminación. 
3.	Limpieza y desinfección permanente del cajón y del vehículo. 
4.	Implementación de planillas de entrega, recibido y trazabilidad documental (GD01-F06 y GD01-F16). 
5.	Inventario y verificación de la documentación antes y después de cada traslado. 
6.	Identificación y embalaje adecuado de cajas, expedientes y unidades documentales. 
7.	Capacitación del personal en cadena de custodia, gestión documental y Sistema Integrado de Conservación. 
8.	Reporte inmediato de novedades e incidentes al supervisor. 
</t>
  </si>
  <si>
    <t>RIESGO BAJO</t>
  </si>
  <si>
    <t>DESDE EL MOMENTO EN QUE EL CONTRATISTA NOTIFIQUE FORMALMENTE LA OCURRENCIA DEL EVENTO DE FUERZA MAYOR O CASO FORTUITO A LA ENTIDAD, PARA LA ACTIVACIÓN DE LOS PROCEDIMIENTOS CONTRACTUALES Y LAS MEDIDAS DE CONTINGENCIA CORRESPONDIENTES.</t>
  </si>
  <si>
    <t>Una vez se superen las causas que dieron origen al evento, se implementen las medidas de contingencia y se restablezca la ejecución normal del contrato, sin perjuicio de las actuaciones administrativas y contractuales que correspondan.</t>
  </si>
  <si>
    <t xml:space="preserve">
MEDIANTE EL SEGUIMIENTO PERMANENTE DE LA SUPERVISIÓN DEL CONTRATO A LAS MEDIDAS DE CONTINGENCIA IMPLEMENTADAS POR EL CONTRATISTA, LA VERIFICACIÓN DE LAS EVIDENCIAS QUE ACREDITEN LA OCURRENCIA Y SUPERACIÓN DEL EVENTO, LA EVALUACIÓN DEL PLAN DE CONTINUIDAD DEL SERVICIO Y EL CONTROL DE LAS ACTUACIONES ADOPTADAS HASTA EL RESTABLECIMIENTO DE LA EJECUCIÓN CONTRACTUAL.</t>
  </si>
  <si>
    <t>SEMANAL</t>
  </si>
  <si>
    <t>PÉRDIDAS PARCIALES O TOTALES DE DOCUMENTOS FÍSICOS EN EL PROCESO DE TRASLADOS DE DOCUMENTACIÓN, EXPEDIENTES E INSUMOS ENTRE LA SEDE PRINCIPAL, BODEGAS DE ALMACENAMIENTO Y CUSTODIA Y PUNTOS DE ATENCIÓN DE LA SUPERINTENDENCIA DE INDUSTRIA Y COMERCIO EN LA CIUDAD DE BOGOTÁ, YA SEA POR FACTORES LOGÍSTICOS, HUMANOS, AMBIENTALES O DE SEGURIDAD</t>
  </si>
  <si>
    <t>RETRASOS O INCUMPLIMIENTOS EN LA ATENCIÓN OPORTUNA DE TRÁMITES ADMINISTRATIVOS Y MISIONALES; ADEMÁS, PUEDE AFECTAR LA TRAZABILIDAD DOCUMENTAL Y DERIVAR EN EVENTUALES RESPONSABILIDADES CONTRACTUALES Y DISCIPLINARIAS POR FALLAS EN LA CUSTODIA Y ENTREGA DE LOS DOCUMENTOS</t>
  </si>
  <si>
    <t>EL TRATAMIENTO DEL RIESGO CONTEMPLA LA IMPLEMENTACIÓN DE PROTOCOLOS ESTANDARIZADOS PARA EL EMBALAJE, TRANSPORTE Y ENTREGA DE DOCUMENTOS, APOYADOS EN CONTROLES DE INVENTARIO Y ACTAS DE ENTREGA Y RECIBO; LA EXIGENCIA DE PÓLIZA DE SEGURO AL CONTRATISTA; LA CAPACITACIÓN DEL PERSONAL EN MANEJO SEGURO DE INFORMACIÓN SENSIBLE; Y EL USO DE MEDIOS DE TRANSPORTE ADECUADOS QUE GARANTICEN TRAZABILIDAD Y CONDICIONES DE SEGURIDAD DURANTE CADA TRASLADO</t>
  </si>
  <si>
    <t>Verificación de inventarios, actas de entrega y recibo, controles de trazabilidad, seguimiento a protocolos de transporte documental y auditorías de supervisión.</t>
  </si>
  <si>
    <t>EL TRATAMIENTO SE ACTIVA EN EL MOMENTO EN QUE OCURRA UN DAÑO, PÉRDIDA O EXTRAVÍO DE ALGÚN DOCUMENTO DURANTE EL TRASLADO EFECTUADO POR EL CONTRATISTA, APLICÁNDOSE DE MANERA INMEDIATA LOS PROTOCOLOS DE CONTINGENCIA, LAS PÓLIZAS DE SEGURO Y LOS CONTROLES ESTABLECIDOS PARA GARANTIZAR LA CUSTODIA, RECUPERACIÓN Y TRAZABILIDAD DE LA DOCUMENTACIÓN AFECTADA</t>
  </si>
  <si>
    <t>Durante toda la ejecución contractual y hasta el cierre de cada traslado realizado.</t>
  </si>
  <si>
    <t>EL MONITOREO SE LLEVARÁ A CABO MEDIANTE LA REVISIÓN PERIÓDICA DE LOS REGISTROS DE INVENTARIO Y ACTAS DE ENTREGA Y RECIBO, AUDITORÍAS ALEATORIAS SOBRE LOS TRASLADOS, INFORMES MENSUALES DEL CONTRATISTA SOBRE INCIDENCIAS Y TIEMPOS DE ENTREGA, Y SEGUIMIENTO DIRECTO POR PARTE DE LA SUPERVISIÓN PARA VERIFICAR EL CUMPLIMIENTO DE PROTOCOLOS DE SEGURIDAD, TRAZABILIDAD Y CONDICIONES DE TRANSPORTE</t>
  </si>
  <si>
    <t>Elaborado por:</t>
  </si>
  <si>
    <t>Felix Rico - Funcionario, Lina Martínez - Contratista</t>
  </si>
  <si>
    <t>Revisado por:</t>
  </si>
  <si>
    <t>Lina Marcela León</t>
  </si>
  <si>
    <t>Aprobado por:</t>
  </si>
  <si>
    <t>es un Riesgo de todos los Procesos de Contratación adelantados por la Entidad Estatal, por lo cual está presente en toda su actividad contractual.</t>
  </si>
  <si>
    <t>es un Riesgo propio del Proceso de Contratación objeto de análisis.</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</si>
  <si>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</si>
  <si>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</si>
  <si>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</si>
  <si>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</si>
  <si>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</si>
  <si>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</si>
  <si>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</si>
  <si>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ECONÓMICO</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</si>
  <si>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</si>
  <si>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</si>
  <si>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</si>
  <si>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</si>
  <si>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</si>
  <si>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</si>
  <si>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</si>
  <si>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NATURALES</t>
  </si>
  <si>
    <t>son los eventos naturales previsibles en los cuales no hay intervención humana que puedan tener impacto en la ejecución del contrato, por ejemplo los temblores, inundaciones, lluvias, sequías, entre otros.</t>
  </si>
  <si>
    <t>AMBIENTALES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</si>
  <si>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</si>
  <si>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</si>
  <si>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</si>
  <si>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Categoría</t>
  </si>
  <si>
    <t>Valoración</t>
  </si>
  <si>
    <t>CATEGORÍA DEL RIESGO</t>
  </si>
  <si>
    <t>Raro (puede ocurrir excepcionalmente)</t>
  </si>
  <si>
    <t>Insignificante</t>
  </si>
  <si>
    <t>Valoración del Riesgo</t>
  </si>
  <si>
    <t>Improbable (puede ocurrir ocasionalmente)</t>
  </si>
  <si>
    <t>Menor</t>
  </si>
  <si>
    <t xml:space="preserve">8, 9 y 10 </t>
  </si>
  <si>
    <t>Riesgo extremo</t>
  </si>
  <si>
    <t>Posible (puede ocurrir en cualquier momento futuro)</t>
  </si>
  <si>
    <t>Moderado</t>
  </si>
  <si>
    <t xml:space="preserve">6 y 7 </t>
  </si>
  <si>
    <t>Riesgo alto</t>
  </si>
  <si>
    <t>Probable (probablemente va a ocurrir)</t>
  </si>
  <si>
    <t>Mayor</t>
  </si>
  <si>
    <t>Riesgo medio</t>
  </si>
  <si>
    <t>Casi cierto (ocurre en la mayoría de circunstancias)</t>
  </si>
  <si>
    <t>Catastrófico</t>
  </si>
  <si>
    <t xml:space="preserve">2, 3 y 4 </t>
  </si>
  <si>
    <t>Riesgo bajo</t>
  </si>
  <si>
    <t xml:space="preserve">VALORACIÓN DE RIESGOS </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</si>
  <si>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</si>
  <si>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</si>
  <si>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</si>
  <si>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</si>
  <si>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</si>
  <si>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</si>
  <si>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</si>
  <si>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</si>
  <si>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</si>
  <si>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</si>
  <si>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</si>
  <si>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</si>
  <si>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Inadecuada escogencia de la modalidad de contratación</t>
  </si>
  <si>
    <t xml:space="preserve">Requisitos habilitantes inapropiados para el proceso de selección </t>
  </si>
  <si>
    <t>Inadecuado análisis  económico estimativo del valor del contrato</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</si>
  <si>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</si>
  <si>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</si>
  <si>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</si>
  <si>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identificándose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</si>
  <si>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</si>
  <si>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</si>
  <si>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</si>
  <si>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</si>
  <si>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 xml:space="preserve">SELECCIÓN </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</si>
  <si>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</si>
  <si>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</si>
  <si>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</si>
  <si>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</si>
  <si>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</si>
  <si>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</si>
  <si>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Selección de ofertas con precios  artificialmente bajos.</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</si>
  <si>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</si>
  <si>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</si>
  <si>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</si>
  <si>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</si>
  <si>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</si>
  <si>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</si>
  <si>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</si>
  <si>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</si>
  <si>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</si>
  <si>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</si>
  <si>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</si>
  <si>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</si>
  <si>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</si>
  <si>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</si>
  <si>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</si>
  <si>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</si>
  <si>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</si>
  <si>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</si>
  <si>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</si>
  <si>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</si>
  <si>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</si>
  <si>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</si>
  <si>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</si>
  <si>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</si>
  <si>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Obsolescencia tecnológica</t>
  </si>
  <si>
    <t>Riesgo geológico</t>
  </si>
  <si>
    <t>Eventos naturales tales como lluvias, inundaciones y sequias entre otros</t>
  </si>
  <si>
    <t>Incumplimiento derivado del trámite de los permisos con autoridades ambientales, la obtención de los mismos, paz y salvos</t>
  </si>
  <si>
    <t>A QUIEN SE LE ASIGNA</t>
  </si>
  <si>
    <t>AFECTA LA EJECUCION</t>
  </si>
  <si>
    <t>PERSONA RESPONSABLE</t>
  </si>
  <si>
    <t>NO</t>
  </si>
  <si>
    <t>BIMENSUAL</t>
  </si>
  <si>
    <t xml:space="preserve">TRIMESTRAL </t>
  </si>
  <si>
    <t>SEMESTRAL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</si>
</sst>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Aptos Narrow"/>
      <family val="2"/>
      <scheme val="minor"/>
    </font>
    <font>
      <b/>
      <sz val="11"/>
      <color theme="1"/>
      <name val="Aptos Narrow"/>
      <family val="2"/>
      <scheme val="minor"/>
    </font>
    <font>
      <sz val="10"/>
      <color theme="1"/>
      <name val="Arial"/>
      <family val="2"/>
    </font>
    <font>
      <b/>
      <sz val="10"/>
      <color theme="1"/>
      <name val="Arial"/>
      <family val="2"/>
    </font>
    <font>
      <b/>
      <sz val="11"/>
      <color theme="1"/>
      <name val="Arial"/>
      <family val="2"/>
    </font>
    <font>
      <b/>
      <sz val="14"/>
      <color theme="1"/>
      <name val="Aptos Narrow"/>
      <family val="2"/>
      <scheme val="minor"/>
    </font>
    <font>
      <sz val="11"/>
      <color rgb="FF000000"/>
      <name val="Aptos Narrow"/>
      <family val="2"/>
    </font>
    <font>
      <b/>
      <sz val="10"/>
      <color theme="0"/>
      <name val="Arial"/>
      <family val="2"/>
    </font>
    <font>
      <b/>
      <sz val="20"/>
      <color theme="0"/>
      <name val="Arial"/>
      <family val="2"/>
    </font>
    <font>
      <b/>
      <sz val="14"/>
      <color theme="0"/>
      <name val="Arial"/>
      <family val="2"/>
    </font>
    <font>
      <sz val="10"/>
      <name val="Garamond"/>
      <family val="1"/>
    </font>
    <font>
      <b/>
      <sz val="10"/>
      <name val="Arial"/>
      <family val="2"/>
    </font>
    <font>
      <sz val="10"/>
      <name val="Arial"/>
      <family val="2"/>
    </font>
    <font>
      <sz val="11"/>
      <color theme="1"/>
      <name val="Aptos Narrow"/>
      <family val="2"/>
      <scheme val="minor"/>
    </font>
    <font>
      <sz val="12"/>
      <color theme="1"/>
      <name val="Aptos Narrow"/>
      <family val="2"/>
      <scheme val="minor"/>
    </font>
    <font>
      <sz val="10"/>
      <color rgb="FF000000"/>
      <name val="Arial"/>
      <family val="2"/>
    </font>
  </fonts>
  <fills count="13">
    <fill>
      <patternFill patternType="none"/>
    </fill>
    <fill>
      <patternFill patternType="gray125"/>
    </fill>
    <fill>
      <patternFill patternType="solid">
        <fgColor theme="4" tint="0.79998168889431442"/>
        <bgColor indexed="64"/>
      </patternFill>
    </fill>
    <fill>
      <patternFill patternType="solid">
        <fgColor theme="3" tint="0.499984740745262"/>
        <bgColor indexed="64"/>
      </patternFill>
    </fill>
    <fill>
      <patternFill patternType="solid">
        <fgColor theme="3" tint="0.249977111117893"/>
        <bgColor indexed="64"/>
      </patternFill>
    </fill>
    <fill>
      <patternFill patternType="solid">
        <fgColor rgb="FF92D050"/>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5">
    <xf numFmtId="0" fontId="0" fillId="0" borderId="0"/>
    <xf numFmtId="0" fontId="14" fillId="0" borderId="0"/>
    <xf numFmtId="0" fontId="12" fillId="0" borderId="0"/>
    <xf numFmtId="0" fontId="12" fillId="0" borderId="0"/>
    <xf numFmtId="0" fontId="13" fillId="0" borderId="0"/>
  </cellStyleXfs>
  <cellXfs count="68">
    <xf numFmtId="0" fontId="0" fillId="0" borderId="0" xfId="0"/>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0" xfId="0" applyFont="1" applyAlignment="1">
      <alignment horizontal="center" vertical="center"/>
    </xf>
    <xf numFmtId="0" fontId="0" fillId="0" borderId="0" xfId="0" applyAlignment="1">
      <alignment wrapText="1"/>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0" fillId="0" borderId="1" xfId="0" applyBorder="1" applyAlignment="1">
      <alignment horizontal="left" vertical="center" wrapText="1"/>
    </xf>
    <xf numFmtId="0" fontId="5" fillId="3" borderId="1" xfId="0" applyFont="1" applyFill="1" applyBorder="1" applyAlignment="1">
      <alignment horizontal="center"/>
    </xf>
    <xf numFmtId="0" fontId="6" fillId="0" borderId="1" xfId="0" applyFont="1" applyBorder="1" applyAlignment="1">
      <alignment horizontal="left" vertical="center" wrapText="1"/>
    </xf>
    <xf numFmtId="0" fontId="0" fillId="0" borderId="1" xfId="0" applyBorder="1" applyAlignment="1">
      <alignment horizontal="left" wrapText="1"/>
    </xf>
    <xf numFmtId="0" fontId="0" fillId="0" borderId="1" xfId="0" applyBorder="1" applyAlignment="1">
      <alignment wrapText="1"/>
    </xf>
    <xf numFmtId="0" fontId="11" fillId="6"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1" fillId="6"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1" fillId="7" borderId="2"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0" fillId="0" borderId="0" xfId="0" applyFont="1"/>
    <xf numFmtId="0" fontId="11" fillId="11"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10"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0" fillId="0" borderId="1" xfId="0" applyBorder="1" applyAlignment="1">
      <alignment horizontal="center" vertical="center" wrapText="1"/>
    </xf>
    <xf numFmtId="0" fontId="7" fillId="4" borderId="4" xfId="0" applyFont="1" applyFill="1" applyBorder="1" applyAlignment="1">
      <alignment horizontal="center" vertical="center" wrapText="1"/>
    </xf>
    <xf numFmtId="0" fontId="7" fillId="4" borderId="4" xfId="0" applyFont="1" applyFill="1" applyBorder="1" applyAlignment="1">
      <alignment horizontal="center" vertical="center" textRotation="90" wrapText="1"/>
    </xf>
    <xf numFmtId="0" fontId="15" fillId="0" borderId="1" xfId="0" applyFont="1" applyBorder="1" applyAlignment="1">
      <alignment horizontal="center" vertical="center" wrapText="1"/>
    </xf>
    <xf numFmtId="0" fontId="15" fillId="12" borderId="1" xfId="0"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2" fillId="0" borderId="2" xfId="0" applyFont="1" applyBorder="1" applyAlignment="1">
      <alignment horizontal="center" vertical="center"/>
    </xf>
    <xf numFmtId="0" fontId="2" fillId="0" borderId="7" xfId="0" applyFont="1" applyBorder="1" applyAlignment="1">
      <alignment horizontal="center" vertical="center"/>
    </xf>
    <xf numFmtId="0" fontId="2" fillId="4" borderId="1" xfId="0" applyFont="1" applyFill="1" applyBorder="1" applyAlignment="1">
      <alignment horizontal="center" vertical="center"/>
    </xf>
    <xf numFmtId="0" fontId="8" fillId="4" borderId="1" xfId="0" applyFont="1" applyFill="1" applyBorder="1" applyAlignment="1">
      <alignment horizontal="center" vertical="center"/>
    </xf>
    <xf numFmtId="0" fontId="4" fillId="0" borderId="1" xfId="0" applyFont="1" applyBorder="1" applyAlignment="1">
      <alignment horizontal="center" vertical="center"/>
    </xf>
    <xf numFmtId="0" fontId="2" fillId="0" borderId="1" xfId="0" applyFont="1" applyBorder="1" applyAlignment="1">
      <alignment horizontal="center" vertical="center"/>
    </xf>
    <xf numFmtId="0" fontId="7" fillId="4" borderId="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9" fillId="4" borderId="1" xfId="0" applyFont="1" applyFill="1" applyBorder="1" applyAlignment="1">
      <alignment horizontal="center" vertical="center"/>
    </xf>
    <xf numFmtId="0" fontId="3"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textRotation="90" wrapText="1"/>
    </xf>
    <xf numFmtId="0" fontId="7" fillId="4" borderId="4" xfId="0" applyFont="1" applyFill="1" applyBorder="1" applyAlignment="1">
      <alignment horizontal="center" vertical="center" textRotation="90" wrapText="1"/>
    </xf>
    <xf numFmtId="0" fontId="5" fillId="3" borderId="1" xfId="0" applyFont="1" applyFill="1" applyBorder="1" applyAlignment="1">
      <alignment horizontal="center"/>
    </xf>
    <xf numFmtId="0" fontId="1" fillId="2" borderId="1" xfId="0" applyFont="1" applyFill="1" applyBorder="1" applyAlignment="1">
      <alignment horizontal="center" vertical="center"/>
    </xf>
    <xf numFmtId="0" fontId="1" fillId="2" borderId="1" xfId="0" applyFont="1" applyFill="1" applyBorder="1" applyAlignment="1">
      <alignment horizontal="center"/>
    </xf>
    <xf numFmtId="0" fontId="0" fillId="8" borderId="2" xfId="0" applyFill="1" applyBorder="1" applyAlignment="1">
      <alignment horizontal="center" vertical="center"/>
    </xf>
    <xf numFmtId="0" fontId="0" fillId="8" borderId="3" xfId="0" applyFill="1" applyBorder="1" applyAlignment="1">
      <alignment horizontal="center" vertical="center"/>
    </xf>
    <xf numFmtId="0" fontId="0" fillId="9" borderId="2" xfId="0" applyFill="1" applyBorder="1" applyAlignment="1">
      <alignment horizontal="center" vertical="center"/>
    </xf>
    <xf numFmtId="0" fontId="0" fillId="9" borderId="3" xfId="0" applyFill="1" applyBorder="1" applyAlignment="1">
      <alignment horizontal="center" vertical="center"/>
    </xf>
    <xf numFmtId="0" fontId="0" fillId="10" borderId="2" xfId="0" applyFill="1" applyBorder="1" applyAlignment="1">
      <alignment horizontal="center" vertical="center"/>
    </xf>
    <xf numFmtId="0" fontId="0" fillId="10" borderId="3" xfId="0" applyFill="1" applyBorder="1" applyAlignment="1">
      <alignment horizontal="center" vertical="center"/>
    </xf>
    <xf numFmtId="0" fontId="0" fillId="5" borderId="2" xfId="0" applyFill="1" applyBorder="1" applyAlignment="1">
      <alignment horizontal="center" vertical="center"/>
    </xf>
    <xf numFmtId="0" fontId="0" fillId="5" borderId="3" xfId="0" applyFill="1" applyBorder="1" applyAlignment="1">
      <alignment horizontal="center" vertical="center"/>
    </xf>
    <xf numFmtId="0" fontId="1" fillId="11" borderId="1" xfId="0" applyFont="1" applyFill="1" applyBorder="1" applyAlignment="1">
      <alignment horizontal="center"/>
    </xf>
    <xf numFmtId="0" fontId="3" fillId="7" borderId="1" xfId="0" applyFont="1" applyFill="1" applyBorder="1" applyAlignment="1">
      <alignment horizontal="center" vertical="center" textRotation="90"/>
    </xf>
    <xf numFmtId="0" fontId="3" fillId="6" borderId="4" xfId="0" applyFont="1" applyFill="1" applyBorder="1" applyAlignment="1">
      <alignment horizontal="center" vertical="center" textRotation="90"/>
    </xf>
    <xf numFmtId="0" fontId="3" fillId="6" borderId="6" xfId="0" applyFont="1" applyFill="1" applyBorder="1" applyAlignment="1">
      <alignment horizontal="center" vertical="center" textRotation="90"/>
    </xf>
    <xf numFmtId="0" fontId="3" fillId="6" borderId="5" xfId="0" applyFont="1" applyFill="1" applyBorder="1" applyAlignment="1">
      <alignment horizontal="center" vertical="center" textRotation="90"/>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cellXfs>
  <cellStyles count="5">
    <cellStyle name="Normal" xfId="0" builtinId="0"/>
    <cellStyle name="Normal 2" xfId="4" xr:uid="{55BF57E7-B786-4C83-8686-A77D625059BB}"/>
    <cellStyle name="Normal 3" xfId="1" xr:uid="{C14B8BF7-D361-44D7-BEB4-C5135F8A62A0}"/>
    <cellStyle name="Normal 8" xfId="2" xr:uid="{5DA70CEE-0B01-4912-AC12-19CB89124CCD}"/>
    <cellStyle name="Normale 2" xfId="3" xr:uid="{2742D488-8A40-4B93-909B-E58485E2D065}"/>
  </cellStyles>
  <dxfs count="10">
    <dxf>
      <fill>
        <patternFill>
          <bgColor rgb="FF92D05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177800</xdr:colOff>
      <xdr:row>1</xdr:row>
      <xdr:rowOff>63500</xdr:rowOff>
    </xdr:from>
    <xdr:to>
      <xdr:col>4</xdr:col>
      <xdr:colOff>816609</xdr:colOff>
      <xdr:row>3</xdr:row>
      <xdr:rowOff>220969</xdr:rowOff>
    </xdr:to>
    <xdr:pic>
      <xdr:nvPicPr>
        <xdr:cNvPr id="2" name="Imagen 1">
          <a:extLst>
            <a:ext uri="{FF2B5EF4-FFF2-40B4-BE49-F238E27FC236}">
              <a16:creationId xmlns:a16="http://schemas.microsoft.com/office/drawing/2014/main" id="{4785A95C-C2E5-B8E5-8149-AC3B3B0D3CBA}"/>
            </a:ext>
          </a:extLst>
        </xdr:cNvPr>
        <xdr:cNvPicPr>
          <a:picLocks noChangeAspect="1"/>
        </xdr:cNvPicPr>
      </xdr:nvPicPr>
      <xdr:blipFill>
        <a:blip xmlns:r="http://schemas.openxmlformats.org/officeDocument/2006/relationships" r:embed="rId1"/>
        <a:stretch>
          <a:fillRect/>
        </a:stretch>
      </xdr:blipFill>
      <xdr:spPr>
        <a:xfrm>
          <a:off x="419100" y="228600"/>
          <a:ext cx="3200399" cy="81746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aime Bernardo Martinez Gaitan" id="{012B4732-703B-4CBF-93D5-99588B2E7B7E}" userId="S::jb.martinez10@uniandes.edu.co::26e75392-9675-4bc4-b60c-222b4f3c4bfd"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Y7" dT="2025-10-01T21:54:05.85" personId="{012B4732-703B-4CBF-93D5-99588B2E7B7E}" id="{FD48F0C8-0BCB-4AFD-8331-D87652332BC1}">
    <text xml:space="preserve">La periodicidad del monitoreo es sugerida y debe ser confirmada por quien vaya a ejercer la supervisión del contrato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61240-1360-4CB7-8D6A-8221E6FF3FC0}">
  <dimension ref="A2:Y28"/>
  <sheetViews>
    <sheetView tabSelected="1" topLeftCell="A23" zoomScaleNormal="76" workbookViewId="0">
      <selection activeCell="D23" sqref="D23"/>
    </sheetView>
  </sheetViews>
  <sheetFormatPr defaultColWidth="11.42578125" defaultRowHeight="12.95"/>
  <cols>
    <col min="1" max="1" width="3.42578125" style="2" customWidth="1"/>
    <col min="2" max="2" width="5.7109375" style="2" customWidth="1"/>
    <col min="3" max="3" width="16.7109375" style="2" customWidth="1"/>
    <col min="4" max="4" width="14.7109375" style="2" customWidth="1"/>
    <col min="5" max="5" width="21" style="2" bestFit="1" customWidth="1"/>
    <col min="6" max="6" width="22" style="2" customWidth="1"/>
    <col min="7" max="7" width="30.28515625" style="2" customWidth="1"/>
    <col min="8" max="8" width="35.28515625" style="2" customWidth="1"/>
    <col min="9" max="11" width="8.7109375" style="2" customWidth="1"/>
    <col min="12" max="12" width="15.7109375" style="2" customWidth="1"/>
    <col min="13" max="13" width="19" style="2" customWidth="1"/>
    <col min="14" max="14" width="53.42578125" style="2" customWidth="1"/>
    <col min="15" max="15" width="38.85546875" style="2" customWidth="1"/>
    <col min="16" max="18" width="8.7109375" style="2" customWidth="1"/>
    <col min="19" max="19" width="15.7109375" style="2" customWidth="1"/>
    <col min="20" max="20" width="11.42578125" style="2"/>
    <col min="21" max="21" width="19.28515625" style="2" customWidth="1"/>
    <col min="22" max="22" width="54" style="2" customWidth="1"/>
    <col min="23" max="23" width="26.42578125" style="2" customWidth="1"/>
    <col min="24" max="24" width="37.140625" style="2" customWidth="1"/>
    <col min="25" max="25" width="27" style="2" customWidth="1"/>
    <col min="26" max="26" width="3.42578125" style="2" customWidth="1"/>
    <col min="27" max="27" width="5.7109375" style="2" customWidth="1"/>
    <col min="28" max="28" width="31.85546875" style="2" customWidth="1"/>
    <col min="29" max="16384" width="11.42578125" style="2"/>
  </cols>
  <sheetData>
    <row r="2" spans="1:25" ht="24.95">
      <c r="B2" s="39"/>
      <c r="C2" s="39"/>
      <c r="D2" s="39"/>
      <c r="E2" s="39"/>
      <c r="F2" s="39"/>
      <c r="G2" s="40" t="s">
        <v>0</v>
      </c>
      <c r="H2" s="40"/>
      <c r="I2" s="40"/>
      <c r="J2" s="40"/>
      <c r="K2" s="40"/>
      <c r="L2" s="40"/>
      <c r="M2" s="40"/>
      <c r="N2" s="40"/>
      <c r="O2" s="40"/>
      <c r="P2" s="40"/>
      <c r="Q2" s="40"/>
      <c r="R2" s="40"/>
      <c r="S2" s="40"/>
      <c r="T2" s="40"/>
      <c r="U2" s="40"/>
      <c r="V2" s="40"/>
      <c r="W2" s="40"/>
      <c r="X2" s="40"/>
      <c r="Y2" s="40"/>
    </row>
    <row r="3" spans="1:25" ht="24.95">
      <c r="B3" s="40" t="s">
        <v>1</v>
      </c>
      <c r="C3" s="40"/>
      <c r="D3" s="40"/>
      <c r="E3" s="40"/>
      <c r="F3" s="40"/>
      <c r="G3" s="40"/>
      <c r="H3" s="40"/>
      <c r="I3" s="40"/>
      <c r="J3" s="40"/>
      <c r="K3" s="40"/>
      <c r="L3" s="40"/>
      <c r="M3" s="40"/>
      <c r="N3" s="40"/>
      <c r="O3" s="40"/>
      <c r="P3" s="40"/>
      <c r="Q3" s="40"/>
      <c r="R3" s="40"/>
      <c r="S3" s="40"/>
      <c r="T3" s="40"/>
      <c r="U3" s="40"/>
      <c r="V3" s="40"/>
      <c r="W3" s="40"/>
      <c r="X3" s="40"/>
      <c r="Y3" s="40"/>
    </row>
    <row r="4" spans="1:25" ht="50.45" customHeight="1">
      <c r="B4" s="45" t="s">
        <v>2</v>
      </c>
      <c r="C4" s="45"/>
      <c r="D4" s="45"/>
      <c r="E4" s="45"/>
      <c r="F4" s="45"/>
      <c r="G4" s="46" t="s">
        <v>3</v>
      </c>
      <c r="H4" s="46"/>
      <c r="I4" s="46"/>
      <c r="J4" s="46"/>
      <c r="K4" s="46"/>
      <c r="L4" s="46"/>
      <c r="M4" s="46"/>
      <c r="N4" s="46"/>
      <c r="O4" s="46"/>
      <c r="P4" s="46"/>
      <c r="Q4" s="46"/>
      <c r="R4" s="46"/>
      <c r="S4" s="46"/>
      <c r="T4" s="46"/>
      <c r="U4" s="46"/>
      <c r="V4" s="46"/>
      <c r="W4" s="46"/>
      <c r="X4" s="46"/>
      <c r="Y4" s="46"/>
    </row>
    <row r="6" spans="1:25" s="6" customFormat="1">
      <c r="B6" s="43" t="s">
        <v>4</v>
      </c>
      <c r="C6" s="43" t="s">
        <v>5</v>
      </c>
      <c r="D6" s="43" t="s">
        <v>6</v>
      </c>
      <c r="E6" s="43" t="s">
        <v>7</v>
      </c>
      <c r="F6" s="43" t="s">
        <v>8</v>
      </c>
      <c r="G6" s="43" t="s">
        <v>9</v>
      </c>
      <c r="H6" s="43" t="s">
        <v>10</v>
      </c>
      <c r="I6" s="48" t="s">
        <v>11</v>
      </c>
      <c r="J6" s="48" t="s">
        <v>12</v>
      </c>
      <c r="K6" s="48" t="s">
        <v>13</v>
      </c>
      <c r="L6" s="48" t="s">
        <v>14</v>
      </c>
      <c r="M6" s="48" t="s">
        <v>15</v>
      </c>
      <c r="N6" s="43" t="s">
        <v>16</v>
      </c>
      <c r="O6" s="43" t="s">
        <v>17</v>
      </c>
      <c r="P6" s="43" t="s">
        <v>18</v>
      </c>
      <c r="Q6" s="47"/>
      <c r="R6" s="47"/>
      <c r="S6" s="47"/>
      <c r="T6" s="43" t="s">
        <v>19</v>
      </c>
      <c r="U6" s="43" t="s">
        <v>20</v>
      </c>
      <c r="V6" s="43" t="s">
        <v>21</v>
      </c>
      <c r="W6" s="43" t="s">
        <v>22</v>
      </c>
      <c r="X6" s="43" t="s">
        <v>23</v>
      </c>
      <c r="Y6" s="47"/>
    </row>
    <row r="7" spans="1:25" s="6" customFormat="1" ht="144.75" customHeight="1">
      <c r="B7" s="44"/>
      <c r="C7" s="44"/>
      <c r="D7" s="44"/>
      <c r="E7" s="44"/>
      <c r="F7" s="44"/>
      <c r="G7" s="44"/>
      <c r="H7" s="44"/>
      <c r="I7" s="49"/>
      <c r="J7" s="49"/>
      <c r="K7" s="49"/>
      <c r="L7" s="49"/>
      <c r="M7" s="49"/>
      <c r="N7" s="44"/>
      <c r="O7" s="44"/>
      <c r="P7" s="32" t="s">
        <v>11</v>
      </c>
      <c r="Q7" s="32" t="s">
        <v>12</v>
      </c>
      <c r="R7" s="32" t="s">
        <v>13</v>
      </c>
      <c r="S7" s="32" t="s">
        <v>14</v>
      </c>
      <c r="T7" s="44"/>
      <c r="U7" s="44"/>
      <c r="V7" s="44"/>
      <c r="W7" s="44"/>
      <c r="X7" s="31" t="s">
        <v>24</v>
      </c>
      <c r="Y7" s="31" t="s">
        <v>25</v>
      </c>
    </row>
    <row r="8" spans="1:25" ht="137.25" customHeight="1">
      <c r="A8" s="4"/>
      <c r="B8" s="4">
        <v>1</v>
      </c>
      <c r="C8" s="5" t="s">
        <v>26</v>
      </c>
      <c r="D8" s="5" t="s">
        <v>27</v>
      </c>
      <c r="E8" s="5" t="s">
        <v>28</v>
      </c>
      <c r="F8" s="5" t="s">
        <v>29</v>
      </c>
      <c r="G8" s="33" t="s">
        <v>30</v>
      </c>
      <c r="H8" s="19" t="str">
        <f>UPPER("Retraso en la contratación, en consecuencia, posible declatoria de desierto y retrasos en las funciones misionales de la entidad")</f>
        <v>RETRASO EN LA CONTRATACIÓN, EN CONSECUENCIA, POSIBLE DECLATORIA DE DESIERTO Y RETRASOS EN LAS FUNCIONES MISIONALES DE LA ENTIDAD</v>
      </c>
      <c r="I8" s="5">
        <v>5</v>
      </c>
      <c r="J8" s="5">
        <v>4</v>
      </c>
      <c r="K8" s="5">
        <f t="shared" ref="K8:K12" si="0">SUM(I8:J8)</f>
        <v>9</v>
      </c>
      <c r="L8" s="5" t="str">
        <f>IF(K8&gt;=8,"RIESGO EXTREMO",IF(AND(K8&lt;=7,K8&gt;=6),"RIESGO ALTO",(IF(AND(K8&gt;4,K8&lt;6),"RIESGO MEDIO",IF(AND(K8&lt;=4),"RIESGO BAJO")))))</f>
        <v>RIESGO EXTREMO</v>
      </c>
      <c r="M8" s="5" t="s">
        <v>31</v>
      </c>
      <c r="N8" s="33" t="str">
        <f>UPPER("Revisión de los documentos precontractuales por parte de las áreas intervinientes y verificación de procesos similares contratados por la SIC y otras entidades nacionales y/o distritales")</f>
        <v>REVISIÓN DE LOS DOCUMENTOS PRECONTRACTUALES POR PARTE DE LAS ÁREAS INTERVINIENTES Y VERIFICACIÓN DE PROCESOS SIMILARES CONTRATADOS POR LA SIC Y OTRAS ENTIDADES NACIONALES Y/O DISTRITALES</v>
      </c>
      <c r="O8" s="34" t="s">
        <v>32</v>
      </c>
      <c r="P8" s="5">
        <v>3</v>
      </c>
      <c r="Q8" s="5">
        <v>2</v>
      </c>
      <c r="R8" s="5">
        <f>SUM(P8:Q8)</f>
        <v>5</v>
      </c>
      <c r="S8" s="5" t="str">
        <f>IF(R8&gt;=8,"RIESGO EXTREMO",IF(AND(R8&lt;=7,R8&gt;=6),"RIESGO ALTO",(IF(AND(R8&gt;4,R8&lt;6),"RIESGO MEDIO",IF(AND(R8&lt;=4),"RIESGO BAJO")))))</f>
        <v>RIESGO MEDIO</v>
      </c>
      <c r="T8" s="5" t="s">
        <v>33</v>
      </c>
      <c r="U8" s="33" t="s">
        <v>31</v>
      </c>
      <c r="V8" s="19" t="str">
        <f>UPPER("En el momento que el estudio previo sea devuelto a la dependencia solicitante")</f>
        <v>EN EL MOMENTO QUE EL ESTUDIO PREVIO SEA DEVUELTO A LA DEPENDENCIA SOLICITANTE</v>
      </c>
      <c r="W8" s="34" t="s">
        <v>34</v>
      </c>
      <c r="X8" s="19" t="str">
        <f>UPPER("A través del grupo de contratación, y de cada una de las dependencias que solicite la contratación")</f>
        <v>A TRAVÉS DEL GRUPO DE CONTRATACIÓN, Y DE CADA UNA DE LAS DEPENDENCIAS QUE SOLICITE LA CONTRATACIÓN</v>
      </c>
      <c r="Y8" s="34" t="s">
        <v>35</v>
      </c>
    </row>
    <row r="9" spans="1:25" ht="171.75" customHeight="1">
      <c r="A9" s="4"/>
      <c r="B9" s="4">
        <v>2</v>
      </c>
      <c r="C9" s="5" t="s">
        <v>26</v>
      </c>
      <c r="D9" s="5" t="s">
        <v>27</v>
      </c>
      <c r="E9" s="5" t="s">
        <v>36</v>
      </c>
      <c r="F9" s="5" t="s">
        <v>29</v>
      </c>
      <c r="G9" s="19" t="str">
        <f>UPPER("Que el contratista no suscriba el contrato en los plazos establecidos o presente demoras en el cumplimiento de los requisitos exigidos para la etapa de legalización y empalme, afectando el  inicio oportuno de la ejecución  contractual")</f>
        <v>QUE EL CONTRATISTA NO SUSCRIBA EL CONTRATO EN LOS PLAZOS ESTABLECIDOS O PRESENTE DEMORAS EN EL CUMPLIMIENTO DE LOS REQUISITOS EXIGIDOS PARA LA ETAPA DE LEGALIZACIÓN Y EMPALME, AFECTANDO EL  INICIO OPORTUNO DE LA EJECUCIÓN  CONTRACTUAL</v>
      </c>
      <c r="H9" s="33" t="s">
        <v>37</v>
      </c>
      <c r="I9" s="5">
        <v>3</v>
      </c>
      <c r="J9" s="5">
        <v>3</v>
      </c>
      <c r="K9" s="5">
        <f t="shared" ref="K9:K11" si="1">SUM(I9:J9)</f>
        <v>6</v>
      </c>
      <c r="L9" s="5" t="str">
        <f t="shared" ref="L9:L11" si="2">IF(K9&gt;=8,"RIESGO EXTREMO",IF(AND(K9&lt;=7,K9&gt;=6),"RIESGO ALTO",(IF(AND(K9&gt;4,K9&lt;6),"RIESGO MEDIO",IF(AND(K9&lt;=4),"RIESGO BAJO")))))</f>
        <v>RIESGO ALTO</v>
      </c>
      <c r="M9" s="33" t="s">
        <v>38</v>
      </c>
      <c r="N9" s="19" t="str">
        <f>UPPER("Requerir al contratista para que suscriba el contrato o solicitar una nueva contratación de acuerdo a lo estipulado en el acta de la  audiencia de adjudicación")</f>
        <v>REQUERIR AL CONTRATISTA PARA QUE SUSCRIBA EL CONTRATO O SOLICITAR UNA NUEVA CONTRATACIÓN DE ACUERDO A LO ESTIPULADO EN EL ACTA DE LA  AUDIENCIA DE ADJUDICACIÓN</v>
      </c>
      <c r="O9" s="34" t="s">
        <v>39</v>
      </c>
      <c r="P9" s="5">
        <v>2</v>
      </c>
      <c r="Q9" s="5">
        <v>2</v>
      </c>
      <c r="R9" s="5">
        <f t="shared" ref="R9:R11" si="3">SUM(P9:Q9)</f>
        <v>4</v>
      </c>
      <c r="S9" s="5" t="str">
        <f t="shared" ref="S9:S24" si="4">IF(R9&gt;=8,"RIESGO EXTREMO",IF(AND(R9&lt;=7,R9&gt;=6),"RIESGO ALTO",(IF(AND(R9&gt;4,R9&lt;6),"RIESGO MEDIO",IF(AND(R9&lt;=4),"RIESGO BAJO")))))</f>
        <v>RIESGO BAJO</v>
      </c>
      <c r="T9" s="5" t="s">
        <v>33</v>
      </c>
      <c r="U9" s="5" t="s">
        <v>40</v>
      </c>
      <c r="V9" s="19" t="str">
        <f>UPPER("Una vez vencido el termino para firmar el contrato")</f>
        <v>UNA VEZ VENCIDO EL TERMINO PARA FIRMAR EL CONTRATO</v>
      </c>
      <c r="W9" s="36" t="s">
        <v>41</v>
      </c>
      <c r="X9" s="5" t="s">
        <v>42</v>
      </c>
      <c r="Y9" s="36" t="s">
        <v>35</v>
      </c>
    </row>
    <row r="10" spans="1:25" ht="116.25" customHeight="1">
      <c r="A10" s="4"/>
      <c r="B10" s="4">
        <v>3</v>
      </c>
      <c r="C10" s="5" t="s">
        <v>26</v>
      </c>
      <c r="D10" s="5" t="s">
        <v>43</v>
      </c>
      <c r="E10" s="5" t="s">
        <v>36</v>
      </c>
      <c r="F10" s="5" t="s">
        <v>29</v>
      </c>
      <c r="G10" s="34" t="str">
        <f>UPPER("Que el contratista no allegue las garantías (pólizas) que requiera el contrato como requisito de perfeccionamiento y ejecución contractual")</f>
        <v>QUE EL CONTRATISTA NO ALLEGUE LAS GARANTÍAS (PÓLIZAS) QUE REQUIERA EL CONTRATO COMO REQUISITO DE PERFECCIONAMIENTO Y EJECUCIÓN CONTRACTUAL</v>
      </c>
      <c r="H10" s="35" t="str">
        <f>UPPER("Retraso en la contratación, en consecuencia, retrasos en las funciones misionales, de apoyo de la entidad y retraso en la suscripción del acta de inicio")</f>
        <v>RETRASO EN LA CONTRATACIÓN, EN CONSECUENCIA, RETRASOS EN LAS FUNCIONES MISIONALES, DE APOYO DE LA ENTIDAD Y RETRASO EN LA SUSCRIPCIÓN DEL ACTA DE INICIO</v>
      </c>
      <c r="I10" s="5">
        <v>3</v>
      </c>
      <c r="J10" s="5">
        <v>3</v>
      </c>
      <c r="K10" s="5">
        <f t="shared" si="1"/>
        <v>6</v>
      </c>
      <c r="L10" s="5" t="str">
        <f t="shared" si="2"/>
        <v>RIESGO ALTO</v>
      </c>
      <c r="M10" s="5" t="s">
        <v>38</v>
      </c>
      <c r="N10" s="35" t="str">
        <f>UPPER("Requerir que allegue la póliza (s) a la SIC o iniciar el debido proceso para dar cumplimiento a las multas establecidas en el contrato por no cumplimiento de la garantía")</f>
        <v>REQUERIR QUE ALLEGUE LA PÓLIZA (S) A LA SIC O INICIAR EL DEBIDO PROCESO PARA DAR CUMPLIMIENTO A LAS MULTAS ESTABLECIDAS EN EL CONTRATO POR NO CUMPLIMIENTO DE LA GARANTÍA</v>
      </c>
      <c r="O10" s="34" t="s">
        <v>44</v>
      </c>
      <c r="P10" s="5">
        <v>2</v>
      </c>
      <c r="Q10" s="5">
        <v>1</v>
      </c>
      <c r="R10" s="5">
        <f t="shared" si="3"/>
        <v>3</v>
      </c>
      <c r="S10" s="5" t="str">
        <f t="shared" si="4"/>
        <v>RIESGO BAJO</v>
      </c>
      <c r="T10" s="5" t="s">
        <v>33</v>
      </c>
      <c r="U10" s="5" t="s">
        <v>40</v>
      </c>
      <c r="V10" s="35" t="str">
        <f>UPPER("Cuando el contratista no allegue las pólizas en el término establecido en el contrato")</f>
        <v>CUANDO EL CONTRATISTA NO ALLEGUE LAS PÓLIZAS EN EL TÉRMINO ESTABLECIDO EN EL CONTRATO</v>
      </c>
      <c r="W10" s="36" t="s">
        <v>45</v>
      </c>
      <c r="X10" s="5" t="s">
        <v>46</v>
      </c>
      <c r="Y10" s="36" t="s">
        <v>35</v>
      </c>
    </row>
    <row r="11" spans="1:25" ht="83.25" customHeight="1">
      <c r="A11" s="4"/>
      <c r="B11" s="4">
        <v>4</v>
      </c>
      <c r="C11" s="5" t="s">
        <v>47</v>
      </c>
      <c r="D11" s="5" t="s">
        <v>27</v>
      </c>
      <c r="E11" s="5" t="s">
        <v>36</v>
      </c>
      <c r="F11" s="5" t="s">
        <v>29</v>
      </c>
      <c r="G11" s="33" t="s">
        <v>48</v>
      </c>
      <c r="H11" s="33" t="s">
        <v>49</v>
      </c>
      <c r="I11" s="5">
        <v>2</v>
      </c>
      <c r="J11" s="5">
        <v>3</v>
      </c>
      <c r="K11" s="5">
        <f t="shared" si="1"/>
        <v>5</v>
      </c>
      <c r="L11" s="5" t="str">
        <f t="shared" si="2"/>
        <v>RIESGO MEDIO</v>
      </c>
      <c r="M11" s="5" t="s">
        <v>31</v>
      </c>
      <c r="N11" s="19" t="str">
        <f>UPPER("Llevar a cabo el trámite de manera oportuna para lograr la expedición del registro presupuestal")</f>
        <v>LLEVAR A CABO EL TRÁMITE DE MANERA OPORTUNA PARA LOGRAR LA EXPEDICIÓN DEL REGISTRO PRESUPUESTAL</v>
      </c>
      <c r="O11" s="34" t="s">
        <v>50</v>
      </c>
      <c r="P11" s="5">
        <v>1</v>
      </c>
      <c r="Q11" s="5">
        <v>2</v>
      </c>
      <c r="R11" s="5">
        <f t="shared" si="3"/>
        <v>3</v>
      </c>
      <c r="S11" s="5" t="str">
        <f t="shared" si="4"/>
        <v>RIESGO BAJO</v>
      </c>
      <c r="T11" s="5" t="s">
        <v>33</v>
      </c>
      <c r="U11" s="5" t="s">
        <v>31</v>
      </c>
      <c r="V11" s="19" t="str">
        <f>UPPER("Cuando no se expida el registro presupuestal")</f>
        <v>CUANDO NO SE EXPIDA EL REGISTRO PRESUPUESTAL</v>
      </c>
      <c r="W11" s="36" t="s">
        <v>51</v>
      </c>
      <c r="X11" s="5" t="s">
        <v>52</v>
      </c>
      <c r="Y11" s="36" t="s">
        <v>35</v>
      </c>
    </row>
    <row r="12" spans="1:25" ht="228" customHeight="1">
      <c r="A12" s="4"/>
      <c r="B12" s="4">
        <v>5</v>
      </c>
      <c r="C12" s="5" t="s">
        <v>47</v>
      </c>
      <c r="D12" s="5" t="s">
        <v>43</v>
      </c>
      <c r="E12" s="5" t="s">
        <v>53</v>
      </c>
      <c r="F12" s="5" t="s">
        <v>29</v>
      </c>
      <c r="G12" s="19" t="str">
        <f>UPPER("Errores en la facturación o no subsanación de observaciones dentro de los plazos establecidos por parte del contratista")</f>
        <v>ERRORES EN LA FACTURACIÓN O NO SUBSANACIÓN DE OBSERVACIONES DENTRO DE LOS PLAZOS ESTABLECIDOS POR PARTE DEL CONTRATISTA</v>
      </c>
      <c r="H12" s="19" t="str">
        <f>UPPER("Retraso o no pago de los servicios prestados, afectando el flujo de caja del contratista y la continuidad en la ejecución del contrato")</f>
        <v>RETRASO O NO PAGO DE LOS SERVICIOS PRESTADOS, AFECTANDO EL FLUJO DE CAJA DEL CONTRATISTA Y LA CONTINUIDAD EN LA EJECUCIÓN DEL CONTRATO</v>
      </c>
      <c r="I12" s="5">
        <v>3</v>
      </c>
      <c r="J12" s="5">
        <v>3</v>
      </c>
      <c r="K12" s="5">
        <f t="shared" si="0"/>
        <v>6</v>
      </c>
      <c r="L12" s="5" t="str">
        <f t="shared" ref="L12" si="5">IF(K12&gt;=8,"RIESGO EXTREMO",IF(AND(K12&lt;=7,K12&gt;=6),"RIESGO ALTO",(IF(AND(K12&gt;4,K12&lt;6),"RIESGO MEDIO",IF(AND(K12&lt;=4),"RIESGO BAJO")))))</f>
        <v>RIESGO ALTO</v>
      </c>
      <c r="M12" s="5" t="s">
        <v>38</v>
      </c>
      <c r="N12" s="33" t="s">
        <v>54</v>
      </c>
      <c r="O12" s="34" t="s">
        <v>55</v>
      </c>
      <c r="P12" s="5">
        <v>1</v>
      </c>
      <c r="Q12" s="5">
        <v>2</v>
      </c>
      <c r="R12" s="5">
        <f t="shared" ref="R12" si="6">SUM(P12:Q12)</f>
        <v>3</v>
      </c>
      <c r="S12" s="5" t="str">
        <f t="shared" si="4"/>
        <v>RIESGO BAJO</v>
      </c>
      <c r="T12" s="5" t="s">
        <v>33</v>
      </c>
      <c r="U12" s="5" t="s">
        <v>40</v>
      </c>
      <c r="V12" s="19" t="str">
        <f>UPPER("Cuando no se efectúe el pago de los honorarios")</f>
        <v>CUANDO NO SE EFECTÚE EL PAGO DE LOS HONORARIOS</v>
      </c>
      <c r="W12" s="36" t="s">
        <v>56</v>
      </c>
      <c r="X12" s="19" t="str">
        <f>UPPER("Mediante informes Requerimientos realizados por el supervisor")</f>
        <v>MEDIANTE INFORMES REQUERIMIENTOS REALIZADOS POR EL SUPERVISOR</v>
      </c>
      <c r="Y12" s="36" t="s">
        <v>57</v>
      </c>
    </row>
    <row r="13" spans="1:25" ht="269.25" customHeight="1">
      <c r="A13" s="4"/>
      <c r="B13" s="4">
        <v>6</v>
      </c>
      <c r="C13" s="5" t="s">
        <v>47</v>
      </c>
      <c r="D13" s="5" t="s">
        <v>27</v>
      </c>
      <c r="E13" s="5" t="s">
        <v>53</v>
      </c>
      <c r="F13" s="5" t="s">
        <v>29</v>
      </c>
      <c r="G13" s="35" t="str">
        <f>UPPER("Incumplimiento parcial o total de las obligaciones esenciales del contrato, afectando la prestación oportuna y la calidad del servicio contratado")</f>
        <v>INCUMPLIMIENTO PARCIAL O TOTAL DE LAS OBLIGACIONES ESENCIALES DEL CONTRATO, AFECTANDO LA PRESTACIÓN OPORTUNA Y LA CALIDAD DEL SERVICIO CONTRATADO</v>
      </c>
      <c r="H13" s="5" t="s">
        <v>58</v>
      </c>
      <c r="I13" s="5">
        <v>2</v>
      </c>
      <c r="J13" s="5">
        <v>3</v>
      </c>
      <c r="K13" s="5">
        <f t="shared" ref="K13:K16" si="7">SUM(I13:J13)</f>
        <v>5</v>
      </c>
      <c r="L13" s="5" t="str">
        <f t="shared" ref="L13:L16" si="8">IF(K13&gt;=8,"RIESGO EXTREMO",IF(AND(K13&lt;=7,K13&gt;=6),"RIESGO ALTO",(IF(AND(K13&gt;4,K13&lt;6),"RIESGO MEDIO",IF(AND(K13&lt;=4),"RIESGO BAJO")))))</f>
        <v>RIESGO MEDIO</v>
      </c>
      <c r="M13" s="5" t="s">
        <v>38</v>
      </c>
      <c r="N13" s="5" t="s">
        <v>59</v>
      </c>
      <c r="O13" s="34" t="s">
        <v>60</v>
      </c>
      <c r="P13" s="5">
        <v>1</v>
      </c>
      <c r="Q13" s="5">
        <v>2</v>
      </c>
      <c r="R13" s="5">
        <f t="shared" ref="R13:R14" si="9">SUM(P13:Q13)</f>
        <v>3</v>
      </c>
      <c r="S13" s="5" t="str">
        <f t="shared" si="4"/>
        <v>RIESGO BAJO</v>
      </c>
      <c r="T13" s="5" t="s">
        <v>33</v>
      </c>
      <c r="U13" s="5" t="s">
        <v>40</v>
      </c>
      <c r="V13" s="5" t="s">
        <v>61</v>
      </c>
      <c r="W13" s="36" t="s">
        <v>62</v>
      </c>
      <c r="X13" s="19" t="str">
        <f>UPPER("Mediante informes, Requerimientos realizados por el supervisor, INICIO  DEBIDO PROCESO")</f>
        <v>MEDIANTE INFORMES, REQUERIMIENTOS REALIZADOS POR EL SUPERVISOR, INICIO  DEBIDO PROCESO</v>
      </c>
      <c r="Y13" s="36" t="s">
        <v>35</v>
      </c>
    </row>
    <row r="14" spans="1:25" ht="146.25" customHeight="1">
      <c r="A14" s="4"/>
      <c r="B14" s="4">
        <v>7</v>
      </c>
      <c r="C14" s="5" t="s">
        <v>47</v>
      </c>
      <c r="D14" s="5" t="s">
        <v>27</v>
      </c>
      <c r="E14" s="5" t="s">
        <v>53</v>
      </c>
      <c r="F14" s="5" t="s">
        <v>29</v>
      </c>
      <c r="G14" s="19" t="str">
        <f>UPPER("Que el contratista no presente los informes de actividades y de ejecución que el supervisor le solicite, de acuerdo con las obligaciones contractuales estipuladas para el pago de los servicios prestados")</f>
        <v>QUE EL CONTRATISTA NO PRESENTE LOS INFORMES DE ACTIVIDADES Y DE EJECUCIÓN QUE EL SUPERVISOR LE SOLICITE, DE ACUERDO CON LAS OBLIGACIONES CONTRACTUALES ESTIPULADAS PARA EL PAGO DE LOS SERVICIOS PRESTADOS</v>
      </c>
      <c r="H14" s="19" t="str">
        <f>UPPER("Que no se pueda certificar el cumplimiento del periodo causado  a satisfacción del servicio prestado por el contratista")</f>
        <v>QUE NO SE PUEDA CERTIFICAR EL CUMPLIMIENTO DEL PERIODO CAUSADO  A SATISFACCIÓN DEL SERVICIO PRESTADO POR EL CONTRATISTA</v>
      </c>
      <c r="I14" s="5">
        <v>3</v>
      </c>
      <c r="J14" s="5">
        <v>2</v>
      </c>
      <c r="K14" s="5">
        <f t="shared" si="7"/>
        <v>5</v>
      </c>
      <c r="L14" s="5" t="str">
        <f t="shared" si="8"/>
        <v>RIESGO MEDIO</v>
      </c>
      <c r="M14" s="5" t="s">
        <v>63</v>
      </c>
      <c r="N14" s="33" t="str">
        <f>UPPER("Requerirlo, Aplicación garantía Única de Cumplimiento, Iniciar debido proceso de incumplimiento y/o análisis de circunstancia en relación con la causa que dio lugar a la misma")</f>
        <v>REQUERIRLO, APLICACIÓN GARANTÍA ÚNICA DE CUMPLIMIENTO, INICIAR DEBIDO PROCESO DE INCUMPLIMIENTO Y/O ANÁLISIS DE CIRCUNSTANCIA EN RELACIÓN CON LA CAUSA QUE DIO LUGAR A LA MISMA</v>
      </c>
      <c r="O14" s="34" t="s">
        <v>64</v>
      </c>
      <c r="P14" s="5">
        <v>2</v>
      </c>
      <c r="Q14" s="5">
        <v>1</v>
      </c>
      <c r="R14" s="5">
        <f t="shared" si="9"/>
        <v>3</v>
      </c>
      <c r="S14" s="5" t="str">
        <f t="shared" si="4"/>
        <v>RIESGO BAJO</v>
      </c>
      <c r="T14" s="5" t="s">
        <v>33</v>
      </c>
      <c r="U14" s="5" t="s">
        <v>40</v>
      </c>
      <c r="V14" s="5" t="s">
        <v>65</v>
      </c>
      <c r="W14" s="36" t="s">
        <v>62</v>
      </c>
      <c r="X14" s="19" t="str">
        <f>UPPER("Mediante informes, Requerimientos realizados por el supervisor INICIO  DEBIDO PROCESO")</f>
        <v>MEDIANTE INFORMES, REQUERIMIENTOS REALIZADOS POR EL SUPERVISOR INICIO  DEBIDO PROCESO</v>
      </c>
      <c r="Y14" s="36" t="s">
        <v>57</v>
      </c>
    </row>
    <row r="15" spans="1:25" ht="134.25" customHeight="1">
      <c r="A15" s="4"/>
      <c r="B15" s="4">
        <v>8</v>
      </c>
      <c r="C15" s="5" t="s">
        <v>47</v>
      </c>
      <c r="D15" s="5" t="s">
        <v>27</v>
      </c>
      <c r="E15" s="5" t="s">
        <v>53</v>
      </c>
      <c r="F15" s="5" t="s">
        <v>29</v>
      </c>
      <c r="G15" s="19" t="str">
        <f>UPPER("Fallas en la prestación de los servicios de gestión documental")</f>
        <v>FALLAS EN LA PRESTACIÓN DE LOS SERVICIOS DE GESTIÓN DOCUMENTAL</v>
      </c>
      <c r="H15" s="19" t="str">
        <f>UPPER("Incumplimiento en la ejecución de actividades descritas en el anexo técnico afectando la correcta y continua prestación del los servicios")</f>
        <v>INCUMPLIMIENTO EN LA EJECUCIÓN DE ACTIVIDADES DESCRITAS EN EL ANEXO TÉCNICO AFECTANDO LA CORRECTA Y CONTINUA PRESTACIÓN DEL LOS SERVICIOS</v>
      </c>
      <c r="I15" s="5">
        <v>3</v>
      </c>
      <c r="J15" s="5">
        <v>3</v>
      </c>
      <c r="K15" s="5">
        <f t="shared" si="7"/>
        <v>6</v>
      </c>
      <c r="L15" s="5" t="str">
        <f t="shared" si="8"/>
        <v>RIESGO ALTO</v>
      </c>
      <c r="M15" s="5" t="s">
        <v>38</v>
      </c>
      <c r="N15" s="19" t="str">
        <f>UPPER("Exigir cumplimiento estricto del anexo técnico, obligaciones taxativas, supervisión permanente, informes mensuales y plan de contingencia (mejoramiento) para la continuidad operativa de los servicios")</f>
        <v>EXIGIR CUMPLIMIENTO ESTRICTO DEL ANEXO TÉCNICO, OBLIGACIONES TAXATIVAS, SUPERVISIÓN PERMANENTE, INFORMES MENSUALES Y PLAN DE CONTINGENCIA (MEJORAMIENTO) PARA LA CONTINUIDAD OPERATIVA DE LOS SERVICIOS</v>
      </c>
      <c r="O15" s="34" t="s">
        <v>66</v>
      </c>
      <c r="P15" s="5">
        <v>1</v>
      </c>
      <c r="Q15" s="5">
        <v>2</v>
      </c>
      <c r="R15" s="5">
        <f t="shared" ref="R15" si="10">SUM(P15:Q15)</f>
        <v>3</v>
      </c>
      <c r="S15" s="5" t="str">
        <f t="shared" si="4"/>
        <v>RIESGO BAJO</v>
      </c>
      <c r="T15" s="5" t="s">
        <v>33</v>
      </c>
      <c r="U15" s="5" t="s">
        <v>40</v>
      </c>
      <c r="V15" s="19" t="str">
        <f>UPPER("Desde la firma del contrato y el acta de inicio y durante toda la ejecución del servicio")</f>
        <v>DESDE LA FIRMA DEL CONTRATO Y EL ACTA DE INICIO Y DURANTE TODA LA EJECUCIÓN DEL SERVICIO</v>
      </c>
      <c r="W15" s="36" t="s">
        <v>62</v>
      </c>
      <c r="X15" s="19" t="str">
        <f>UPPER("Mediante informes de avance mensuales, reuniones de seguimiento para revisar indicadores de calidad y continuidad del servicio, visitas de verificación in situ  y emisión de alertas tempranas")</f>
        <v>MEDIANTE INFORMES DE AVANCE MENSUALES, REUNIONES DE SEGUIMIENTO PARA REVISAR INDICADORES DE CALIDAD Y CONTINUIDAD DEL SERVICIO, VISITAS DE VERIFICACIÓN IN SITU  Y EMISIÓN DE ALERTAS TEMPRANAS</v>
      </c>
      <c r="Y15" s="36" t="s">
        <v>35</v>
      </c>
    </row>
    <row r="16" spans="1:25" ht="138.75" customHeight="1">
      <c r="A16" s="4"/>
      <c r="B16" s="4">
        <v>9</v>
      </c>
      <c r="C16" s="5" t="s">
        <v>47</v>
      </c>
      <c r="D16" s="5" t="s">
        <v>27</v>
      </c>
      <c r="E16" s="5" t="s">
        <v>53</v>
      </c>
      <c r="F16" s="5" t="s">
        <v>29</v>
      </c>
      <c r="G16" s="19" t="str">
        <f>UPPER("Incumplimiento en la provisión del personal que cumpla los perfiles requeridos para la ejecución del contrato y/o sustitución no autorizada del personal")</f>
        <v>INCUMPLIMIENTO EN LA PROVISIÓN DEL PERSONAL QUE CUMPLA LOS PERFILES REQUERIDOS PARA LA EJECUCIÓN DEL CONTRATO Y/O SUSTITUCIÓN NO AUTORIZADA DEL PERSONAL</v>
      </c>
      <c r="H16" s="19" t="str">
        <f>UPPER("Personal sin la experiencia, idoneidad o cantidad mínima requerida, generando atrasos o errores en la ejecución por perdida en la curva de aprendizaje")</f>
        <v>PERSONAL SIN LA EXPERIENCIA, IDONEIDAD O CANTIDAD MÍNIMA REQUERIDA, GENERANDO ATRASOS O ERRORES EN LA EJECUCIÓN POR PERDIDA EN LA CURVA DE APRENDIZAJE</v>
      </c>
      <c r="I16" s="5">
        <v>3</v>
      </c>
      <c r="J16" s="5">
        <v>3</v>
      </c>
      <c r="K16" s="5">
        <f t="shared" si="7"/>
        <v>6</v>
      </c>
      <c r="L16" s="5" t="str">
        <f t="shared" si="8"/>
        <v>RIESGO ALTO</v>
      </c>
      <c r="M16" s="5" t="s">
        <v>38</v>
      </c>
      <c r="N16" s="19" t="str">
        <f>UPPER("Validar previamente las hojas de vida y soportes de experiencia del personal propuesto, incorporar cláusulas contractuales que exijan su sustitución inmediata en caso de incumplimiento de los requisitos exigidos por la entidad")</f>
        <v>VALIDAR PREVIAMENTE LAS HOJAS DE VIDA Y SOPORTES DE EXPERIENCIA DEL PERSONAL PROPUESTO, INCORPORAR CLÁUSULAS CONTRACTUALES QUE EXIJAN SU SUSTITUCIÓN INMEDIATA EN CASO DE INCUMPLIMIENTO DE LOS REQUISITOS EXIGIDOS POR LA ENTIDAD</v>
      </c>
      <c r="O16" s="34" t="s">
        <v>67</v>
      </c>
      <c r="P16" s="5">
        <v>1</v>
      </c>
      <c r="Q16" s="5">
        <v>2</v>
      </c>
      <c r="R16" s="5">
        <f t="shared" ref="R16:R17" si="11">SUM(P16:Q16)</f>
        <v>3</v>
      </c>
      <c r="S16" s="5" t="str">
        <f t="shared" si="4"/>
        <v>RIESGO BAJO</v>
      </c>
      <c r="T16" s="5" t="s">
        <v>33</v>
      </c>
      <c r="U16" s="5" t="s">
        <v>40</v>
      </c>
      <c r="V16" s="19" t="str">
        <f>UPPER("Desde la firma del contrato y el acta de inicio y durante toda la ejecución del servicio")</f>
        <v>DESDE LA FIRMA DEL CONTRATO Y EL ACTA DE INICIO Y DURANTE TODA LA EJECUCIÓN DEL SERVICIO</v>
      </c>
      <c r="W16" s="36" t="s">
        <v>62</v>
      </c>
      <c r="X16" s="19" t="str">
        <f>UPPER("Mediante informes de avance mensuales, se realizará el monitoreo del cumplimiento de las actividades contractuales y la verificación del desempeño del personal asignado")</f>
        <v>MEDIANTE INFORMES DE AVANCE MENSUALES, SE REALIZARÁ EL MONITOREO DEL CUMPLIMIENTO DE LAS ACTIVIDADES CONTRACTUALES Y LA VERIFICACIÓN DEL DESEMPEÑO DEL PERSONAL ASIGNADO</v>
      </c>
      <c r="Y16" s="36" t="s">
        <v>35</v>
      </c>
    </row>
    <row r="17" spans="1:25" ht="258.75" customHeight="1">
      <c r="A17" s="4"/>
      <c r="B17" s="4">
        <v>10</v>
      </c>
      <c r="C17" s="5" t="s">
        <v>26</v>
      </c>
      <c r="D17" s="5" t="s">
        <v>43</v>
      </c>
      <c r="E17" s="5" t="s">
        <v>53</v>
      </c>
      <c r="F17" s="5" t="s">
        <v>29</v>
      </c>
      <c r="G17" s="19" t="str">
        <f>UPPER("Fallas, daños e incumplimientos en la entrega en los equipos y herramientas tecnológicas requeridas para la ejecución del contrato")</f>
        <v>FALLAS, DAÑOS E INCUMPLIMIENTOS EN LA ENTREGA EN LOS EQUIPOS Y HERRAMIENTAS TECNOLÓGICAS REQUERIDAS PARA LA EJECUCIÓN DEL CONTRATO</v>
      </c>
      <c r="H17" s="19" t="str">
        <f>UPPER("Afectación de la continuidad de la prestación del servicio")</f>
        <v>AFECTACIÓN DE LA CONTINUIDAD DE LA PRESTACIÓN DEL SERVICIO</v>
      </c>
      <c r="I17" s="5">
        <v>3</v>
      </c>
      <c r="J17" s="5">
        <v>2</v>
      </c>
      <c r="K17" s="5">
        <f t="shared" ref="K17" si="12">SUM(I17:J17)</f>
        <v>5</v>
      </c>
      <c r="L17" s="5" t="str">
        <f t="shared" ref="L17" si="13">IF(K17&gt;=8,"RIESGO EXTREMO",IF(AND(K17&lt;=7,K17&gt;=6),"RIESGO ALTO",(IF(AND(K17&gt;4,K17&lt;6),"RIESGO MEDIO",IF(AND(K17&lt;=4),"RIESGO BAJO")))))</f>
        <v>RIESGO MEDIO</v>
      </c>
      <c r="M17" s="5" t="s">
        <v>63</v>
      </c>
      <c r="N17" s="5" t="s">
        <v>68</v>
      </c>
      <c r="O17" s="34" t="s">
        <v>69</v>
      </c>
      <c r="P17" s="5">
        <v>1</v>
      </c>
      <c r="Q17" s="5">
        <v>2</v>
      </c>
      <c r="R17" s="5">
        <f t="shared" si="11"/>
        <v>3</v>
      </c>
      <c r="S17" s="5" t="str">
        <f t="shared" si="4"/>
        <v>RIESGO BAJO</v>
      </c>
      <c r="T17" s="5" t="s">
        <v>33</v>
      </c>
      <c r="U17" s="5" t="s">
        <v>38</v>
      </c>
      <c r="V17" s="19" t="str">
        <f>UPPER("Desde la firma del contrato y el acta de inicio y durante toda la ejecución del servicio")</f>
        <v>DESDE LA FIRMA DEL CONTRATO Y EL ACTA DE INICIO Y DURANTE TODA LA EJECUCIÓN DEL SERVICIO</v>
      </c>
      <c r="W17" s="36" t="s">
        <v>62</v>
      </c>
      <c r="X17" s="5" t="s">
        <v>70</v>
      </c>
      <c r="Y17" s="36" t="s">
        <v>57</v>
      </c>
    </row>
    <row r="18" spans="1:25" ht="102.75" customHeight="1">
      <c r="A18" s="4"/>
      <c r="B18" s="4">
        <v>11</v>
      </c>
      <c r="C18" s="5" t="s">
        <v>47</v>
      </c>
      <c r="D18" s="5" t="s">
        <v>27</v>
      </c>
      <c r="E18" s="5" t="s">
        <v>53</v>
      </c>
      <c r="F18" s="5" t="s">
        <v>29</v>
      </c>
      <c r="G18" s="19" t="str">
        <f>UPPER("Que el contratista haga uso inadecuado o negligente de los elementos suministrados por la entidad")</f>
        <v>QUE EL CONTRATISTA HAGA USO INADECUADO O NEGLIGENTE DE LOS ELEMENTOS SUMINISTRADOS POR LA ENTIDAD</v>
      </c>
      <c r="H18" s="19" t="str">
        <f>UPPER("Daño en el patrimonio de la entidad, ya sea por daño o pérdida de los elementos")</f>
        <v>DAÑO EN EL PATRIMONIO DE LA ENTIDAD, YA SEA POR DAÑO O PÉRDIDA DE LOS ELEMENTOS</v>
      </c>
      <c r="I18" s="5">
        <v>2</v>
      </c>
      <c r="J18" s="5">
        <v>2</v>
      </c>
      <c r="K18" s="5">
        <f t="shared" ref="K18" si="14">SUM(I18:J18)</f>
        <v>4</v>
      </c>
      <c r="L18" s="5" t="str">
        <f t="shared" ref="L18" si="15">IF(K18&gt;=8,"RIESGO EXTREMO",IF(AND(K18&lt;=7,K18&gt;=6),"RIESGO ALTO",(IF(AND(K18&gt;4,K18&lt;6),"RIESGO MEDIO",IF(AND(K18&lt;=4),"RIESGO BAJO")))))</f>
        <v>RIESGO BAJO</v>
      </c>
      <c r="M18" s="5" t="s">
        <v>63</v>
      </c>
      <c r="N18" s="33" t="s">
        <v>71</v>
      </c>
      <c r="O18" s="34" t="s">
        <v>72</v>
      </c>
      <c r="P18" s="5">
        <v>1</v>
      </c>
      <c r="Q18" s="5">
        <v>1</v>
      </c>
      <c r="R18" s="5">
        <f t="shared" ref="R18:R24" si="16">SUM(P18:Q18)</f>
        <v>2</v>
      </c>
      <c r="S18" s="5" t="str">
        <f t="shared" si="4"/>
        <v>RIESGO BAJO</v>
      </c>
      <c r="T18" s="5" t="s">
        <v>33</v>
      </c>
      <c r="U18" s="5" t="s">
        <v>40</v>
      </c>
      <c r="V18" s="19" t="str">
        <f>UPPER("Cuando el contratista no cumpla el Manual de Bienes de la Entidad")</f>
        <v>CUANDO EL CONTRATISTA NO CUMPLA EL MANUAL DE BIENES DE LA ENTIDAD</v>
      </c>
      <c r="W18" s="36" t="s">
        <v>62</v>
      </c>
      <c r="X18" s="19" t="str">
        <f>UPPER("Mediante informes Requerimientos realizados por el supervisor Inicio debido proceso")</f>
        <v>MEDIANTE INFORMES REQUERIMIENTOS REALIZADOS POR EL SUPERVISOR INICIO DEBIDO PROCESO</v>
      </c>
      <c r="Y18" s="36" t="s">
        <v>57</v>
      </c>
    </row>
    <row r="19" spans="1:25" ht="130.5" customHeight="1">
      <c r="A19" s="4"/>
      <c r="B19" s="4">
        <v>12</v>
      </c>
      <c r="C19" s="5" t="s">
        <v>47</v>
      </c>
      <c r="D19" s="5" t="s">
        <v>27</v>
      </c>
      <c r="E19" s="5" t="s">
        <v>53</v>
      </c>
      <c r="F19" s="5" t="s">
        <v>29</v>
      </c>
      <c r="G19" s="19" t="str">
        <f>UPPER("Que el contratista no mantenga en confidencialidad la información que le sea entregada para el cumplimiento de su objeto contractual")</f>
        <v>QUE EL CONTRATISTA NO MANTENGA EN CONFIDENCIALIDAD LA INFORMACIÓN QUE LE SEA ENTREGADA PARA EL CUMPLIMIENTO DE SU OBJETO CONTRACTUAL</v>
      </c>
      <c r="H19" s="19" t="str">
        <f>UPPER("Acceso no autorizado, fuga de información o incumplimiento de protocolos de seguridad que altere la confidencialidad de la información")</f>
        <v>ACCESO NO AUTORIZADO, FUGA DE INFORMACIÓN O INCUMPLIMIENTO DE PROTOCOLOS DE SEGURIDAD QUE ALTERE LA CONFIDENCIALIDAD DE LA INFORMACIÓN</v>
      </c>
      <c r="I19" s="5">
        <v>3</v>
      </c>
      <c r="J19" s="5">
        <v>3</v>
      </c>
      <c r="K19" s="5">
        <f t="shared" ref="K19" si="17">SUM(I19:J19)</f>
        <v>6</v>
      </c>
      <c r="L19" s="5" t="str">
        <f t="shared" ref="L19" si="18">IF(K19&gt;=8,"RIESGO EXTREMO",IF(AND(K19&lt;=7,K19&gt;=6),"RIESGO ALTO",(IF(AND(K19&gt;4,K19&lt;6),"RIESGO MEDIO",IF(AND(K19&lt;=4),"RIESGO BAJO")))))</f>
        <v>RIESGO ALTO</v>
      </c>
      <c r="M19" s="5" t="s">
        <v>63</v>
      </c>
      <c r="N19" s="33" t="s">
        <v>73</v>
      </c>
      <c r="O19" s="34" t="s">
        <v>74</v>
      </c>
      <c r="P19" s="5">
        <v>2</v>
      </c>
      <c r="Q19" s="5">
        <v>1</v>
      </c>
      <c r="R19" s="5">
        <f t="shared" si="16"/>
        <v>3</v>
      </c>
      <c r="S19" s="5" t="str">
        <f t="shared" si="4"/>
        <v>RIESGO BAJO</v>
      </c>
      <c r="T19" s="5" t="s">
        <v>33</v>
      </c>
      <c r="U19" s="5" t="s">
        <v>40</v>
      </c>
      <c r="V19" s="19" t="str">
        <f>UPPER("Cuando el contratista no mantenga la confidencialidad de la información entregada por la entidad")</f>
        <v>CUANDO EL CONTRATISTA NO MANTENGA LA CONFIDENCIALIDAD DE LA INFORMACIÓN ENTREGADA POR LA ENTIDAD</v>
      </c>
      <c r="W19" s="36" t="s">
        <v>75</v>
      </c>
      <c r="X19" s="19" t="str">
        <f>UPPER("Mediante informes Requerimientos realizados por el supervisor Inicio debido proceso POR DIVULGACIÓN Y/O INADECUADA APLICACIÓN DE LOS PROTOCOLOS DE SEGURIDAD DE SEGURIDAD DE LA INFORMACIÓN")</f>
        <v>MEDIANTE INFORMES REQUERIMIENTOS REALIZADOS POR EL SUPERVISOR INICIO DEBIDO PROCESO POR DIVULGACIÓN Y/O INADECUADA APLICACIÓN DE LOS PROTOCOLOS DE SEGURIDAD DE SEGURIDAD DE LA INFORMACIÓN</v>
      </c>
      <c r="Y19" s="36" t="s">
        <v>35</v>
      </c>
    </row>
    <row r="20" spans="1:25" ht="282" customHeight="1">
      <c r="A20" s="4"/>
      <c r="B20" s="4">
        <v>13</v>
      </c>
      <c r="C20" s="5" t="s">
        <v>47</v>
      </c>
      <c r="D20" s="5" t="s">
        <v>27</v>
      </c>
      <c r="E20" s="5" t="s">
        <v>53</v>
      </c>
      <c r="F20" s="5" t="s">
        <v>29</v>
      </c>
      <c r="G20" s="19" t="str">
        <f>UPPER("Terminación anticipada del contrato")</f>
        <v>TERMINACIÓN ANTICIPADA DEL CONTRATO</v>
      </c>
      <c r="H20" s="5" t="s">
        <v>76</v>
      </c>
      <c r="I20" s="5">
        <v>2</v>
      </c>
      <c r="J20" s="5">
        <v>2</v>
      </c>
      <c r="K20" s="5">
        <f t="shared" ref="K20" si="19">SUM(I20:J20)</f>
        <v>4</v>
      </c>
      <c r="L20" s="5" t="str">
        <f t="shared" ref="L20" si="20">IF(K20&gt;=8,"RIESGO EXTREMO",IF(AND(K20&lt;=7,K20&gt;=6),"RIESGO ALTO",(IF(AND(K20&gt;4,K20&lt;6),"RIESGO MEDIO",IF(AND(K20&lt;=4),"RIESGO BAJO")))))</f>
        <v>RIESGO BAJO</v>
      </c>
      <c r="M20" s="5" t="s">
        <v>38</v>
      </c>
      <c r="N20" s="5" t="s">
        <v>77</v>
      </c>
      <c r="O20" s="34" t="s">
        <v>78</v>
      </c>
      <c r="P20" s="5">
        <v>1</v>
      </c>
      <c r="Q20" s="5">
        <v>1</v>
      </c>
      <c r="R20" s="5">
        <f t="shared" si="16"/>
        <v>2</v>
      </c>
      <c r="S20" s="5" t="str">
        <f t="shared" si="4"/>
        <v>RIESGO BAJO</v>
      </c>
      <c r="T20" s="5" t="s">
        <v>33</v>
      </c>
      <c r="U20" s="5" t="s">
        <v>79</v>
      </c>
      <c r="V20" s="19" t="str">
        <f>UPPER("Desde la firma del acta de inicio y en toda la ejecución contractual")</f>
        <v>DESDE LA FIRMA DEL ACTA DE INICIO Y EN TODA LA EJECUCIÓN CONTRACTUAL</v>
      </c>
      <c r="W20" s="36" t="s">
        <v>80</v>
      </c>
      <c r="X20" s="19" t="str">
        <f>UPPER("Mediante informes, revisión y seguimiento para el cumplimiento del contrato, requerimientos y modificaciones contractuales soportadas y legalizadas")</f>
        <v>MEDIANTE INFORMES, REVISIÓN Y SEGUIMIENTO PARA EL CUMPLIMIENTO DEL CONTRATO, REQUERIMIENTOS Y MODIFICACIONES CONTRACTUALES SOPORTADAS Y LEGALIZADAS</v>
      </c>
      <c r="Y20" s="36" t="s">
        <v>35</v>
      </c>
    </row>
    <row r="21" spans="1:25" ht="295.5" customHeight="1">
      <c r="A21" s="4"/>
      <c r="B21" s="4">
        <v>14</v>
      </c>
      <c r="C21" s="5" t="s">
        <v>26</v>
      </c>
      <c r="D21" s="5" t="s">
        <v>43</v>
      </c>
      <c r="E21" s="5" t="s">
        <v>53</v>
      </c>
      <c r="F21" s="36" t="s">
        <v>81</v>
      </c>
      <c r="G21" s="19" t="str">
        <f>UPPER("Variaciones sustanciales e imprevistas en los precios (inflación, cambios normativos que afecten tarifas, variación de costos de insumos, mano de obra o servicios públicos) que superen los valores previstos en el presupuesto oficial")</f>
        <v>VARIACIONES SUSTANCIALES E IMPREVISTAS EN LOS PRECIOS (INFLACIÓN, CAMBIOS NORMATIVOS QUE AFECTEN TARIFAS, VARIACIÓN DE COSTOS DE INSUMOS, MANO DE OBRA O SERVICIOS PÚBLICOS) QUE SUPEREN LOS VALORES PREVISTOS EN EL PRESUPUESTO OFICIAL</v>
      </c>
      <c r="H21" s="19" t="str">
        <f>UPPER("Necesidad de realizar adiciones presupuestales o modificaciones contractuales")</f>
        <v>NECESIDAD DE REALIZAR ADICIONES PRESUPUESTALES O MODIFICACIONES CONTRACTUALES</v>
      </c>
      <c r="I21" s="5">
        <v>2</v>
      </c>
      <c r="J21" s="5">
        <v>2</v>
      </c>
      <c r="K21" s="5">
        <f t="shared" ref="K21:K24" si="21">SUM(I21:J21)</f>
        <v>4</v>
      </c>
      <c r="L21" s="5" t="str">
        <f t="shared" ref="L21:L24" si="22">IF(K21&gt;=8,"RIESGO EXTREMO",IF(AND(K21&lt;=7,K21&gt;=6),"RIESGO ALTO",(IF(AND(K21&gt;4,K21&lt;6),"RIESGO MEDIO",IF(AND(K21&lt;=4),"RIESGO BAJO")))))</f>
        <v>RIESGO BAJO</v>
      </c>
      <c r="M21" s="5" t="s">
        <v>38</v>
      </c>
      <c r="N21" s="5" t="s">
        <v>82</v>
      </c>
      <c r="O21" s="34" t="s">
        <v>83</v>
      </c>
      <c r="P21" s="5">
        <v>1</v>
      </c>
      <c r="Q21" s="5">
        <v>1</v>
      </c>
      <c r="R21" s="5">
        <f t="shared" si="16"/>
        <v>2</v>
      </c>
      <c r="S21" s="5" t="str">
        <f t="shared" si="4"/>
        <v>RIESGO BAJO</v>
      </c>
      <c r="T21" s="5" t="s">
        <v>33</v>
      </c>
      <c r="U21" s="5" t="s">
        <v>38</v>
      </c>
      <c r="V21" s="36" t="s">
        <v>84</v>
      </c>
      <c r="W21" s="36" t="s">
        <v>85</v>
      </c>
      <c r="X21" s="5" t="s">
        <v>86</v>
      </c>
      <c r="Y21" s="36" t="s">
        <v>57</v>
      </c>
    </row>
    <row r="22" spans="1:25" ht="315" customHeight="1">
      <c r="A22" s="4"/>
      <c r="B22" s="4">
        <v>15</v>
      </c>
      <c r="C22" s="5" t="s">
        <v>26</v>
      </c>
      <c r="D22" s="5" t="s">
        <v>43</v>
      </c>
      <c r="E22" s="5" t="s">
        <v>53</v>
      </c>
      <c r="F22" s="36" t="s">
        <v>81</v>
      </c>
      <c r="G22" s="5" t="s">
        <v>87</v>
      </c>
      <c r="H22" s="19" t="str">
        <f>UPPER("Suspensión de actividades, retrasos en los cronogramas y potenciales incumplimientos contractuales")</f>
        <v>SUSPENSIÓN DE ACTIVIDADES, RETRASOS EN LOS CRONOGRAMAS Y POTENCIALES INCUMPLIMIENTOS CONTRACTUALES</v>
      </c>
      <c r="I22" s="5">
        <v>3</v>
      </c>
      <c r="J22" s="5">
        <v>3</v>
      </c>
      <c r="K22" s="5">
        <f t="shared" si="21"/>
        <v>6</v>
      </c>
      <c r="L22" s="5" t="str">
        <f t="shared" si="22"/>
        <v>RIESGO ALTO</v>
      </c>
      <c r="M22" s="5" t="s">
        <v>38</v>
      </c>
      <c r="N22" s="5" t="s">
        <v>88</v>
      </c>
      <c r="O22" s="34" t="s">
        <v>89</v>
      </c>
      <c r="P22" s="5">
        <v>2</v>
      </c>
      <c r="Q22" s="5">
        <v>2</v>
      </c>
      <c r="R22" s="5">
        <f t="shared" si="16"/>
        <v>4</v>
      </c>
      <c r="S22" s="5" t="str">
        <f t="shared" si="4"/>
        <v>RIESGO BAJO</v>
      </c>
      <c r="T22" s="5" t="s">
        <v>33</v>
      </c>
      <c r="U22" s="5" t="s">
        <v>38</v>
      </c>
      <c r="V22" s="36" t="s">
        <v>90</v>
      </c>
      <c r="W22" s="36" t="s">
        <v>91</v>
      </c>
      <c r="X22" s="5" t="s">
        <v>92</v>
      </c>
      <c r="Y22" s="36" t="s">
        <v>35</v>
      </c>
    </row>
    <row r="23" spans="1:25" ht="409.5" customHeight="1">
      <c r="A23" s="4"/>
      <c r="B23" s="4">
        <v>16</v>
      </c>
      <c r="C23" s="5" t="s">
        <v>26</v>
      </c>
      <c r="D23" s="5" t="s">
        <v>43</v>
      </c>
      <c r="E23" s="5" t="s">
        <v>53</v>
      </c>
      <c r="F23" s="36" t="s">
        <v>29</v>
      </c>
      <c r="G23" s="5" t="s">
        <v>93</v>
      </c>
      <c r="H23" s="19" t="s">
        <v>94</v>
      </c>
      <c r="I23" s="5">
        <v>2</v>
      </c>
      <c r="J23" s="5">
        <v>5</v>
      </c>
      <c r="K23" s="5">
        <v>7</v>
      </c>
      <c r="L23" s="5" t="s">
        <v>95</v>
      </c>
      <c r="M23" s="5" t="s">
        <v>63</v>
      </c>
      <c r="N23" s="5" t="s">
        <v>96</v>
      </c>
      <c r="O23" s="34" t="s">
        <v>97</v>
      </c>
      <c r="P23" s="5">
        <v>1</v>
      </c>
      <c r="Q23" s="5">
        <v>5</v>
      </c>
      <c r="R23" s="5">
        <v>6</v>
      </c>
      <c r="S23" s="5" t="s">
        <v>98</v>
      </c>
      <c r="T23" s="5" t="s">
        <v>33</v>
      </c>
      <c r="U23" s="5" t="s">
        <v>63</v>
      </c>
      <c r="V23" s="36" t="s">
        <v>99</v>
      </c>
      <c r="W23" s="36" t="s">
        <v>100</v>
      </c>
      <c r="X23" s="5" t="s">
        <v>101</v>
      </c>
      <c r="Y23" s="36" t="s">
        <v>102</v>
      </c>
    </row>
    <row r="24" spans="1:25" ht="249.75" customHeight="1">
      <c r="A24" s="4"/>
      <c r="B24" s="4">
        <v>17</v>
      </c>
      <c r="C24" s="5" t="s">
        <v>26</v>
      </c>
      <c r="D24" s="5" t="s">
        <v>43</v>
      </c>
      <c r="E24" s="5" t="s">
        <v>53</v>
      </c>
      <c r="F24" s="5" t="s">
        <v>29</v>
      </c>
      <c r="G24" s="5" t="s">
        <v>103</v>
      </c>
      <c r="H24" s="5" t="s">
        <v>104</v>
      </c>
      <c r="I24" s="5">
        <v>2</v>
      </c>
      <c r="J24" s="5">
        <v>3</v>
      </c>
      <c r="K24" s="5">
        <f t="shared" si="21"/>
        <v>5</v>
      </c>
      <c r="L24" s="5" t="str">
        <f t="shared" si="22"/>
        <v>RIESGO MEDIO</v>
      </c>
      <c r="M24" s="5" t="s">
        <v>63</v>
      </c>
      <c r="N24" s="5" t="s">
        <v>105</v>
      </c>
      <c r="O24" s="34" t="s">
        <v>106</v>
      </c>
      <c r="P24" s="5">
        <v>2</v>
      </c>
      <c r="Q24" s="5">
        <v>2</v>
      </c>
      <c r="R24" s="5">
        <f t="shared" si="16"/>
        <v>4</v>
      </c>
      <c r="S24" s="5" t="str">
        <f t="shared" si="4"/>
        <v>RIESGO BAJO</v>
      </c>
      <c r="T24" s="5" t="s">
        <v>33</v>
      </c>
      <c r="U24" s="5" t="s">
        <v>38</v>
      </c>
      <c r="V24" s="5" t="s">
        <v>107</v>
      </c>
      <c r="W24" s="36" t="s">
        <v>108</v>
      </c>
      <c r="X24" s="5" t="s">
        <v>109</v>
      </c>
      <c r="Y24" s="36" t="s">
        <v>35</v>
      </c>
    </row>
    <row r="26" spans="1:25" ht="14.1">
      <c r="B26" s="41" t="s">
        <v>110</v>
      </c>
      <c r="C26" s="41"/>
      <c r="D26" s="41"/>
      <c r="E26" s="42" t="s">
        <v>111</v>
      </c>
      <c r="F26" s="42"/>
      <c r="G26" s="42"/>
      <c r="H26" s="42"/>
    </row>
    <row r="27" spans="1:25" ht="14.1">
      <c r="B27" s="41" t="s">
        <v>112</v>
      </c>
      <c r="C27" s="41"/>
      <c r="D27" s="41"/>
      <c r="E27" s="37" t="s">
        <v>113</v>
      </c>
      <c r="F27" s="38"/>
      <c r="G27" s="38"/>
      <c r="H27" s="38"/>
    </row>
    <row r="28" spans="1:25" ht="14.1">
      <c r="B28" s="41" t="s">
        <v>114</v>
      </c>
      <c r="C28" s="41"/>
      <c r="D28" s="41"/>
      <c r="E28" s="42" t="s">
        <v>113</v>
      </c>
      <c r="F28" s="42"/>
      <c r="G28" s="42"/>
      <c r="H28" s="42"/>
    </row>
  </sheetData>
  <mergeCells count="31">
    <mergeCell ref="B28:D28"/>
    <mergeCell ref="E26:H26"/>
    <mergeCell ref="E28:H28"/>
    <mergeCell ref="O6:O7"/>
    <mergeCell ref="T6:T7"/>
    <mergeCell ref="G6:G7"/>
    <mergeCell ref="H6:H7"/>
    <mergeCell ref="I6:I7"/>
    <mergeCell ref="P6:S6"/>
    <mergeCell ref="K6:K7"/>
    <mergeCell ref="L6:L7"/>
    <mergeCell ref="M6:M7"/>
    <mergeCell ref="N6:N7"/>
    <mergeCell ref="J6:J7"/>
    <mergeCell ref="B6:B7"/>
    <mergeCell ref="C6:C7"/>
    <mergeCell ref="E27:H27"/>
    <mergeCell ref="B2:F2"/>
    <mergeCell ref="G2:Y2"/>
    <mergeCell ref="B26:D26"/>
    <mergeCell ref="B27:D27"/>
    <mergeCell ref="U6:U7"/>
    <mergeCell ref="V6:V7"/>
    <mergeCell ref="W6:W7"/>
    <mergeCell ref="B4:F4"/>
    <mergeCell ref="G4:Y4"/>
    <mergeCell ref="X6:Y6"/>
    <mergeCell ref="B3:Y3"/>
    <mergeCell ref="D6:D7"/>
    <mergeCell ref="E6:E7"/>
    <mergeCell ref="F6:F7"/>
  </mergeCells>
  <conditionalFormatting sqref="L8:L24">
    <cfRule type="containsText" dxfId="9" priority="7" operator="containsText" text="RIESGO ALTO">
      <formula>NOT(ISERROR(SEARCH("RIESGO ALTO",L8)))</formula>
    </cfRule>
    <cfRule type="containsText" dxfId="8" priority="8" operator="containsText" text="RIESGO MEDIO">
      <formula>NOT(ISERROR(SEARCH("RIESGO MEDIO",L8)))</formula>
    </cfRule>
    <cfRule type="containsText" dxfId="7" priority="9" operator="containsText" text="RIESGO EXTREMO">
      <formula>NOT(ISERROR(SEARCH("RIESGO EXTREMO",L8)))</formula>
    </cfRule>
    <cfRule type="containsText" dxfId="6" priority="10" operator="containsText" text="RIESGO BAJO">
      <formula>NOT(ISERROR(SEARCH("RIESGO BAJO",L8)))</formula>
    </cfRule>
  </conditionalFormatting>
  <conditionalFormatting sqref="S8:S24">
    <cfRule type="containsText" dxfId="5" priority="1" operator="containsText" text="RIESGO EXTREMO">
      <formula>NOT(ISERROR(SEARCH("RIESGO EXTREMO",S8)))</formula>
    </cfRule>
    <cfRule type="containsText" dxfId="4" priority="2" operator="containsText" text="RIESGO ALTO">
      <formula>NOT(ISERROR(SEARCH("RIESGO ALTO",S8)))</formula>
    </cfRule>
    <cfRule type="containsText" dxfId="3" priority="3" operator="containsText" text="RIESGO MEDIO">
      <formula>NOT(ISERROR(SEARCH("RIESGO MEDIO",S8)))</formula>
    </cfRule>
    <cfRule type="containsText" dxfId="2" priority="4" operator="containsText" text="RIESGO ALTO">
      <formula>NOT(ISERROR(SEARCH("RIESGO ALTO",S8)))</formula>
    </cfRule>
    <cfRule type="containsText" dxfId="1" priority="5" operator="containsText" text="RIESGO MEDIO">
      <formula>NOT(ISERROR(SEARCH("RIESGO MEDIO",S8)))</formula>
    </cfRule>
    <cfRule type="containsText" dxfId="0" priority="6" operator="containsText" text="RIESGO BAJO">
      <formula>NOT(ISERROR(SEARCH("RIESGO BAJO",S8)))</formula>
    </cfRule>
  </conditionalFormatting>
  <pageMargins left="7.874015748031496E-2" right="7.874015748031496E-2" top="7.874015748031496E-2" bottom="7.874015748031496E-2" header="0.31496062992125984" footer="0.31496062992125984"/>
  <pageSetup scale="39" orientation="landscape" r:id="rId1"/>
  <drawing r:id="rId2"/>
  <legacyDrawing r:id="rId3"/>
  <extLst>
    <ext xmlns:x14="http://schemas.microsoft.com/office/spreadsheetml/2009/9/main" uri="{CCE6A557-97BC-4b89-ADB6-D9C93CAAB3DF}">
      <x14:dataValidations xmlns:xm="http://schemas.microsoft.com/office/excel/2006/main" count="12">
        <x14:dataValidation type="list" allowBlank="1" showInputMessage="1" showErrorMessage="1" xr:uid="{679D3958-BCB3-4646-A9A1-4CA8D2ACB24F}">
          <x14:formula1>
            <xm:f>DATOS!$B$2:$B$3</xm:f>
          </x14:formula1>
          <xm:sqref>D8:D24</xm:sqref>
        </x14:dataValidation>
        <x14:dataValidation type="list" allowBlank="1" showInputMessage="1" showErrorMessage="1" xr:uid="{78440566-315E-4A91-B214-4BE862574704}">
          <x14:formula1>
            <xm:f>DATOS!$A$2:$A$3</xm:f>
          </x14:formula1>
          <xm:sqref>C8:C24</xm:sqref>
        </x14:dataValidation>
        <x14:dataValidation type="list" allowBlank="1" showInputMessage="1" showErrorMessage="1" xr:uid="{E1657684-C887-4217-A2AD-E6F9D950FA4A}">
          <x14:formula1>
            <xm:f>DATOS!$C$2:$C$5</xm:f>
          </x14:formula1>
          <xm:sqref>E8:E24</xm:sqref>
        </x14:dataValidation>
        <x14:dataValidation type="list" allowBlank="1" showInputMessage="1" showErrorMessage="1" xr:uid="{17F52363-AA62-4840-9893-49D0EF8BFF87}">
          <x14:formula1>
            <xm:f>DATOS!$D$2:$D$9</xm:f>
          </x14:formula1>
          <xm:sqref>F8:F24</xm:sqref>
        </x14:dataValidation>
        <x14:dataValidation type="list" allowBlank="1" showInputMessage="1" showErrorMessage="1" xr:uid="{3D6B594C-919C-43ED-AD88-E34B9782CC5D}">
          <x14:formula1>
            <xm:f>DATOS!$E$2:$E$6</xm:f>
          </x14:formula1>
          <xm:sqref>I8:I24</xm:sqref>
        </x14:dataValidation>
        <x14:dataValidation type="list" allowBlank="1" showInputMessage="1" showErrorMessage="1" xr:uid="{5761EBF2-A593-4E19-B865-B54812AD4523}">
          <x14:formula1>
            <xm:f>DATOS!$F$2:$F$6</xm:f>
          </x14:formula1>
          <xm:sqref>J8:J24</xm:sqref>
        </x14:dataValidation>
        <x14:dataValidation type="list" allowBlank="1" showInputMessage="1" showErrorMessage="1" xr:uid="{785C3FF4-F5F6-443A-BFDE-64EFAD406D3F}">
          <x14:formula1>
            <xm:f>DATOS!$G$2:$G$4</xm:f>
          </x14:formula1>
          <xm:sqref>M8:M24</xm:sqref>
        </x14:dataValidation>
        <x14:dataValidation type="list" allowBlank="1" showInputMessage="1" showErrorMessage="1" xr:uid="{BD62F926-38FB-47EA-A3A1-59D3E7F3FBCF}">
          <x14:formula1>
            <xm:f>DATOS!$H$2:$H$6</xm:f>
          </x14:formula1>
          <xm:sqref>P8:P24</xm:sqref>
        </x14:dataValidation>
        <x14:dataValidation type="list" allowBlank="1" showInputMessage="1" showErrorMessage="1" xr:uid="{C18C477F-E1FB-4990-90FC-CBB71E03F0BE}">
          <x14:formula1>
            <xm:f>DATOS!$I$2:$I$6</xm:f>
          </x14:formula1>
          <xm:sqref>Q8:Q24</xm:sqref>
        </x14:dataValidation>
        <x14:dataValidation type="list" allowBlank="1" showInputMessage="1" showErrorMessage="1" xr:uid="{AC8DEA76-9D4F-409D-B7E5-16F7BDBE6030}">
          <x14:formula1>
            <xm:f>DATOS!$J$2:$J$3</xm:f>
          </x14:formula1>
          <xm:sqref>T8:T24</xm:sqref>
        </x14:dataValidation>
        <x14:dataValidation type="list" allowBlank="1" showInputMessage="1" showErrorMessage="1" xr:uid="{0CAF5274-B9B0-44A6-8AC3-07544EF9F254}">
          <x14:formula1>
            <xm:f>DATOS!$K$2:$K$6</xm:f>
          </x14:formula1>
          <xm:sqref>U9:U24</xm:sqref>
        </x14:dataValidation>
        <x14:dataValidation type="list" allowBlank="1" showInputMessage="1" showErrorMessage="1" xr:uid="{137FD2DB-0282-4C5A-BD06-9DD00535224C}">
          <x14:formula1>
            <xm:f>DATOS!$L$2:$L$7</xm:f>
          </x14:formula1>
          <xm:sqref>Y9:Y24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61D40-1875-4DDB-AE19-9C229E7D1414}">
  <dimension ref="A1:B20"/>
  <sheetViews>
    <sheetView zoomScale="80" zoomScaleNormal="80" workbookViewId="0">
      <selection activeCell="B10" sqref="B10"/>
    </sheetView>
  </sheetViews>
  <sheetFormatPr defaultColWidth="11.42578125" defaultRowHeight="15"/>
  <cols>
    <col min="1" max="1" width="20.7109375" customWidth="1"/>
    <col min="2" max="2" width="121.28515625" customWidth="1"/>
    <col min="3" max="3" width="64.42578125" customWidth="1"/>
  </cols>
  <sheetData>
    <row r="1" spans="1:2" ht="18.95">
      <c r="A1" s="50" t="s">
        <v>5</v>
      </c>
      <c r="B1" s="50"/>
    </row>
    <row r="2" spans="1:2" ht="32.1" customHeight="1">
      <c r="A2" s="12" t="s">
        <v>47</v>
      </c>
      <c r="B2" s="13" t="s">
        <v>115</v>
      </c>
    </row>
    <row r="3" spans="1:2" ht="44.45" customHeight="1">
      <c r="A3" s="12" t="s">
        <v>26</v>
      </c>
      <c r="B3" s="13" t="s">
        <v>116</v>
      </c>
    </row>
    <row r="4" spans="1:2" ht="18.95">
      <c r="A4" s="50" t="s">
        <v>6</v>
      </c>
      <c r="B4" s="50"/>
    </row>
    <row r="5" spans="1:2" ht="15.95">
      <c r="A5" s="12" t="s">
        <v>27</v>
      </c>
      <c r="B5" s="13" t="s">
        <v>117</v>
      </c>
    </row>
    <row r="6" spans="1:2" ht="32.1">
      <c r="A6" s="12" t="s">
        <v>43</v>
      </c>
      <c r="B6" s="13" t="s">
        <v>118</v>
      </c>
    </row>
    <row r="7" spans="1:2" ht="18.95">
      <c r="A7" s="50" t="s">
        <v>7</v>
      </c>
      <c r="B7" s="50"/>
    </row>
    <row r="8" spans="1:2" ht="224.1">
      <c r="A8" s="12" t="s">
        <v>28</v>
      </c>
      <c r="B8" s="13" t="s">
        <v>119</v>
      </c>
    </row>
    <row r="9" spans="1:2" ht="111.95">
      <c r="A9" s="12" t="s">
        <v>120</v>
      </c>
      <c r="B9" s="13" t="s">
        <v>121</v>
      </c>
    </row>
    <row r="10" spans="1:2" ht="128.1">
      <c r="A10" s="12" t="s">
        <v>36</v>
      </c>
      <c r="B10" s="13" t="s">
        <v>122</v>
      </c>
    </row>
    <row r="11" spans="1:2" ht="96">
      <c r="A11" s="12" t="s">
        <v>53</v>
      </c>
      <c r="B11" s="15" t="s">
        <v>123</v>
      </c>
    </row>
    <row r="12" spans="1:2" ht="18.95">
      <c r="A12" s="50" t="s">
        <v>8</v>
      </c>
      <c r="B12" s="50"/>
    </row>
    <row r="13" spans="1:2" ht="32.1">
      <c r="A13" s="12" t="s">
        <v>124</v>
      </c>
      <c r="B13" s="16" t="s">
        <v>125</v>
      </c>
    </row>
    <row r="14" spans="1:2" ht="15.95">
      <c r="A14" s="12" t="s">
        <v>126</v>
      </c>
      <c r="B14" s="16" t="s">
        <v>127</v>
      </c>
    </row>
    <row r="15" spans="1:2" ht="32.1">
      <c r="A15" s="12" t="s">
        <v>29</v>
      </c>
      <c r="B15" s="16" t="s">
        <v>128</v>
      </c>
    </row>
    <row r="16" spans="1:2" ht="32.1">
      <c r="A16" s="12" t="s">
        <v>129</v>
      </c>
      <c r="B16" s="16" t="s">
        <v>130</v>
      </c>
    </row>
    <row r="17" spans="1:2" ht="15.95">
      <c r="A17" s="12" t="s">
        <v>81</v>
      </c>
      <c r="B17" s="16" t="s">
        <v>131</v>
      </c>
    </row>
    <row r="18" spans="1:2" ht="32.1">
      <c r="A18" s="12" t="s">
        <v>132</v>
      </c>
      <c r="B18" s="16" t="s">
        <v>133</v>
      </c>
    </row>
    <row r="19" spans="1:2" ht="32.1">
      <c r="A19" s="12" t="s">
        <v>134</v>
      </c>
      <c r="B19" s="16" t="s">
        <v>135</v>
      </c>
    </row>
    <row r="20" spans="1:2" ht="32.1">
      <c r="A20" s="12" t="s">
        <v>136</v>
      </c>
      <c r="B20" s="17" t="s">
        <v>137</v>
      </c>
    </row>
  </sheetData>
  <mergeCells count="4">
    <mergeCell ref="A1:B1"/>
    <mergeCell ref="A4:B4"/>
    <mergeCell ref="A7:B7"/>
    <mergeCell ref="A12:B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DB5D3-7AD7-4E8A-900D-2EB632757D3E}">
  <dimension ref="C2:N19"/>
  <sheetViews>
    <sheetView topLeftCell="A8" zoomScale="85" zoomScaleNormal="85" workbookViewId="0">
      <selection activeCell="M13" sqref="M13:N13"/>
    </sheetView>
  </sheetViews>
  <sheetFormatPr defaultColWidth="11.42578125" defaultRowHeight="15"/>
  <cols>
    <col min="2" max="2" width="4.42578125" customWidth="1"/>
    <col min="3" max="3" width="26.85546875" customWidth="1"/>
    <col min="4" max="4" width="23.7109375" customWidth="1"/>
    <col min="6" max="6" width="19.42578125" customWidth="1"/>
    <col min="7" max="7" width="15" customWidth="1"/>
    <col min="8" max="8" width="24.28515625" customWidth="1"/>
    <col min="10" max="10" width="17.42578125" customWidth="1"/>
    <col min="11" max="11" width="21" customWidth="1"/>
    <col min="12" max="12" width="14.28515625" customWidth="1"/>
    <col min="14" max="14" width="19.7109375" customWidth="1"/>
  </cols>
  <sheetData>
    <row r="2" spans="3:14" ht="14.45" customHeight="1">
      <c r="C2" s="63" t="s">
        <v>11</v>
      </c>
      <c r="D2" s="20" t="s">
        <v>138</v>
      </c>
      <c r="E2" s="18" t="s">
        <v>139</v>
      </c>
      <c r="G2" s="62" t="s">
        <v>12</v>
      </c>
      <c r="H2" s="22" t="s">
        <v>138</v>
      </c>
      <c r="I2" s="23" t="s">
        <v>139</v>
      </c>
      <c r="K2" s="61" t="s">
        <v>140</v>
      </c>
      <c r="L2" s="61"/>
    </row>
    <row r="3" spans="3:14" ht="26.45" customHeight="1">
      <c r="C3" s="64"/>
      <c r="D3" s="21" t="s">
        <v>141</v>
      </c>
      <c r="E3" s="19">
        <v>1</v>
      </c>
      <c r="G3" s="62"/>
      <c r="H3" s="21" t="s">
        <v>142</v>
      </c>
      <c r="I3" s="19">
        <v>1</v>
      </c>
      <c r="K3" s="25" t="s">
        <v>143</v>
      </c>
      <c r="L3" s="25" t="s">
        <v>138</v>
      </c>
    </row>
    <row r="4" spans="3:14" ht="28.35" customHeight="1">
      <c r="C4" s="64"/>
      <c r="D4" s="21" t="s">
        <v>144</v>
      </c>
      <c r="E4" s="19">
        <v>2</v>
      </c>
      <c r="G4" s="62"/>
      <c r="H4" s="21" t="s">
        <v>145</v>
      </c>
      <c r="I4" s="19">
        <v>2</v>
      </c>
      <c r="K4" s="26" t="s">
        <v>146</v>
      </c>
      <c r="L4" s="19" t="s">
        <v>147</v>
      </c>
    </row>
    <row r="5" spans="3:14" ht="29.45" customHeight="1">
      <c r="C5" s="64"/>
      <c r="D5" s="21" t="s">
        <v>148</v>
      </c>
      <c r="E5" s="19">
        <v>3</v>
      </c>
      <c r="G5" s="62"/>
      <c r="H5" s="21" t="s">
        <v>149</v>
      </c>
      <c r="I5" s="19">
        <v>3</v>
      </c>
      <c r="K5" s="27" t="s">
        <v>150</v>
      </c>
      <c r="L5" s="19" t="s">
        <v>151</v>
      </c>
    </row>
    <row r="6" spans="3:14" ht="29.45" customHeight="1">
      <c r="C6" s="64"/>
      <c r="D6" s="21" t="s">
        <v>152</v>
      </c>
      <c r="E6" s="19">
        <v>4</v>
      </c>
      <c r="G6" s="62"/>
      <c r="H6" s="21" t="s">
        <v>153</v>
      </c>
      <c r="I6" s="19">
        <v>4</v>
      </c>
      <c r="K6" s="28">
        <v>5</v>
      </c>
      <c r="L6" s="19" t="s">
        <v>154</v>
      </c>
    </row>
    <row r="7" spans="3:14" ht="30" customHeight="1">
      <c r="C7" s="65"/>
      <c r="D7" s="19" t="s">
        <v>155</v>
      </c>
      <c r="E7" s="19">
        <v>5</v>
      </c>
      <c r="G7" s="62"/>
      <c r="H7" s="19" t="s">
        <v>156</v>
      </c>
      <c r="I7" s="19">
        <v>5</v>
      </c>
      <c r="K7" s="29" t="s">
        <v>157</v>
      </c>
      <c r="L7" s="19" t="s">
        <v>158</v>
      </c>
    </row>
    <row r="8" spans="3:14">
      <c r="K8" s="24"/>
      <c r="L8" s="24"/>
    </row>
    <row r="10" spans="3:14">
      <c r="C10" s="52" t="s">
        <v>159</v>
      </c>
      <c r="D10" s="52"/>
      <c r="E10" s="52"/>
      <c r="F10" s="52"/>
      <c r="G10" s="52"/>
      <c r="H10" s="52"/>
      <c r="I10" s="52"/>
      <c r="J10" s="52"/>
      <c r="K10" s="52"/>
      <c r="L10" s="52"/>
      <c r="M10" s="52"/>
      <c r="N10" s="52"/>
    </row>
    <row r="11" spans="3:14" ht="71.099999999999994" customHeight="1">
      <c r="C11" s="67" t="s">
        <v>160</v>
      </c>
      <c r="D11" s="67"/>
      <c r="E11" s="66" t="s">
        <v>161</v>
      </c>
      <c r="F11" s="66"/>
      <c r="G11" s="66" t="s">
        <v>162</v>
      </c>
      <c r="H11" s="66"/>
      <c r="I11" s="66" t="s">
        <v>163</v>
      </c>
      <c r="J11" s="66"/>
      <c r="K11" s="66" t="s">
        <v>164</v>
      </c>
      <c r="L11" s="66"/>
      <c r="M11" s="66" t="s">
        <v>165</v>
      </c>
      <c r="N11" s="66"/>
    </row>
    <row r="12" spans="3:14" ht="85.35" customHeight="1">
      <c r="C12" s="67" t="s">
        <v>166</v>
      </c>
      <c r="D12" s="67"/>
      <c r="E12" s="66" t="s">
        <v>167</v>
      </c>
      <c r="F12" s="66"/>
      <c r="G12" s="66" t="s">
        <v>168</v>
      </c>
      <c r="H12" s="66"/>
      <c r="I12" s="66" t="s">
        <v>169</v>
      </c>
      <c r="J12" s="66"/>
      <c r="K12" s="66" t="s">
        <v>170</v>
      </c>
      <c r="L12" s="66"/>
      <c r="M12" s="66" t="s">
        <v>171</v>
      </c>
      <c r="N12" s="66"/>
    </row>
    <row r="13" spans="3:14">
      <c r="C13" s="51" t="s">
        <v>14</v>
      </c>
      <c r="D13" s="51" t="s">
        <v>13</v>
      </c>
      <c r="E13" s="51" t="s">
        <v>142</v>
      </c>
      <c r="F13" s="51"/>
      <c r="G13" s="51" t="s">
        <v>145</v>
      </c>
      <c r="H13" s="51"/>
      <c r="I13" s="51" t="s">
        <v>149</v>
      </c>
      <c r="J13" s="51"/>
      <c r="K13" s="51" t="s">
        <v>153</v>
      </c>
      <c r="L13" s="51"/>
      <c r="M13" s="51" t="s">
        <v>156</v>
      </c>
      <c r="N13" s="51"/>
    </row>
    <row r="14" spans="3:14">
      <c r="C14" s="51"/>
      <c r="D14" s="51"/>
      <c r="E14" s="52">
        <v>1</v>
      </c>
      <c r="F14" s="52"/>
      <c r="G14" s="52">
        <v>2</v>
      </c>
      <c r="H14" s="52"/>
      <c r="I14" s="52">
        <v>3</v>
      </c>
      <c r="J14" s="52"/>
      <c r="K14" s="52">
        <v>4</v>
      </c>
      <c r="L14" s="52"/>
      <c r="M14" s="52">
        <v>5</v>
      </c>
      <c r="N14" s="52"/>
    </row>
    <row r="15" spans="3:14" ht="45.6" customHeight="1">
      <c r="C15" s="30" t="s">
        <v>141</v>
      </c>
      <c r="D15" s="8">
        <v>1</v>
      </c>
      <c r="E15" s="59">
        <f>D15+$E$14</f>
        <v>2</v>
      </c>
      <c r="F15" s="60"/>
      <c r="G15" s="59">
        <f>D15+$G$14</f>
        <v>3</v>
      </c>
      <c r="H15" s="60"/>
      <c r="I15" s="59">
        <f>D15+$I$14</f>
        <v>4</v>
      </c>
      <c r="J15" s="60"/>
      <c r="K15" s="57">
        <f>D15+$K$14</f>
        <v>5</v>
      </c>
      <c r="L15" s="58"/>
      <c r="M15" s="55">
        <f>D15+$M$14</f>
        <v>6</v>
      </c>
      <c r="N15" s="56"/>
    </row>
    <row r="16" spans="3:14" ht="43.35" customHeight="1">
      <c r="C16" s="30" t="s">
        <v>144</v>
      </c>
      <c r="D16" s="8">
        <v>2</v>
      </c>
      <c r="E16" s="59">
        <f t="shared" ref="E16:E19" si="0">D16+$E$14</f>
        <v>3</v>
      </c>
      <c r="F16" s="60"/>
      <c r="G16" s="59">
        <f t="shared" ref="G16:G19" si="1">D16+$G$14</f>
        <v>4</v>
      </c>
      <c r="H16" s="60"/>
      <c r="I16" s="57">
        <f t="shared" ref="I16:I19" si="2">D16+$I$14</f>
        <v>5</v>
      </c>
      <c r="J16" s="58"/>
      <c r="K16" s="55">
        <f t="shared" ref="K16:K19" si="3">D16+$K$14</f>
        <v>6</v>
      </c>
      <c r="L16" s="56"/>
      <c r="M16" s="55">
        <f t="shared" ref="M16:M19" si="4">D16+$M$14</f>
        <v>7</v>
      </c>
      <c r="N16" s="56"/>
    </row>
    <row r="17" spans="3:14" ht="48.6" customHeight="1">
      <c r="C17" s="30" t="s">
        <v>148</v>
      </c>
      <c r="D17" s="8">
        <v>3</v>
      </c>
      <c r="E17" s="59">
        <f t="shared" si="0"/>
        <v>4</v>
      </c>
      <c r="F17" s="60"/>
      <c r="G17" s="57">
        <f t="shared" si="1"/>
        <v>5</v>
      </c>
      <c r="H17" s="58"/>
      <c r="I17" s="55">
        <f t="shared" si="2"/>
        <v>6</v>
      </c>
      <c r="J17" s="56"/>
      <c r="K17" s="55">
        <f t="shared" si="3"/>
        <v>7</v>
      </c>
      <c r="L17" s="56"/>
      <c r="M17" s="53">
        <f t="shared" si="4"/>
        <v>8</v>
      </c>
      <c r="N17" s="54"/>
    </row>
    <row r="18" spans="3:14" ht="42" customHeight="1">
      <c r="C18" s="30" t="s">
        <v>152</v>
      </c>
      <c r="D18" s="8">
        <v>4</v>
      </c>
      <c r="E18" s="57">
        <f t="shared" si="0"/>
        <v>5</v>
      </c>
      <c r="F18" s="58"/>
      <c r="G18" s="55">
        <f t="shared" si="1"/>
        <v>6</v>
      </c>
      <c r="H18" s="56"/>
      <c r="I18" s="55">
        <f t="shared" si="2"/>
        <v>7</v>
      </c>
      <c r="J18" s="56"/>
      <c r="K18" s="53">
        <f t="shared" si="3"/>
        <v>8</v>
      </c>
      <c r="L18" s="54"/>
      <c r="M18" s="53">
        <f t="shared" si="4"/>
        <v>9</v>
      </c>
      <c r="N18" s="54"/>
    </row>
    <row r="19" spans="3:14" ht="44.1" customHeight="1">
      <c r="C19" s="30" t="s">
        <v>155</v>
      </c>
      <c r="D19" s="8">
        <v>5</v>
      </c>
      <c r="E19" s="55">
        <f t="shared" si="0"/>
        <v>6</v>
      </c>
      <c r="F19" s="56"/>
      <c r="G19" s="55">
        <f t="shared" si="1"/>
        <v>7</v>
      </c>
      <c r="H19" s="56"/>
      <c r="I19" s="53">
        <f t="shared" si="2"/>
        <v>8</v>
      </c>
      <c r="J19" s="54"/>
      <c r="K19" s="53">
        <f t="shared" si="3"/>
        <v>9</v>
      </c>
      <c r="L19" s="54"/>
      <c r="M19" s="53">
        <f t="shared" si="4"/>
        <v>10</v>
      </c>
      <c r="N19" s="54"/>
    </row>
  </sheetData>
  <mergeCells count="53">
    <mergeCell ref="K2:L2"/>
    <mergeCell ref="G2:G7"/>
    <mergeCell ref="C2:C7"/>
    <mergeCell ref="E12:F12"/>
    <mergeCell ref="G12:H12"/>
    <mergeCell ref="I12:J12"/>
    <mergeCell ref="K12:L12"/>
    <mergeCell ref="C11:D11"/>
    <mergeCell ref="C12:D12"/>
    <mergeCell ref="C10:N10"/>
    <mergeCell ref="M12:N12"/>
    <mergeCell ref="M11:N11"/>
    <mergeCell ref="E11:F11"/>
    <mergeCell ref="G11:H11"/>
    <mergeCell ref="I11:J11"/>
    <mergeCell ref="K11:L11"/>
    <mergeCell ref="K15:L15"/>
    <mergeCell ref="M15:N15"/>
    <mergeCell ref="E15:F15"/>
    <mergeCell ref="G15:H15"/>
    <mergeCell ref="I15:J15"/>
    <mergeCell ref="K16:L16"/>
    <mergeCell ref="M16:N16"/>
    <mergeCell ref="E16:F16"/>
    <mergeCell ref="G16:H16"/>
    <mergeCell ref="I16:J16"/>
    <mergeCell ref="K17:L17"/>
    <mergeCell ref="M17:N17"/>
    <mergeCell ref="E17:F17"/>
    <mergeCell ref="G17:H17"/>
    <mergeCell ref="I17:J17"/>
    <mergeCell ref="K18:L18"/>
    <mergeCell ref="M18:N18"/>
    <mergeCell ref="E18:F18"/>
    <mergeCell ref="G18:H18"/>
    <mergeCell ref="I18:J18"/>
    <mergeCell ref="K19:L19"/>
    <mergeCell ref="M19:N19"/>
    <mergeCell ref="E19:F19"/>
    <mergeCell ref="G19:H19"/>
    <mergeCell ref="I19:J19"/>
    <mergeCell ref="E13:F13"/>
    <mergeCell ref="I13:J13"/>
    <mergeCell ref="K13:L13"/>
    <mergeCell ref="M13:N13"/>
    <mergeCell ref="C13:C14"/>
    <mergeCell ref="D13:D14"/>
    <mergeCell ref="G14:H14"/>
    <mergeCell ref="I14:J14"/>
    <mergeCell ref="K14:L14"/>
    <mergeCell ref="M14:N14"/>
    <mergeCell ref="G13:H13"/>
    <mergeCell ref="E14:F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1996D-DF39-4901-B6A6-55428E47ACF0}">
  <dimension ref="A1:A51"/>
  <sheetViews>
    <sheetView topLeftCell="A15" zoomScale="70" zoomScaleNormal="70" workbookViewId="0">
      <selection activeCell="A8" sqref="A8"/>
    </sheetView>
  </sheetViews>
  <sheetFormatPr defaultColWidth="11.42578125" defaultRowHeight="15"/>
  <cols>
    <col min="1" max="1" width="111.42578125" bestFit="1" customWidth="1"/>
  </cols>
  <sheetData>
    <row r="1" spans="1:1" ht="18.95">
      <c r="A1" s="14" t="s">
        <v>28</v>
      </c>
    </row>
    <row r="2" spans="1:1">
      <c r="A2" s="10" t="s">
        <v>172</v>
      </c>
    </row>
    <row r="3" spans="1:1">
      <c r="A3" s="10" t="s">
        <v>173</v>
      </c>
    </row>
    <row r="4" spans="1:1">
      <c r="A4" s="10" t="s">
        <v>174</v>
      </c>
    </row>
    <row r="5" spans="1:1">
      <c r="A5" s="10" t="s">
        <v>175</v>
      </c>
    </row>
    <row r="6" spans="1:1">
      <c r="A6" s="10" t="s">
        <v>176</v>
      </c>
    </row>
    <row r="7" spans="1:1">
      <c r="A7" s="10" t="s">
        <v>177</v>
      </c>
    </row>
    <row r="8" spans="1:1">
      <c r="A8" s="10" t="s">
        <v>178</v>
      </c>
    </row>
    <row r="9" spans="1:1">
      <c r="A9" s="10" t="s">
        <v>179</v>
      </c>
    </row>
    <row r="10" spans="1:1">
      <c r="A10" s="10" t="s">
        <v>180</v>
      </c>
    </row>
    <row r="11" spans="1:1">
      <c r="A11" s="10" t="s">
        <v>181</v>
      </c>
    </row>
    <row r="12" spans="1:1">
      <c r="A12" s="10" t="s">
        <v>182</v>
      </c>
    </row>
    <row r="13" spans="1:1" ht="18.95">
      <c r="A13" s="14" t="s">
        <v>183</v>
      </c>
    </row>
    <row r="14" spans="1:1">
      <c r="A14" s="10" t="s">
        <v>184</v>
      </c>
    </row>
    <row r="15" spans="1:1">
      <c r="A15" s="10" t="s">
        <v>185</v>
      </c>
    </row>
    <row r="16" spans="1:1">
      <c r="A16" s="10" t="s">
        <v>186</v>
      </c>
    </row>
    <row r="17" spans="1:1">
      <c r="A17" s="10" t="s">
        <v>187</v>
      </c>
    </row>
    <row r="18" spans="1:1">
      <c r="A18" s="10" t="s">
        <v>188</v>
      </c>
    </row>
    <row r="19" spans="1:1">
      <c r="A19" s="10" t="s">
        <v>189</v>
      </c>
    </row>
    <row r="20" spans="1:1">
      <c r="A20" s="10" t="s">
        <v>190</v>
      </c>
    </row>
    <row r="21" spans="1:1" ht="18.95">
      <c r="A21" s="14" t="s">
        <v>36</v>
      </c>
    </row>
    <row r="22" spans="1:1">
      <c r="A22" s="10" t="s">
        <v>191</v>
      </c>
    </row>
    <row r="23" spans="1:1">
      <c r="A23" s="10" t="s">
        <v>192</v>
      </c>
    </row>
    <row r="24" spans="1:1">
      <c r="A24" s="10" t="s">
        <v>193</v>
      </c>
    </row>
    <row r="25" spans="1:1">
      <c r="A25" s="10" t="s">
        <v>188</v>
      </c>
    </row>
    <row r="26" spans="1:1">
      <c r="A26" s="10" t="s">
        <v>194</v>
      </c>
    </row>
    <row r="27" spans="1:1" ht="18.95">
      <c r="A27" s="14" t="s">
        <v>53</v>
      </c>
    </row>
    <row r="28" spans="1:1">
      <c r="A28" s="10" t="s">
        <v>195</v>
      </c>
    </row>
    <row r="29" spans="1:1">
      <c r="A29" s="10" t="s">
        <v>196</v>
      </c>
    </row>
    <row r="30" spans="1:1">
      <c r="A30" s="10" t="s">
        <v>197</v>
      </c>
    </row>
    <row r="31" spans="1:1">
      <c r="A31" s="10" t="s">
        <v>198</v>
      </c>
    </row>
    <row r="32" spans="1:1">
      <c r="A32" s="10" t="s">
        <v>199</v>
      </c>
    </row>
    <row r="33" spans="1:1">
      <c r="A33" s="10" t="s">
        <v>200</v>
      </c>
    </row>
    <row r="34" spans="1:1">
      <c r="A34" s="10" t="s">
        <v>201</v>
      </c>
    </row>
    <row r="35" spans="1:1">
      <c r="A35" s="10" t="s">
        <v>202</v>
      </c>
    </row>
    <row r="36" spans="1:1">
      <c r="A36" s="10" t="s">
        <v>203</v>
      </c>
    </row>
    <row r="37" spans="1:1">
      <c r="A37" s="10" t="s">
        <v>204</v>
      </c>
    </row>
    <row r="38" spans="1:1">
      <c r="A38" s="10" t="s">
        <v>205</v>
      </c>
    </row>
    <row r="39" spans="1:1">
      <c r="A39" s="10" t="s">
        <v>206</v>
      </c>
    </row>
    <row r="40" spans="1:1">
      <c r="A40" s="10" t="s">
        <v>207</v>
      </c>
    </row>
    <row r="41" spans="1:1">
      <c r="A41" s="10" t="s">
        <v>208</v>
      </c>
    </row>
    <row r="42" spans="1:1">
      <c r="A42" s="10" t="s">
        <v>209</v>
      </c>
    </row>
    <row r="43" spans="1:1">
      <c r="A43" s="10" t="s">
        <v>210</v>
      </c>
    </row>
    <row r="44" spans="1:1">
      <c r="A44" s="10" t="s">
        <v>211</v>
      </c>
    </row>
    <row r="45" spans="1:1">
      <c r="A45" s="10" t="s">
        <v>212</v>
      </c>
    </row>
    <row r="46" spans="1:1">
      <c r="A46" s="10" t="s">
        <v>213</v>
      </c>
    </row>
    <row r="47" spans="1:1">
      <c r="A47" s="10" t="s">
        <v>214</v>
      </c>
    </row>
    <row r="48" spans="1:1">
      <c r="A48" s="10" t="s">
        <v>215</v>
      </c>
    </row>
    <row r="49" spans="1:1">
      <c r="A49" s="10" t="s">
        <v>216</v>
      </c>
    </row>
    <row r="50" spans="1:1">
      <c r="A50" s="10" t="s">
        <v>217</v>
      </c>
    </row>
    <row r="51" spans="1:1">
      <c r="A51" s="10" t="s">
        <v>218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46F4F-CDEF-42AB-BB87-BD6892E4F253}">
  <dimension ref="A1:L10"/>
  <sheetViews>
    <sheetView workbookViewId="0">
      <selection activeCell="G23" sqref="G23"/>
    </sheetView>
  </sheetViews>
  <sheetFormatPr defaultColWidth="11.42578125" defaultRowHeight="15"/>
  <cols>
    <col min="3" max="3" width="22.42578125" customWidth="1"/>
    <col min="4" max="4" width="20.28515625" customWidth="1"/>
    <col min="5" max="5" width="13.28515625" bestFit="1" customWidth="1"/>
    <col min="6" max="6" width="11.140625" customWidth="1"/>
    <col min="7" max="7" width="28.42578125" bestFit="1" customWidth="1"/>
    <col min="11" max="11" width="28.42578125" bestFit="1" customWidth="1"/>
    <col min="12" max="12" width="17.140625" style="3" customWidth="1"/>
  </cols>
  <sheetData>
    <row r="1" spans="1:12" s="7" customFormat="1" ht="34.35" customHeight="1">
      <c r="A1" s="11" t="s">
        <v>5</v>
      </c>
      <c r="B1" s="11" t="s">
        <v>6</v>
      </c>
      <c r="C1" s="11" t="s">
        <v>7</v>
      </c>
      <c r="D1" s="11" t="s">
        <v>8</v>
      </c>
      <c r="E1" s="11" t="s">
        <v>11</v>
      </c>
      <c r="F1" s="11" t="s">
        <v>12</v>
      </c>
      <c r="G1" s="11" t="s">
        <v>219</v>
      </c>
      <c r="H1" s="11" t="s">
        <v>11</v>
      </c>
      <c r="I1" s="11" t="s">
        <v>12</v>
      </c>
      <c r="J1" s="11" t="s">
        <v>220</v>
      </c>
      <c r="K1" s="11" t="s">
        <v>221</v>
      </c>
      <c r="L1" s="11" t="s">
        <v>25</v>
      </c>
    </row>
    <row r="2" spans="1:12">
      <c r="A2" s="8" t="s">
        <v>47</v>
      </c>
      <c r="B2" s="8" t="s">
        <v>27</v>
      </c>
      <c r="C2" s="8" t="s">
        <v>28</v>
      </c>
      <c r="D2" s="8" t="s">
        <v>124</v>
      </c>
      <c r="E2" s="8">
        <v>1</v>
      </c>
      <c r="F2" s="8">
        <v>1</v>
      </c>
      <c r="G2" s="8" t="s">
        <v>63</v>
      </c>
      <c r="H2" s="8">
        <v>1</v>
      </c>
      <c r="I2" s="8">
        <v>1</v>
      </c>
      <c r="J2" s="8" t="s">
        <v>33</v>
      </c>
      <c r="K2" s="8" t="s">
        <v>63</v>
      </c>
      <c r="L2" s="9" t="s">
        <v>35</v>
      </c>
    </row>
    <row r="3" spans="1:12">
      <c r="A3" s="8" t="s">
        <v>26</v>
      </c>
      <c r="B3" s="8" t="s">
        <v>43</v>
      </c>
      <c r="C3" s="8" t="s">
        <v>120</v>
      </c>
      <c r="D3" s="8" t="s">
        <v>126</v>
      </c>
      <c r="E3" s="8">
        <v>2</v>
      </c>
      <c r="F3" s="8">
        <v>2</v>
      </c>
      <c r="G3" s="8" t="s">
        <v>31</v>
      </c>
      <c r="H3" s="8">
        <v>2</v>
      </c>
      <c r="I3" s="8">
        <v>2</v>
      </c>
      <c r="J3" s="8" t="s">
        <v>222</v>
      </c>
      <c r="K3" s="8" t="s">
        <v>31</v>
      </c>
      <c r="L3" s="9" t="s">
        <v>102</v>
      </c>
    </row>
    <row r="4" spans="1:12">
      <c r="A4" s="8"/>
      <c r="B4" s="8"/>
      <c r="C4" s="8" t="s">
        <v>36</v>
      </c>
      <c r="D4" s="8" t="s">
        <v>29</v>
      </c>
      <c r="E4" s="8">
        <v>3</v>
      </c>
      <c r="F4" s="8">
        <v>3</v>
      </c>
      <c r="G4" s="8" t="s">
        <v>38</v>
      </c>
      <c r="H4" s="8">
        <v>3</v>
      </c>
      <c r="I4" s="8">
        <v>3</v>
      </c>
      <c r="J4" s="8"/>
      <c r="K4" s="8" t="s">
        <v>38</v>
      </c>
      <c r="L4" s="9" t="s">
        <v>57</v>
      </c>
    </row>
    <row r="5" spans="1:12">
      <c r="A5" s="8"/>
      <c r="B5" s="8"/>
      <c r="C5" s="8" t="s">
        <v>53</v>
      </c>
      <c r="D5" s="8" t="s">
        <v>129</v>
      </c>
      <c r="E5" s="8">
        <v>4</v>
      </c>
      <c r="F5" s="8">
        <v>4</v>
      </c>
      <c r="G5" s="10"/>
      <c r="H5" s="8">
        <v>4</v>
      </c>
      <c r="I5" s="8">
        <v>4</v>
      </c>
      <c r="J5" s="8"/>
      <c r="K5" s="8" t="s">
        <v>79</v>
      </c>
      <c r="L5" s="9" t="s">
        <v>223</v>
      </c>
    </row>
    <row r="6" spans="1:12">
      <c r="A6" s="8"/>
      <c r="B6" s="8"/>
      <c r="C6" s="8"/>
      <c r="D6" s="8" t="s">
        <v>81</v>
      </c>
      <c r="E6" s="8">
        <v>5</v>
      </c>
      <c r="F6" s="8">
        <v>5</v>
      </c>
      <c r="G6" s="10"/>
      <c r="H6" s="8">
        <v>5</v>
      </c>
      <c r="I6" s="8">
        <v>5</v>
      </c>
      <c r="J6" s="8"/>
      <c r="K6" s="8" t="s">
        <v>40</v>
      </c>
      <c r="L6" s="9" t="s">
        <v>224</v>
      </c>
    </row>
    <row r="7" spans="1:12">
      <c r="A7" s="8"/>
      <c r="B7" s="8"/>
      <c r="C7" s="8"/>
      <c r="D7" s="8" t="s">
        <v>132</v>
      </c>
      <c r="E7" s="8"/>
      <c r="F7" s="8"/>
      <c r="G7" s="10"/>
      <c r="H7" s="10"/>
      <c r="I7" s="10"/>
      <c r="J7" s="10"/>
      <c r="K7" s="8"/>
      <c r="L7" s="9" t="s">
        <v>225</v>
      </c>
    </row>
    <row r="8" spans="1:12">
      <c r="A8" s="8"/>
      <c r="B8" s="8"/>
      <c r="C8" s="8"/>
      <c r="D8" s="8" t="s">
        <v>134</v>
      </c>
      <c r="E8" s="8"/>
      <c r="F8" s="8"/>
      <c r="G8" s="10"/>
      <c r="H8" s="10"/>
      <c r="I8" s="10"/>
      <c r="J8" s="10"/>
      <c r="K8" s="10"/>
      <c r="L8" s="9"/>
    </row>
    <row r="9" spans="1:12">
      <c r="A9" s="8"/>
      <c r="B9" s="8"/>
      <c r="C9" s="8"/>
      <c r="D9" s="8" t="s">
        <v>136</v>
      </c>
      <c r="E9" s="8"/>
      <c r="F9" s="8"/>
      <c r="G9" s="10"/>
      <c r="H9" s="10"/>
      <c r="I9" s="10"/>
      <c r="J9" s="10"/>
      <c r="K9" s="10"/>
      <c r="L9" s="9"/>
    </row>
    <row r="10" spans="1:12">
      <c r="A10" s="1"/>
      <c r="B10" s="1"/>
      <c r="C10" s="1"/>
      <c r="D10" s="1"/>
      <c r="E10" s="1"/>
      <c r="F10"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BA738AEF0277647A657E3C3E7450CEF" ma:contentTypeVersion="54" ma:contentTypeDescription="Crear nuevo documento." ma:contentTypeScope="" ma:versionID="55f9daa5d8e0107350df15fd761d9a87">
  <xsd:schema xmlns:xsd="http://www.w3.org/2001/XMLSchema" xmlns:xs="http://www.w3.org/2001/XMLSchema" xmlns:p="http://schemas.microsoft.com/office/2006/metadata/properties" xmlns:ns2="3d15e45a-3674-4d1f-b15f-76e66471996d" targetNamespace="http://schemas.microsoft.com/office/2006/metadata/properties" ma:root="true" ma:fieldsID="3cabeeecbb9ff70298e1dd3fc701d783" ns2:_="">
    <xsd:import namespace="3d15e45a-3674-4d1f-b15f-76e6647199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ASIGNADOGASEGE" minOccurs="0"/>
                <xsd:element ref="ns2:FECHA_x0020_DE_x0020_ASIGNACION" minOccurs="0"/>
                <xsd:element ref="ns2:ESTADO" minOccurs="0"/>
                <xsd:element ref="ns2:FECHADEREVISION" minOccurs="0"/>
                <xsd:element ref="ns2:COMENTARIOS" minOccurs="0"/>
                <xsd:element ref="ns2:ASIGNADOGTC" minOccurs="0"/>
                <xsd:element ref="ns2:_x0028_GTC_x0029_ESTADO" minOccurs="0"/>
                <xsd:element ref="ns2:_x0028_GTC_x0029_FECHADEASIGNACI_x00d3_N" minOccurs="0"/>
                <xsd:element ref="ns2:_x0028_GTC_x0029_FECHADEREVISI_x00d3_N" minOccurs="0"/>
                <xsd:element ref="ns2:_x0028_GTC_x0029_COMENTARIO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2:ASIGNADO_x0020_DF" minOccurs="0"/>
                <xsd:element ref="ns2:FECHA_x0020_ASIGNACION_x0020__x0028_DF_x0029_" minOccurs="0"/>
                <xsd:element ref="ns2:FECHA_x0020_REVISION_x0020__x0028_DF_x0029_" minOccurs="0"/>
                <xsd:element ref="ns2:COMENTARIOS_x0020__x0028_DF_x0029_" minOccurs="0"/>
                <xsd:element ref="ns2:EstadoAprobacion" minOccurs="0"/>
                <xsd:element ref="ns2:Direcci_x00f3_n" minOccurs="0"/>
                <xsd:element ref="ns2:GrupodeTrabaj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15e45a-3674-4d1f-b15f-76e6647199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ASIGNADOGASEGE" ma:index="12" nillable="true" ma:displayName="ASIGNADO GA SEGE" ma:format="Dropdown" ma:list="UserInfo" ma:SharePointGroup="0" ma:internalName="ASIGNADOGASEG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ECHA_x0020_DE_x0020_ASIGNACION" ma:index="13" nillable="true" ma:displayName="FECHA DE ASIGNACIÓN (GA SEGE)" ma:format="DateOnly" ma:internalName="FECHA_x0020_DE_x0020_ASIGNACION">
      <xsd:simpleType>
        <xsd:restriction base="dms:DateTime"/>
      </xsd:simpleType>
    </xsd:element>
    <xsd:element name="ESTADO" ma:index="14" nillable="true" ma:displayName="ESTADO (GA SEGE)" ma:format="Dropdown" ma:internalName="ESTADO">
      <xsd:simpleType>
        <xsd:restriction base="dms:Choice">
          <xsd:enumeration value="APROBADO"/>
          <xsd:enumeration value="DEVUELTO PARA CORRRECCIONES"/>
          <xsd:enumeration value="EN REVISION"/>
        </xsd:restriction>
      </xsd:simpleType>
    </xsd:element>
    <xsd:element name="FECHADEREVISION" ma:index="15" nillable="true" ma:displayName="FECHA DE REVISION (GA SEGE)" ma:format="DateOnly" ma:internalName="FECHADEREVISION">
      <xsd:simpleType>
        <xsd:restriction base="dms:DateTime"/>
      </xsd:simpleType>
    </xsd:element>
    <xsd:element name="COMENTARIOS" ma:index="16" nillable="true" ma:displayName="COMENTARIOS (GA SEGE)" ma:format="Dropdown" ma:internalName="COMENTARIOS">
      <xsd:simpleType>
        <xsd:restriction base="dms:Note">
          <xsd:maxLength value="255"/>
        </xsd:restriction>
      </xsd:simpleType>
    </xsd:element>
    <xsd:element name="ASIGNADOGTC" ma:index="17" nillable="true" ma:displayName="ASIGNADO GTC" ma:format="Dropdown" ma:list="UserInfo" ma:SharePointGroup="0" ma:internalName="ASIGNADOGTC">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0028_GTC_x0029_ESTADO" ma:index="18" nillable="true" ma:displayName="ESTADO (GTC)" ma:format="Dropdown" ma:internalName="_x0028_GTC_x0029_ESTADO">
      <xsd:simpleType>
        <xsd:restriction base="dms:Choice">
          <xsd:enumeration value="APROBADO"/>
          <xsd:enumeration value="DEVUELTO PARA CORRRECCIONES"/>
          <xsd:enumeration value="EN REVISION"/>
        </xsd:restriction>
      </xsd:simpleType>
    </xsd:element>
    <xsd:element name="_x0028_GTC_x0029_FECHADEASIGNACI_x00d3_N" ma:index="19" nillable="true" ma:displayName="FECHA DE ASIGNACIÓN (GTC)" ma:format="DateOnly" ma:internalName="_x0028_GTC_x0029_FECHADEASIGNACI_x00d3_N">
      <xsd:simpleType>
        <xsd:restriction base="dms:DateTime"/>
      </xsd:simpleType>
    </xsd:element>
    <xsd:element name="_x0028_GTC_x0029_FECHADEREVISI_x00d3_N" ma:index="20" nillable="true" ma:displayName="FECHA DE REVISIÓN (GTC)" ma:format="DateOnly" ma:internalName="_x0028_GTC_x0029_FECHADEREVISI_x00d3_N">
      <xsd:simpleType>
        <xsd:restriction base="dms:DateTime"/>
      </xsd:simpleType>
    </xsd:element>
    <xsd:element name="_x0028_GTC_x0029_COMENTARIOS" ma:index="21" nillable="true" ma:displayName="COMENTARIOS (GTC)" ma:format="Dropdown" ma:internalName="_x0028_GTC_x0029_COMENTARIOS">
      <xsd:simpleType>
        <xsd:restriction base="dms:Text">
          <xsd:maxLength value="255"/>
        </xsd:restrictio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33d804f7-ca46-4700-9da3-18b907134a71" ma:termSetId="09814cd3-568e-fe90-9814-8d621ff8fb84" ma:anchorId="fba54fb3-c3e1-fe81-a776-ca4b69148c4d" ma:open="true" ma:isKeyword="false">
      <xsd:complexType>
        <xsd:sequence>
          <xsd:element ref="pc:Terms" minOccurs="0" maxOccurs="1"/>
        </xsd:sequence>
      </xsd:complexType>
    </xsd:element>
    <xsd:element name="MediaServiceDateTaken" ma:index="24" nillable="true" ma:displayName="MediaServiceDateTaken" ma:hidden="true" ma:indexed="true" ma:internalName="MediaServiceDateTaken" ma:readOnly="true">
      <xsd:simpleType>
        <xsd:restriction base="dms:Text"/>
      </xsd:simpleType>
    </xsd:element>
    <xsd:element name="MediaServiceOCR" ma:index="25" nillable="true" ma:displayName="Extracted Text" ma:internalName="MediaServiceOCR" ma:readOnly="true">
      <xsd:simpleType>
        <xsd:restriction base="dms:Note">
          <xsd:maxLength value="255"/>
        </xsd:restriction>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ASIGNADO_x0020_DF" ma:index="28" nillable="true" ma:displayName="ASIGNADO DF" ma:list="UserInfo" ma:SearchPeopleOnly="false" ma:SharePointGroup="0" ma:internalName="ASIGNADO_x0020_DF"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ECHA_x0020_ASIGNACION_x0020__x0028_DF_x0029_" ma:index="29" nillable="true" ma:displayName="FECHA ASIGNACION (DF)" ma:format="DateOnly" ma:internalName="FECHA_x0020_ASIGNACION_x0020__x0028_DF_x0029_">
      <xsd:simpleType>
        <xsd:restriction base="dms:DateTime"/>
      </xsd:simpleType>
    </xsd:element>
    <xsd:element name="FECHA_x0020_REVISION_x0020__x0028_DF_x0029_" ma:index="30" nillable="true" ma:displayName="FECHA REVISION (DF)" ma:format="DateOnly" ma:internalName="FECHA_x0020_REVISION_x0020__x0028_DF_x0029_">
      <xsd:simpleType>
        <xsd:restriction base="dms:DateTime"/>
      </xsd:simpleType>
    </xsd:element>
    <xsd:element name="COMENTARIOS_x0020__x0028_DF_x0029_" ma:index="31" nillable="true" ma:displayName="COMENTARIOS (DF)" ma:internalName="COMENTARIOS_x0020__x0028_DF_x0029_">
      <xsd:simpleType>
        <xsd:restriction base="dms:Note">
          <xsd:maxLength value="255"/>
        </xsd:restriction>
      </xsd:simpleType>
    </xsd:element>
    <xsd:element name="EstadoAprobacion" ma:index="32" nillable="true" ma:displayName="Estado Aprobacion" ma:format="Dropdown" ma:internalName="EstadoAprobacion">
      <xsd:simpleType>
        <xsd:restriction base="dms:Text">
          <xsd:maxLength value="255"/>
        </xsd:restriction>
      </xsd:simpleType>
    </xsd:element>
    <xsd:element name="Direcci_x00f3_n" ma:index="33" nillable="true" ma:displayName="Dirección" ma:format="Dropdown" ma:internalName="Direcci_x00f3_n">
      <xsd:simpleType>
        <xsd:restriction base="dms:Text">
          <xsd:maxLength value="255"/>
        </xsd:restriction>
      </xsd:simpleType>
    </xsd:element>
    <xsd:element name="GrupodeTrabajo" ma:index="34" nillable="true" ma:displayName="Grupo de Trabajo" ma:format="Dropdown" ma:internalName="GrupodeTrabaj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d15e45a-3674-4d1f-b15f-76e66471996d">
      <Terms xmlns="http://schemas.microsoft.com/office/infopath/2007/PartnerControls"/>
    </lcf76f155ced4ddcb4097134ff3c332f>
    <ASIGNADOGASEGE xmlns="3d15e45a-3674-4d1f-b15f-76e66471996d">
      <UserInfo>
        <DisplayName/>
        <AccountId xsi:nil="true"/>
        <AccountType/>
      </UserInfo>
    </ASIGNADOGASEGE>
    <ESTADO xmlns="3d15e45a-3674-4d1f-b15f-76e66471996d" xsi:nil="true"/>
    <ASIGNADOGTC xmlns="3d15e45a-3674-4d1f-b15f-76e66471996d">
      <UserInfo>
        <DisplayName/>
        <AccountId xsi:nil="true"/>
        <AccountType/>
      </UserInfo>
    </ASIGNADOGTC>
    <FECHA_x0020_DE_x0020_ASIGNACION xmlns="3d15e45a-3674-4d1f-b15f-76e66471996d" xsi:nil="true"/>
    <COMENTARIOS xmlns="3d15e45a-3674-4d1f-b15f-76e66471996d" xsi:nil="true"/>
    <FECHA_x0020_REVISION_x0020__x0028_DF_x0029_ xmlns="3d15e45a-3674-4d1f-b15f-76e66471996d" xsi:nil="true"/>
    <ASIGNADO_x0020_DF xmlns="3d15e45a-3674-4d1f-b15f-76e66471996d">
      <UserInfo>
        <DisplayName/>
        <AccountId xsi:nil="true"/>
        <AccountType/>
      </UserInfo>
    </ASIGNADO_x0020_DF>
    <_x0028_GTC_x0029_FECHADEASIGNACI_x00d3_N xmlns="3d15e45a-3674-4d1f-b15f-76e66471996d" xsi:nil="true"/>
    <FECHADEREVISION xmlns="3d15e45a-3674-4d1f-b15f-76e66471996d" xsi:nil="true"/>
    <_x0028_GTC_x0029_FECHADEREVISI_x00d3_N xmlns="3d15e45a-3674-4d1f-b15f-76e66471996d" xsi:nil="true"/>
    <FECHA_x0020_ASIGNACION_x0020__x0028_DF_x0029_ xmlns="3d15e45a-3674-4d1f-b15f-76e66471996d" xsi:nil="true"/>
    <COMENTARIOS_x0020__x0028_DF_x0029_ xmlns="3d15e45a-3674-4d1f-b15f-76e66471996d" xsi:nil="true"/>
    <_x0028_GTC_x0029_ESTADO xmlns="3d15e45a-3674-4d1f-b15f-76e66471996d" xsi:nil="true"/>
    <_x0028_GTC_x0029_COMENTARIOS xmlns="3d15e45a-3674-4d1f-b15f-76e66471996d" xsi:nil="true"/>
    <EstadoAprobacion xmlns="3d15e45a-3674-4d1f-b15f-76e66471996d" xsi:nil="true"/>
    <Direcci_x00f3_n xmlns="3d15e45a-3674-4d1f-b15f-76e66471996d" xsi:nil="true"/>
    <GrupodeTrabajo xmlns="3d15e45a-3674-4d1f-b15f-76e66471996d" xsi:nil="true"/>
  </documentManagement>
</p:properties>
</file>

<file path=customXml/itemProps1.xml><?xml version="1.0" encoding="utf-8"?>
<ds:datastoreItem xmlns:ds="http://schemas.openxmlformats.org/officeDocument/2006/customXml" ds:itemID="{4060645C-FA6F-420E-B2A4-E8F0DC74D342}"/>
</file>

<file path=customXml/itemProps2.xml><?xml version="1.0" encoding="utf-8"?>
<ds:datastoreItem xmlns:ds="http://schemas.openxmlformats.org/officeDocument/2006/customXml" ds:itemID="{0A754396-5E88-4D18-89EA-AD928D5B132E}"/>
</file>

<file path=customXml/itemProps3.xml><?xml version="1.0" encoding="utf-8"?>
<ds:datastoreItem xmlns:ds="http://schemas.openxmlformats.org/officeDocument/2006/customXml" ds:itemID="{C8EFFEF7-4193-479A-8F73-BB36EB9C3AF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JHONNATAN CARDENAS</dc:creator>
  <cp:keywords/>
  <dc:description/>
  <cp:lastModifiedBy>Lina Maria Martinez Flor</cp:lastModifiedBy>
  <cp:revision/>
  <dcterms:created xsi:type="dcterms:W3CDTF">2024-04-01T14:42:45Z</dcterms:created>
  <dcterms:modified xsi:type="dcterms:W3CDTF">2026-07-29T21:44:39Z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0x0101008BA738AEF0277647A657E3C3E7450CEF</vt:lpwstr>
  </property>
  <property fmtid="{D5CDD505-2E9C-101B-9397-08002B2CF9AE}" pid="3" name="MediaServiceImageTags">
    <vt:lpwstr/>
  </property>
</Properties>
</file>