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EsteLibro"/>
  <mc:AlternateContent xmlns:mc="http://schemas.openxmlformats.org/markup-compatibility/2006">
    <mc:Choice Requires="x15">
      <x15ac:absPath xmlns:x15ac="http://schemas.microsoft.com/office/spreadsheetml/2010/11/ac" url="C:\Users\avalencia\Documents\2018\EVALUACION\LICITACION\LP-SMA-020\"/>
    </mc:Choice>
  </mc:AlternateContent>
  <bookViews>
    <workbookView xWindow="0" yWindow="0" windowWidth="28800" windowHeight="11835" firstSheet="1" activeTab="2"/>
  </bookViews>
  <sheets>
    <sheet name="Verificaciones" sheetId="1" state="hidden" r:id="rId1"/>
    <sheet name="POA" sheetId="6" r:id="rId2"/>
    <sheet name="Capacidad Financiera" sheetId="4" r:id="rId3"/>
    <sheet name="PO" sheetId="7" state="hidden" r:id="rId4"/>
  </sheets>
  <definedNames>
    <definedName name="AnticipoM1">POA!$D$2</definedName>
    <definedName name="AnticipoM2">POA!$D$3</definedName>
    <definedName name="AnticipoM3">POA!$D$4</definedName>
    <definedName name="AnticipoM4">POA!$D$5</definedName>
    <definedName name="_xlnm.Print_Area" localSheetId="2">'Capacidad Financiera'!$B$1:$AD$11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lazoM1">POA!$C$2</definedName>
    <definedName name="PlazoM2">POA!$C$3</definedName>
    <definedName name="PlazoM3">POA!$C$4</definedName>
    <definedName name="PlazoM4">POA!$C$5</definedName>
    <definedName name="prueba">#REF!</definedName>
    <definedName name="SALACTUAL">POA!$F$2</definedName>
    <definedName name="Z_7043DB3C_32B3_43B5_9ACE_4B1C78863594_.wvu.PrintArea" localSheetId="2" hidden="1">'Capacidad Financiera'!$B$1:$AD$11</definedName>
  </definedNames>
  <calcPr calcId="152511"/>
  <customWorkbookViews>
    <customWorkbookView name="Diana Carolina Bernal Bustos - Vista personalizada" guid="{7043DB3C-32B3-43B5-9ACE-4B1C78863594}" mergeInterval="0" personalView="1" maximized="1" windowWidth="1276" windowHeight="799" activeSheetId="4"/>
  </customWorkbookViews>
</workbook>
</file>

<file path=xl/calcChain.xml><?xml version="1.0" encoding="utf-8"?>
<calcChain xmlns="http://schemas.openxmlformats.org/spreadsheetml/2006/main">
  <c r="I145" i="4" l="1"/>
  <c r="B57" i="4" l="1"/>
  <c r="R154" i="4" l="1"/>
  <c r="Q154" i="4"/>
  <c r="O154" i="4"/>
  <c r="M154" i="4"/>
  <c r="L154" i="4"/>
  <c r="H154" i="4"/>
  <c r="G154" i="4"/>
  <c r="F154" i="4"/>
  <c r="AE154" i="4" s="1"/>
  <c r="AF154" i="4" s="1"/>
  <c r="E154" i="4"/>
  <c r="I154" i="4" s="1"/>
  <c r="B154" i="4"/>
  <c r="R153" i="4"/>
  <c r="Q153" i="4"/>
  <c r="O153" i="4"/>
  <c r="M153" i="4"/>
  <c r="L153" i="4"/>
  <c r="H153" i="4"/>
  <c r="G153" i="4"/>
  <c r="F153" i="4"/>
  <c r="AE153" i="4" s="1"/>
  <c r="AF153" i="4" s="1"/>
  <c r="E153" i="4"/>
  <c r="I153" i="4" s="1"/>
  <c r="B153" i="4"/>
  <c r="R152" i="4"/>
  <c r="Q152" i="4"/>
  <c r="O152" i="4"/>
  <c r="M152" i="4"/>
  <c r="L152" i="4"/>
  <c r="H152" i="4"/>
  <c r="G152" i="4"/>
  <c r="F152" i="4"/>
  <c r="AE152" i="4" s="1"/>
  <c r="AF152" i="4" s="1"/>
  <c r="E152" i="4"/>
  <c r="I152" i="4" s="1"/>
  <c r="B152" i="4"/>
  <c r="R151" i="4"/>
  <c r="Q151" i="4"/>
  <c r="O151" i="4"/>
  <c r="M151" i="4"/>
  <c r="L151" i="4"/>
  <c r="H151" i="4"/>
  <c r="G151" i="4"/>
  <c r="F151" i="4"/>
  <c r="AE151" i="4" s="1"/>
  <c r="AF151" i="4" s="1"/>
  <c r="E151" i="4"/>
  <c r="I151" i="4" s="1"/>
  <c r="B151" i="4"/>
  <c r="R150" i="4"/>
  <c r="Q150" i="4"/>
  <c r="O150" i="4"/>
  <c r="M150" i="4"/>
  <c r="L150" i="4"/>
  <c r="H150" i="4"/>
  <c r="G150" i="4"/>
  <c r="F150" i="4"/>
  <c r="AE150" i="4" s="1"/>
  <c r="AF150" i="4" s="1"/>
  <c r="E150" i="4"/>
  <c r="I150" i="4" s="1"/>
  <c r="B150" i="4"/>
  <c r="R149" i="4"/>
  <c r="Q149" i="4"/>
  <c r="O149" i="4"/>
  <c r="M149" i="4"/>
  <c r="L149" i="4"/>
  <c r="H149" i="4"/>
  <c r="G149" i="4"/>
  <c r="F149" i="4"/>
  <c r="AE149" i="4" s="1"/>
  <c r="AF149" i="4" s="1"/>
  <c r="E149" i="4"/>
  <c r="I149" i="4" s="1"/>
  <c r="B149" i="4"/>
  <c r="R148" i="4"/>
  <c r="Q148" i="4"/>
  <c r="O148" i="4"/>
  <c r="M148" i="4"/>
  <c r="L148" i="4"/>
  <c r="H148" i="4"/>
  <c r="G148" i="4"/>
  <c r="F148" i="4"/>
  <c r="AE148" i="4" s="1"/>
  <c r="AF148" i="4" s="1"/>
  <c r="E148" i="4"/>
  <c r="I148" i="4" s="1"/>
  <c r="B148" i="4"/>
  <c r="R147" i="4"/>
  <c r="Q147" i="4"/>
  <c r="O147" i="4"/>
  <c r="M147" i="4"/>
  <c r="M144" i="4" s="1"/>
  <c r="L147" i="4"/>
  <c r="L144" i="4" s="1"/>
  <c r="H147" i="4"/>
  <c r="H144" i="4" s="1"/>
  <c r="G147" i="4"/>
  <c r="F147" i="4"/>
  <c r="AE147" i="4" s="1"/>
  <c r="AF147" i="4" s="1"/>
  <c r="E147" i="4"/>
  <c r="E144" i="4" s="1"/>
  <c r="B147" i="4"/>
  <c r="AE146" i="4"/>
  <c r="AF146" i="4" s="1"/>
  <c r="R146" i="4"/>
  <c r="Q146" i="4"/>
  <c r="O146" i="4"/>
  <c r="K146" i="4"/>
  <c r="J146" i="4"/>
  <c r="I146" i="4"/>
  <c r="B146" i="4"/>
  <c r="AE145" i="4"/>
  <c r="AF145" i="4" s="1"/>
  <c r="R145" i="4"/>
  <c r="Q145" i="4"/>
  <c r="O145" i="4"/>
  <c r="K145" i="4"/>
  <c r="J145" i="4"/>
  <c r="B145" i="4"/>
  <c r="AA144" i="4"/>
  <c r="R144" i="4"/>
  <c r="Q144" i="4"/>
  <c r="O144" i="4"/>
  <c r="G144" i="4"/>
  <c r="F144" i="4"/>
  <c r="D144" i="4"/>
  <c r="R143" i="4"/>
  <c r="Q143" i="4"/>
  <c r="O143" i="4"/>
  <c r="M143" i="4"/>
  <c r="L143" i="4"/>
  <c r="H143" i="4"/>
  <c r="G143" i="4"/>
  <c r="F143" i="4"/>
  <c r="AE143" i="4" s="1"/>
  <c r="AF143" i="4" s="1"/>
  <c r="E143" i="4"/>
  <c r="I143" i="4" s="1"/>
  <c r="B143" i="4"/>
  <c r="R142" i="4"/>
  <c r="Q142" i="4"/>
  <c r="O142" i="4"/>
  <c r="M142" i="4"/>
  <c r="L142" i="4"/>
  <c r="H142" i="4"/>
  <c r="G142" i="4"/>
  <c r="F142" i="4"/>
  <c r="AE142" i="4" s="1"/>
  <c r="AF142" i="4" s="1"/>
  <c r="E142" i="4"/>
  <c r="I142" i="4" s="1"/>
  <c r="B142" i="4"/>
  <c r="R141" i="4"/>
  <c r="Q141" i="4"/>
  <c r="O141" i="4"/>
  <c r="M141" i="4"/>
  <c r="L141" i="4"/>
  <c r="H141" i="4"/>
  <c r="G141" i="4"/>
  <c r="F141" i="4"/>
  <c r="AE141" i="4" s="1"/>
  <c r="AF141" i="4" s="1"/>
  <c r="E141" i="4"/>
  <c r="I141" i="4" s="1"/>
  <c r="B141" i="4"/>
  <c r="R140" i="4"/>
  <c r="Q140" i="4"/>
  <c r="O140" i="4"/>
  <c r="M140" i="4"/>
  <c r="L140" i="4"/>
  <c r="H140" i="4"/>
  <c r="G140" i="4"/>
  <c r="F140" i="4"/>
  <c r="AE140" i="4" s="1"/>
  <c r="AF140" i="4" s="1"/>
  <c r="E140" i="4"/>
  <c r="I140" i="4" s="1"/>
  <c r="B140" i="4"/>
  <c r="R139" i="4"/>
  <c r="Q139" i="4"/>
  <c r="O139" i="4"/>
  <c r="M139" i="4"/>
  <c r="L139" i="4"/>
  <c r="H139" i="4"/>
  <c r="G139" i="4"/>
  <c r="F139" i="4"/>
  <c r="AE139" i="4" s="1"/>
  <c r="AF139" i="4" s="1"/>
  <c r="E139" i="4"/>
  <c r="I139" i="4" s="1"/>
  <c r="B139" i="4"/>
  <c r="R138" i="4"/>
  <c r="Q138" i="4"/>
  <c r="O138" i="4"/>
  <c r="M138" i="4"/>
  <c r="L138" i="4"/>
  <c r="H138" i="4"/>
  <c r="G138" i="4"/>
  <c r="F138" i="4"/>
  <c r="AE138" i="4" s="1"/>
  <c r="AF138" i="4" s="1"/>
  <c r="E138" i="4"/>
  <c r="I138" i="4" s="1"/>
  <c r="B138" i="4"/>
  <c r="R137" i="4"/>
  <c r="Q137" i="4"/>
  <c r="O137" i="4"/>
  <c r="M137" i="4"/>
  <c r="L137" i="4"/>
  <c r="H137" i="4"/>
  <c r="G137" i="4"/>
  <c r="F137" i="4"/>
  <c r="AE137" i="4" s="1"/>
  <c r="AF137" i="4" s="1"/>
  <c r="E137" i="4"/>
  <c r="I137" i="4" s="1"/>
  <c r="B137" i="4"/>
  <c r="R136" i="4"/>
  <c r="Q136" i="4"/>
  <c r="O136" i="4"/>
  <c r="M136" i="4"/>
  <c r="L136" i="4"/>
  <c r="L133" i="4" s="1"/>
  <c r="H136" i="4"/>
  <c r="H133" i="4" s="1"/>
  <c r="Y133" i="4" s="1"/>
  <c r="G136" i="4"/>
  <c r="F136" i="4"/>
  <c r="AE136" i="4" s="1"/>
  <c r="AF136" i="4" s="1"/>
  <c r="E136" i="4"/>
  <c r="I136" i="4" s="1"/>
  <c r="B136" i="4"/>
  <c r="AF135" i="4"/>
  <c r="AE135" i="4"/>
  <c r="R135" i="4"/>
  <c r="Q135" i="4"/>
  <c r="O135" i="4"/>
  <c r="K135" i="4"/>
  <c r="J135" i="4"/>
  <c r="I135" i="4"/>
  <c r="B135" i="4"/>
  <c r="AE134" i="4"/>
  <c r="AF134" i="4" s="1"/>
  <c r="R134" i="4"/>
  <c r="Q134" i="4"/>
  <c r="O134" i="4"/>
  <c r="K134" i="4"/>
  <c r="J134" i="4"/>
  <c r="I134" i="4"/>
  <c r="B134" i="4"/>
  <c r="AA133" i="4"/>
  <c r="R133" i="4"/>
  <c r="Q133" i="4"/>
  <c r="O133" i="4"/>
  <c r="M133" i="4"/>
  <c r="G133" i="4"/>
  <c r="F133" i="4"/>
  <c r="E133" i="4"/>
  <c r="D133" i="4"/>
  <c r="R132" i="4"/>
  <c r="Q132" i="4"/>
  <c r="O132" i="4"/>
  <c r="M132" i="4"/>
  <c r="L132" i="4"/>
  <c r="H132" i="4"/>
  <c r="G132" i="4"/>
  <c r="F132" i="4"/>
  <c r="AE132" i="4" s="1"/>
  <c r="AF132" i="4" s="1"/>
  <c r="E132" i="4"/>
  <c r="I132" i="4" s="1"/>
  <c r="B132" i="4"/>
  <c r="R131" i="4"/>
  <c r="Q131" i="4"/>
  <c r="O131" i="4"/>
  <c r="M131" i="4"/>
  <c r="L131" i="4"/>
  <c r="H131" i="4"/>
  <c r="G131" i="4"/>
  <c r="F131" i="4"/>
  <c r="AE131" i="4" s="1"/>
  <c r="AF131" i="4" s="1"/>
  <c r="E131" i="4"/>
  <c r="I131" i="4" s="1"/>
  <c r="B131" i="4"/>
  <c r="R130" i="4"/>
  <c r="Q130" i="4"/>
  <c r="O130" i="4"/>
  <c r="M130" i="4"/>
  <c r="L130" i="4"/>
  <c r="H130" i="4"/>
  <c r="G130" i="4"/>
  <c r="F130" i="4"/>
  <c r="AE130" i="4" s="1"/>
  <c r="AF130" i="4" s="1"/>
  <c r="E130" i="4"/>
  <c r="I130" i="4" s="1"/>
  <c r="B130" i="4"/>
  <c r="R129" i="4"/>
  <c r="Q129" i="4"/>
  <c r="O129" i="4"/>
  <c r="M129" i="4"/>
  <c r="L129" i="4"/>
  <c r="H129" i="4"/>
  <c r="G129" i="4"/>
  <c r="F129" i="4"/>
  <c r="AE129" i="4" s="1"/>
  <c r="AF129" i="4" s="1"/>
  <c r="E129" i="4"/>
  <c r="I129" i="4" s="1"/>
  <c r="B129" i="4"/>
  <c r="R128" i="4"/>
  <c r="Q128" i="4"/>
  <c r="O128" i="4"/>
  <c r="M128" i="4"/>
  <c r="L128" i="4"/>
  <c r="H128" i="4"/>
  <c r="G128" i="4"/>
  <c r="F128" i="4"/>
  <c r="AE128" i="4" s="1"/>
  <c r="AF128" i="4" s="1"/>
  <c r="E128" i="4"/>
  <c r="I128" i="4" s="1"/>
  <c r="B128" i="4"/>
  <c r="R127" i="4"/>
  <c r="Q127" i="4"/>
  <c r="O127" i="4"/>
  <c r="M127" i="4"/>
  <c r="L127" i="4"/>
  <c r="H127" i="4"/>
  <c r="G127" i="4"/>
  <c r="F127" i="4"/>
  <c r="AE127" i="4" s="1"/>
  <c r="AF127" i="4" s="1"/>
  <c r="E127" i="4"/>
  <c r="I127" i="4" s="1"/>
  <c r="B127" i="4"/>
  <c r="R126" i="4"/>
  <c r="Q126" i="4"/>
  <c r="O126" i="4"/>
  <c r="M126" i="4"/>
  <c r="L126" i="4"/>
  <c r="H126" i="4"/>
  <c r="G126" i="4"/>
  <c r="F126" i="4"/>
  <c r="AE126" i="4" s="1"/>
  <c r="AF126" i="4" s="1"/>
  <c r="E126" i="4"/>
  <c r="I126" i="4" s="1"/>
  <c r="B126" i="4"/>
  <c r="R125" i="4"/>
  <c r="Q125" i="4"/>
  <c r="O125" i="4"/>
  <c r="M125" i="4"/>
  <c r="L125" i="4"/>
  <c r="L122" i="4" s="1"/>
  <c r="H125" i="4"/>
  <c r="H122" i="4" s="1"/>
  <c r="G125" i="4"/>
  <c r="F125" i="4"/>
  <c r="AE125" i="4" s="1"/>
  <c r="AF125" i="4" s="1"/>
  <c r="E125" i="4"/>
  <c r="I125" i="4" s="1"/>
  <c r="B125" i="4"/>
  <c r="AF124" i="4"/>
  <c r="AE124" i="4"/>
  <c r="R124" i="4"/>
  <c r="Q124" i="4"/>
  <c r="O124" i="4"/>
  <c r="K124" i="4"/>
  <c r="J124" i="4"/>
  <c r="I124" i="4"/>
  <c r="B124" i="4"/>
  <c r="AE123" i="4"/>
  <c r="AF123" i="4" s="1"/>
  <c r="R123" i="4"/>
  <c r="Q123" i="4"/>
  <c r="O123" i="4"/>
  <c r="K123" i="4"/>
  <c r="J123" i="4"/>
  <c r="I123" i="4"/>
  <c r="B123" i="4"/>
  <c r="AA122" i="4"/>
  <c r="R122" i="4"/>
  <c r="Q122" i="4"/>
  <c r="O122" i="4"/>
  <c r="M122" i="4"/>
  <c r="G122" i="4"/>
  <c r="F122" i="4"/>
  <c r="E122" i="4"/>
  <c r="D122" i="4"/>
  <c r="R121" i="4"/>
  <c r="Q121" i="4"/>
  <c r="O121" i="4"/>
  <c r="M121" i="4"/>
  <c r="L121" i="4"/>
  <c r="H121" i="4"/>
  <c r="G121" i="4"/>
  <c r="F121" i="4"/>
  <c r="AE121" i="4" s="1"/>
  <c r="AF121" i="4" s="1"/>
  <c r="E121" i="4"/>
  <c r="I121" i="4" s="1"/>
  <c r="B121" i="4"/>
  <c r="R120" i="4"/>
  <c r="Q120" i="4"/>
  <c r="O120" i="4"/>
  <c r="M120" i="4"/>
  <c r="L120" i="4"/>
  <c r="H120" i="4"/>
  <c r="G120" i="4"/>
  <c r="F120" i="4"/>
  <c r="AE120" i="4" s="1"/>
  <c r="AF120" i="4" s="1"/>
  <c r="E120" i="4"/>
  <c r="I120" i="4" s="1"/>
  <c r="B120" i="4"/>
  <c r="R119" i="4"/>
  <c r="Q119" i="4"/>
  <c r="O119" i="4"/>
  <c r="M119" i="4"/>
  <c r="L119" i="4"/>
  <c r="H119" i="4"/>
  <c r="G119" i="4"/>
  <c r="F119" i="4"/>
  <c r="AE119" i="4" s="1"/>
  <c r="AF119" i="4" s="1"/>
  <c r="E119" i="4"/>
  <c r="I119" i="4" s="1"/>
  <c r="B119" i="4"/>
  <c r="R118" i="4"/>
  <c r="Q118" i="4"/>
  <c r="O118" i="4"/>
  <c r="M118" i="4"/>
  <c r="L118" i="4"/>
  <c r="H118" i="4"/>
  <c r="G118" i="4"/>
  <c r="F118" i="4"/>
  <c r="AE118" i="4" s="1"/>
  <c r="AF118" i="4" s="1"/>
  <c r="E118" i="4"/>
  <c r="I118" i="4" s="1"/>
  <c r="B118" i="4"/>
  <c r="R117" i="4"/>
  <c r="Q117" i="4"/>
  <c r="O117" i="4"/>
  <c r="M117" i="4"/>
  <c r="L117" i="4"/>
  <c r="H117" i="4"/>
  <c r="G117" i="4"/>
  <c r="F117" i="4"/>
  <c r="AE117" i="4" s="1"/>
  <c r="AF117" i="4" s="1"/>
  <c r="E117" i="4"/>
  <c r="I117" i="4" s="1"/>
  <c r="B117" i="4"/>
  <c r="R116" i="4"/>
  <c r="Q116" i="4"/>
  <c r="O116" i="4"/>
  <c r="M116" i="4"/>
  <c r="L116" i="4"/>
  <c r="H116" i="4"/>
  <c r="G116" i="4"/>
  <c r="F116" i="4"/>
  <c r="AE116" i="4" s="1"/>
  <c r="AF116" i="4" s="1"/>
  <c r="E116" i="4"/>
  <c r="I116" i="4" s="1"/>
  <c r="B116" i="4"/>
  <c r="R115" i="4"/>
  <c r="Q115" i="4"/>
  <c r="O115" i="4"/>
  <c r="M115" i="4"/>
  <c r="L115" i="4"/>
  <c r="H115" i="4"/>
  <c r="G115" i="4"/>
  <c r="F115" i="4"/>
  <c r="AE115" i="4" s="1"/>
  <c r="AF115" i="4" s="1"/>
  <c r="E115" i="4"/>
  <c r="I115" i="4" s="1"/>
  <c r="B115" i="4"/>
  <c r="R114" i="4"/>
  <c r="Q114" i="4"/>
  <c r="O114" i="4"/>
  <c r="M114" i="4"/>
  <c r="L114" i="4"/>
  <c r="H114" i="4"/>
  <c r="G114" i="4"/>
  <c r="F114" i="4"/>
  <c r="AE114" i="4" s="1"/>
  <c r="AF114" i="4" s="1"/>
  <c r="E114" i="4"/>
  <c r="I114" i="4" s="1"/>
  <c r="B114" i="4"/>
  <c r="AE113" i="4"/>
  <c r="AF113" i="4" s="1"/>
  <c r="R113" i="4"/>
  <c r="Q113" i="4"/>
  <c r="O113" i="4"/>
  <c r="K113" i="4"/>
  <c r="J113" i="4"/>
  <c r="I113" i="4"/>
  <c r="B113" i="4"/>
  <c r="AE112" i="4"/>
  <c r="AF112" i="4" s="1"/>
  <c r="R112" i="4"/>
  <c r="Q112" i="4"/>
  <c r="O112" i="4"/>
  <c r="K112" i="4"/>
  <c r="J112" i="4"/>
  <c r="I112" i="4"/>
  <c r="B112" i="4"/>
  <c r="AA111" i="4"/>
  <c r="R111" i="4"/>
  <c r="Q111" i="4"/>
  <c r="O111" i="4"/>
  <c r="M111" i="4"/>
  <c r="L111" i="4"/>
  <c r="H111" i="4"/>
  <c r="G111" i="4"/>
  <c r="F111" i="4"/>
  <c r="E111" i="4"/>
  <c r="D111" i="4"/>
  <c r="R110" i="4"/>
  <c r="Q110" i="4"/>
  <c r="O110" i="4"/>
  <c r="M110" i="4"/>
  <c r="L110" i="4"/>
  <c r="H110" i="4"/>
  <c r="G110" i="4"/>
  <c r="F110" i="4"/>
  <c r="AE110" i="4" s="1"/>
  <c r="AF110" i="4" s="1"/>
  <c r="E110" i="4"/>
  <c r="I110" i="4" s="1"/>
  <c r="B110" i="4"/>
  <c r="R109" i="4"/>
  <c r="Q109" i="4"/>
  <c r="O109" i="4"/>
  <c r="M109" i="4"/>
  <c r="L109" i="4"/>
  <c r="H109" i="4"/>
  <c r="G109" i="4"/>
  <c r="F109" i="4"/>
  <c r="AE109" i="4" s="1"/>
  <c r="AF109" i="4" s="1"/>
  <c r="E109" i="4"/>
  <c r="I109" i="4" s="1"/>
  <c r="B109" i="4"/>
  <c r="R108" i="4"/>
  <c r="Q108" i="4"/>
  <c r="O108" i="4"/>
  <c r="M108" i="4"/>
  <c r="L108" i="4"/>
  <c r="H108" i="4"/>
  <c r="G108" i="4"/>
  <c r="F108" i="4"/>
  <c r="AE108" i="4" s="1"/>
  <c r="AF108" i="4" s="1"/>
  <c r="E108" i="4"/>
  <c r="I108" i="4" s="1"/>
  <c r="B108" i="4"/>
  <c r="R107" i="4"/>
  <c r="Q107" i="4"/>
  <c r="O107" i="4"/>
  <c r="M107" i="4"/>
  <c r="L107" i="4"/>
  <c r="H107" i="4"/>
  <c r="G107" i="4"/>
  <c r="F107" i="4"/>
  <c r="AE107" i="4" s="1"/>
  <c r="AF107" i="4" s="1"/>
  <c r="E107" i="4"/>
  <c r="I107" i="4" s="1"/>
  <c r="B107" i="4"/>
  <c r="R106" i="4"/>
  <c r="Q106" i="4"/>
  <c r="O106" i="4"/>
  <c r="M106" i="4"/>
  <c r="L106" i="4"/>
  <c r="H106" i="4"/>
  <c r="G106" i="4"/>
  <c r="F106" i="4"/>
  <c r="AE106" i="4" s="1"/>
  <c r="AF106" i="4" s="1"/>
  <c r="E106" i="4"/>
  <c r="I106" i="4" s="1"/>
  <c r="B106" i="4"/>
  <c r="R105" i="4"/>
  <c r="Q105" i="4"/>
  <c r="O105" i="4"/>
  <c r="M105" i="4"/>
  <c r="L105" i="4"/>
  <c r="H105" i="4"/>
  <c r="G105" i="4"/>
  <c r="F105" i="4"/>
  <c r="AE105" i="4" s="1"/>
  <c r="AF105" i="4" s="1"/>
  <c r="E105" i="4"/>
  <c r="I105" i="4" s="1"/>
  <c r="B105" i="4"/>
  <c r="R104" i="4"/>
  <c r="Q104" i="4"/>
  <c r="O104" i="4"/>
  <c r="M104" i="4"/>
  <c r="L104" i="4"/>
  <c r="H104" i="4"/>
  <c r="G104" i="4"/>
  <c r="F104" i="4"/>
  <c r="AE104" i="4" s="1"/>
  <c r="AF104" i="4" s="1"/>
  <c r="E104" i="4"/>
  <c r="I104" i="4" s="1"/>
  <c r="B104" i="4"/>
  <c r="R103" i="4"/>
  <c r="Q103" i="4"/>
  <c r="O103" i="4"/>
  <c r="M103" i="4"/>
  <c r="L103" i="4"/>
  <c r="H103" i="4"/>
  <c r="G103" i="4"/>
  <c r="F103" i="4"/>
  <c r="AE103" i="4" s="1"/>
  <c r="AF103" i="4" s="1"/>
  <c r="E103" i="4"/>
  <c r="I103" i="4" s="1"/>
  <c r="B103" i="4"/>
  <c r="AE102" i="4"/>
  <c r="AF102" i="4" s="1"/>
  <c r="R102" i="4"/>
  <c r="Q102" i="4"/>
  <c r="Q100" i="4" s="1"/>
  <c r="O102" i="4"/>
  <c r="K102" i="4"/>
  <c r="J102" i="4"/>
  <c r="I102" i="4"/>
  <c r="B102" i="4"/>
  <c r="AE101" i="4"/>
  <c r="AF101" i="4" s="1"/>
  <c r="R101" i="4"/>
  <c r="Q101" i="4"/>
  <c r="O101" i="4"/>
  <c r="K101" i="4"/>
  <c r="J101" i="4"/>
  <c r="I101" i="4"/>
  <c r="B101" i="4"/>
  <c r="AA100" i="4"/>
  <c r="R100" i="4"/>
  <c r="O100" i="4"/>
  <c r="M100" i="4"/>
  <c r="L100" i="4"/>
  <c r="H100" i="4"/>
  <c r="G100" i="4"/>
  <c r="F100" i="4"/>
  <c r="E100" i="4"/>
  <c r="D100" i="4"/>
  <c r="R99" i="4"/>
  <c r="Q99" i="4"/>
  <c r="O99" i="4"/>
  <c r="M99" i="4"/>
  <c r="L99" i="4"/>
  <c r="H99" i="4"/>
  <c r="G99" i="4"/>
  <c r="F99" i="4"/>
  <c r="AE99" i="4" s="1"/>
  <c r="AF99" i="4" s="1"/>
  <c r="E99" i="4"/>
  <c r="I99" i="4" s="1"/>
  <c r="B99" i="4"/>
  <c r="R98" i="4"/>
  <c r="Q98" i="4"/>
  <c r="O98" i="4"/>
  <c r="M98" i="4"/>
  <c r="L98" i="4"/>
  <c r="H98" i="4"/>
  <c r="G98" i="4"/>
  <c r="F98" i="4"/>
  <c r="AE98" i="4" s="1"/>
  <c r="AF98" i="4" s="1"/>
  <c r="E98" i="4"/>
  <c r="I98" i="4" s="1"/>
  <c r="B98" i="4"/>
  <c r="R97" i="4"/>
  <c r="Q97" i="4"/>
  <c r="O97" i="4"/>
  <c r="M97" i="4"/>
  <c r="L97" i="4"/>
  <c r="H97" i="4"/>
  <c r="G97" i="4"/>
  <c r="F97" i="4"/>
  <c r="AE97" i="4" s="1"/>
  <c r="AF97" i="4" s="1"/>
  <c r="E97" i="4"/>
  <c r="I97" i="4" s="1"/>
  <c r="B97" i="4"/>
  <c r="R96" i="4"/>
  <c r="Q96" i="4"/>
  <c r="O96" i="4"/>
  <c r="M96" i="4"/>
  <c r="L96" i="4"/>
  <c r="H96" i="4"/>
  <c r="G96" i="4"/>
  <c r="F96" i="4"/>
  <c r="AE96" i="4" s="1"/>
  <c r="AF96" i="4" s="1"/>
  <c r="E96" i="4"/>
  <c r="I96" i="4" s="1"/>
  <c r="B96" i="4"/>
  <c r="R95" i="4"/>
  <c r="Q95" i="4"/>
  <c r="O95" i="4"/>
  <c r="M95" i="4"/>
  <c r="L95" i="4"/>
  <c r="H95" i="4"/>
  <c r="G95" i="4"/>
  <c r="F95" i="4"/>
  <c r="AE95" i="4" s="1"/>
  <c r="AF95" i="4" s="1"/>
  <c r="E95" i="4"/>
  <c r="I95" i="4" s="1"/>
  <c r="B95" i="4"/>
  <c r="R94" i="4"/>
  <c r="Q94" i="4"/>
  <c r="O94" i="4"/>
  <c r="M94" i="4"/>
  <c r="L94" i="4"/>
  <c r="H94" i="4"/>
  <c r="G94" i="4"/>
  <c r="F94" i="4"/>
  <c r="AE94" i="4" s="1"/>
  <c r="AF94" i="4" s="1"/>
  <c r="E94" i="4"/>
  <c r="I94" i="4" s="1"/>
  <c r="B94" i="4"/>
  <c r="R93" i="4"/>
  <c r="Q93" i="4"/>
  <c r="O93" i="4"/>
  <c r="M93" i="4"/>
  <c r="L93" i="4"/>
  <c r="H93" i="4"/>
  <c r="G93" i="4"/>
  <c r="F93" i="4"/>
  <c r="AE93" i="4" s="1"/>
  <c r="AF93" i="4" s="1"/>
  <c r="E93" i="4"/>
  <c r="I93" i="4" s="1"/>
  <c r="B93" i="4"/>
  <c r="R92" i="4"/>
  <c r="Q92" i="4"/>
  <c r="O92" i="4"/>
  <c r="M92" i="4"/>
  <c r="L92" i="4"/>
  <c r="L89" i="4" s="1"/>
  <c r="H92" i="4"/>
  <c r="H89" i="4" s="1"/>
  <c r="G92" i="4"/>
  <c r="F92" i="4"/>
  <c r="AE92" i="4" s="1"/>
  <c r="AF92" i="4" s="1"/>
  <c r="E92" i="4"/>
  <c r="I92" i="4" s="1"/>
  <c r="B92" i="4"/>
  <c r="AF91" i="4"/>
  <c r="AE91" i="4"/>
  <c r="R91" i="4"/>
  <c r="Q91" i="4"/>
  <c r="O91" i="4"/>
  <c r="K91" i="4"/>
  <c r="J91" i="4"/>
  <c r="I91" i="4"/>
  <c r="B91" i="4"/>
  <c r="AE90" i="4"/>
  <c r="AF90" i="4" s="1"/>
  <c r="R90" i="4"/>
  <c r="Q90" i="4"/>
  <c r="O90" i="4"/>
  <c r="K90" i="4"/>
  <c r="J90" i="4"/>
  <c r="I90" i="4"/>
  <c r="B90" i="4"/>
  <c r="AA89" i="4"/>
  <c r="R89" i="4"/>
  <c r="Q89" i="4"/>
  <c r="O89" i="4"/>
  <c r="M89" i="4"/>
  <c r="G89" i="4"/>
  <c r="F89" i="4"/>
  <c r="E89" i="4"/>
  <c r="D89" i="4"/>
  <c r="R88" i="4"/>
  <c r="Q88" i="4"/>
  <c r="O88" i="4"/>
  <c r="M88" i="4"/>
  <c r="L88" i="4"/>
  <c r="H88" i="4"/>
  <c r="G88" i="4"/>
  <c r="F88" i="4"/>
  <c r="AE88" i="4" s="1"/>
  <c r="AF88" i="4" s="1"/>
  <c r="E88" i="4"/>
  <c r="I88" i="4" s="1"/>
  <c r="B88" i="4"/>
  <c r="R87" i="4"/>
  <c r="Q87" i="4"/>
  <c r="O87" i="4"/>
  <c r="M87" i="4"/>
  <c r="L87" i="4"/>
  <c r="H87" i="4"/>
  <c r="G87" i="4"/>
  <c r="F87" i="4"/>
  <c r="AE87" i="4" s="1"/>
  <c r="AF87" i="4" s="1"/>
  <c r="E87" i="4"/>
  <c r="I87" i="4" s="1"/>
  <c r="B87" i="4"/>
  <c r="R86" i="4"/>
  <c r="Q86" i="4"/>
  <c r="O86" i="4"/>
  <c r="M86" i="4"/>
  <c r="L86" i="4"/>
  <c r="H86" i="4"/>
  <c r="G86" i="4"/>
  <c r="F86" i="4"/>
  <c r="AE86" i="4" s="1"/>
  <c r="AF86" i="4" s="1"/>
  <c r="E86" i="4"/>
  <c r="I86" i="4" s="1"/>
  <c r="B86" i="4"/>
  <c r="R85" i="4"/>
  <c r="Q85" i="4"/>
  <c r="O85" i="4"/>
  <c r="M85" i="4"/>
  <c r="L85" i="4"/>
  <c r="H85" i="4"/>
  <c r="G85" i="4"/>
  <c r="F85" i="4"/>
  <c r="AE85" i="4" s="1"/>
  <c r="AF85" i="4" s="1"/>
  <c r="E85" i="4"/>
  <c r="I85" i="4" s="1"/>
  <c r="B85" i="4"/>
  <c r="R84" i="4"/>
  <c r="Q84" i="4"/>
  <c r="O84" i="4"/>
  <c r="M84" i="4"/>
  <c r="L84" i="4"/>
  <c r="H84" i="4"/>
  <c r="G84" i="4"/>
  <c r="F84" i="4"/>
  <c r="AE84" i="4" s="1"/>
  <c r="AF84" i="4" s="1"/>
  <c r="E84" i="4"/>
  <c r="I84" i="4" s="1"/>
  <c r="B84" i="4"/>
  <c r="R83" i="4"/>
  <c r="Q83" i="4"/>
  <c r="O83" i="4"/>
  <c r="M83" i="4"/>
  <c r="L83" i="4"/>
  <c r="H83" i="4"/>
  <c r="G83" i="4"/>
  <c r="F83" i="4"/>
  <c r="AE83" i="4" s="1"/>
  <c r="AF83" i="4" s="1"/>
  <c r="E83" i="4"/>
  <c r="I83" i="4" s="1"/>
  <c r="B83" i="4"/>
  <c r="R82" i="4"/>
  <c r="Q82" i="4"/>
  <c r="O82" i="4"/>
  <c r="M82" i="4"/>
  <c r="L82" i="4"/>
  <c r="H82" i="4"/>
  <c r="G82" i="4"/>
  <c r="F82" i="4"/>
  <c r="AE82" i="4" s="1"/>
  <c r="AF82" i="4" s="1"/>
  <c r="E82" i="4"/>
  <c r="I82" i="4" s="1"/>
  <c r="B82" i="4"/>
  <c r="R81" i="4"/>
  <c r="Q81" i="4"/>
  <c r="O81" i="4"/>
  <c r="M81" i="4"/>
  <c r="L81" i="4"/>
  <c r="L78" i="4" s="1"/>
  <c r="H81" i="4"/>
  <c r="H78" i="4" s="1"/>
  <c r="G81" i="4"/>
  <c r="F81" i="4"/>
  <c r="AE81" i="4" s="1"/>
  <c r="AF81" i="4" s="1"/>
  <c r="E81" i="4"/>
  <c r="I81" i="4" s="1"/>
  <c r="B81" i="4"/>
  <c r="AF80" i="4"/>
  <c r="AE80" i="4"/>
  <c r="R80" i="4"/>
  <c r="Q80" i="4"/>
  <c r="O80" i="4"/>
  <c r="K80" i="4"/>
  <c r="J80" i="4"/>
  <c r="I80" i="4"/>
  <c r="B80" i="4"/>
  <c r="AF79" i="4"/>
  <c r="AE79" i="4"/>
  <c r="R79" i="4"/>
  <c r="Q79" i="4"/>
  <c r="O79" i="4"/>
  <c r="K79" i="4"/>
  <c r="J79" i="4"/>
  <c r="I79" i="4"/>
  <c r="B79" i="4"/>
  <c r="AA78" i="4"/>
  <c r="R78" i="4"/>
  <c r="Q78" i="4"/>
  <c r="O78" i="4"/>
  <c r="M78" i="4"/>
  <c r="G78" i="4"/>
  <c r="F78" i="4"/>
  <c r="E78" i="4"/>
  <c r="W78" i="4" s="1"/>
  <c r="D78" i="4"/>
  <c r="R77" i="4"/>
  <c r="Q77" i="4"/>
  <c r="O77" i="4"/>
  <c r="M77" i="4"/>
  <c r="L77" i="4"/>
  <c r="H77" i="4"/>
  <c r="G77" i="4"/>
  <c r="F77" i="4"/>
  <c r="AE77" i="4" s="1"/>
  <c r="AF77" i="4" s="1"/>
  <c r="E77" i="4"/>
  <c r="I77" i="4" s="1"/>
  <c r="B77" i="4"/>
  <c r="R76" i="4"/>
  <c r="Q76" i="4"/>
  <c r="O76" i="4"/>
  <c r="M76" i="4"/>
  <c r="L76" i="4"/>
  <c r="H76" i="4"/>
  <c r="G76" i="4"/>
  <c r="F76" i="4"/>
  <c r="AE76" i="4" s="1"/>
  <c r="AF76" i="4" s="1"/>
  <c r="E76" i="4"/>
  <c r="I76" i="4" s="1"/>
  <c r="B76" i="4"/>
  <c r="R75" i="4"/>
  <c r="Q75" i="4"/>
  <c r="O75" i="4"/>
  <c r="M75" i="4"/>
  <c r="L75" i="4"/>
  <c r="H75" i="4"/>
  <c r="G75" i="4"/>
  <c r="F75" i="4"/>
  <c r="AE75" i="4" s="1"/>
  <c r="AF75" i="4" s="1"/>
  <c r="E75" i="4"/>
  <c r="I75" i="4" s="1"/>
  <c r="B75" i="4"/>
  <c r="R74" i="4"/>
  <c r="Q74" i="4"/>
  <c r="O74" i="4"/>
  <c r="M74" i="4"/>
  <c r="L74" i="4"/>
  <c r="H74" i="4"/>
  <c r="G74" i="4"/>
  <c r="F74" i="4"/>
  <c r="AE74" i="4" s="1"/>
  <c r="AF74" i="4" s="1"/>
  <c r="E74" i="4"/>
  <c r="I74" i="4" s="1"/>
  <c r="B74" i="4"/>
  <c r="R73" i="4"/>
  <c r="Q73" i="4"/>
  <c r="O73" i="4"/>
  <c r="M73" i="4"/>
  <c r="L73" i="4"/>
  <c r="H73" i="4"/>
  <c r="G73" i="4"/>
  <c r="F73" i="4"/>
  <c r="AE73" i="4" s="1"/>
  <c r="AF73" i="4" s="1"/>
  <c r="E73" i="4"/>
  <c r="I73" i="4" s="1"/>
  <c r="B73" i="4"/>
  <c r="R72" i="4"/>
  <c r="Q72" i="4"/>
  <c r="O72" i="4"/>
  <c r="M72" i="4"/>
  <c r="L72" i="4"/>
  <c r="H72" i="4"/>
  <c r="G72" i="4"/>
  <c r="F72" i="4"/>
  <c r="AE72" i="4" s="1"/>
  <c r="AF72" i="4" s="1"/>
  <c r="E72" i="4"/>
  <c r="I72" i="4" s="1"/>
  <c r="B72" i="4"/>
  <c r="R71" i="4"/>
  <c r="Q71" i="4"/>
  <c r="O71" i="4"/>
  <c r="M71" i="4"/>
  <c r="L71" i="4"/>
  <c r="H71" i="4"/>
  <c r="G71" i="4"/>
  <c r="F71" i="4"/>
  <c r="AE71" i="4" s="1"/>
  <c r="AF71" i="4" s="1"/>
  <c r="E71" i="4"/>
  <c r="I71" i="4" s="1"/>
  <c r="B71" i="4"/>
  <c r="R70" i="4"/>
  <c r="Q70" i="4"/>
  <c r="O70" i="4"/>
  <c r="M70" i="4"/>
  <c r="L70" i="4"/>
  <c r="H70" i="4"/>
  <c r="G70" i="4"/>
  <c r="F70" i="4"/>
  <c r="AE70" i="4" s="1"/>
  <c r="AF70" i="4" s="1"/>
  <c r="E70" i="4"/>
  <c r="I70" i="4" s="1"/>
  <c r="B70" i="4"/>
  <c r="AE69" i="4"/>
  <c r="AF69" i="4" s="1"/>
  <c r="R69" i="4"/>
  <c r="Q69" i="4"/>
  <c r="O69" i="4"/>
  <c r="K69" i="4"/>
  <c r="J69" i="4"/>
  <c r="I69" i="4"/>
  <c r="B69" i="4"/>
  <c r="AE68" i="4"/>
  <c r="AF68" i="4" s="1"/>
  <c r="R68" i="4"/>
  <c r="Q68" i="4"/>
  <c r="O68" i="4"/>
  <c r="K68" i="4"/>
  <c r="J68" i="4"/>
  <c r="I68" i="4"/>
  <c r="B68" i="4"/>
  <c r="AA67" i="4"/>
  <c r="R67" i="4"/>
  <c r="Q67" i="4"/>
  <c r="O67" i="4"/>
  <c r="M67" i="4"/>
  <c r="L67" i="4"/>
  <c r="H67" i="4"/>
  <c r="Y67" i="4" s="1"/>
  <c r="G67" i="4"/>
  <c r="F67" i="4"/>
  <c r="E67" i="4"/>
  <c r="D67" i="4"/>
  <c r="R66" i="4"/>
  <c r="Q66" i="4"/>
  <c r="O66" i="4"/>
  <c r="M66" i="4"/>
  <c r="L66" i="4"/>
  <c r="H66" i="4"/>
  <c r="G66" i="4"/>
  <c r="F66" i="4"/>
  <c r="AE66" i="4" s="1"/>
  <c r="AF66" i="4" s="1"/>
  <c r="E66" i="4"/>
  <c r="I66" i="4" s="1"/>
  <c r="B66" i="4"/>
  <c r="R65" i="4"/>
  <c r="Q65" i="4"/>
  <c r="O65" i="4"/>
  <c r="M65" i="4"/>
  <c r="L65" i="4"/>
  <c r="H65" i="4"/>
  <c r="G65" i="4"/>
  <c r="F65" i="4"/>
  <c r="AE65" i="4" s="1"/>
  <c r="AF65" i="4" s="1"/>
  <c r="E65" i="4"/>
  <c r="I65" i="4" s="1"/>
  <c r="B65" i="4"/>
  <c r="R64" i="4"/>
  <c r="Q64" i="4"/>
  <c r="O64" i="4"/>
  <c r="M64" i="4"/>
  <c r="L64" i="4"/>
  <c r="H64" i="4"/>
  <c r="G64" i="4"/>
  <c r="F64" i="4"/>
  <c r="AE64" i="4" s="1"/>
  <c r="AF64" i="4" s="1"/>
  <c r="E64" i="4"/>
  <c r="I64" i="4" s="1"/>
  <c r="B64" i="4"/>
  <c r="R63" i="4"/>
  <c r="Q63" i="4"/>
  <c r="O63" i="4"/>
  <c r="M63" i="4"/>
  <c r="L63" i="4"/>
  <c r="H63" i="4"/>
  <c r="G63" i="4"/>
  <c r="F63" i="4"/>
  <c r="AE63" i="4" s="1"/>
  <c r="AF63" i="4" s="1"/>
  <c r="E63" i="4"/>
  <c r="I63" i="4" s="1"/>
  <c r="B63" i="4"/>
  <c r="R62" i="4"/>
  <c r="Q62" i="4"/>
  <c r="O62" i="4"/>
  <c r="M62" i="4"/>
  <c r="L62" i="4"/>
  <c r="H62" i="4"/>
  <c r="G62" i="4"/>
  <c r="F62" i="4"/>
  <c r="AE62" i="4" s="1"/>
  <c r="AF62" i="4" s="1"/>
  <c r="E62" i="4"/>
  <c r="I62" i="4" s="1"/>
  <c r="B62" i="4"/>
  <c r="R61" i="4"/>
  <c r="Q61" i="4"/>
  <c r="O61" i="4"/>
  <c r="M61" i="4"/>
  <c r="L61" i="4"/>
  <c r="H61" i="4"/>
  <c r="G61" i="4"/>
  <c r="F61" i="4"/>
  <c r="AE61" i="4" s="1"/>
  <c r="AF61" i="4" s="1"/>
  <c r="E61" i="4"/>
  <c r="I61" i="4" s="1"/>
  <c r="B61" i="4"/>
  <c r="R60" i="4"/>
  <c r="Q60" i="4"/>
  <c r="O60" i="4"/>
  <c r="M60" i="4"/>
  <c r="L60" i="4"/>
  <c r="H60" i="4"/>
  <c r="G60" i="4"/>
  <c r="F60" i="4"/>
  <c r="AE60" i="4" s="1"/>
  <c r="AF60" i="4" s="1"/>
  <c r="E60" i="4"/>
  <c r="I60" i="4" s="1"/>
  <c r="B60" i="4"/>
  <c r="R59" i="4"/>
  <c r="Q59" i="4"/>
  <c r="O59" i="4"/>
  <c r="AE59" i="4"/>
  <c r="AF59" i="4" s="1"/>
  <c r="I59" i="4"/>
  <c r="B59" i="4"/>
  <c r="AE58" i="4"/>
  <c r="AF58" i="4" s="1"/>
  <c r="R58" i="4"/>
  <c r="Q58" i="4"/>
  <c r="Q56" i="4" s="1"/>
  <c r="O58" i="4"/>
  <c r="K58" i="4"/>
  <c r="J58" i="4"/>
  <c r="I58" i="4"/>
  <c r="B58" i="4"/>
  <c r="AE57" i="4"/>
  <c r="AF57" i="4" s="1"/>
  <c r="R57" i="4"/>
  <c r="Q57" i="4"/>
  <c r="O57" i="4"/>
  <c r="K57" i="4"/>
  <c r="J57" i="4"/>
  <c r="I57" i="4"/>
  <c r="AA56" i="4"/>
  <c r="R56" i="4"/>
  <c r="O56" i="4"/>
  <c r="M56" i="4"/>
  <c r="L56" i="4"/>
  <c r="H56" i="4"/>
  <c r="G56" i="4"/>
  <c r="F56" i="4"/>
  <c r="E56" i="4"/>
  <c r="D56" i="4"/>
  <c r="R55" i="4"/>
  <c r="Q55" i="4"/>
  <c r="O55" i="4"/>
  <c r="M55" i="4"/>
  <c r="L55" i="4"/>
  <c r="H55" i="4"/>
  <c r="G55" i="4"/>
  <c r="F55" i="4"/>
  <c r="AE55" i="4" s="1"/>
  <c r="AF55" i="4" s="1"/>
  <c r="E55" i="4"/>
  <c r="I55" i="4" s="1"/>
  <c r="B55" i="4"/>
  <c r="R54" i="4"/>
  <c r="Q54" i="4"/>
  <c r="O54" i="4"/>
  <c r="M54" i="4"/>
  <c r="L54" i="4"/>
  <c r="H54" i="4"/>
  <c r="G54" i="4"/>
  <c r="F54" i="4"/>
  <c r="AE54" i="4" s="1"/>
  <c r="AF54" i="4" s="1"/>
  <c r="E54" i="4"/>
  <c r="I54" i="4" s="1"/>
  <c r="B54" i="4"/>
  <c r="R53" i="4"/>
  <c r="Q53" i="4"/>
  <c r="O53" i="4"/>
  <c r="M53" i="4"/>
  <c r="L53" i="4"/>
  <c r="H53" i="4"/>
  <c r="G53" i="4"/>
  <c r="F53" i="4"/>
  <c r="AE53" i="4" s="1"/>
  <c r="AF53" i="4" s="1"/>
  <c r="E53" i="4"/>
  <c r="I53" i="4" s="1"/>
  <c r="B53" i="4"/>
  <c r="R52" i="4"/>
  <c r="Q52" i="4"/>
  <c r="O52" i="4"/>
  <c r="M52" i="4"/>
  <c r="L52" i="4"/>
  <c r="H52" i="4"/>
  <c r="K52" i="4" s="1"/>
  <c r="G52" i="4"/>
  <c r="F52" i="4"/>
  <c r="AE52" i="4" s="1"/>
  <c r="AF52" i="4" s="1"/>
  <c r="E52" i="4"/>
  <c r="I52" i="4" s="1"/>
  <c r="B52" i="4"/>
  <c r="R51" i="4"/>
  <c r="Q51" i="4"/>
  <c r="O51" i="4"/>
  <c r="M51" i="4"/>
  <c r="L51" i="4"/>
  <c r="H51" i="4"/>
  <c r="G51" i="4"/>
  <c r="F51" i="4"/>
  <c r="AE51" i="4" s="1"/>
  <c r="AF51" i="4" s="1"/>
  <c r="E51" i="4"/>
  <c r="I51" i="4" s="1"/>
  <c r="B51" i="4"/>
  <c r="R50" i="4"/>
  <c r="Q50" i="4"/>
  <c r="O50" i="4"/>
  <c r="M50" i="4"/>
  <c r="L50" i="4"/>
  <c r="H50" i="4"/>
  <c r="K50" i="4" s="1"/>
  <c r="G50" i="4"/>
  <c r="F50" i="4"/>
  <c r="AE50" i="4" s="1"/>
  <c r="AF50" i="4" s="1"/>
  <c r="E50" i="4"/>
  <c r="I50" i="4" s="1"/>
  <c r="B50" i="4"/>
  <c r="R49" i="4"/>
  <c r="Q49" i="4"/>
  <c r="O49" i="4"/>
  <c r="M49" i="4"/>
  <c r="L49" i="4"/>
  <c r="H49" i="4"/>
  <c r="K49" i="4" s="1"/>
  <c r="G49" i="4"/>
  <c r="F49" i="4"/>
  <c r="AE49" i="4" s="1"/>
  <c r="AF49" i="4" s="1"/>
  <c r="E49" i="4"/>
  <c r="I49" i="4" s="1"/>
  <c r="B49" i="4"/>
  <c r="R48" i="4"/>
  <c r="Q48" i="4"/>
  <c r="O48" i="4"/>
  <c r="M48" i="4"/>
  <c r="L48" i="4"/>
  <c r="H48" i="4"/>
  <c r="K48" i="4" s="1"/>
  <c r="G48" i="4"/>
  <c r="F48" i="4"/>
  <c r="AE48" i="4" s="1"/>
  <c r="AF48" i="4" s="1"/>
  <c r="E48" i="4"/>
  <c r="I48" i="4" s="1"/>
  <c r="B48" i="4"/>
  <c r="AF47" i="4"/>
  <c r="AE47" i="4"/>
  <c r="R47" i="4"/>
  <c r="Q47" i="4"/>
  <c r="O47" i="4"/>
  <c r="K47" i="4"/>
  <c r="J47" i="4"/>
  <c r="I47" i="4"/>
  <c r="B47" i="4"/>
  <c r="AE46" i="4"/>
  <c r="AF46" i="4" s="1"/>
  <c r="R46" i="4"/>
  <c r="Q46" i="4"/>
  <c r="O46" i="4"/>
  <c r="K46" i="4"/>
  <c r="J46" i="4"/>
  <c r="I46" i="4"/>
  <c r="B46" i="4"/>
  <c r="AA45" i="4"/>
  <c r="R45" i="4"/>
  <c r="Q45" i="4"/>
  <c r="O45" i="4"/>
  <c r="M45" i="4"/>
  <c r="L45" i="4"/>
  <c r="H45" i="4"/>
  <c r="G45" i="4"/>
  <c r="F45" i="4"/>
  <c r="E45" i="4"/>
  <c r="D45" i="4"/>
  <c r="R44" i="4"/>
  <c r="Q44" i="4"/>
  <c r="O44" i="4"/>
  <c r="M44" i="4"/>
  <c r="L44" i="4"/>
  <c r="H44" i="4"/>
  <c r="G44" i="4"/>
  <c r="F44" i="4"/>
  <c r="AE44" i="4" s="1"/>
  <c r="AF44" i="4" s="1"/>
  <c r="E44" i="4"/>
  <c r="I44" i="4" s="1"/>
  <c r="B44" i="4"/>
  <c r="R43" i="4"/>
  <c r="Q43" i="4"/>
  <c r="O43" i="4"/>
  <c r="M43" i="4"/>
  <c r="L43" i="4"/>
  <c r="H43" i="4"/>
  <c r="G43" i="4"/>
  <c r="F43" i="4"/>
  <c r="AE43" i="4" s="1"/>
  <c r="AF43" i="4" s="1"/>
  <c r="E43" i="4"/>
  <c r="I43" i="4" s="1"/>
  <c r="B43" i="4"/>
  <c r="R42" i="4"/>
  <c r="Q42" i="4"/>
  <c r="O42" i="4"/>
  <c r="M42" i="4"/>
  <c r="L42" i="4"/>
  <c r="H42" i="4"/>
  <c r="G42" i="4"/>
  <c r="F42" i="4"/>
  <c r="AE42" i="4" s="1"/>
  <c r="AF42" i="4" s="1"/>
  <c r="E42" i="4"/>
  <c r="I42" i="4" s="1"/>
  <c r="B42" i="4"/>
  <c r="R41" i="4"/>
  <c r="Q41" i="4"/>
  <c r="O41" i="4"/>
  <c r="M41" i="4"/>
  <c r="L41" i="4"/>
  <c r="H41" i="4"/>
  <c r="G41" i="4"/>
  <c r="F41" i="4"/>
  <c r="AE41" i="4" s="1"/>
  <c r="AF41" i="4" s="1"/>
  <c r="E41" i="4"/>
  <c r="I41" i="4" s="1"/>
  <c r="B41" i="4"/>
  <c r="R40" i="4"/>
  <c r="Q40" i="4"/>
  <c r="O40" i="4"/>
  <c r="M40" i="4"/>
  <c r="L40" i="4"/>
  <c r="H40" i="4"/>
  <c r="G40" i="4"/>
  <c r="F40" i="4"/>
  <c r="AE40" i="4" s="1"/>
  <c r="AF40" i="4" s="1"/>
  <c r="E40" i="4"/>
  <c r="I40" i="4" s="1"/>
  <c r="B40" i="4"/>
  <c r="R39" i="4"/>
  <c r="Q39" i="4"/>
  <c r="O39" i="4"/>
  <c r="M39" i="4"/>
  <c r="L39" i="4"/>
  <c r="H39" i="4"/>
  <c r="G39" i="4"/>
  <c r="F39" i="4"/>
  <c r="AE39" i="4" s="1"/>
  <c r="AF39" i="4" s="1"/>
  <c r="E39" i="4"/>
  <c r="I39" i="4" s="1"/>
  <c r="B39" i="4"/>
  <c r="R38" i="4"/>
  <c r="Q38" i="4"/>
  <c r="O38" i="4"/>
  <c r="M38" i="4"/>
  <c r="L38" i="4"/>
  <c r="H38" i="4"/>
  <c r="G38" i="4"/>
  <c r="F38" i="4"/>
  <c r="AE38" i="4" s="1"/>
  <c r="AF38" i="4" s="1"/>
  <c r="E38" i="4"/>
  <c r="I38" i="4" s="1"/>
  <c r="B38" i="4"/>
  <c r="R37" i="4"/>
  <c r="Q37" i="4"/>
  <c r="O37" i="4"/>
  <c r="M37" i="4"/>
  <c r="M34" i="4" s="1"/>
  <c r="L37" i="4"/>
  <c r="L34" i="4" s="1"/>
  <c r="H37" i="4"/>
  <c r="H34" i="4" s="1"/>
  <c r="G37" i="4"/>
  <c r="F37" i="4"/>
  <c r="AE37" i="4" s="1"/>
  <c r="AF37" i="4" s="1"/>
  <c r="E37" i="4"/>
  <c r="E34" i="4" s="1"/>
  <c r="W34" i="4" s="1"/>
  <c r="B37" i="4"/>
  <c r="AF36" i="4"/>
  <c r="AE36" i="4"/>
  <c r="R36" i="4"/>
  <c r="Q36" i="4"/>
  <c r="O36" i="4"/>
  <c r="K36" i="4"/>
  <c r="J36" i="4"/>
  <c r="I36" i="4"/>
  <c r="B36" i="4"/>
  <c r="AE35" i="4"/>
  <c r="AF35" i="4" s="1"/>
  <c r="R35" i="4"/>
  <c r="Q35" i="4"/>
  <c r="O35" i="4"/>
  <c r="K35" i="4"/>
  <c r="J35" i="4"/>
  <c r="I35" i="4"/>
  <c r="B35" i="4"/>
  <c r="AA34" i="4"/>
  <c r="R34" i="4"/>
  <c r="Q34" i="4"/>
  <c r="O34" i="4"/>
  <c r="G34" i="4"/>
  <c r="F34" i="4"/>
  <c r="D34" i="4"/>
  <c r="R33" i="4"/>
  <c r="Q33" i="4"/>
  <c r="O33" i="4"/>
  <c r="M33" i="4"/>
  <c r="L33" i="4"/>
  <c r="H33" i="4"/>
  <c r="G33" i="4"/>
  <c r="F33" i="4"/>
  <c r="AE33" i="4" s="1"/>
  <c r="AF33" i="4" s="1"/>
  <c r="E33" i="4"/>
  <c r="I33" i="4" s="1"/>
  <c r="B33" i="4"/>
  <c r="R32" i="4"/>
  <c r="Q32" i="4"/>
  <c r="O32" i="4"/>
  <c r="M32" i="4"/>
  <c r="L32" i="4"/>
  <c r="H32" i="4"/>
  <c r="K32" i="4" s="1"/>
  <c r="G32" i="4"/>
  <c r="F32" i="4"/>
  <c r="AE32" i="4" s="1"/>
  <c r="AF32" i="4" s="1"/>
  <c r="E32" i="4"/>
  <c r="I32" i="4" s="1"/>
  <c r="B32" i="4"/>
  <c r="R31" i="4"/>
  <c r="Q31" i="4"/>
  <c r="O31" i="4"/>
  <c r="M31" i="4"/>
  <c r="L31" i="4"/>
  <c r="H31" i="4"/>
  <c r="G31" i="4"/>
  <c r="F31" i="4"/>
  <c r="AE31" i="4" s="1"/>
  <c r="AF31" i="4" s="1"/>
  <c r="E31" i="4"/>
  <c r="I31" i="4" s="1"/>
  <c r="B31" i="4"/>
  <c r="R30" i="4"/>
  <c r="Q30" i="4"/>
  <c r="O30" i="4"/>
  <c r="M30" i="4"/>
  <c r="L30" i="4"/>
  <c r="H30" i="4"/>
  <c r="G30" i="4"/>
  <c r="F30" i="4"/>
  <c r="AE30" i="4" s="1"/>
  <c r="AF30" i="4" s="1"/>
  <c r="E30" i="4"/>
  <c r="I30" i="4" s="1"/>
  <c r="B30" i="4"/>
  <c r="R29" i="4"/>
  <c r="Q29" i="4"/>
  <c r="O29" i="4"/>
  <c r="M29" i="4"/>
  <c r="L29" i="4"/>
  <c r="H29" i="4"/>
  <c r="G29" i="4"/>
  <c r="F29" i="4"/>
  <c r="AE29" i="4" s="1"/>
  <c r="AF29" i="4" s="1"/>
  <c r="E29" i="4"/>
  <c r="I29" i="4" s="1"/>
  <c r="B29" i="4"/>
  <c r="R28" i="4"/>
  <c r="Q28" i="4"/>
  <c r="O28" i="4"/>
  <c r="M28" i="4"/>
  <c r="L28" i="4"/>
  <c r="H28" i="4"/>
  <c r="G28" i="4"/>
  <c r="F28" i="4"/>
  <c r="AE28" i="4" s="1"/>
  <c r="AF28" i="4" s="1"/>
  <c r="E28" i="4"/>
  <c r="I28" i="4" s="1"/>
  <c r="B28" i="4"/>
  <c r="R27" i="4"/>
  <c r="Q27" i="4"/>
  <c r="O27" i="4"/>
  <c r="M27" i="4"/>
  <c r="L27" i="4"/>
  <c r="H27" i="4"/>
  <c r="G27" i="4"/>
  <c r="F27" i="4"/>
  <c r="AE27" i="4" s="1"/>
  <c r="AF27" i="4" s="1"/>
  <c r="E27" i="4"/>
  <c r="I27" i="4" s="1"/>
  <c r="B27" i="4"/>
  <c r="R26" i="4"/>
  <c r="Q26" i="4"/>
  <c r="O26" i="4"/>
  <c r="M26" i="4"/>
  <c r="M23" i="4" s="1"/>
  <c r="L26" i="4"/>
  <c r="L23" i="4" s="1"/>
  <c r="H26" i="4"/>
  <c r="G26" i="4"/>
  <c r="F26" i="4"/>
  <c r="AE26" i="4" s="1"/>
  <c r="AF26" i="4" s="1"/>
  <c r="E26" i="4"/>
  <c r="E23" i="4" s="1"/>
  <c r="B26" i="4"/>
  <c r="AE25" i="4"/>
  <c r="AF25" i="4" s="1"/>
  <c r="R25" i="4"/>
  <c r="Q25" i="4"/>
  <c r="O25" i="4"/>
  <c r="K25" i="4"/>
  <c r="J25" i="4"/>
  <c r="I25" i="4"/>
  <c r="B25" i="4"/>
  <c r="AE24" i="4"/>
  <c r="AF24" i="4" s="1"/>
  <c r="R24" i="4"/>
  <c r="Q24" i="4"/>
  <c r="O24" i="4"/>
  <c r="K24" i="4"/>
  <c r="J24" i="4"/>
  <c r="I24" i="4"/>
  <c r="B24" i="4"/>
  <c r="AA23" i="4"/>
  <c r="R23" i="4"/>
  <c r="Q23" i="4"/>
  <c r="O23" i="4"/>
  <c r="G23" i="4"/>
  <c r="F23" i="4"/>
  <c r="D23" i="4"/>
  <c r="V9" i="4"/>
  <c r="I133" i="4" l="1"/>
  <c r="S133" i="4" s="1"/>
  <c r="T143" i="4" s="1"/>
  <c r="I111" i="4"/>
  <c r="S111" i="4" s="1"/>
  <c r="I122" i="4"/>
  <c r="S122" i="4" s="1"/>
  <c r="T132" i="4" s="1"/>
  <c r="I100" i="4"/>
  <c r="S100" i="4" s="1"/>
  <c r="T109" i="4" s="1"/>
  <c r="I89" i="4"/>
  <c r="S89" i="4" s="1"/>
  <c r="T98" i="4" s="1"/>
  <c r="Y78" i="4"/>
  <c r="I78" i="4"/>
  <c r="S78" i="4" s="1"/>
  <c r="T87" i="4" s="1"/>
  <c r="W67" i="4"/>
  <c r="W56" i="4"/>
  <c r="X66" i="4" s="1"/>
  <c r="Y56" i="4"/>
  <c r="I56" i="4"/>
  <c r="S56" i="4" s="1"/>
  <c r="W45" i="4"/>
  <c r="I45" i="4"/>
  <c r="S45" i="4" s="1"/>
  <c r="W144" i="4"/>
  <c r="X151" i="4" s="1"/>
  <c r="Y144" i="4"/>
  <c r="Z153" i="4" s="1"/>
  <c r="W133" i="4"/>
  <c r="X142" i="4" s="1"/>
  <c r="Y122" i="4"/>
  <c r="Z129" i="4" s="1"/>
  <c r="W122" i="4"/>
  <c r="X132" i="4" s="1"/>
  <c r="Y111" i="4"/>
  <c r="Z121" i="4" s="1"/>
  <c r="W111" i="4"/>
  <c r="X118" i="4" s="1"/>
  <c r="Y100" i="4"/>
  <c r="Z109" i="4" s="1"/>
  <c r="W100" i="4"/>
  <c r="X110" i="4" s="1"/>
  <c r="Y89" i="4"/>
  <c r="Z89" i="4" s="1"/>
  <c r="W89" i="4"/>
  <c r="X98" i="4" s="1"/>
  <c r="Y45" i="4"/>
  <c r="Z55" i="4" s="1"/>
  <c r="Y34" i="4"/>
  <c r="AI23" i="4"/>
  <c r="AB23" i="4"/>
  <c r="AI144" i="4"/>
  <c r="AB144" i="4"/>
  <c r="I147" i="4"/>
  <c r="I144" i="4" s="1"/>
  <c r="S144" i="4" s="1"/>
  <c r="J147" i="4"/>
  <c r="J148" i="4"/>
  <c r="J149" i="4"/>
  <c r="J150" i="4"/>
  <c r="J151" i="4"/>
  <c r="J152" i="4"/>
  <c r="J153" i="4"/>
  <c r="J154" i="4"/>
  <c r="K147" i="4"/>
  <c r="K148" i="4"/>
  <c r="K149" i="4"/>
  <c r="K150" i="4"/>
  <c r="K151" i="4"/>
  <c r="K152" i="4"/>
  <c r="K153" i="4"/>
  <c r="K154" i="4"/>
  <c r="T134" i="4"/>
  <c r="T133" i="4"/>
  <c r="T139" i="4"/>
  <c r="T138" i="4"/>
  <c r="T135" i="4"/>
  <c r="AB133" i="4"/>
  <c r="AI133" i="4"/>
  <c r="Z141" i="4"/>
  <c r="Z140" i="4"/>
  <c r="Z138" i="4"/>
  <c r="Z137" i="4"/>
  <c r="Z134" i="4"/>
  <c r="Z133" i="4"/>
  <c r="Z143" i="4"/>
  <c r="Z136" i="4"/>
  <c r="Z135" i="4"/>
  <c r="Z142" i="4"/>
  <c r="Z139" i="4"/>
  <c r="X135" i="4"/>
  <c r="J136" i="4"/>
  <c r="J137" i="4"/>
  <c r="J138" i="4"/>
  <c r="J139" i="4"/>
  <c r="J140" i="4"/>
  <c r="J141" i="4"/>
  <c r="J142" i="4"/>
  <c r="J143" i="4"/>
  <c r="K136" i="4"/>
  <c r="K133" i="4" s="1"/>
  <c r="AG133" i="4" s="1"/>
  <c r="K137" i="4"/>
  <c r="K138" i="4"/>
  <c r="K139" i="4"/>
  <c r="K140" i="4"/>
  <c r="K141" i="4"/>
  <c r="K142" i="4"/>
  <c r="K143" i="4"/>
  <c r="Z131" i="4"/>
  <c r="Z130" i="4"/>
  <c r="T131" i="4"/>
  <c r="T130" i="4"/>
  <c r="T127" i="4"/>
  <c r="T126" i="4"/>
  <c r="T124" i="4"/>
  <c r="AB122" i="4"/>
  <c r="AI122" i="4"/>
  <c r="J125" i="4"/>
  <c r="J126" i="4"/>
  <c r="J127" i="4"/>
  <c r="J128" i="4"/>
  <c r="J129" i="4"/>
  <c r="J130" i="4"/>
  <c r="J131" i="4"/>
  <c r="J132" i="4"/>
  <c r="K125" i="4"/>
  <c r="K126" i="4"/>
  <c r="K127" i="4"/>
  <c r="K128" i="4"/>
  <c r="K129" i="4"/>
  <c r="K130" i="4"/>
  <c r="K131" i="4"/>
  <c r="K132" i="4"/>
  <c r="X121" i="4"/>
  <c r="X119" i="4"/>
  <c r="X117" i="4"/>
  <c r="X113" i="4"/>
  <c r="X112" i="4"/>
  <c r="X111" i="4"/>
  <c r="T112" i="4"/>
  <c r="T121" i="4"/>
  <c r="T120" i="4"/>
  <c r="T119" i="4"/>
  <c r="T118" i="4"/>
  <c r="T117" i="4"/>
  <c r="T116" i="4"/>
  <c r="T115" i="4"/>
  <c r="T114" i="4"/>
  <c r="T113" i="4"/>
  <c r="T111" i="4"/>
  <c r="Z112" i="4"/>
  <c r="Z116" i="4"/>
  <c r="Z114" i="4"/>
  <c r="AB111" i="4"/>
  <c r="AI111" i="4"/>
  <c r="J114" i="4"/>
  <c r="J115" i="4"/>
  <c r="J116" i="4"/>
  <c r="J117" i="4"/>
  <c r="J118" i="4"/>
  <c r="J119" i="4"/>
  <c r="J120" i="4"/>
  <c r="J121" i="4"/>
  <c r="K114" i="4"/>
  <c r="K115" i="4"/>
  <c r="K116" i="4"/>
  <c r="K117" i="4"/>
  <c r="K118" i="4"/>
  <c r="K119" i="4"/>
  <c r="K120" i="4"/>
  <c r="K121" i="4"/>
  <c r="Z101" i="4"/>
  <c r="Z110" i="4"/>
  <c r="Z108" i="4"/>
  <c r="Z107" i="4"/>
  <c r="Z105" i="4"/>
  <c r="Z104" i="4"/>
  <c r="Z103" i="4"/>
  <c r="X108" i="4"/>
  <c r="X104" i="4"/>
  <c r="X103" i="4"/>
  <c r="X100" i="4"/>
  <c r="T101" i="4"/>
  <c r="T110" i="4"/>
  <c r="T108" i="4"/>
  <c r="T107" i="4"/>
  <c r="T106" i="4"/>
  <c r="T104" i="4"/>
  <c r="T103" i="4"/>
  <c r="T102" i="4"/>
  <c r="AB100" i="4"/>
  <c r="AI100" i="4"/>
  <c r="J103" i="4"/>
  <c r="J104" i="4"/>
  <c r="J105" i="4"/>
  <c r="J106" i="4"/>
  <c r="J107" i="4"/>
  <c r="J108" i="4"/>
  <c r="J109" i="4"/>
  <c r="J110" i="4"/>
  <c r="K103" i="4"/>
  <c r="K100" i="4" s="1"/>
  <c r="AG100" i="4" s="1"/>
  <c r="K104" i="4"/>
  <c r="K105" i="4"/>
  <c r="K106" i="4"/>
  <c r="K107" i="4"/>
  <c r="K108" i="4"/>
  <c r="K109" i="4"/>
  <c r="K110" i="4"/>
  <c r="Z90" i="4"/>
  <c r="Z97" i="4"/>
  <c r="Z94" i="4"/>
  <c r="Z93" i="4"/>
  <c r="T99" i="4"/>
  <c r="T92" i="4"/>
  <c r="T91" i="4"/>
  <c r="AB89" i="4"/>
  <c r="AI89" i="4"/>
  <c r="X99" i="4"/>
  <c r="J92" i="4"/>
  <c r="J93" i="4"/>
  <c r="J94" i="4"/>
  <c r="J95" i="4"/>
  <c r="J96" i="4"/>
  <c r="J97" i="4"/>
  <c r="J98" i="4"/>
  <c r="J99" i="4"/>
  <c r="K92" i="4"/>
  <c r="K93" i="4"/>
  <c r="K94" i="4"/>
  <c r="K95" i="4"/>
  <c r="K96" i="4"/>
  <c r="K97" i="4"/>
  <c r="K98" i="4"/>
  <c r="K99" i="4"/>
  <c r="Z88" i="4"/>
  <c r="Z82" i="4"/>
  <c r="Z79" i="4"/>
  <c r="Z78" i="4"/>
  <c r="Z86" i="4"/>
  <c r="Z84" i="4"/>
  <c r="Z81" i="4"/>
  <c r="Z87" i="4"/>
  <c r="Z85" i="4"/>
  <c r="Z83" i="4"/>
  <c r="Z80" i="4"/>
  <c r="T79" i="4"/>
  <c r="T88" i="4"/>
  <c r="T85" i="4"/>
  <c r="T84" i="4"/>
  <c r="T83" i="4"/>
  <c r="T82" i="4"/>
  <c r="T81" i="4"/>
  <c r="T80" i="4"/>
  <c r="T78" i="4"/>
  <c r="AI78" i="4"/>
  <c r="AB78" i="4"/>
  <c r="X88" i="4"/>
  <c r="X87" i="4"/>
  <c r="X86" i="4"/>
  <c r="X85" i="4"/>
  <c r="X84" i="4"/>
  <c r="X83" i="4"/>
  <c r="X82" i="4"/>
  <c r="X81" i="4"/>
  <c r="X80" i="4"/>
  <c r="X78" i="4"/>
  <c r="X79" i="4"/>
  <c r="J81" i="4"/>
  <c r="J82" i="4"/>
  <c r="J83" i="4"/>
  <c r="J84" i="4"/>
  <c r="J85" i="4"/>
  <c r="J86" i="4"/>
  <c r="J87" i="4"/>
  <c r="J88" i="4"/>
  <c r="K81" i="4"/>
  <c r="K82" i="4"/>
  <c r="K83" i="4"/>
  <c r="K84" i="4"/>
  <c r="K85" i="4"/>
  <c r="K86" i="4"/>
  <c r="K87" i="4"/>
  <c r="K88" i="4"/>
  <c r="Z68" i="4"/>
  <c r="Z67" i="4"/>
  <c r="Z77" i="4"/>
  <c r="Z76" i="4"/>
  <c r="Z75" i="4"/>
  <c r="Z74" i="4"/>
  <c r="Z73" i="4"/>
  <c r="Z72" i="4"/>
  <c r="Z71" i="4"/>
  <c r="Z70" i="4"/>
  <c r="Z69" i="4"/>
  <c r="I67" i="4"/>
  <c r="S67" i="4" s="1"/>
  <c r="X77" i="4"/>
  <c r="X76" i="4"/>
  <c r="X75" i="4"/>
  <c r="X74" i="4"/>
  <c r="X73" i="4"/>
  <c r="X72" i="4"/>
  <c r="X71" i="4"/>
  <c r="X70" i="4"/>
  <c r="X69" i="4"/>
  <c r="X68" i="4"/>
  <c r="X67" i="4"/>
  <c r="AB67" i="4"/>
  <c r="AI67" i="4"/>
  <c r="J70" i="4"/>
  <c r="J71" i="4"/>
  <c r="J72" i="4"/>
  <c r="J73" i="4"/>
  <c r="J74" i="4"/>
  <c r="J75" i="4"/>
  <c r="J76" i="4"/>
  <c r="J77" i="4"/>
  <c r="K70" i="4"/>
  <c r="K71" i="4"/>
  <c r="K72" i="4"/>
  <c r="K73" i="4"/>
  <c r="K74" i="4"/>
  <c r="K75" i="4"/>
  <c r="K76" i="4"/>
  <c r="K77" i="4"/>
  <c r="X65" i="4"/>
  <c r="X64" i="4"/>
  <c r="X63" i="4"/>
  <c r="X62" i="4"/>
  <c r="X61" i="4"/>
  <c r="X60" i="4"/>
  <c r="X59" i="4"/>
  <c r="X58" i="4"/>
  <c r="X57" i="4"/>
  <c r="X56" i="4"/>
  <c r="T57" i="4"/>
  <c r="T66" i="4"/>
  <c r="T65" i="4"/>
  <c r="T64" i="4"/>
  <c r="T63" i="4"/>
  <c r="T62" i="4"/>
  <c r="T61" i="4"/>
  <c r="T60" i="4"/>
  <c r="T59" i="4"/>
  <c r="T58" i="4"/>
  <c r="T56" i="4"/>
  <c r="Z57" i="4"/>
  <c r="Z56" i="4"/>
  <c r="Z66" i="4"/>
  <c r="Z65" i="4"/>
  <c r="Z64" i="4"/>
  <c r="Z63" i="4"/>
  <c r="Z62" i="4"/>
  <c r="Z61" i="4"/>
  <c r="Z60" i="4"/>
  <c r="Z59" i="4"/>
  <c r="Z58" i="4"/>
  <c r="AB56" i="4"/>
  <c r="AI56" i="4"/>
  <c r="J59" i="4"/>
  <c r="J60" i="4"/>
  <c r="J61" i="4"/>
  <c r="J62" i="4"/>
  <c r="J63" i="4"/>
  <c r="J64" i="4"/>
  <c r="J65" i="4"/>
  <c r="J66" i="4"/>
  <c r="K59" i="4"/>
  <c r="K56" i="4" s="1"/>
  <c r="AG56" i="4" s="1"/>
  <c r="K60" i="4"/>
  <c r="K61" i="4"/>
  <c r="K62" i="4"/>
  <c r="K63" i="4"/>
  <c r="K64" i="4"/>
  <c r="K65" i="4"/>
  <c r="K66" i="4"/>
  <c r="X55" i="4"/>
  <c r="X54" i="4"/>
  <c r="X53" i="4"/>
  <c r="X52" i="4"/>
  <c r="X51" i="4"/>
  <c r="X50" i="4"/>
  <c r="X49" i="4"/>
  <c r="X48" i="4"/>
  <c r="X47" i="4"/>
  <c r="X46" i="4"/>
  <c r="X45" i="4"/>
  <c r="T46" i="4"/>
  <c r="T55" i="4"/>
  <c r="T54" i="4"/>
  <c r="T53" i="4"/>
  <c r="T52" i="4"/>
  <c r="T51" i="4"/>
  <c r="T50" i="4"/>
  <c r="T49" i="4"/>
  <c r="T48" i="4"/>
  <c r="T47" i="4"/>
  <c r="T45" i="4"/>
  <c r="Z45" i="4"/>
  <c r="Z52" i="4"/>
  <c r="Z48" i="4"/>
  <c r="AB45" i="4"/>
  <c r="AI45" i="4"/>
  <c r="J48" i="4"/>
  <c r="J49" i="4"/>
  <c r="J50" i="4"/>
  <c r="J51" i="4"/>
  <c r="J52" i="4"/>
  <c r="J53" i="4"/>
  <c r="J54" i="4"/>
  <c r="J55" i="4"/>
  <c r="K51" i="4"/>
  <c r="K45" i="4" s="1"/>
  <c r="AG45" i="4" s="1"/>
  <c r="K53" i="4"/>
  <c r="K54" i="4"/>
  <c r="K55" i="4"/>
  <c r="Z39" i="4"/>
  <c r="Z36" i="4"/>
  <c r="Z35" i="4"/>
  <c r="Z34" i="4"/>
  <c r="Z44" i="4"/>
  <c r="Z43" i="4"/>
  <c r="Z42" i="4"/>
  <c r="Z41" i="4"/>
  <c r="Z40" i="4"/>
  <c r="Z38" i="4"/>
  <c r="Z37" i="4"/>
  <c r="X44" i="4"/>
  <c r="X43" i="4"/>
  <c r="X42" i="4"/>
  <c r="X41" i="4"/>
  <c r="X40" i="4"/>
  <c r="X39" i="4"/>
  <c r="X38" i="4"/>
  <c r="X37" i="4"/>
  <c r="X36" i="4"/>
  <c r="X35" i="4"/>
  <c r="X34" i="4"/>
  <c r="AB34" i="4"/>
  <c r="AI34" i="4"/>
  <c r="J37" i="4"/>
  <c r="J38" i="4"/>
  <c r="J39" i="4"/>
  <c r="J40" i="4"/>
  <c r="J41" i="4"/>
  <c r="J42" i="4"/>
  <c r="J43" i="4"/>
  <c r="J44" i="4"/>
  <c r="I37" i="4"/>
  <c r="I34" i="4" s="1"/>
  <c r="S34" i="4" s="1"/>
  <c r="K37" i="4"/>
  <c r="K34" i="4" s="1"/>
  <c r="AG34" i="4" s="1"/>
  <c r="K38" i="4"/>
  <c r="K39" i="4"/>
  <c r="K40" i="4"/>
  <c r="K41" i="4"/>
  <c r="K42" i="4"/>
  <c r="K43" i="4"/>
  <c r="K44" i="4"/>
  <c r="AJ30" i="4"/>
  <c r="AJ29" i="4"/>
  <c r="AJ28" i="4"/>
  <c r="AJ27" i="4"/>
  <c r="AJ26" i="4"/>
  <c r="AJ25" i="4"/>
  <c r="AJ33" i="4"/>
  <c r="AJ32" i="4"/>
  <c r="AJ31" i="4"/>
  <c r="AJ23" i="4"/>
  <c r="AJ24" i="4"/>
  <c r="AC24" i="4"/>
  <c r="AC33" i="4"/>
  <c r="AC32" i="4"/>
  <c r="AC31" i="4"/>
  <c r="AC29" i="4"/>
  <c r="AC30" i="4"/>
  <c r="AC23" i="4"/>
  <c r="AC25" i="4"/>
  <c r="H23" i="4"/>
  <c r="Y23" i="4" s="1"/>
  <c r="W23" i="4"/>
  <c r="I26" i="4"/>
  <c r="I23" i="4" s="1"/>
  <c r="S23" i="4" s="1"/>
  <c r="AC26" i="4"/>
  <c r="AC27" i="4"/>
  <c r="AC28" i="4"/>
  <c r="J32" i="4"/>
  <c r="J33" i="4"/>
  <c r="J26" i="4"/>
  <c r="J27" i="4"/>
  <c r="J28" i="4"/>
  <c r="J29" i="4"/>
  <c r="J30" i="4"/>
  <c r="J31" i="4"/>
  <c r="K26" i="4"/>
  <c r="K27" i="4"/>
  <c r="K28" i="4"/>
  <c r="K29" i="4"/>
  <c r="K23" i="4" s="1"/>
  <c r="AG23" i="4" s="1"/>
  <c r="K30" i="4"/>
  <c r="K31" i="4"/>
  <c r="K33" i="4"/>
  <c r="AA12" i="4"/>
  <c r="T100" i="4" l="1"/>
  <c r="T105" i="4"/>
  <c r="X102" i="4"/>
  <c r="Z102" i="4"/>
  <c r="Z106" i="4"/>
  <c r="Z100" i="4"/>
  <c r="X148" i="4"/>
  <c r="X152" i="4"/>
  <c r="X144" i="4"/>
  <c r="Z148" i="4"/>
  <c r="Z150" i="4"/>
  <c r="X145" i="4"/>
  <c r="X153" i="4"/>
  <c r="X149" i="4"/>
  <c r="X139" i="4"/>
  <c r="T136" i="4"/>
  <c r="T140" i="4"/>
  <c r="X143" i="4"/>
  <c r="T137" i="4"/>
  <c r="T141" i="4"/>
  <c r="X136" i="4"/>
  <c r="X140" i="4"/>
  <c r="T142" i="4"/>
  <c r="X133" i="4"/>
  <c r="X137" i="4"/>
  <c r="X141" i="4"/>
  <c r="X134" i="4"/>
  <c r="X138" i="4"/>
  <c r="Z115" i="4"/>
  <c r="Z111" i="4"/>
  <c r="X115" i="4"/>
  <c r="Z118" i="4"/>
  <c r="Z119" i="4"/>
  <c r="Z120" i="4"/>
  <c r="Z113" i="4"/>
  <c r="Z117" i="4"/>
  <c r="X116" i="4"/>
  <c r="X120" i="4"/>
  <c r="X114" i="4"/>
  <c r="Z123" i="4"/>
  <c r="Z126" i="4"/>
  <c r="Z124" i="4"/>
  <c r="T128" i="4"/>
  <c r="T122" i="4"/>
  <c r="T125" i="4"/>
  <c r="T129" i="4"/>
  <c r="T123" i="4"/>
  <c r="Z127" i="4"/>
  <c r="Z132" i="4"/>
  <c r="Z125" i="4"/>
  <c r="Z128" i="4"/>
  <c r="Z122" i="4"/>
  <c r="X129" i="4"/>
  <c r="X122" i="4"/>
  <c r="X126" i="4"/>
  <c r="X130" i="4"/>
  <c r="X125" i="4"/>
  <c r="X123" i="4"/>
  <c r="X127" i="4"/>
  <c r="X131" i="4"/>
  <c r="X124" i="4"/>
  <c r="X128" i="4"/>
  <c r="X107" i="4"/>
  <c r="X101" i="4"/>
  <c r="X105" i="4"/>
  <c r="X109" i="4"/>
  <c r="X106" i="4"/>
  <c r="Z95" i="4"/>
  <c r="T93" i="4"/>
  <c r="T96" i="4"/>
  <c r="X90" i="4"/>
  <c r="X95" i="4"/>
  <c r="Z98" i="4"/>
  <c r="Z99" i="4"/>
  <c r="T89" i="4"/>
  <c r="X91" i="4"/>
  <c r="X94" i="4"/>
  <c r="T95" i="4"/>
  <c r="Z92" i="4"/>
  <c r="Z96" i="4"/>
  <c r="Z91" i="4"/>
  <c r="T97" i="4"/>
  <c r="T90" i="4"/>
  <c r="X92" i="4"/>
  <c r="X96" i="4"/>
  <c r="X89" i="4"/>
  <c r="X93" i="4"/>
  <c r="X97" i="4"/>
  <c r="T94" i="4"/>
  <c r="T86" i="4"/>
  <c r="Z49" i="4"/>
  <c r="Z53" i="4"/>
  <c r="Z46" i="4"/>
  <c r="Z50" i="4"/>
  <c r="Z54" i="4"/>
  <c r="Z47" i="4"/>
  <c r="Z51" i="4"/>
  <c r="X146" i="4"/>
  <c r="X150" i="4"/>
  <c r="X154" i="4"/>
  <c r="Z154" i="4"/>
  <c r="X147" i="4"/>
  <c r="Z146" i="4"/>
  <c r="Z147" i="4"/>
  <c r="Z151" i="4"/>
  <c r="Z144" i="4"/>
  <c r="Z152" i="4"/>
  <c r="Z145" i="4"/>
  <c r="Z149" i="4"/>
  <c r="T145" i="4"/>
  <c r="T154" i="4"/>
  <c r="T153" i="4"/>
  <c r="T152" i="4"/>
  <c r="T151" i="4"/>
  <c r="T150" i="4"/>
  <c r="T149" i="4"/>
  <c r="T148" i="4"/>
  <c r="T147" i="4"/>
  <c r="T146" i="4"/>
  <c r="T144" i="4"/>
  <c r="K144" i="4"/>
  <c r="AG144" i="4" s="1"/>
  <c r="J144" i="4"/>
  <c r="U144" i="4" s="1"/>
  <c r="AC145" i="4"/>
  <c r="AC144" i="4"/>
  <c r="AC154" i="4"/>
  <c r="AC153" i="4"/>
  <c r="AC152" i="4"/>
  <c r="AC151" i="4"/>
  <c r="AC150" i="4"/>
  <c r="AC149" i="4"/>
  <c r="AC148" i="4"/>
  <c r="AC147" i="4"/>
  <c r="AC146" i="4"/>
  <c r="AJ154" i="4"/>
  <c r="AJ153" i="4"/>
  <c r="AJ152" i="4"/>
  <c r="AJ151" i="4"/>
  <c r="AJ150" i="4"/>
  <c r="AJ149" i="4"/>
  <c r="AJ148" i="4"/>
  <c r="AJ147" i="4"/>
  <c r="AJ146" i="4"/>
  <c r="AJ144" i="4"/>
  <c r="AJ145" i="4"/>
  <c r="AH134" i="4"/>
  <c r="AH143" i="4"/>
  <c r="AH142" i="4"/>
  <c r="AH141" i="4"/>
  <c r="AH140" i="4"/>
  <c r="AH139" i="4"/>
  <c r="AH138" i="4"/>
  <c r="AH137" i="4"/>
  <c r="AH136" i="4"/>
  <c r="AH135" i="4"/>
  <c r="AH133" i="4"/>
  <c r="AJ143" i="4"/>
  <c r="AJ142" i="4"/>
  <c r="AJ141" i="4"/>
  <c r="AJ140" i="4"/>
  <c r="AJ139" i="4"/>
  <c r="AJ138" i="4"/>
  <c r="AJ137" i="4"/>
  <c r="AJ136" i="4"/>
  <c r="AJ135" i="4"/>
  <c r="AJ133" i="4"/>
  <c r="AJ134" i="4"/>
  <c r="J133" i="4"/>
  <c r="U133" i="4" s="1"/>
  <c r="AC134" i="4"/>
  <c r="AC143" i="4"/>
  <c r="AC142" i="4"/>
  <c r="AC141" i="4"/>
  <c r="AC140" i="4"/>
  <c r="AC139" i="4"/>
  <c r="AC138" i="4"/>
  <c r="AC137" i="4"/>
  <c r="AC136" i="4"/>
  <c r="AC135" i="4"/>
  <c r="AC133" i="4"/>
  <c r="AC123" i="4"/>
  <c r="AC132" i="4"/>
  <c r="AC131" i="4"/>
  <c r="AC130" i="4"/>
  <c r="AC129" i="4"/>
  <c r="AC128" i="4"/>
  <c r="AC127" i="4"/>
  <c r="AC126" i="4"/>
  <c r="AC125" i="4"/>
  <c r="AC124" i="4"/>
  <c r="AC122" i="4"/>
  <c r="K122" i="4"/>
  <c r="AG122" i="4" s="1"/>
  <c r="J122" i="4"/>
  <c r="U122" i="4" s="1"/>
  <c r="AJ132" i="4"/>
  <c r="AJ131" i="4"/>
  <c r="AJ130" i="4"/>
  <c r="AJ129" i="4"/>
  <c r="AJ128" i="4"/>
  <c r="AJ127" i="4"/>
  <c r="AJ126" i="4"/>
  <c r="AJ125" i="4"/>
  <c r="AJ124" i="4"/>
  <c r="AJ122" i="4"/>
  <c r="AJ123" i="4"/>
  <c r="AJ121" i="4"/>
  <c r="AJ120" i="4"/>
  <c r="AJ119" i="4"/>
  <c r="AJ118" i="4"/>
  <c r="AJ117" i="4"/>
  <c r="AJ116" i="4"/>
  <c r="AJ115" i="4"/>
  <c r="AJ114" i="4"/>
  <c r="AJ113" i="4"/>
  <c r="AJ111" i="4"/>
  <c r="AJ112" i="4"/>
  <c r="AC112" i="4"/>
  <c r="AC121" i="4"/>
  <c r="AC120" i="4"/>
  <c r="AC119" i="4"/>
  <c r="AC118" i="4"/>
  <c r="AC117" i="4"/>
  <c r="AC116" i="4"/>
  <c r="AC115" i="4"/>
  <c r="AC114" i="4"/>
  <c r="AC113" i="4"/>
  <c r="AC111" i="4"/>
  <c r="K111" i="4"/>
  <c r="AG111" i="4" s="1"/>
  <c r="J111" i="4"/>
  <c r="U111" i="4" s="1"/>
  <c r="AH101" i="4"/>
  <c r="AH110" i="4"/>
  <c r="AH109" i="4"/>
  <c r="AH108" i="4"/>
  <c r="AH107" i="4"/>
  <c r="AH106" i="4"/>
  <c r="AH105" i="4"/>
  <c r="AH104" i="4"/>
  <c r="AH103" i="4"/>
  <c r="AH102" i="4"/>
  <c r="AH100" i="4"/>
  <c r="AC101" i="4"/>
  <c r="AC110" i="4"/>
  <c r="AC109" i="4"/>
  <c r="AC108" i="4"/>
  <c r="AC107" i="4"/>
  <c r="AC106" i="4"/>
  <c r="AC105" i="4"/>
  <c r="AC104" i="4"/>
  <c r="AC103" i="4"/>
  <c r="AC102" i="4"/>
  <c r="AC100" i="4"/>
  <c r="J100" i="4"/>
  <c r="U100" i="4" s="1"/>
  <c r="AJ110" i="4"/>
  <c r="AJ109" i="4"/>
  <c r="AJ108" i="4"/>
  <c r="AJ107" i="4"/>
  <c r="AJ106" i="4"/>
  <c r="AJ105" i="4"/>
  <c r="AJ104" i="4"/>
  <c r="AJ103" i="4"/>
  <c r="AJ102" i="4"/>
  <c r="AJ100" i="4"/>
  <c r="AJ101" i="4"/>
  <c r="AC90" i="4"/>
  <c r="AC99" i="4"/>
  <c r="AC98" i="4"/>
  <c r="AC97" i="4"/>
  <c r="AC96" i="4"/>
  <c r="AC95" i="4"/>
  <c r="AC94" i="4"/>
  <c r="AC93" i="4"/>
  <c r="AC92" i="4"/>
  <c r="AC91" i="4"/>
  <c r="AC89" i="4"/>
  <c r="K89" i="4"/>
  <c r="AG89" i="4" s="1"/>
  <c r="J89" i="4"/>
  <c r="U89" i="4" s="1"/>
  <c r="AJ99" i="4"/>
  <c r="AJ98" i="4"/>
  <c r="AJ97" i="4"/>
  <c r="AJ96" i="4"/>
  <c r="AJ95" i="4"/>
  <c r="AJ94" i="4"/>
  <c r="AJ93" i="4"/>
  <c r="AJ92" i="4"/>
  <c r="AJ91" i="4"/>
  <c r="AJ89" i="4"/>
  <c r="AJ90" i="4"/>
  <c r="AJ88" i="4"/>
  <c r="AJ87" i="4"/>
  <c r="AJ86" i="4"/>
  <c r="AJ85" i="4"/>
  <c r="AJ84" i="4"/>
  <c r="AJ83" i="4"/>
  <c r="AJ82" i="4"/>
  <c r="AJ81" i="4"/>
  <c r="AJ80" i="4"/>
  <c r="AJ78" i="4"/>
  <c r="AJ79" i="4"/>
  <c r="K78" i="4"/>
  <c r="AG78" i="4" s="1"/>
  <c r="J78" i="4"/>
  <c r="U78" i="4" s="1"/>
  <c r="AC79" i="4"/>
  <c r="AC88" i="4"/>
  <c r="AC87" i="4"/>
  <c r="AC86" i="4"/>
  <c r="AC85" i="4"/>
  <c r="AC84" i="4"/>
  <c r="AC83" i="4"/>
  <c r="AC82" i="4"/>
  <c r="AC81" i="4"/>
  <c r="AC80" i="4"/>
  <c r="AC78" i="4"/>
  <c r="T68" i="4"/>
  <c r="T77" i="4"/>
  <c r="T76" i="4"/>
  <c r="T75" i="4"/>
  <c r="T74" i="4"/>
  <c r="T73" i="4"/>
  <c r="T72" i="4"/>
  <c r="T71" i="4"/>
  <c r="T70" i="4"/>
  <c r="T69" i="4"/>
  <c r="T67" i="4"/>
  <c r="K67" i="4"/>
  <c r="AG67" i="4" s="1"/>
  <c r="J67" i="4"/>
  <c r="U67" i="4" s="1"/>
  <c r="AJ77" i="4"/>
  <c r="AJ76" i="4"/>
  <c r="AJ75" i="4"/>
  <c r="AJ74" i="4"/>
  <c r="AJ73" i="4"/>
  <c r="AJ72" i="4"/>
  <c r="AJ71" i="4"/>
  <c r="AJ70" i="4"/>
  <c r="AJ69" i="4"/>
  <c r="AJ67" i="4"/>
  <c r="AJ68" i="4"/>
  <c r="AC68" i="4"/>
  <c r="AC77" i="4"/>
  <c r="AC76" i="4"/>
  <c r="AC75" i="4"/>
  <c r="AC74" i="4"/>
  <c r="AC73" i="4"/>
  <c r="AC72" i="4"/>
  <c r="AC71" i="4"/>
  <c r="AC70" i="4"/>
  <c r="AC69" i="4"/>
  <c r="AC67" i="4"/>
  <c r="AH57" i="4"/>
  <c r="AH66" i="4"/>
  <c r="AH65" i="4"/>
  <c r="AH64" i="4"/>
  <c r="AH63" i="4"/>
  <c r="AH62" i="4"/>
  <c r="AH61" i="4"/>
  <c r="AH60" i="4"/>
  <c r="AH59" i="4"/>
  <c r="AH58" i="4"/>
  <c r="AH56" i="4"/>
  <c r="J56" i="4"/>
  <c r="U56" i="4" s="1"/>
  <c r="AC57" i="4"/>
  <c r="AC66" i="4"/>
  <c r="AC65" i="4"/>
  <c r="AC64" i="4"/>
  <c r="AC63" i="4"/>
  <c r="AC62" i="4"/>
  <c r="AC61" i="4"/>
  <c r="AC60" i="4"/>
  <c r="AC59" i="4"/>
  <c r="AC58" i="4"/>
  <c r="AC56" i="4"/>
  <c r="AJ66" i="4"/>
  <c r="AJ65" i="4"/>
  <c r="AJ64" i="4"/>
  <c r="AJ63" i="4"/>
  <c r="AJ62" i="4"/>
  <c r="AJ61" i="4"/>
  <c r="AJ60" i="4"/>
  <c r="AJ59" i="4"/>
  <c r="AJ58" i="4"/>
  <c r="AJ56" i="4"/>
  <c r="AJ57" i="4"/>
  <c r="AH46" i="4"/>
  <c r="AH55" i="4"/>
  <c r="AH54" i="4"/>
  <c r="AH53" i="4"/>
  <c r="AH52" i="4"/>
  <c r="AH51" i="4"/>
  <c r="AH50" i="4"/>
  <c r="AH49" i="4"/>
  <c r="AH48" i="4"/>
  <c r="AH47" i="4"/>
  <c r="AH45" i="4"/>
  <c r="AC46" i="4"/>
  <c r="AC55" i="4"/>
  <c r="AC54" i="4"/>
  <c r="AC53" i="4"/>
  <c r="AC52" i="4"/>
  <c r="AC51" i="4"/>
  <c r="AC50" i="4"/>
  <c r="AC49" i="4"/>
  <c r="AC48" i="4"/>
  <c r="AC47" i="4"/>
  <c r="AC45" i="4"/>
  <c r="J45" i="4"/>
  <c r="U45" i="4" s="1"/>
  <c r="AJ55" i="4"/>
  <c r="AJ54" i="4"/>
  <c r="AJ53" i="4"/>
  <c r="AJ52" i="4"/>
  <c r="AJ51" i="4"/>
  <c r="AJ50" i="4"/>
  <c r="AJ49" i="4"/>
  <c r="AJ48" i="4"/>
  <c r="AJ47" i="4"/>
  <c r="AJ45" i="4"/>
  <c r="AJ46" i="4"/>
  <c r="AH35" i="4"/>
  <c r="AH40" i="4"/>
  <c r="AH38" i="4"/>
  <c r="AH37" i="4"/>
  <c r="AH44" i="4"/>
  <c r="AH43" i="4"/>
  <c r="AH42" i="4"/>
  <c r="AH41" i="4"/>
  <c r="AH39" i="4"/>
  <c r="AH36" i="4"/>
  <c r="AH34" i="4"/>
  <c r="T35" i="4"/>
  <c r="T42" i="4"/>
  <c r="T40" i="4"/>
  <c r="T37" i="4"/>
  <c r="T36" i="4"/>
  <c r="T44" i="4"/>
  <c r="T43" i="4"/>
  <c r="T41" i="4"/>
  <c r="T39" i="4"/>
  <c r="T38" i="4"/>
  <c r="T34" i="4"/>
  <c r="J34" i="4"/>
  <c r="U34" i="4" s="1"/>
  <c r="AC35" i="4"/>
  <c r="AC44" i="4"/>
  <c r="AC40" i="4"/>
  <c r="AC39" i="4"/>
  <c r="AC38" i="4"/>
  <c r="AC34" i="4"/>
  <c r="AC43" i="4"/>
  <c r="AC42" i="4"/>
  <c r="AC41" i="4"/>
  <c r="AC37" i="4"/>
  <c r="AC36" i="4"/>
  <c r="AJ35" i="4"/>
  <c r="AJ44" i="4"/>
  <c r="AJ43" i="4"/>
  <c r="AJ42" i="4"/>
  <c r="AJ41" i="4"/>
  <c r="AJ40" i="4"/>
  <c r="AJ39" i="4"/>
  <c r="AJ38" i="4"/>
  <c r="AJ37" i="4"/>
  <c r="AJ36" i="4"/>
  <c r="AJ34" i="4"/>
  <c r="T24" i="4"/>
  <c r="T33" i="4"/>
  <c r="T30" i="4"/>
  <c r="T29" i="4"/>
  <c r="T32" i="4"/>
  <c r="T31" i="4"/>
  <c r="T23" i="4"/>
  <c r="T28" i="4"/>
  <c r="T27" i="4"/>
  <c r="T26" i="4"/>
  <c r="T25" i="4"/>
  <c r="AH24" i="4"/>
  <c r="AK24" i="4" s="1"/>
  <c r="AH33" i="4"/>
  <c r="AK33" i="4" s="1"/>
  <c r="AH31" i="4"/>
  <c r="AK31" i="4" s="1"/>
  <c r="AH29" i="4"/>
  <c r="AK29" i="4" s="1"/>
  <c r="AH28" i="4"/>
  <c r="AK28" i="4" s="1"/>
  <c r="AH32" i="4"/>
  <c r="AK32" i="4" s="1"/>
  <c r="AH30" i="4"/>
  <c r="AK30" i="4" s="1"/>
  <c r="AH23" i="4"/>
  <c r="AK23" i="4" s="1"/>
  <c r="AH27" i="4"/>
  <c r="AK27" i="4" s="1"/>
  <c r="AH26" i="4"/>
  <c r="AK26" i="4" s="1"/>
  <c r="AH25" i="4"/>
  <c r="AK25" i="4" s="1"/>
  <c r="X33" i="4"/>
  <c r="X32" i="4"/>
  <c r="X31" i="4"/>
  <c r="X30" i="4"/>
  <c r="X29" i="4"/>
  <c r="X28" i="4"/>
  <c r="X27" i="4"/>
  <c r="X26" i="4"/>
  <c r="X25" i="4"/>
  <c r="X23" i="4"/>
  <c r="X24" i="4"/>
  <c r="Z24" i="4"/>
  <c r="Z23" i="4"/>
  <c r="Z33" i="4"/>
  <c r="Z32" i="4"/>
  <c r="Z31" i="4"/>
  <c r="Z30" i="4"/>
  <c r="Z29" i="4"/>
  <c r="Z28" i="4"/>
  <c r="Z27" i="4"/>
  <c r="Z26" i="4"/>
  <c r="Z25" i="4"/>
  <c r="J23" i="4"/>
  <c r="U23" i="4" s="1"/>
  <c r="I3" i="6"/>
  <c r="I4" i="6"/>
  <c r="I5" i="6"/>
  <c r="I2" i="6"/>
  <c r="H5" i="6"/>
  <c r="H4" i="6"/>
  <c r="H3" i="6"/>
  <c r="H2" i="6"/>
  <c r="R12" i="4"/>
  <c r="Q13" i="4"/>
  <c r="AK60" i="4" l="1"/>
  <c r="AK64" i="4"/>
  <c r="AK41" i="4"/>
  <c r="AK37" i="4"/>
  <c r="AK34" i="4"/>
  <c r="AK42" i="4"/>
  <c r="AK38" i="4"/>
  <c r="AH145" i="4"/>
  <c r="AK145" i="4" s="1"/>
  <c r="AH154" i="4"/>
  <c r="AK154" i="4" s="1"/>
  <c r="AH153" i="4"/>
  <c r="AK153" i="4" s="1"/>
  <c r="AH152" i="4"/>
  <c r="AK152" i="4" s="1"/>
  <c r="AH151" i="4"/>
  <c r="AK151" i="4" s="1"/>
  <c r="AH150" i="4"/>
  <c r="AK150" i="4" s="1"/>
  <c r="AH149" i="4"/>
  <c r="AK149" i="4" s="1"/>
  <c r="AH148" i="4"/>
  <c r="AK148" i="4" s="1"/>
  <c r="AH147" i="4"/>
  <c r="AK147" i="4" s="1"/>
  <c r="AH146" i="4"/>
  <c r="AK146" i="4" s="1"/>
  <c r="AH144" i="4"/>
  <c r="AK144" i="4" s="1"/>
  <c r="V154" i="4"/>
  <c r="AD154" i="4" s="1"/>
  <c r="V153" i="4"/>
  <c r="AD153" i="4" s="1"/>
  <c r="V152" i="4"/>
  <c r="AD152" i="4" s="1"/>
  <c r="V151" i="4"/>
  <c r="AD151" i="4" s="1"/>
  <c r="V150" i="4"/>
  <c r="AD150" i="4" s="1"/>
  <c r="V149" i="4"/>
  <c r="AD149" i="4" s="1"/>
  <c r="V148" i="4"/>
  <c r="AD148" i="4" s="1"/>
  <c r="V147" i="4"/>
  <c r="V146" i="4"/>
  <c r="AD146" i="4" s="1"/>
  <c r="V144" i="4"/>
  <c r="AD144" i="4" s="1"/>
  <c r="V145" i="4"/>
  <c r="AD145" i="4" s="1"/>
  <c r="AD147" i="4"/>
  <c r="V143" i="4"/>
  <c r="AD143" i="4" s="1"/>
  <c r="V142" i="4"/>
  <c r="AD142" i="4" s="1"/>
  <c r="V141" i="4"/>
  <c r="AD141" i="4" s="1"/>
  <c r="V140" i="4"/>
  <c r="AD140" i="4" s="1"/>
  <c r="V139" i="4"/>
  <c r="AD139" i="4" s="1"/>
  <c r="V138" i="4"/>
  <c r="AD138" i="4" s="1"/>
  <c r="V137" i="4"/>
  <c r="AD137" i="4" s="1"/>
  <c r="V136" i="4"/>
  <c r="AD136" i="4" s="1"/>
  <c r="V135" i="4"/>
  <c r="AD135" i="4" s="1"/>
  <c r="V133" i="4"/>
  <c r="AD133" i="4" s="1"/>
  <c r="V134" i="4"/>
  <c r="AD134" i="4" s="1"/>
  <c r="AK137" i="4"/>
  <c r="AK141" i="4"/>
  <c r="AK133" i="4"/>
  <c r="AK138" i="4"/>
  <c r="AK142" i="4"/>
  <c r="AK135" i="4"/>
  <c r="AK139" i="4"/>
  <c r="AK143" i="4"/>
  <c r="AK136" i="4"/>
  <c r="AK140" i="4"/>
  <c r="AK134" i="4"/>
  <c r="AH123" i="4"/>
  <c r="AK123" i="4" s="1"/>
  <c r="AH122" i="4"/>
  <c r="AK122" i="4" s="1"/>
  <c r="AH132" i="4"/>
  <c r="AK132" i="4" s="1"/>
  <c r="AH131" i="4"/>
  <c r="AK131" i="4" s="1"/>
  <c r="AH130" i="4"/>
  <c r="AK130" i="4" s="1"/>
  <c r="AH129" i="4"/>
  <c r="AK129" i="4" s="1"/>
  <c r="AH128" i="4"/>
  <c r="AK128" i="4" s="1"/>
  <c r="AH127" i="4"/>
  <c r="AK127" i="4" s="1"/>
  <c r="AH126" i="4"/>
  <c r="AK126" i="4" s="1"/>
  <c r="AH125" i="4"/>
  <c r="AK125" i="4" s="1"/>
  <c r="AH124" i="4"/>
  <c r="AK124" i="4" s="1"/>
  <c r="V123" i="4"/>
  <c r="AD123" i="4" s="1"/>
  <c r="V132" i="4"/>
  <c r="AD132" i="4" s="1"/>
  <c r="V131" i="4"/>
  <c r="AD131" i="4" s="1"/>
  <c r="V130" i="4"/>
  <c r="AD130" i="4" s="1"/>
  <c r="V129" i="4"/>
  <c r="AD129" i="4" s="1"/>
  <c r="V128" i="4"/>
  <c r="AD128" i="4" s="1"/>
  <c r="V127" i="4"/>
  <c r="AD127" i="4" s="1"/>
  <c r="V126" i="4"/>
  <c r="AD126" i="4" s="1"/>
  <c r="V125" i="4"/>
  <c r="AD125" i="4" s="1"/>
  <c r="V124" i="4"/>
  <c r="AD124" i="4" s="1"/>
  <c r="V122" i="4"/>
  <c r="AD122" i="4" s="1"/>
  <c r="V121" i="4"/>
  <c r="AD121" i="4" s="1"/>
  <c r="V120" i="4"/>
  <c r="AD120" i="4" s="1"/>
  <c r="V119" i="4"/>
  <c r="AD119" i="4" s="1"/>
  <c r="V118" i="4"/>
  <c r="AD118" i="4" s="1"/>
  <c r="V117" i="4"/>
  <c r="AD117" i="4" s="1"/>
  <c r="V116" i="4"/>
  <c r="AD116" i="4" s="1"/>
  <c r="V115" i="4"/>
  <c r="AD115" i="4" s="1"/>
  <c r="V114" i="4"/>
  <c r="AD114" i="4" s="1"/>
  <c r="V113" i="4"/>
  <c r="AD113" i="4" s="1"/>
  <c r="V111" i="4"/>
  <c r="AD111" i="4" s="1"/>
  <c r="V112" i="4"/>
  <c r="AD112" i="4" s="1"/>
  <c r="AH112" i="4"/>
  <c r="AK112" i="4" s="1"/>
  <c r="AH121" i="4"/>
  <c r="AK121" i="4" s="1"/>
  <c r="AH120" i="4"/>
  <c r="AK120" i="4" s="1"/>
  <c r="AH119" i="4"/>
  <c r="AK119" i="4" s="1"/>
  <c r="AH118" i="4"/>
  <c r="AK118" i="4" s="1"/>
  <c r="AH117" i="4"/>
  <c r="AK117" i="4" s="1"/>
  <c r="AH116" i="4"/>
  <c r="AK116" i="4" s="1"/>
  <c r="AH115" i="4"/>
  <c r="AK115" i="4" s="1"/>
  <c r="AH114" i="4"/>
  <c r="AK114" i="4" s="1"/>
  <c r="AH113" i="4"/>
  <c r="AK113" i="4" s="1"/>
  <c r="AH111" i="4"/>
  <c r="AK111" i="4" s="1"/>
  <c r="V110" i="4"/>
  <c r="AD110" i="4" s="1"/>
  <c r="V109" i="4"/>
  <c r="AD109" i="4" s="1"/>
  <c r="V108" i="4"/>
  <c r="AD108" i="4" s="1"/>
  <c r="V107" i="4"/>
  <c r="AD107" i="4" s="1"/>
  <c r="V106" i="4"/>
  <c r="AD106" i="4" s="1"/>
  <c r="V105" i="4"/>
  <c r="AD105" i="4" s="1"/>
  <c r="V104" i="4"/>
  <c r="AD104" i="4" s="1"/>
  <c r="V103" i="4"/>
  <c r="AD103" i="4" s="1"/>
  <c r="V102" i="4"/>
  <c r="AD102" i="4" s="1"/>
  <c r="V100" i="4"/>
  <c r="AD100" i="4" s="1"/>
  <c r="V101" i="4"/>
  <c r="AD101" i="4" s="1"/>
  <c r="AK104" i="4"/>
  <c r="AK108" i="4"/>
  <c r="AK100" i="4"/>
  <c r="AK105" i="4"/>
  <c r="AK109" i="4"/>
  <c r="AK102" i="4"/>
  <c r="AK106" i="4"/>
  <c r="AK110" i="4"/>
  <c r="AK103" i="4"/>
  <c r="AK107" i="4"/>
  <c r="AK101" i="4"/>
  <c r="AH90" i="4"/>
  <c r="AK90" i="4" s="1"/>
  <c r="AH89" i="4"/>
  <c r="AK89" i="4" s="1"/>
  <c r="AH99" i="4"/>
  <c r="AK99" i="4" s="1"/>
  <c r="AH98" i="4"/>
  <c r="AK98" i="4" s="1"/>
  <c r="AH97" i="4"/>
  <c r="AK97" i="4" s="1"/>
  <c r="AH96" i="4"/>
  <c r="AK96" i="4" s="1"/>
  <c r="AH95" i="4"/>
  <c r="AK95" i="4" s="1"/>
  <c r="AH94" i="4"/>
  <c r="AK94" i="4" s="1"/>
  <c r="AH93" i="4"/>
  <c r="AK93" i="4" s="1"/>
  <c r="AH92" i="4"/>
  <c r="AK92" i="4" s="1"/>
  <c r="AH91" i="4"/>
  <c r="AK91" i="4" s="1"/>
  <c r="V99" i="4"/>
  <c r="AD99" i="4" s="1"/>
  <c r="V98" i="4"/>
  <c r="AD98" i="4" s="1"/>
  <c r="V97" i="4"/>
  <c r="AD97" i="4" s="1"/>
  <c r="V96" i="4"/>
  <c r="AD96" i="4" s="1"/>
  <c r="V95" i="4"/>
  <c r="AD95" i="4" s="1"/>
  <c r="V94" i="4"/>
  <c r="AD94" i="4" s="1"/>
  <c r="V93" i="4"/>
  <c r="AD93" i="4" s="1"/>
  <c r="V92" i="4"/>
  <c r="AD92" i="4" s="1"/>
  <c r="V91" i="4"/>
  <c r="AD91" i="4" s="1"/>
  <c r="V89" i="4"/>
  <c r="AD89" i="4" s="1"/>
  <c r="V90" i="4"/>
  <c r="AD90" i="4" s="1"/>
  <c r="AH79" i="4"/>
  <c r="AK79" i="4" s="1"/>
  <c r="AH88" i="4"/>
  <c r="AK88" i="4" s="1"/>
  <c r="AH87" i="4"/>
  <c r="AK87" i="4" s="1"/>
  <c r="AH86" i="4"/>
  <c r="AK86" i="4" s="1"/>
  <c r="AH85" i="4"/>
  <c r="AK85" i="4" s="1"/>
  <c r="AH84" i="4"/>
  <c r="AK84" i="4" s="1"/>
  <c r="AH83" i="4"/>
  <c r="AK83" i="4" s="1"/>
  <c r="AH82" i="4"/>
  <c r="AK82" i="4" s="1"/>
  <c r="AH81" i="4"/>
  <c r="AK81" i="4" s="1"/>
  <c r="AH80" i="4"/>
  <c r="AK80" i="4" s="1"/>
  <c r="AH78" i="4"/>
  <c r="AK78" i="4" s="1"/>
  <c r="V88" i="4"/>
  <c r="AD88" i="4" s="1"/>
  <c r="V87" i="4"/>
  <c r="AD87" i="4" s="1"/>
  <c r="V86" i="4"/>
  <c r="AD86" i="4" s="1"/>
  <c r="V85" i="4"/>
  <c r="AD85" i="4" s="1"/>
  <c r="V84" i="4"/>
  <c r="AD84" i="4" s="1"/>
  <c r="V83" i="4"/>
  <c r="AD83" i="4" s="1"/>
  <c r="V82" i="4"/>
  <c r="AD82" i="4" s="1"/>
  <c r="V81" i="4"/>
  <c r="AD81" i="4" s="1"/>
  <c r="V80" i="4"/>
  <c r="AD80" i="4" s="1"/>
  <c r="V78" i="4"/>
  <c r="AD78" i="4" s="1"/>
  <c r="V79" i="4"/>
  <c r="AD79" i="4" s="1"/>
  <c r="AH68" i="4"/>
  <c r="AK68" i="4" s="1"/>
  <c r="AH77" i="4"/>
  <c r="AK77" i="4" s="1"/>
  <c r="AH76" i="4"/>
  <c r="AK76" i="4" s="1"/>
  <c r="AH75" i="4"/>
  <c r="AK75" i="4" s="1"/>
  <c r="AH74" i="4"/>
  <c r="AK74" i="4" s="1"/>
  <c r="AH73" i="4"/>
  <c r="AK73" i="4" s="1"/>
  <c r="AH72" i="4"/>
  <c r="AK72" i="4" s="1"/>
  <c r="AH71" i="4"/>
  <c r="AK71" i="4" s="1"/>
  <c r="AH70" i="4"/>
  <c r="AK70" i="4" s="1"/>
  <c r="AH69" i="4"/>
  <c r="AK69" i="4" s="1"/>
  <c r="AH67" i="4"/>
  <c r="AK67" i="4" s="1"/>
  <c r="V77" i="4"/>
  <c r="AD77" i="4" s="1"/>
  <c r="V76" i="4"/>
  <c r="AD76" i="4" s="1"/>
  <c r="V75" i="4"/>
  <c r="AD75" i="4" s="1"/>
  <c r="V74" i="4"/>
  <c r="AD74" i="4" s="1"/>
  <c r="V73" i="4"/>
  <c r="AD73" i="4" s="1"/>
  <c r="V72" i="4"/>
  <c r="AD72" i="4" s="1"/>
  <c r="V71" i="4"/>
  <c r="AD71" i="4" s="1"/>
  <c r="V70" i="4"/>
  <c r="V69" i="4"/>
  <c r="AD69" i="4" s="1"/>
  <c r="V67" i="4"/>
  <c r="AD67" i="4" s="1"/>
  <c r="V68" i="4"/>
  <c r="AD68" i="4" s="1"/>
  <c r="AD70" i="4"/>
  <c r="AK56" i="4"/>
  <c r="AK61" i="4"/>
  <c r="AK65" i="4"/>
  <c r="AK58" i="4"/>
  <c r="AK62" i="4"/>
  <c r="AK66" i="4"/>
  <c r="V66" i="4"/>
  <c r="AD66" i="4" s="1"/>
  <c r="V65" i="4"/>
  <c r="AD65" i="4" s="1"/>
  <c r="V64" i="4"/>
  <c r="AD64" i="4" s="1"/>
  <c r="V63" i="4"/>
  <c r="AD63" i="4" s="1"/>
  <c r="V62" i="4"/>
  <c r="AD62" i="4" s="1"/>
  <c r="V61" i="4"/>
  <c r="AD61" i="4" s="1"/>
  <c r="V60" i="4"/>
  <c r="AD60" i="4" s="1"/>
  <c r="V59" i="4"/>
  <c r="AD59" i="4" s="1"/>
  <c r="V58" i="4"/>
  <c r="AD58" i="4" s="1"/>
  <c r="V56" i="4"/>
  <c r="AD56" i="4" s="1"/>
  <c r="V57" i="4"/>
  <c r="AD57" i="4" s="1"/>
  <c r="AK59" i="4"/>
  <c r="AK63" i="4"/>
  <c r="AK57" i="4"/>
  <c r="AK49" i="4"/>
  <c r="AK53" i="4"/>
  <c r="AK45" i="4"/>
  <c r="AK50" i="4"/>
  <c r="AK54" i="4"/>
  <c r="AK47" i="4"/>
  <c r="AK51" i="4"/>
  <c r="AK55" i="4"/>
  <c r="V55" i="4"/>
  <c r="AD55" i="4" s="1"/>
  <c r="V54" i="4"/>
  <c r="AD54" i="4" s="1"/>
  <c r="V53" i="4"/>
  <c r="AD53" i="4" s="1"/>
  <c r="V52" i="4"/>
  <c r="AD52" i="4" s="1"/>
  <c r="V51" i="4"/>
  <c r="AD51" i="4" s="1"/>
  <c r="V50" i="4"/>
  <c r="AD50" i="4" s="1"/>
  <c r="V49" i="4"/>
  <c r="AD49" i="4" s="1"/>
  <c r="V48" i="4"/>
  <c r="AD48" i="4" s="1"/>
  <c r="V47" i="4"/>
  <c r="AD47" i="4" s="1"/>
  <c r="V45" i="4"/>
  <c r="AD45" i="4" s="1"/>
  <c r="V46" i="4"/>
  <c r="AD46" i="4" s="1"/>
  <c r="AK48" i="4"/>
  <c r="AK52" i="4"/>
  <c r="AK46" i="4"/>
  <c r="AD41" i="4"/>
  <c r="AK36" i="4"/>
  <c r="AK43" i="4"/>
  <c r="AK40" i="4"/>
  <c r="V44" i="4"/>
  <c r="AD44" i="4" s="1"/>
  <c r="V43" i="4"/>
  <c r="AD43" i="4" s="1"/>
  <c r="V42" i="4"/>
  <c r="AD42" i="4" s="1"/>
  <c r="V41" i="4"/>
  <c r="V40" i="4"/>
  <c r="AD40" i="4" s="1"/>
  <c r="V39" i="4"/>
  <c r="AD39" i="4" s="1"/>
  <c r="V38" i="4"/>
  <c r="AD38" i="4" s="1"/>
  <c r="V37" i="4"/>
  <c r="AD37" i="4" s="1"/>
  <c r="V36" i="4"/>
  <c r="AD36" i="4" s="1"/>
  <c r="V34" i="4"/>
  <c r="AD34" i="4" s="1"/>
  <c r="V35" i="4"/>
  <c r="AD35" i="4" s="1"/>
  <c r="AK39" i="4"/>
  <c r="AK44" i="4"/>
  <c r="AK35" i="4"/>
  <c r="V30" i="4"/>
  <c r="AD30" i="4" s="1"/>
  <c r="V29" i="4"/>
  <c r="AD29" i="4" s="1"/>
  <c r="V28" i="4"/>
  <c r="AD28" i="4" s="1"/>
  <c r="V27" i="4"/>
  <c r="V26" i="4"/>
  <c r="AD26" i="4" s="1"/>
  <c r="V25" i="4"/>
  <c r="AD25" i="4" s="1"/>
  <c r="V23" i="4"/>
  <c r="AD23" i="4" s="1"/>
  <c r="V33" i="4"/>
  <c r="AD33" i="4" s="1"/>
  <c r="V32" i="4"/>
  <c r="V31" i="4"/>
  <c r="AD31" i="4" s="1"/>
  <c r="V24" i="4"/>
  <c r="AD24" i="4" s="1"/>
  <c r="AD27" i="4"/>
  <c r="AD32" i="4"/>
  <c r="E15" i="4"/>
  <c r="E16" i="4"/>
  <c r="E17" i="4"/>
  <c r="E18" i="4"/>
  <c r="E19" i="4"/>
  <c r="E20" i="4"/>
  <c r="E21" i="4"/>
  <c r="E22" i="4"/>
  <c r="R22" i="4"/>
  <c r="Q22" i="4"/>
  <c r="O22" i="4"/>
  <c r="M22" i="4"/>
  <c r="L22" i="4"/>
  <c r="H22" i="4"/>
  <c r="G22" i="4"/>
  <c r="F22" i="4"/>
  <c r="R21" i="4"/>
  <c r="Q21" i="4"/>
  <c r="O21" i="4"/>
  <c r="M21" i="4"/>
  <c r="L21" i="4"/>
  <c r="H21" i="4"/>
  <c r="G21" i="4"/>
  <c r="F21" i="4"/>
  <c r="R20" i="4"/>
  <c r="Q20" i="4"/>
  <c r="O20" i="4"/>
  <c r="M20" i="4"/>
  <c r="L20" i="4"/>
  <c r="H20" i="4"/>
  <c r="G20" i="4"/>
  <c r="F20" i="4"/>
  <c r="R19" i="4"/>
  <c r="Q19" i="4"/>
  <c r="O19" i="4"/>
  <c r="M19" i="4"/>
  <c r="L19" i="4"/>
  <c r="H19" i="4"/>
  <c r="G19" i="4"/>
  <c r="F19" i="4"/>
  <c r="R18" i="4"/>
  <c r="Q18" i="4"/>
  <c r="O18" i="4"/>
  <c r="M18" i="4"/>
  <c r="L18" i="4"/>
  <c r="H18" i="4"/>
  <c r="G18" i="4"/>
  <c r="F18" i="4"/>
  <c r="R17" i="4"/>
  <c r="Q17" i="4"/>
  <c r="O17" i="4"/>
  <c r="M17" i="4"/>
  <c r="L17" i="4"/>
  <c r="H17" i="4"/>
  <c r="G17" i="4"/>
  <c r="F17" i="4"/>
  <c r="R16" i="4"/>
  <c r="Q16" i="4"/>
  <c r="O16" i="4"/>
  <c r="M16" i="4"/>
  <c r="L16" i="4"/>
  <c r="H16" i="4"/>
  <c r="G16" i="4"/>
  <c r="F16" i="4"/>
  <c r="R15" i="4"/>
  <c r="Q15" i="4"/>
  <c r="O15" i="4"/>
  <c r="M15" i="4"/>
  <c r="L15" i="4"/>
  <c r="H15" i="4"/>
  <c r="G15" i="4"/>
  <c r="F15" i="4"/>
  <c r="R14" i="4"/>
  <c r="Q14" i="4"/>
  <c r="O14" i="4"/>
  <c r="R13" i="4"/>
  <c r="O13" i="4"/>
  <c r="O12" i="4"/>
  <c r="B22" i="4" l="1"/>
  <c r="AE21" i="4"/>
  <c r="AF21" i="4" s="1"/>
  <c r="B21" i="4"/>
  <c r="AE20" i="4"/>
  <c r="AF20" i="4" s="1"/>
  <c r="B20" i="4"/>
  <c r="B19" i="4"/>
  <c r="B18" i="4"/>
  <c r="AE17" i="4"/>
  <c r="AF17" i="4" s="1"/>
  <c r="B17" i="4"/>
  <c r="AE16" i="4"/>
  <c r="AF16" i="4" s="1"/>
  <c r="AE15" i="4"/>
  <c r="AF15" i="4" s="1"/>
  <c r="B13" i="4"/>
  <c r="D12" i="4"/>
  <c r="B14" i="4" l="1"/>
  <c r="F12" i="4"/>
  <c r="H12" i="4"/>
  <c r="G12" i="4"/>
  <c r="E12" i="4"/>
  <c r="I19" i="4"/>
  <c r="L12" i="4"/>
  <c r="M12" i="4"/>
  <c r="K20" i="4"/>
  <c r="J21" i="4"/>
  <c r="I20" i="4"/>
  <c r="J20" i="4"/>
  <c r="I22" i="4"/>
  <c r="K16" i="4"/>
  <c r="J17" i="4"/>
  <c r="I18" i="4"/>
  <c r="K19" i="4"/>
  <c r="AE19" i="4"/>
  <c r="AF19" i="4" s="1"/>
  <c r="Q12" i="4"/>
  <c r="I16" i="4"/>
  <c r="I15" i="4"/>
  <c r="J16" i="4"/>
  <c r="K15" i="4"/>
  <c r="AE13" i="4"/>
  <c r="AF13" i="4" s="1"/>
  <c r="K13" i="4"/>
  <c r="I14" i="4"/>
  <c r="AE14" i="4"/>
  <c r="AF14" i="4" s="1"/>
  <c r="K14" i="4"/>
  <c r="J14" i="4"/>
  <c r="I17" i="4"/>
  <c r="AE18" i="4"/>
  <c r="AF18" i="4" s="1"/>
  <c r="K18" i="4"/>
  <c r="J18" i="4"/>
  <c r="I21" i="4"/>
  <c r="AE22" i="4"/>
  <c r="AF22" i="4" s="1"/>
  <c r="K22" i="4"/>
  <c r="J22" i="4"/>
  <c r="I13" i="4"/>
  <c r="J13" i="4"/>
  <c r="K17" i="4"/>
  <c r="K21" i="4"/>
  <c r="J15" i="4"/>
  <c r="J19" i="4"/>
  <c r="B15" i="4" l="1"/>
  <c r="J12" i="4"/>
  <c r="U12" i="4" s="1"/>
  <c r="I12" i="4"/>
  <c r="S12" i="4" s="1"/>
  <c r="K12" i="4"/>
  <c r="AG12" i="4" s="1"/>
  <c r="AH20" i="4" s="1"/>
  <c r="AB12" i="4"/>
  <c r="AC18" i="4" s="1"/>
  <c r="W12" i="4"/>
  <c r="X15" i="4" s="1"/>
  <c r="Y12" i="4"/>
  <c r="Z18" i="4" s="1"/>
  <c r="AI12" i="4"/>
  <c r="V16" i="4" l="1"/>
  <c r="V20" i="4"/>
  <c r="V15" i="4"/>
  <c r="V14" i="4"/>
  <c r="V17" i="4"/>
  <c r="V21" i="4"/>
  <c r="V12" i="4"/>
  <c r="V13" i="4"/>
  <c r="V18" i="4"/>
  <c r="V22" i="4"/>
  <c r="V19" i="4"/>
  <c r="T12" i="4"/>
  <c r="T14" i="4"/>
  <c r="B16" i="4"/>
  <c r="T16" i="4"/>
  <c r="T22" i="4"/>
  <c r="X16" i="4"/>
  <c r="X22" i="4"/>
  <c r="X19" i="4"/>
  <c r="X20" i="4"/>
  <c r="AH15" i="4"/>
  <c r="X14" i="4"/>
  <c r="AH21" i="4"/>
  <c r="AH13" i="4"/>
  <c r="AC20" i="4"/>
  <c r="AC15" i="4"/>
  <c r="AC13" i="4"/>
  <c r="AC16" i="4"/>
  <c r="AC22" i="4"/>
  <c r="AC21" i="4"/>
  <c r="AC17" i="4"/>
  <c r="AC12" i="4"/>
  <c r="T17" i="4"/>
  <c r="T21" i="4"/>
  <c r="AC19" i="4"/>
  <c r="AC14" i="4"/>
  <c r="X13" i="4"/>
  <c r="T15" i="4"/>
  <c r="T20" i="4"/>
  <c r="X21" i="4"/>
  <c r="X18" i="4"/>
  <c r="Z19" i="4"/>
  <c r="T19" i="4"/>
  <c r="T13" i="4"/>
  <c r="Z22" i="4"/>
  <c r="T18" i="4"/>
  <c r="X17" i="4"/>
  <c r="X12" i="4"/>
  <c r="AH14" i="4"/>
  <c r="AH19" i="4"/>
  <c r="Z17" i="4"/>
  <c r="Z16" i="4"/>
  <c r="Z21" i="4"/>
  <c r="Z12" i="4"/>
  <c r="Z20" i="4"/>
  <c r="Z14" i="4"/>
  <c r="AH18" i="4"/>
  <c r="AH22" i="4"/>
  <c r="AH16" i="4"/>
  <c r="Z15" i="4"/>
  <c r="Z13" i="4"/>
  <c r="AH17" i="4"/>
  <c r="AH12" i="4"/>
  <c r="AJ19" i="4"/>
  <c r="AJ15" i="4"/>
  <c r="AJ22" i="4"/>
  <c r="AJ18" i="4"/>
  <c r="AJ14" i="4"/>
  <c r="AJ21" i="4"/>
  <c r="AJ20" i="4"/>
  <c r="AK20" i="4" s="1"/>
  <c r="AJ17" i="4"/>
  <c r="AJ16" i="4"/>
  <c r="AJ13" i="4"/>
  <c r="AJ12" i="4"/>
  <c r="AK21" i="4" l="1"/>
  <c r="AK15" i="4"/>
  <c r="AK14" i="4"/>
  <c r="AK19" i="4"/>
  <c r="AK13" i="4"/>
  <c r="AD14" i="4"/>
  <c r="AK12" i="4"/>
  <c r="AD21" i="4"/>
  <c r="AD15" i="4"/>
  <c r="AD17" i="4"/>
  <c r="AD22" i="4"/>
  <c r="AD19" i="4"/>
  <c r="AD18" i="4"/>
  <c r="AK18" i="4"/>
  <c r="AK22" i="4"/>
  <c r="AD13" i="4"/>
  <c r="AK17" i="4"/>
  <c r="AD12" i="4"/>
  <c r="AD16" i="4"/>
  <c r="AD20" i="4"/>
  <c r="AK16" i="4"/>
  <c r="B101" i="7" l="1"/>
  <c r="H8" i="1"/>
  <c r="L8" i="1" s="1"/>
  <c r="K8" i="1"/>
  <c r="U8" i="1"/>
  <c r="W8" i="1"/>
  <c r="H9" i="1"/>
  <c r="T9" i="1" s="1"/>
  <c r="K9" i="1"/>
  <c r="M9" i="1" s="1"/>
  <c r="V9" i="1"/>
  <c r="W9" i="1"/>
  <c r="H10" i="1"/>
  <c r="T10" i="1" s="1"/>
  <c r="K10" i="1"/>
  <c r="M10" i="1" s="1"/>
  <c r="U10" i="1"/>
  <c r="V10" i="1"/>
  <c r="W10" i="1"/>
  <c r="H11" i="1"/>
  <c r="T11" i="1" s="1"/>
  <c r="K11" i="1"/>
  <c r="M11" i="1" s="1"/>
  <c r="V11" i="1"/>
  <c r="W11" i="1"/>
  <c r="H12" i="1"/>
  <c r="T12" i="1" s="1"/>
  <c r="K12" i="1"/>
  <c r="M12" i="1" s="1"/>
  <c r="V12" i="1"/>
  <c r="W12" i="1"/>
  <c r="H13" i="1"/>
  <c r="T13" i="1" s="1"/>
  <c r="K13" i="1"/>
  <c r="M13" i="1" s="1"/>
  <c r="V13" i="1"/>
  <c r="W13" i="1"/>
  <c r="H14" i="1"/>
  <c r="T14" i="1" s="1"/>
  <c r="K14" i="1"/>
  <c r="U14" i="1" s="1"/>
  <c r="V14" i="1"/>
  <c r="W14" i="1"/>
  <c r="H16" i="1"/>
  <c r="K16" i="1"/>
  <c r="M16" i="1" s="1"/>
  <c r="U16" i="1"/>
  <c r="T16" i="1"/>
  <c r="V16" i="1"/>
  <c r="W16" i="1"/>
  <c r="H17" i="1"/>
  <c r="T17" i="1" s="1"/>
  <c r="K17" i="1"/>
  <c r="U17" i="1" s="1"/>
  <c r="V17" i="1"/>
  <c r="W17" i="1"/>
  <c r="H18" i="1"/>
  <c r="T18" i="1" s="1"/>
  <c r="K18" i="1"/>
  <c r="M18" i="1" s="1"/>
  <c r="V18" i="1"/>
  <c r="W18" i="1"/>
  <c r="H19" i="1"/>
  <c r="T19" i="1" s="1"/>
  <c r="K19" i="1"/>
  <c r="U19" i="1"/>
  <c r="M19" i="1"/>
  <c r="V19" i="1"/>
  <c r="W19" i="1"/>
  <c r="H20" i="1"/>
  <c r="T20" i="1" s="1"/>
  <c r="K20" i="1"/>
  <c r="M20" i="1" s="1"/>
  <c r="R20" i="1"/>
  <c r="V20" i="1" s="1"/>
  <c r="W20" i="1"/>
  <c r="H21" i="1"/>
  <c r="T21" i="1"/>
  <c r="K21" i="1"/>
  <c r="M21" i="1" s="1"/>
  <c r="V21" i="1"/>
  <c r="W21" i="1"/>
  <c r="H23" i="1"/>
  <c r="T23" i="1" s="1"/>
  <c r="K23" i="1"/>
  <c r="M23" i="1" s="1"/>
  <c r="V23" i="1"/>
  <c r="W23" i="1"/>
  <c r="H24" i="1"/>
  <c r="T24" i="1" s="1"/>
  <c r="K24" i="1"/>
  <c r="M24" i="1" s="1"/>
  <c r="V24" i="1"/>
  <c r="W24" i="1"/>
  <c r="H25" i="1"/>
  <c r="T25" i="1" s="1"/>
  <c r="K25" i="1"/>
  <c r="M25" i="1" s="1"/>
  <c r="U25" i="1"/>
  <c r="V25" i="1"/>
  <c r="W25" i="1"/>
  <c r="H26" i="1"/>
  <c r="K26" i="1"/>
  <c r="M26" i="1" s="1"/>
  <c r="R26" i="1"/>
  <c r="V26" i="1" s="1"/>
  <c r="T26" i="1"/>
  <c r="W26" i="1"/>
  <c r="H28" i="1"/>
  <c r="T28" i="1" s="1"/>
  <c r="K28" i="1"/>
  <c r="U28" i="1" s="1"/>
  <c r="V28" i="1"/>
  <c r="W28" i="1"/>
  <c r="H29" i="1"/>
  <c r="T29" i="1" s="1"/>
  <c r="K29" i="1"/>
  <c r="M29" i="1" s="1"/>
  <c r="V29" i="1"/>
  <c r="W29" i="1"/>
  <c r="H30" i="1"/>
  <c r="T30" i="1" s="1"/>
  <c r="K30" i="1"/>
  <c r="U30" i="1" s="1"/>
  <c r="V30" i="1"/>
  <c r="W30" i="1"/>
  <c r="G31" i="1"/>
  <c r="H31" i="1" s="1"/>
  <c r="T31" i="1" s="1"/>
  <c r="K31" i="1"/>
  <c r="M31" i="1" s="1"/>
  <c r="V31" i="1"/>
  <c r="W31" i="1"/>
  <c r="U31" i="1"/>
  <c r="U21" i="1"/>
  <c r="U11" i="1"/>
  <c r="U20" i="1"/>
  <c r="U12" i="1"/>
  <c r="U9" i="1"/>
  <c r="U18" i="1"/>
  <c r="U24" i="1" l="1"/>
  <c r="M17" i="1"/>
  <c r="M14" i="1"/>
  <c r="U23" i="1"/>
  <c r="M30" i="1"/>
  <c r="T8" i="1"/>
  <c r="V8" i="1"/>
  <c r="M8" i="1"/>
  <c r="U29" i="1"/>
  <c r="M28" i="1"/>
  <c r="U13" i="1"/>
  <c r="U26" i="1"/>
</calcChain>
</file>

<file path=xl/sharedStrings.xml><?xml version="1.0" encoding="utf-8"?>
<sst xmlns="http://schemas.openxmlformats.org/spreadsheetml/2006/main" count="286" uniqueCount="236">
  <si>
    <t>N</t>
  </si>
  <si>
    <t>OBSERVACIONES:</t>
  </si>
  <si>
    <t>No. Oferta</t>
  </si>
  <si>
    <t>OFERENTE</t>
  </si>
  <si>
    <t>ANEXO 1 - ADENDO 4 - DG-164-2004</t>
  </si>
  <si>
    <t>NUMERO DE GRUPO</t>
  </si>
  <si>
    <t>TOTAL GRUPO DE TRAMOS</t>
  </si>
  <si>
    <t>Tramo 10</t>
  </si>
  <si>
    <t>Tramo 11</t>
  </si>
  <si>
    <t>Tramo 12</t>
  </si>
  <si>
    <t>Tramo 13</t>
  </si>
  <si>
    <t>Tramo 14</t>
  </si>
  <si>
    <t>Tramo 15</t>
  </si>
  <si>
    <t>Tramo 16</t>
  </si>
  <si>
    <t>Tramo 17</t>
  </si>
  <si>
    <t>Tramo 18</t>
  </si>
  <si>
    <t>Tramo 19</t>
  </si>
  <si>
    <t>Tramo 20</t>
  </si>
  <si>
    <t>Tramo 21</t>
  </si>
  <si>
    <t>Tramo 22</t>
  </si>
  <si>
    <t>Tramo 23</t>
  </si>
  <si>
    <t>Tramo 24</t>
  </si>
  <si>
    <t>Tramo 25</t>
  </si>
  <si>
    <t>Tramo 26</t>
  </si>
  <si>
    <t>Tramo 27</t>
  </si>
  <si>
    <t>Tramo 29</t>
  </si>
  <si>
    <t>Tramo 30</t>
  </si>
  <si>
    <t>Tramo 31</t>
  </si>
  <si>
    <t>Tramo 32</t>
  </si>
  <si>
    <t>Tramo 33</t>
  </si>
  <si>
    <t>Tramo 35</t>
  </si>
  <si>
    <t>Tramo 36</t>
  </si>
  <si>
    <t>Tramo 37</t>
  </si>
  <si>
    <t>Tramo 38</t>
  </si>
  <si>
    <t>Tramo 39</t>
  </si>
  <si>
    <t>Tramo 40</t>
  </si>
  <si>
    <t>Tramo 41</t>
  </si>
  <si>
    <t>Tramo 42</t>
  </si>
  <si>
    <t>Tramo 43</t>
  </si>
  <si>
    <t>Tramo 44</t>
  </si>
  <si>
    <t>Tramo 45</t>
  </si>
  <si>
    <t>Tramo 46</t>
  </si>
  <si>
    <t>Tramo 47</t>
  </si>
  <si>
    <t>Tramo 48</t>
  </si>
  <si>
    <t>Tramo 49</t>
  </si>
  <si>
    <t>Tramo 50</t>
  </si>
  <si>
    <t>Tramo 51</t>
  </si>
  <si>
    <t>Tramo 52</t>
  </si>
  <si>
    <t>Tramo 53</t>
  </si>
  <si>
    <t>Tramo 54</t>
  </si>
  <si>
    <t>Tramo 55</t>
  </si>
  <si>
    <t>Tramo 56</t>
  </si>
  <si>
    <t>Tramo 57</t>
  </si>
  <si>
    <t>Tramo 59</t>
  </si>
  <si>
    <t>Tramo 60</t>
  </si>
  <si>
    <t>Tramo 61</t>
  </si>
  <si>
    <t>Tramo 62</t>
  </si>
  <si>
    <t>Tramo 63</t>
  </si>
  <si>
    <t>Tramo 64</t>
  </si>
  <si>
    <t>Tramo 65</t>
  </si>
  <si>
    <t>Tramo 66</t>
  </si>
  <si>
    <t>Tramo 67</t>
  </si>
  <si>
    <t>Tramo 68</t>
  </si>
  <si>
    <t>Tramo 69</t>
  </si>
  <si>
    <t>Tramo 70</t>
  </si>
  <si>
    <t>Tramo 71</t>
  </si>
  <si>
    <t>Tramo 72</t>
  </si>
  <si>
    <t>Tramo 73</t>
  </si>
  <si>
    <t>Tramo 74</t>
  </si>
  <si>
    <t>Tramo 75</t>
  </si>
  <si>
    <t>Tramo 76</t>
  </si>
  <si>
    <t>Tramo 77</t>
  </si>
  <si>
    <t>Tramo 78</t>
  </si>
  <si>
    <t>Tramo 79</t>
  </si>
  <si>
    <t>Tramo 81</t>
  </si>
  <si>
    <t>Tramo 82</t>
  </si>
  <si>
    <t>Tramo 83</t>
  </si>
  <si>
    <t>Tramo 84</t>
  </si>
  <si>
    <t>Tramo 85</t>
  </si>
  <si>
    <t>Tramo 86</t>
  </si>
  <si>
    <t>Tramo 87</t>
  </si>
  <si>
    <t>Tramo 88</t>
  </si>
  <si>
    <t>Tramo 89</t>
  </si>
  <si>
    <t>Tramo 90</t>
  </si>
  <si>
    <t>Tramo 91</t>
  </si>
  <si>
    <t>Tramo 92</t>
  </si>
  <si>
    <t>Tramo 93</t>
  </si>
  <si>
    <t>Tramo 94</t>
  </si>
  <si>
    <t>Tramo 95</t>
  </si>
  <si>
    <t>Tramo 96</t>
  </si>
  <si>
    <t>Tramo 97</t>
  </si>
  <si>
    <t>Tramo 98</t>
  </si>
  <si>
    <t>Tramo 99</t>
  </si>
  <si>
    <t>Tramo 100</t>
  </si>
  <si>
    <t>Activo Corriente</t>
  </si>
  <si>
    <t>Activo Fijo</t>
  </si>
  <si>
    <t>Otros Activos</t>
  </si>
  <si>
    <t>Total Activo</t>
  </si>
  <si>
    <t>Pasivo Corriente</t>
  </si>
  <si>
    <t>Pasivo Mediano y Largo Plazo</t>
  </si>
  <si>
    <t>Total Pasivo</t>
  </si>
  <si>
    <t>Patrimonio</t>
  </si>
  <si>
    <t>Total Pasivo + Patrimonio</t>
  </si>
  <si>
    <t>Utilidad Antes de Impuesto</t>
  </si>
  <si>
    <t>Utilidad Neta</t>
  </si>
  <si>
    <t>Verificación Formulario No. 03</t>
  </si>
  <si>
    <t>Patrimonio Bruto</t>
  </si>
  <si>
    <t>Patrimonio Liquido</t>
  </si>
  <si>
    <t>Renta Liquida</t>
  </si>
  <si>
    <t>Datos Declaración Renta 2003</t>
  </si>
  <si>
    <t>Variación</t>
  </si>
  <si>
    <t>Tramo 01</t>
  </si>
  <si>
    <t>Tramo 02</t>
  </si>
  <si>
    <t>Tramo 03</t>
  </si>
  <si>
    <t>Tramo 04</t>
  </si>
  <si>
    <t>Tramo 05</t>
  </si>
  <si>
    <t>Tramo 06</t>
  </si>
  <si>
    <t>Tramo 07</t>
  </si>
  <si>
    <t>Tramo 08</t>
  </si>
  <si>
    <t>Tramo 09</t>
  </si>
  <si>
    <t>CONSORCIO LAS ANIMAS #1</t>
  </si>
  <si>
    <t>GERMA TORRES SALGADO</t>
  </si>
  <si>
    <t>MARIO GIRALDO ENCISO</t>
  </si>
  <si>
    <t>MANUEL MOSQUERA</t>
  </si>
  <si>
    <t>JORGE DE JESUS E.</t>
  </si>
  <si>
    <t>REPRESENTA Y CONS PAI LTDA</t>
  </si>
  <si>
    <t>ASFALTOS DE OCCID S.A.</t>
  </si>
  <si>
    <t>CONCAY S.A.</t>
  </si>
  <si>
    <t>UNION TEMPORAL PAVIMENTACION DEL CHOCO</t>
  </si>
  <si>
    <t>AULI FERNANDO VELANDIA M</t>
  </si>
  <si>
    <t>HIFO S.A.</t>
  </si>
  <si>
    <t>INFICAS S.A.</t>
  </si>
  <si>
    <t>CATOBRAS LTDA</t>
  </si>
  <si>
    <t>CARLOS MARIO PALACIO CH</t>
  </si>
  <si>
    <t>LUIS CORANDO VELAZQUEZ</t>
  </si>
  <si>
    <t>CONSORCIO GOMGO 35</t>
  </si>
  <si>
    <t>MIGUEL EDGAR ALFONSO</t>
  </si>
  <si>
    <t>ABEL FRANCISCO VALBUENA</t>
  </si>
  <si>
    <t>CESAR GOMEZ</t>
  </si>
  <si>
    <t>LUIS MAYORGA AGUIRRE</t>
  </si>
  <si>
    <t>CONSORCIO PLAN VIAL CHOCO 2005</t>
  </si>
  <si>
    <t>VARGAS VELANDIA LTDA</t>
  </si>
  <si>
    <t>NACIONAL DE PAVIMENTOS LTDA</t>
  </si>
  <si>
    <t>JAIME VARGAS GALINDO</t>
  </si>
  <si>
    <t>VINDICO S.A.</t>
  </si>
  <si>
    <t xml:space="preserve">CONSORCIO LAS ANIMAS #1,,se subsana integrante 1,2porque no conciliacines  </t>
  </si>
  <si>
    <t>EVALUACIÓN FINANCIERA</t>
  </si>
  <si>
    <t xml:space="preserve">INSTITUTO NACIONAL DE VIAS </t>
  </si>
  <si>
    <t>INDICE-ENDEUDAMIENTO</t>
  </si>
  <si>
    <t>DATOS DEL INTERESADO</t>
  </si>
  <si>
    <t>RESULTADO</t>
  </si>
  <si>
    <t>INDICADOR</t>
  </si>
  <si>
    <t>ACTIVO TOTAL</t>
  </si>
  <si>
    <t>PASIVO TOTAL</t>
  </si>
  <si>
    <t>PROPONENTE</t>
  </si>
  <si>
    <t>OFERTA</t>
  </si>
  <si>
    <t>PASIVO CORRIENTE</t>
  </si>
  <si>
    <t>ACTIVO CORRIENTE</t>
  </si>
  <si>
    <t>Req. Min. Solvencia: &gt; =</t>
  </si>
  <si>
    <t>INFORMACIÓN  FINANCIERA - RUP</t>
  </si>
  <si>
    <t>MÓDULO</t>
  </si>
  <si>
    <t>INDICE-LIQUIDEZ</t>
  </si>
  <si>
    <t>Modulo</t>
  </si>
  <si>
    <t>PO</t>
  </si>
  <si>
    <t>VALOR PRESUPUESTO OFICIAL ANUAL(PO)</t>
  </si>
  <si>
    <t>Fórmula: Liquidez=AC/PC&gt;=1,2</t>
  </si>
  <si>
    <t>PORCENTAJE DE PARTICIPACION</t>
  </si>
  <si>
    <t>MODULOS ADJUDICADOS</t>
  </si>
  <si>
    <t>VALOR CAPITAL DE TRABAJO DEMANDADO MODULOS ADJUDICADOS</t>
  </si>
  <si>
    <t>VALOR PATRIMONIO REQUERIDO MODULOS ADJUDICADOS</t>
  </si>
  <si>
    <t>CALIDAD DE MIPYME</t>
  </si>
  <si>
    <t>SMMLV 2011</t>
  </si>
  <si>
    <t>SMMLV 2012</t>
  </si>
  <si>
    <t>CALIDAD DE MIPYME EN SMMLV</t>
  </si>
  <si>
    <t>HABIL/NO HABIL</t>
  </si>
  <si>
    <t>UTILIDAD OPERACIONAL</t>
  </si>
  <si>
    <t>GASTOS DE INTERESES</t>
  </si>
  <si>
    <t>RAZON DE COBERTURA DE INTERESES</t>
  </si>
  <si>
    <t>Req. Min. Cobertura Intereses: &gt; =</t>
  </si>
  <si>
    <t>EVALUACIÓN CAPACIDAD FINANCIERA</t>
  </si>
  <si>
    <t>EVALUACIÓN CAPACIDAD ORGANIZACIÓN</t>
  </si>
  <si>
    <t>RENTABILIDAD DEL PATRIMONIO (ROE)</t>
  </si>
  <si>
    <t>Req. Min. ROE: &gt; =</t>
  </si>
  <si>
    <t>RENTABILIDAD DEL ACTIVO (ROA)</t>
  </si>
  <si>
    <t>Req. Min. ROA: &gt; =</t>
  </si>
  <si>
    <t>Req. Min. Endeudamiento: &lt; =</t>
  </si>
  <si>
    <t>Anticipo</t>
  </si>
  <si>
    <t>DIRECCIÓN DE CONTRATACIÓN</t>
  </si>
  <si>
    <t>CAPITAL DE TRABAJO
(Activo Corriente - Pasivo Corriente)</t>
  </si>
  <si>
    <t>PATRIMONIO
(Activo Total - Pasivo Total)</t>
  </si>
  <si>
    <t>INDICE-CAPITAL DE TRABAJO DEMANDADO</t>
  </si>
  <si>
    <t>Req. Min. CTd: &gt; =</t>
  </si>
  <si>
    <t>INDICE-PATRIMONIO</t>
  </si>
  <si>
    <t>Req. Min. Patrimonio: &gt; =</t>
  </si>
  <si>
    <t>PLAZO (P)</t>
  </si>
  <si>
    <t>Fórmula: Endeudamiento = Pas.T/Act.Tot. &lt;= 0,70</t>
  </si>
  <si>
    <t>Fórmula: Razón Cobertura Intereses = UO/GI &gt;= 1,00</t>
  </si>
  <si>
    <t>PATRIMONIO ROE
(Activo Total - Pasivo Total)</t>
  </si>
  <si>
    <t/>
  </si>
  <si>
    <t>Fórmula: CT=AC-PC&gt;=(PO/n)</t>
  </si>
  <si>
    <t>(PO/n)</t>
  </si>
  <si>
    <t>Fórmula: P=AT-PT &gt;= (10%*PO)</t>
  </si>
  <si>
    <t>Fórmula:                        ROE=UO/Pat.ROE&gt;=0,00</t>
  </si>
  <si>
    <t>Fórmula:                        ROE=UO/Act.Tot.&gt;=0,00</t>
  </si>
  <si>
    <t>SMMLV 2017</t>
  </si>
  <si>
    <t>Capital de Trabajo Demandado</t>
  </si>
  <si>
    <t>% Requerido Patrimonio</t>
  </si>
  <si>
    <t>No. PROCESO: LP-DT-SMA-020-2018</t>
  </si>
  <si>
    <t>CONSORCIO INGECUENCA</t>
  </si>
  <si>
    <t>FUNDACION CRECIENDO UNIDOS EN EL CAMPO Y LA CIUDAD (CUENCA)</t>
  </si>
  <si>
    <t>INGEDICOM SAS</t>
  </si>
  <si>
    <t>CONSORCIO DYNAMICS</t>
  </si>
  <si>
    <t>DYNAMICS CONSTRUCCIONES SAS</t>
  </si>
  <si>
    <t>LATORRE ORTIZ INGENIERIA SAS</t>
  </si>
  <si>
    <t>FUNDESOEMCO</t>
  </si>
  <si>
    <t>GEOAMBIENTE SAS</t>
  </si>
  <si>
    <t>CONSORCIO FORESTAL CAV</t>
  </si>
  <si>
    <t>CEDRO ANDINO SAS</t>
  </si>
  <si>
    <t>ASODESAM</t>
  </si>
  <si>
    <t>VICTOR HUGO BURGOS MORA</t>
  </si>
  <si>
    <t>FUNDACION ESPELETIA</t>
  </si>
  <si>
    <t>ECOFLORA SAS</t>
  </si>
  <si>
    <t>CONSORCIO SAN JORGE 020</t>
  </si>
  <si>
    <t>CORPORACION AMBIENTE COLOMBIA</t>
  </si>
  <si>
    <t>RYM INGENIERIA SAS</t>
  </si>
  <si>
    <t>CONSORCIO FSV INVIAS 2018</t>
  </si>
  <si>
    <t>FUNDACION SOL DE VIAS</t>
  </si>
  <si>
    <t>FUNDACION SABANAS</t>
  </si>
  <si>
    <t>CONSORCIO REFORESTAR BUENAVENTURA</t>
  </si>
  <si>
    <t>A&amp;A CONSULTORIA E INGENIERIA SAS</t>
  </si>
  <si>
    <t>FUNDACION TIERRA VIVA CONSTRUCTORES DE PAZ</t>
  </si>
  <si>
    <t>GESTION RURAL Y URBANA SAS</t>
  </si>
  <si>
    <t>FUNDACION PARA EL DESARROLLO DE LA SILVICULTURA LA AGROFORESTERIA Y LA VISION AMBIENTAL SAVIA</t>
  </si>
  <si>
    <t>CONSORCIO B Y G 2018</t>
  </si>
  <si>
    <t>LUIS ANGEL BARRERA OCHOA</t>
  </si>
  <si>
    <t>ISAIAS GODOY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</si>
</sst>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4" formatCode="_(&quot;$&quot;\ * #,##0.00_);_(&quot;$&quot;\ * \(#,##0.00\);_(&quot;$&quot;\ * &quot;-&quot;??_);_(@_)"/>
    <numFmt numFmtId="43" formatCode="_(* #,##0.00_);_(* \(#,##0.00\);_(* &quot;-&quot;??_);_(@_)"/>
    <numFmt numFmtId="164" formatCode="_-* #,##0.00\ _€_-;\-* #,##0.00\ _€_-;_-* &quot;-&quot;??\ _€_-;_-@_-"/>
    <numFmt numFmtId="165" formatCode="_ * #,##0_ ;_ * \-#,##0_ ;_ * &quot;-&quot;_ ;_ @_ "/>
    <numFmt numFmtId="166" formatCode="_ &quot;$&quot;\ * #,##0.00_ ;_ &quot;$&quot;\ * \-#,##0.00_ ;_ &quot;$&quot;\ * &quot;-&quot;??_ ;_ @_ "/>
    <numFmt numFmtId="167" formatCode="_ * #,##0.00_ ;_ * \-#,##0.00_ ;_ * &quot;-&quot;??_ ;_ @_ "/>
    <numFmt numFmtId="168" formatCode="0.0"/>
    <numFmt numFmtId="169" formatCode="_ * #,##0_ ;_ * \-#,##0_ ;_ * &quot;-&quot;??_ ;_ @_ "/>
    <numFmt numFmtId="170" formatCode="0.0%"/>
  </numFmts>
  <fonts count="32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8"/>
      <color indexed="9"/>
      <name val="Book Antiqua"/>
      <family val="1"/>
    </font>
    <font>
      <sz val="8"/>
      <name val="Book Antiqua"/>
      <family val="1"/>
    </font>
    <font>
      <b/>
      <sz val="8"/>
      <name val="Book Antiqua"/>
      <family val="1"/>
    </font>
    <font>
      <b/>
      <sz val="10"/>
      <name val="Arial"/>
      <family val="2"/>
    </font>
    <font>
      <b/>
      <sz val="10"/>
      <color indexed="10"/>
      <name val="Arial"/>
      <family val="2"/>
    </font>
    <font>
      <sz val="11"/>
      <name val="Arial"/>
      <family val="2"/>
    </font>
    <font>
      <sz val="9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9"/>
      <name val="Arial"/>
      <family val="2"/>
    </font>
    <font>
      <b/>
      <sz val="9"/>
      <color indexed="8"/>
      <name val="Arial"/>
      <family val="2"/>
    </font>
    <font>
      <b/>
      <sz val="9"/>
      <color indexed="63"/>
      <name val="Arial"/>
      <family val="2"/>
    </font>
    <font>
      <b/>
      <sz val="8"/>
      <name val="Arial"/>
      <family val="2"/>
    </font>
    <font>
      <b/>
      <sz val="11"/>
      <name val="Arial Narrow"/>
      <family val="2"/>
    </font>
    <font>
      <sz val="11"/>
      <name val="Arial Narrow"/>
      <family val="2"/>
    </font>
    <font>
      <b/>
      <sz val="9"/>
      <name val="Arial Narrow"/>
      <family val="2"/>
    </font>
    <font>
      <b/>
      <sz val="9"/>
      <color indexed="12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2"/>
      <color theme="1"/>
      <name val="Calibri"/>
      <family val="2"/>
    </font>
    <font>
      <b/>
      <sz val="14"/>
      <name val="Arial"/>
      <family val="2"/>
    </font>
    <font>
      <b/>
      <sz val="18"/>
      <name val="Arial"/>
      <family val="2"/>
    </font>
    <font>
      <sz val="10"/>
      <color rgb="FF000000"/>
      <name val="Arial"/>
      <family val="2"/>
    </font>
    <font>
      <sz val="8"/>
      <name val="Tahoma"/>
      <family val="2"/>
    </font>
  </fonts>
  <fills count="14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0000"/>
        <bgColor indexed="64"/>
      </patternFill>
    </fill>
  </fills>
  <borders count="39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3">
    <xf numFmtId="0" fontId="0" fillId="0" borderId="0"/>
    <xf numFmtId="167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5" fillId="0" borderId="0"/>
    <xf numFmtId="0" fontId="5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27" fillId="0" borderId="0"/>
    <xf numFmtId="44" fontId="3" fillId="0" borderId="0" applyFont="0" applyFill="0" applyBorder="0" applyAlignment="0" applyProtection="0"/>
    <xf numFmtId="0" fontId="3" fillId="0" borderId="0"/>
    <xf numFmtId="167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6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9" fontId="31" fillId="0" borderId="0" applyFont="0" applyFill="0" applyBorder="0" applyAlignment="0" applyProtection="0"/>
    <xf numFmtId="0" fontId="3" fillId="0" borderId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3" fillId="0" borderId="0"/>
    <xf numFmtId="0" fontId="1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9" fontId="3" fillId="0" borderId="0" applyFont="0" applyFill="0" applyBorder="0" applyAlignment="0" applyProtection="0"/>
  </cellStyleXfs>
  <cellXfs count="232">
    <xf numFmtId="0" fontId="0" fillId="0" borderId="0" xfId="0"/>
    <xf numFmtId="0" fontId="5" fillId="0" borderId="1" xfId="0" applyFont="1" applyFill="1" applyBorder="1"/>
    <xf numFmtId="0" fontId="5" fillId="0" borderId="2" xfId="0" applyFont="1" applyFill="1" applyBorder="1" applyAlignment="1">
      <alignment horizontal="left" vertical="center"/>
    </xf>
    <xf numFmtId="0" fontId="5" fillId="0" borderId="3" xfId="0" applyFont="1" applyFill="1" applyBorder="1"/>
    <xf numFmtId="0" fontId="5" fillId="0" borderId="4" xfId="0" applyFont="1" applyFill="1" applyBorder="1"/>
    <xf numFmtId="9" fontId="5" fillId="0" borderId="4" xfId="6" applyFont="1" applyFill="1" applyBorder="1"/>
    <xf numFmtId="0" fontId="5" fillId="0" borderId="4" xfId="0" applyFont="1" applyFill="1" applyBorder="1" applyAlignment="1">
      <alignment horizontal="center"/>
    </xf>
    <xf numFmtId="0" fontId="5" fillId="0" borderId="4" xfId="0" applyFont="1" applyFill="1" applyBorder="1" applyAlignment="1">
      <alignment horizontal="right"/>
    </xf>
    <xf numFmtId="0" fontId="4" fillId="0" borderId="1" xfId="0" applyFont="1" applyFill="1" applyBorder="1"/>
    <xf numFmtId="0" fontId="4" fillId="0" borderId="5" xfId="0" quotePrefix="1" applyFont="1" applyFill="1" applyBorder="1" applyAlignment="1">
      <alignment horizontal="left"/>
    </xf>
    <xf numFmtId="0" fontId="4" fillId="0" borderId="1" xfId="0" applyFont="1" applyFill="1" applyBorder="1" applyAlignment="1">
      <alignment horizontal="centerContinuous"/>
    </xf>
    <xf numFmtId="0" fontId="4" fillId="0" borderId="1" xfId="0" applyFont="1" applyFill="1" applyBorder="1" applyAlignment="1">
      <alignment horizontal="center" vertical="center"/>
    </xf>
    <xf numFmtId="0" fontId="0" fillId="0" borderId="0" xfId="0" applyBorder="1"/>
    <xf numFmtId="0" fontId="7" fillId="0" borderId="0" xfId="0" applyFont="1"/>
    <xf numFmtId="0" fontId="8" fillId="2" borderId="6" xfId="0" applyFont="1" applyFill="1" applyBorder="1" applyAlignment="1">
      <alignment horizontal="center" vertical="center" textRotation="90" wrapText="1"/>
    </xf>
    <xf numFmtId="3" fontId="8" fillId="2" borderId="6" xfId="0" applyNumberFormat="1" applyFont="1" applyFill="1" applyBorder="1" applyAlignment="1">
      <alignment horizontal="center" vertical="center" textRotation="90" wrapText="1"/>
    </xf>
    <xf numFmtId="0" fontId="9" fillId="0" borderId="6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10" fillId="0" borderId="6" xfId="0" applyNumberFormat="1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3" fontId="11" fillId="0" borderId="0" xfId="0" applyNumberFormat="1" applyFont="1" applyAlignment="1">
      <alignment vertical="center" wrapText="1"/>
    </xf>
    <xf numFmtId="0" fontId="11" fillId="0" borderId="0" xfId="0" applyFont="1" applyAlignment="1">
      <alignment vertical="center" wrapText="1"/>
    </xf>
    <xf numFmtId="0" fontId="3" fillId="0" borderId="0" xfId="0" applyFont="1" applyFill="1" applyAlignment="1">
      <alignment vertical="center" wrapText="1"/>
    </xf>
    <xf numFmtId="0" fontId="11" fillId="0" borderId="0" xfId="0" applyFont="1" applyFill="1" applyAlignment="1">
      <alignment vertical="center" wrapText="1"/>
    </xf>
    <xf numFmtId="3" fontId="12" fillId="0" borderId="7" xfId="0" applyNumberFormat="1" applyFont="1" applyFill="1" applyBorder="1" applyAlignment="1">
      <alignment vertical="center" wrapText="1"/>
    </xf>
    <xf numFmtId="0" fontId="0" fillId="0" borderId="0" xfId="0" applyAlignment="1">
      <alignment wrapText="1"/>
    </xf>
    <xf numFmtId="170" fontId="0" fillId="0" borderId="0" xfId="6" applyNumberFormat="1" applyFont="1"/>
    <xf numFmtId="170" fontId="0" fillId="0" borderId="6" xfId="6" applyNumberFormat="1" applyFont="1" applyBorder="1"/>
    <xf numFmtId="3" fontId="0" fillId="0" borderId="0" xfId="0" applyNumberFormat="1"/>
    <xf numFmtId="0" fontId="0" fillId="0" borderId="1" xfId="0" applyBorder="1"/>
    <xf numFmtId="0" fontId="0" fillId="0" borderId="8" xfId="0" applyBorder="1"/>
    <xf numFmtId="0" fontId="0" fillId="0" borderId="4" xfId="0" applyBorder="1"/>
    <xf numFmtId="0" fontId="0" fillId="0" borderId="9" xfId="0" applyBorder="1"/>
    <xf numFmtId="0" fontId="0" fillId="0" borderId="10" xfId="0" applyBorder="1" applyProtection="1">
      <protection locked="0"/>
    </xf>
    <xf numFmtId="0" fontId="4" fillId="3" borderId="11" xfId="0" applyFont="1" applyFill="1" applyBorder="1" applyAlignment="1">
      <alignment horizontal="center" wrapText="1"/>
    </xf>
    <xf numFmtId="0" fontId="4" fillId="3" borderId="12" xfId="0" applyFont="1" applyFill="1" applyBorder="1" applyAlignment="1">
      <alignment horizontal="center" wrapText="1"/>
    </xf>
    <xf numFmtId="0" fontId="4" fillId="3" borderId="13" xfId="0" applyFont="1" applyFill="1" applyBorder="1" applyAlignment="1">
      <alignment horizontal="center" wrapText="1"/>
    </xf>
    <xf numFmtId="0" fontId="4" fillId="3" borderId="3" xfId="0" applyFont="1" applyFill="1" applyBorder="1" applyAlignment="1">
      <alignment horizontal="center" wrapText="1"/>
    </xf>
    <xf numFmtId="0" fontId="4" fillId="3" borderId="4" xfId="0" applyFont="1" applyFill="1" applyBorder="1" applyAlignment="1">
      <alignment horizontal="center" wrapText="1"/>
    </xf>
    <xf numFmtId="0" fontId="4" fillId="3" borderId="9" xfId="0" applyFont="1" applyFill="1" applyBorder="1" applyAlignment="1">
      <alignment horizontal="center" wrapText="1"/>
    </xf>
    <xf numFmtId="169" fontId="11" fillId="0" borderId="0" xfId="1" applyNumberFormat="1" applyFont="1" applyFill="1" applyAlignment="1">
      <alignment vertical="center" wrapText="1"/>
    </xf>
    <xf numFmtId="169" fontId="14" fillId="0" borderId="6" xfId="1" applyNumberFormat="1" applyFont="1" applyBorder="1"/>
    <xf numFmtId="0" fontId="14" fillId="0" borderId="0" xfId="0" applyFont="1"/>
    <xf numFmtId="9" fontId="14" fillId="0" borderId="1" xfId="6" applyFont="1" applyFill="1" applyBorder="1"/>
    <xf numFmtId="0" fontId="14" fillId="0" borderId="1" xfId="0" applyFont="1" applyFill="1" applyBorder="1" applyAlignment="1">
      <alignment horizontal="center"/>
    </xf>
    <xf numFmtId="3" fontId="14" fillId="0" borderId="1" xfId="0" applyNumberFormat="1" applyFont="1" applyFill="1" applyBorder="1" applyAlignment="1">
      <alignment horizontal="center"/>
    </xf>
    <xf numFmtId="9" fontId="14" fillId="0" borderId="1" xfId="6" applyFont="1" applyFill="1" applyBorder="1" applyAlignment="1">
      <alignment horizontal="center"/>
    </xf>
    <xf numFmtId="0" fontId="14" fillId="0" borderId="1" xfId="0" applyFont="1" applyFill="1" applyBorder="1" applyAlignment="1">
      <alignment horizontal="right"/>
    </xf>
    <xf numFmtId="0" fontId="14" fillId="0" borderId="1" xfId="0" applyFont="1" applyFill="1" applyBorder="1"/>
    <xf numFmtId="0" fontId="14" fillId="0" borderId="1" xfId="0" applyFont="1" applyBorder="1"/>
    <xf numFmtId="1" fontId="6" fillId="0" borderId="14" xfId="0" applyNumberFormat="1" applyFont="1" applyFill="1" applyBorder="1" applyAlignment="1">
      <alignment horizontal="center" vertical="center"/>
    </xf>
    <xf numFmtId="1" fontId="6" fillId="0" borderId="15" xfId="0" applyNumberFormat="1" applyFont="1" applyFill="1" applyBorder="1" applyAlignment="1">
      <alignment horizontal="center" vertical="center"/>
    </xf>
    <xf numFmtId="169" fontId="14" fillId="0" borderId="6" xfId="1" applyNumberFormat="1" applyFont="1" applyBorder="1" applyProtection="1">
      <protection locked="0"/>
    </xf>
    <xf numFmtId="0" fontId="0" fillId="0" borderId="15" xfId="0" applyBorder="1" applyProtection="1">
      <protection locked="0"/>
    </xf>
    <xf numFmtId="0" fontId="0" fillId="0" borderId="15" xfId="0" applyBorder="1"/>
    <xf numFmtId="170" fontId="0" fillId="0" borderId="15" xfId="6" applyNumberFormat="1" applyFont="1" applyBorder="1"/>
    <xf numFmtId="170" fontId="0" fillId="0" borderId="16" xfId="6" applyNumberFormat="1" applyFont="1" applyBorder="1"/>
    <xf numFmtId="170" fontId="0" fillId="0" borderId="17" xfId="6" applyNumberFormat="1" applyFont="1" applyBorder="1"/>
    <xf numFmtId="169" fontId="14" fillId="0" borderId="12" xfId="1" applyNumberFormat="1" applyFont="1" applyBorder="1" applyProtection="1">
      <protection locked="0"/>
    </xf>
    <xf numFmtId="169" fontId="14" fillId="0" borderId="12" xfId="1" applyNumberFormat="1" applyFont="1" applyBorder="1"/>
    <xf numFmtId="170" fontId="0" fillId="0" borderId="12" xfId="6" applyNumberFormat="1" applyFont="1" applyBorder="1"/>
    <xf numFmtId="170" fontId="0" fillId="0" borderId="13" xfId="6" applyNumberFormat="1" applyFont="1" applyBorder="1"/>
    <xf numFmtId="0" fontId="15" fillId="0" borderId="6" xfId="5" applyFont="1" applyFill="1" applyBorder="1" applyAlignment="1">
      <alignment horizontal="left" indent="1"/>
    </xf>
    <xf numFmtId="0" fontId="0" fillId="0" borderId="0" xfId="0" applyProtection="1">
      <protection locked="0"/>
    </xf>
    <xf numFmtId="0" fontId="16" fillId="0" borderId="6" xfId="5" applyFont="1" applyFill="1" applyBorder="1" applyAlignment="1">
      <alignment horizontal="left"/>
    </xf>
    <xf numFmtId="0" fontId="15" fillId="0" borderId="12" xfId="5" applyFont="1" applyFill="1" applyBorder="1" applyAlignment="1">
      <alignment horizontal="left" indent="1"/>
    </xf>
    <xf numFmtId="1" fontId="6" fillId="0" borderId="11" xfId="0" applyNumberFormat="1" applyFont="1" applyFill="1" applyBorder="1" applyAlignment="1">
      <alignment horizontal="center" vertical="center"/>
    </xf>
    <xf numFmtId="169" fontId="0" fillId="0" borderId="15" xfId="1" applyNumberFormat="1" applyFont="1" applyBorder="1" applyProtection="1">
      <protection locked="0"/>
    </xf>
    <xf numFmtId="168" fontId="13" fillId="0" borderId="6" xfId="0" applyNumberFormat="1" applyFont="1" applyFill="1" applyBorder="1" applyAlignment="1">
      <alignment horizontal="center" vertical="center"/>
    </xf>
    <xf numFmtId="168" fontId="13" fillId="0" borderId="12" xfId="0" applyNumberFormat="1" applyFont="1" applyFill="1" applyBorder="1" applyAlignment="1">
      <alignment horizontal="center" vertical="center"/>
    </xf>
    <xf numFmtId="0" fontId="16" fillId="0" borderId="15" xfId="5" applyFont="1" applyFill="1" applyBorder="1" applyAlignment="1">
      <alignment horizontal="left"/>
    </xf>
    <xf numFmtId="167" fontId="20" fillId="5" borderId="9" xfId="1" applyFont="1" applyFill="1" applyBorder="1" applyAlignment="1">
      <alignment horizontal="center" vertical="center"/>
    </xf>
    <xf numFmtId="0" fontId="17" fillId="3" borderId="3" xfId="0" quotePrefix="1" applyFont="1" applyFill="1" applyBorder="1" applyAlignment="1">
      <alignment horizontal="left" vertical="center" wrapText="1"/>
    </xf>
    <xf numFmtId="0" fontId="17" fillId="3" borderId="19" xfId="0" applyFont="1" applyFill="1" applyBorder="1" applyAlignment="1">
      <alignment horizontal="center" vertical="center"/>
    </xf>
    <xf numFmtId="0" fontId="17" fillId="3" borderId="8" xfId="0" applyFont="1" applyFill="1" applyBorder="1" applyAlignment="1">
      <alignment horizontal="center" vertical="center"/>
    </xf>
    <xf numFmtId="167" fontId="14" fillId="6" borderId="6" xfId="1" applyFont="1" applyFill="1" applyBorder="1" applyAlignment="1">
      <alignment horizontal="center" vertical="center" wrapText="1"/>
    </xf>
    <xf numFmtId="0" fontId="14" fillId="6" borderId="14" xfId="0" applyNumberFormat="1" applyFont="1" applyFill="1" applyBorder="1" applyAlignment="1">
      <alignment horizontal="center" vertical="center" wrapText="1"/>
    </xf>
    <xf numFmtId="0" fontId="22" fillId="6" borderId="6" xfId="0" applyFont="1" applyFill="1" applyBorder="1" applyAlignment="1">
      <alignment horizontal="center" vertical="center" wrapText="1"/>
    </xf>
    <xf numFmtId="165" fontId="23" fillId="6" borderId="6" xfId="1" applyNumberFormat="1" applyFont="1" applyFill="1" applyBorder="1" applyAlignment="1">
      <alignment horizontal="center" vertical="center" wrapText="1"/>
    </xf>
    <xf numFmtId="167" fontId="14" fillId="6" borderId="12" xfId="1" applyFont="1" applyFill="1" applyBorder="1" applyAlignment="1">
      <alignment horizontal="center" vertical="center" wrapText="1"/>
    </xf>
    <xf numFmtId="167" fontId="4" fillId="7" borderId="6" xfId="1" applyFont="1" applyFill="1" applyBorder="1" applyAlignment="1">
      <alignment horizontal="center" vertical="center"/>
    </xf>
    <xf numFmtId="169" fontId="23" fillId="7" borderId="15" xfId="1" applyNumberFormat="1" applyFont="1" applyFill="1" applyBorder="1" applyAlignment="1">
      <alignment horizontal="center" vertical="center"/>
    </xf>
    <xf numFmtId="167" fontId="4" fillId="7" borderId="15" xfId="1" applyFont="1" applyFill="1" applyBorder="1" applyAlignment="1">
      <alignment horizontal="center" vertical="center"/>
    </xf>
    <xf numFmtId="167" fontId="4" fillId="7" borderId="12" xfId="1" applyFont="1" applyFill="1" applyBorder="1" applyAlignment="1">
      <alignment horizontal="center" vertical="center"/>
    </xf>
    <xf numFmtId="0" fontId="24" fillId="5" borderId="6" xfId="0" applyFont="1" applyFill="1" applyBorder="1" applyAlignment="1">
      <alignment horizontal="center" vertical="center" wrapText="1"/>
    </xf>
    <xf numFmtId="167" fontId="17" fillId="0" borderId="6" xfId="1" applyFont="1" applyFill="1" applyBorder="1" applyAlignment="1">
      <alignment horizontal="center" vertical="center" wrapText="1"/>
    </xf>
    <xf numFmtId="0" fontId="17" fillId="7" borderId="21" xfId="0" applyNumberFormat="1" applyFont="1" applyFill="1" applyBorder="1" applyAlignment="1">
      <alignment horizontal="center" vertical="center" wrapText="1"/>
    </xf>
    <xf numFmtId="0" fontId="21" fillId="7" borderId="15" xfId="0" applyFont="1" applyFill="1" applyBorder="1" applyAlignment="1">
      <alignment horizontal="center" vertical="center" wrapText="1"/>
    </xf>
    <xf numFmtId="167" fontId="17" fillId="7" borderId="15" xfId="1" applyFont="1" applyFill="1" applyBorder="1" applyAlignment="1">
      <alignment horizontal="center" vertical="center" wrapText="1"/>
    </xf>
    <xf numFmtId="0" fontId="24" fillId="5" borderId="15" xfId="0" applyFont="1" applyFill="1" applyBorder="1" applyAlignment="1">
      <alignment horizontal="center" vertical="center" wrapText="1"/>
    </xf>
    <xf numFmtId="165" fontId="23" fillId="6" borderId="12" xfId="1" applyNumberFormat="1" applyFont="1" applyFill="1" applyBorder="1" applyAlignment="1">
      <alignment horizontal="center" vertical="center" wrapText="1"/>
    </xf>
    <xf numFmtId="0" fontId="24" fillId="5" borderId="12" xfId="0" applyFont="1" applyFill="1" applyBorder="1" applyAlignment="1">
      <alignment horizontal="center" vertical="center" wrapText="1"/>
    </xf>
    <xf numFmtId="167" fontId="17" fillId="0" borderId="12" xfId="1" applyFont="1" applyFill="1" applyBorder="1" applyAlignment="1">
      <alignment horizontal="center" vertical="center" wrapText="1"/>
    </xf>
    <xf numFmtId="0" fontId="14" fillId="6" borderId="11" xfId="0" applyNumberFormat="1" applyFont="1" applyFill="1" applyBorder="1" applyAlignment="1">
      <alignment horizontal="center" vertical="center" wrapText="1"/>
    </xf>
    <xf numFmtId="9" fontId="21" fillId="7" borderId="15" xfId="6" applyFont="1" applyFill="1" applyBorder="1" applyAlignment="1">
      <alignment horizontal="center" vertical="center" wrapText="1"/>
    </xf>
    <xf numFmtId="9" fontId="22" fillId="6" borderId="6" xfId="6" applyFont="1" applyFill="1" applyBorder="1" applyAlignment="1">
      <alignment horizontal="center" vertical="center" wrapText="1"/>
    </xf>
    <xf numFmtId="9" fontId="22" fillId="6" borderId="12" xfId="6" applyFont="1" applyFill="1" applyBorder="1" applyAlignment="1">
      <alignment horizontal="center" vertical="center" wrapText="1"/>
    </xf>
    <xf numFmtId="169" fontId="23" fillId="11" borderId="15" xfId="1" applyNumberFormat="1" applyFont="1" applyFill="1" applyBorder="1" applyAlignment="1">
      <alignment horizontal="center" vertical="center"/>
    </xf>
    <xf numFmtId="0" fontId="17" fillId="3" borderId="14" xfId="0" applyFont="1" applyFill="1" applyBorder="1" applyAlignment="1">
      <alignment vertical="center" wrapText="1"/>
    </xf>
    <xf numFmtId="166" fontId="17" fillId="3" borderId="17" xfId="2" applyFont="1" applyFill="1" applyBorder="1" applyAlignment="1">
      <alignment vertical="center" wrapText="1"/>
    </xf>
    <xf numFmtId="0" fontId="17" fillId="3" borderId="11" xfId="0" applyFont="1" applyFill="1" applyBorder="1" applyAlignment="1">
      <alignment vertical="center" wrapText="1"/>
    </xf>
    <xf numFmtId="166" fontId="17" fillId="3" borderId="13" xfId="2" applyFont="1" applyFill="1" applyBorder="1" applyAlignment="1">
      <alignment vertical="center" wrapText="1"/>
    </xf>
    <xf numFmtId="0" fontId="17" fillId="3" borderId="23" xfId="0" applyFont="1" applyFill="1" applyBorder="1" applyAlignment="1">
      <alignment vertical="center" wrapText="1"/>
    </xf>
    <xf numFmtId="166" fontId="17" fillId="3" borderId="24" xfId="2" applyFont="1" applyFill="1" applyBorder="1" applyAlignment="1">
      <alignment vertical="center" wrapText="1"/>
    </xf>
    <xf numFmtId="0" fontId="6" fillId="0" borderId="16" xfId="0" applyFont="1" applyFill="1" applyBorder="1"/>
    <xf numFmtId="0" fontId="6" fillId="12" borderId="17" xfId="0" applyFont="1" applyFill="1" applyBorder="1"/>
    <xf numFmtId="0" fontId="6" fillId="12" borderId="13" xfId="0" applyFont="1" applyFill="1" applyBorder="1"/>
    <xf numFmtId="0" fontId="17" fillId="4" borderId="20" xfId="0" applyFont="1" applyFill="1" applyBorder="1" applyAlignment="1">
      <alignment horizontal="center" vertical="center"/>
    </xf>
    <xf numFmtId="0" fontId="17" fillId="4" borderId="20" xfId="0" quotePrefix="1" applyFont="1" applyFill="1" applyBorder="1" applyAlignment="1">
      <alignment horizontal="center" vertical="center"/>
    </xf>
    <xf numFmtId="165" fontId="17" fillId="4" borderId="20" xfId="0" applyNumberFormat="1" applyFont="1" applyFill="1" applyBorder="1" applyAlignment="1">
      <alignment horizontal="center" vertical="center" wrapText="1"/>
    </xf>
    <xf numFmtId="0" fontId="17" fillId="13" borderId="18" xfId="0" applyFont="1" applyFill="1" applyBorder="1" applyAlignment="1">
      <alignment horizontal="center" vertical="center" wrapText="1"/>
    </xf>
    <xf numFmtId="167" fontId="17" fillId="3" borderId="10" xfId="1" applyFont="1" applyFill="1" applyBorder="1" applyAlignment="1">
      <alignment horizontal="center" vertical="center" wrapText="1"/>
    </xf>
    <xf numFmtId="170" fontId="18" fillId="0" borderId="6" xfId="6" applyNumberFormat="1" applyFont="1" applyFill="1" applyBorder="1" applyAlignment="1">
      <alignment horizontal="center" vertical="center" wrapText="1"/>
    </xf>
    <xf numFmtId="170" fontId="18" fillId="0" borderId="12" xfId="6" applyNumberFormat="1" applyFont="1" applyFill="1" applyBorder="1" applyAlignment="1">
      <alignment horizontal="center" vertical="center" wrapText="1"/>
    </xf>
    <xf numFmtId="167" fontId="4" fillId="12" borderId="32" xfId="1" applyFont="1" applyFill="1" applyBorder="1"/>
    <xf numFmtId="0" fontId="4" fillId="0" borderId="33" xfId="0" applyFont="1" applyFill="1" applyBorder="1"/>
    <xf numFmtId="167" fontId="4" fillId="12" borderId="34" xfId="1" applyFont="1" applyFill="1" applyBorder="1"/>
    <xf numFmtId="0" fontId="24" fillId="5" borderId="35" xfId="0" applyFont="1" applyFill="1" applyBorder="1" applyAlignment="1">
      <alignment horizontal="center" vertical="center" wrapText="1"/>
    </xf>
    <xf numFmtId="0" fontId="24" fillId="5" borderId="36" xfId="0" applyFont="1" applyFill="1" applyBorder="1" applyAlignment="1">
      <alignment horizontal="center" vertical="center" wrapText="1"/>
    </xf>
    <xf numFmtId="0" fontId="24" fillId="5" borderId="37" xfId="0" applyFont="1" applyFill="1" applyBorder="1" applyAlignment="1">
      <alignment horizontal="center" vertical="center" wrapText="1"/>
    </xf>
    <xf numFmtId="0" fontId="24" fillId="5" borderId="24" xfId="0" applyFont="1" applyFill="1" applyBorder="1" applyAlignment="1">
      <alignment horizontal="center" vertical="center" wrapText="1"/>
    </xf>
    <xf numFmtId="0" fontId="24" fillId="5" borderId="17" xfId="0" applyFont="1" applyFill="1" applyBorder="1" applyAlignment="1">
      <alignment horizontal="center" vertical="center" wrapText="1"/>
    </xf>
    <xf numFmtId="0" fontId="17" fillId="3" borderId="31" xfId="0" applyFont="1" applyFill="1" applyBorder="1" applyAlignment="1">
      <alignment horizontal="center" vertical="center"/>
    </xf>
    <xf numFmtId="170" fontId="17" fillId="3" borderId="3" xfId="6" quotePrefix="1" applyNumberFormat="1" applyFont="1" applyFill="1" applyBorder="1" applyAlignment="1">
      <alignment horizontal="left" vertical="center" wrapText="1"/>
    </xf>
    <xf numFmtId="170" fontId="17" fillId="3" borderId="18" xfId="6" applyNumberFormat="1" applyFont="1" applyFill="1" applyBorder="1" applyAlignment="1">
      <alignment horizontal="center" vertical="center"/>
    </xf>
    <xf numFmtId="170" fontId="23" fillId="6" borderId="6" xfId="6" applyNumberFormat="1" applyFont="1" applyFill="1" applyBorder="1" applyAlignment="1">
      <alignment horizontal="center" vertical="center" wrapText="1"/>
    </xf>
    <xf numFmtId="170" fontId="23" fillId="6" borderId="12" xfId="6" applyNumberFormat="1" applyFont="1" applyFill="1" applyBorder="1" applyAlignment="1">
      <alignment horizontal="center" vertical="center" wrapText="1"/>
    </xf>
    <xf numFmtId="0" fontId="5" fillId="10" borderId="0" xfId="0" applyFont="1" applyFill="1"/>
    <xf numFmtId="0" fontId="4" fillId="10" borderId="0" xfId="0" applyFont="1" applyFill="1"/>
    <xf numFmtId="167" fontId="5" fillId="10" borderId="0" xfId="0" applyNumberFormat="1" applyFont="1" applyFill="1"/>
    <xf numFmtId="0" fontId="5" fillId="10" borderId="0" xfId="0" applyFont="1" applyFill="1" applyAlignment="1">
      <alignment horizontal="center"/>
    </xf>
    <xf numFmtId="167" fontId="5" fillId="10" borderId="0" xfId="1" applyFont="1" applyFill="1" applyAlignment="1">
      <alignment horizontal="center"/>
    </xf>
    <xf numFmtId="165" fontId="5" fillId="10" borderId="0" xfId="0" applyNumberFormat="1" applyFont="1" applyFill="1" applyAlignment="1">
      <alignment horizontal="center"/>
    </xf>
    <xf numFmtId="170" fontId="5" fillId="10" borderId="0" xfId="6" applyNumberFormat="1" applyFont="1" applyFill="1"/>
    <xf numFmtId="9" fontId="17" fillId="10" borderId="5" xfId="0" applyNumberFormat="1" applyFont="1" applyFill="1" applyBorder="1" applyAlignment="1">
      <alignment vertical="center"/>
    </xf>
    <xf numFmtId="9" fontId="17" fillId="10" borderId="1" xfId="0" applyNumberFormat="1" applyFont="1" applyFill="1" applyBorder="1" applyAlignment="1">
      <alignment vertical="center"/>
    </xf>
    <xf numFmtId="9" fontId="17" fillId="10" borderId="0" xfId="0" applyNumberFormat="1" applyFont="1" applyFill="1" applyBorder="1" applyAlignment="1">
      <alignment vertical="center"/>
    </xf>
    <xf numFmtId="0" fontId="5" fillId="10" borderId="1" xfId="0" applyFont="1" applyFill="1" applyBorder="1" applyAlignment="1"/>
    <xf numFmtId="0" fontId="5" fillId="10" borderId="8" xfId="0" applyFont="1" applyFill="1" applyBorder="1" applyAlignment="1"/>
    <xf numFmtId="170" fontId="5" fillId="10" borderId="0" xfId="6" applyNumberFormat="1" applyFont="1" applyFill="1" applyBorder="1"/>
    <xf numFmtId="0" fontId="5" fillId="10" borderId="0" xfId="0" applyFont="1" applyFill="1" applyBorder="1"/>
    <xf numFmtId="0" fontId="5" fillId="10" borderId="10" xfId="0" applyFont="1" applyFill="1" applyBorder="1"/>
    <xf numFmtId="0" fontId="7" fillId="6" borderId="4" xfId="0" applyFont="1" applyFill="1" applyBorder="1" applyAlignment="1">
      <alignment horizontal="center" vertical="center"/>
    </xf>
    <xf numFmtId="0" fontId="17" fillId="4" borderId="20" xfId="0" applyFont="1" applyFill="1" applyBorder="1" applyAlignment="1">
      <alignment horizontal="center" vertical="center"/>
    </xf>
    <xf numFmtId="9" fontId="17" fillId="10" borderId="1" xfId="0" applyNumberFormat="1" applyFont="1" applyFill="1" applyBorder="1" applyAlignment="1">
      <alignment horizontal="center" vertical="center"/>
    </xf>
    <xf numFmtId="169" fontId="23" fillId="7" borderId="38" xfId="1" applyNumberFormat="1" applyFont="1" applyFill="1" applyBorder="1" applyAlignment="1">
      <alignment horizontal="center" vertical="center"/>
    </xf>
    <xf numFmtId="169" fontId="23" fillId="7" borderId="12" xfId="1" applyNumberFormat="1" applyFont="1" applyFill="1" applyBorder="1" applyAlignment="1">
      <alignment horizontal="center" vertical="center"/>
    </xf>
    <xf numFmtId="169" fontId="23" fillId="7" borderId="22" xfId="1" applyNumberFormat="1" applyFont="1" applyFill="1" applyBorder="1" applyAlignment="1">
      <alignment horizontal="center" vertical="center"/>
    </xf>
    <xf numFmtId="167" fontId="14" fillId="6" borderId="38" xfId="1" applyFont="1" applyFill="1" applyBorder="1" applyAlignment="1">
      <alignment horizontal="center" vertical="center" wrapText="1"/>
    </xf>
    <xf numFmtId="167" fontId="17" fillId="7" borderId="15" xfId="1" applyNumberFormat="1" applyFont="1" applyFill="1" applyBorder="1" applyAlignment="1">
      <alignment horizontal="center" vertical="center" wrapText="1"/>
    </xf>
    <xf numFmtId="167" fontId="20" fillId="5" borderId="9" xfId="1" applyFont="1" applyFill="1" applyBorder="1" applyAlignment="1">
      <alignment horizontal="center" vertical="center" wrapText="1"/>
    </xf>
    <xf numFmtId="167" fontId="23" fillId="7" borderId="15" xfId="1" applyNumberFormat="1" applyFont="1" applyFill="1" applyBorder="1" applyAlignment="1">
      <alignment horizontal="center" vertical="center"/>
    </xf>
    <xf numFmtId="167" fontId="23" fillId="7" borderId="22" xfId="1" applyNumberFormat="1" applyFont="1" applyFill="1" applyBorder="1" applyAlignment="1">
      <alignment horizontal="center" vertical="center"/>
    </xf>
    <xf numFmtId="167" fontId="18" fillId="7" borderId="15" xfId="1" applyFont="1" applyFill="1" applyBorder="1" applyAlignment="1">
      <alignment horizontal="center" vertical="center" wrapText="1"/>
    </xf>
    <xf numFmtId="0" fontId="17" fillId="4" borderId="20" xfId="0" applyFont="1" applyFill="1" applyBorder="1" applyAlignment="1">
      <alignment horizontal="center" vertical="center"/>
    </xf>
    <xf numFmtId="4" fontId="20" fillId="5" borderId="9" xfId="6" applyNumberFormat="1" applyFont="1" applyFill="1" applyBorder="1" applyAlignment="1">
      <alignment horizontal="center" vertical="center"/>
    </xf>
    <xf numFmtId="9" fontId="22" fillId="6" borderId="38" xfId="6" applyFont="1" applyFill="1" applyBorder="1" applyAlignment="1">
      <alignment horizontal="center" vertical="center" wrapText="1"/>
    </xf>
    <xf numFmtId="0" fontId="4" fillId="9" borderId="6" xfId="0" applyFont="1" applyFill="1" applyBorder="1" applyAlignment="1">
      <alignment horizontal="center" vertical="center" wrapText="1"/>
    </xf>
    <xf numFmtId="0" fontId="4" fillId="10" borderId="0" xfId="0" applyFont="1" applyFill="1" applyAlignment="1">
      <alignment horizontal="center" vertical="center" wrapText="1"/>
    </xf>
    <xf numFmtId="0" fontId="4" fillId="9" borderId="38" xfId="0" applyFont="1" applyFill="1" applyBorder="1" applyAlignment="1">
      <alignment horizontal="center" vertical="center" wrapText="1"/>
    </xf>
    <xf numFmtId="0" fontId="0" fillId="10" borderId="0" xfId="0" applyFill="1" applyAlignment="1">
      <alignment wrapText="1"/>
    </xf>
    <xf numFmtId="0" fontId="0" fillId="0" borderId="6" xfId="0" applyBorder="1" applyAlignment="1">
      <alignment horizontal="center" vertical="center" wrapText="1"/>
    </xf>
    <xf numFmtId="167" fontId="26" fillId="10" borderId="6" xfId="1" applyFont="1" applyFill="1" applyBorder="1" applyAlignment="1">
      <alignment horizontal="center" vertical="center" wrapText="1"/>
    </xf>
    <xf numFmtId="0" fontId="0" fillId="10" borderId="6" xfId="0" applyFill="1" applyBorder="1" applyAlignment="1">
      <alignment horizontal="center" vertical="center" wrapText="1"/>
    </xf>
    <xf numFmtId="166" fontId="0" fillId="10" borderId="0" xfId="2" applyFont="1" applyFill="1" applyAlignment="1">
      <alignment horizontal="center" vertical="center" wrapText="1"/>
    </xf>
    <xf numFmtId="166" fontId="0" fillId="10" borderId="38" xfId="2" applyFont="1" applyFill="1" applyBorder="1" applyAlignment="1">
      <alignment horizontal="center" vertical="center" wrapText="1"/>
    </xf>
    <xf numFmtId="0" fontId="0" fillId="10" borderId="0" xfId="0" applyFill="1" applyAlignment="1">
      <alignment horizontal="center" vertical="center" wrapText="1"/>
    </xf>
    <xf numFmtId="9" fontId="0" fillId="10" borderId="0" xfId="6" applyFont="1" applyFill="1" applyAlignment="1">
      <alignment horizontal="center" vertical="center" wrapText="1"/>
    </xf>
    <xf numFmtId="167" fontId="0" fillId="10" borderId="0" xfId="1" applyFont="1" applyFill="1" applyAlignment="1">
      <alignment horizontal="center" vertical="center" wrapText="1"/>
    </xf>
    <xf numFmtId="167" fontId="0" fillId="10" borderId="38" xfId="1" applyFont="1" applyFill="1" applyBorder="1" applyAlignment="1">
      <alignment horizontal="center" vertical="center" wrapText="1"/>
    </xf>
    <xf numFmtId="167" fontId="0" fillId="10" borderId="0" xfId="1" applyFont="1" applyFill="1" applyAlignment="1">
      <alignment wrapText="1"/>
    </xf>
    <xf numFmtId="10" fontId="0" fillId="10" borderId="38" xfId="6" applyNumberFormat="1" applyFont="1" applyFill="1" applyBorder="1" applyAlignment="1">
      <alignment horizontal="center" vertical="center" wrapText="1"/>
    </xf>
    <xf numFmtId="167" fontId="26" fillId="0" borderId="6" xfId="1" applyFont="1" applyFill="1" applyBorder="1" applyAlignment="1">
      <alignment horizontal="center" vertical="center" wrapText="1"/>
    </xf>
    <xf numFmtId="0" fontId="3" fillId="10" borderId="0" xfId="0" applyFont="1" applyFill="1"/>
    <xf numFmtId="0" fontId="5" fillId="0" borderId="0" xfId="0" applyFont="1" applyFill="1" applyBorder="1" applyAlignment="1" applyProtection="1">
      <alignment horizontal="left" vertical="top" wrapText="1"/>
      <protection locked="0"/>
    </xf>
    <xf numFmtId="0" fontId="0" fillId="0" borderId="0" xfId="0" applyAlignment="1">
      <alignment horizontal="left" vertical="top" wrapText="1"/>
    </xf>
    <xf numFmtId="0" fontId="4" fillId="3" borderId="25" xfId="0" applyFont="1" applyFill="1" applyBorder="1" applyAlignment="1">
      <alignment horizontal="center"/>
    </xf>
    <xf numFmtId="0" fontId="4" fillId="3" borderId="26" xfId="0" applyFont="1" applyFill="1" applyBorder="1" applyAlignment="1">
      <alignment horizontal="center"/>
    </xf>
    <xf numFmtId="0" fontId="4" fillId="3" borderId="27" xfId="0" applyFont="1" applyFill="1" applyBorder="1" applyAlignment="1">
      <alignment horizontal="center"/>
    </xf>
    <xf numFmtId="9" fontId="4" fillId="3" borderId="5" xfId="6" applyFont="1" applyFill="1" applyBorder="1" applyAlignment="1">
      <alignment horizontal="center" vertical="center" wrapText="1"/>
    </xf>
    <xf numFmtId="9" fontId="4" fillId="3" borderId="8" xfId="6" applyFont="1" applyFill="1" applyBorder="1" applyAlignment="1">
      <alignment horizontal="center" vertical="center" wrapText="1"/>
    </xf>
    <xf numFmtId="9" fontId="4" fillId="3" borderId="3" xfId="6" applyFont="1" applyFill="1" applyBorder="1" applyAlignment="1">
      <alignment horizontal="center" vertical="center" wrapText="1"/>
    </xf>
    <xf numFmtId="9" fontId="4" fillId="3" borderId="9" xfId="6" applyFont="1" applyFill="1" applyBorder="1" applyAlignment="1">
      <alignment horizontal="center" vertical="center" wrapText="1"/>
    </xf>
    <xf numFmtId="9" fontId="4" fillId="3" borderId="19" xfId="6" quotePrefix="1" applyFont="1" applyFill="1" applyBorder="1" applyAlignment="1">
      <alignment horizontal="center" vertical="center"/>
    </xf>
    <xf numFmtId="9" fontId="4" fillId="3" borderId="28" xfId="6" quotePrefix="1" applyFont="1" applyFill="1" applyBorder="1" applyAlignment="1">
      <alignment horizontal="center" vertical="center"/>
    </xf>
    <xf numFmtId="0" fontId="4" fillId="3" borderId="21" xfId="0" quotePrefix="1" applyFont="1" applyFill="1" applyBorder="1" applyAlignment="1">
      <alignment horizontal="center"/>
    </xf>
    <xf numFmtId="0" fontId="4" fillId="3" borderId="15" xfId="0" applyFont="1" applyFill="1" applyBorder="1" applyAlignment="1">
      <alignment horizontal="center"/>
    </xf>
    <xf numFmtId="0" fontId="4" fillId="3" borderId="16" xfId="0" applyFont="1" applyFill="1" applyBorder="1" applyAlignment="1">
      <alignment horizontal="center"/>
    </xf>
    <xf numFmtId="1" fontId="6" fillId="0" borderId="21" xfId="0" applyNumberFormat="1" applyFont="1" applyFill="1" applyBorder="1" applyAlignment="1">
      <alignment horizontal="center" vertical="center"/>
    </xf>
    <xf numFmtId="1" fontId="6" fillId="0" borderId="14" xfId="0" applyNumberFormat="1" applyFont="1" applyFill="1" applyBorder="1" applyAlignment="1">
      <alignment horizontal="center" vertical="center"/>
    </xf>
    <xf numFmtId="0" fontId="0" fillId="10" borderId="0" xfId="0" applyFill="1" applyAlignment="1">
      <alignment horizontal="center"/>
    </xf>
    <xf numFmtId="0" fontId="7" fillId="6" borderId="0" xfId="0" applyFont="1" applyFill="1" applyAlignment="1">
      <alignment horizontal="center" vertical="center"/>
    </xf>
    <xf numFmtId="0" fontId="28" fillId="6" borderId="0" xfId="0" applyFont="1" applyFill="1" applyAlignment="1">
      <alignment horizontal="center" vertical="center"/>
    </xf>
    <xf numFmtId="0" fontId="29" fillId="6" borderId="0" xfId="0" applyFont="1" applyFill="1" applyAlignment="1">
      <alignment horizontal="center" vertical="center"/>
    </xf>
    <xf numFmtId="165" fontId="17" fillId="3" borderId="29" xfId="0" applyNumberFormat="1" applyFont="1" applyFill="1" applyBorder="1" applyAlignment="1">
      <alignment horizontal="center" vertical="center" wrapText="1"/>
    </xf>
    <xf numFmtId="0" fontId="17" fillId="3" borderId="19" xfId="0" applyFont="1" applyFill="1" applyBorder="1" applyAlignment="1">
      <alignment horizontal="center" vertical="center" textRotation="90"/>
    </xf>
    <xf numFmtId="0" fontId="17" fillId="3" borderId="29" xfId="0" applyFont="1" applyFill="1" applyBorder="1" applyAlignment="1">
      <alignment horizontal="center" vertical="center" textRotation="90"/>
    </xf>
    <xf numFmtId="0" fontId="17" fillId="3" borderId="28" xfId="0" applyFont="1" applyFill="1" applyBorder="1" applyAlignment="1">
      <alignment horizontal="center" vertical="center" textRotation="90"/>
    </xf>
    <xf numFmtId="165" fontId="17" fillId="13" borderId="29" xfId="0" applyNumberFormat="1" applyFont="1" applyFill="1" applyBorder="1" applyAlignment="1">
      <alignment horizontal="center" vertical="center" wrapText="1"/>
    </xf>
    <xf numFmtId="0" fontId="17" fillId="3" borderId="8" xfId="0" applyFont="1" applyFill="1" applyBorder="1" applyAlignment="1">
      <alignment horizontal="center" vertical="center" textRotation="90"/>
    </xf>
    <xf numFmtId="0" fontId="17" fillId="3" borderId="10" xfId="0" applyFont="1" applyFill="1" applyBorder="1" applyAlignment="1">
      <alignment horizontal="center" vertical="center" textRotation="90"/>
    </xf>
    <xf numFmtId="0" fontId="17" fillId="3" borderId="9" xfId="0" applyFont="1" applyFill="1" applyBorder="1" applyAlignment="1">
      <alignment horizontal="center" vertical="center" textRotation="90"/>
    </xf>
    <xf numFmtId="9" fontId="17" fillId="3" borderId="10" xfId="6" applyFont="1" applyFill="1" applyBorder="1" applyAlignment="1">
      <alignment horizontal="center" vertical="center" wrapText="1"/>
    </xf>
    <xf numFmtId="167" fontId="17" fillId="3" borderId="29" xfId="1" applyFont="1" applyFill="1" applyBorder="1" applyAlignment="1">
      <alignment horizontal="center" vertical="center" wrapText="1"/>
    </xf>
    <xf numFmtId="9" fontId="17" fillId="3" borderId="19" xfId="6" applyFont="1" applyFill="1" applyBorder="1" applyAlignment="1">
      <alignment horizontal="center" vertical="center" wrapText="1"/>
    </xf>
    <xf numFmtId="9" fontId="17" fillId="3" borderId="29" xfId="6" applyFont="1" applyFill="1" applyBorder="1" applyAlignment="1">
      <alignment horizontal="center" vertical="center" wrapText="1"/>
    </xf>
    <xf numFmtId="0" fontId="19" fillId="4" borderId="30" xfId="0" applyFont="1" applyFill="1" applyBorder="1" applyAlignment="1">
      <alignment horizontal="center" vertical="center" wrapText="1"/>
    </xf>
    <xf numFmtId="0" fontId="19" fillId="4" borderId="20" xfId="0" applyFont="1" applyFill="1" applyBorder="1" applyAlignment="1">
      <alignment horizontal="center" vertical="center" wrapText="1"/>
    </xf>
    <xf numFmtId="0" fontId="19" fillId="4" borderId="31" xfId="0" applyFont="1" applyFill="1" applyBorder="1" applyAlignment="1">
      <alignment horizontal="center" vertical="center" wrapText="1"/>
    </xf>
    <xf numFmtId="165" fontId="17" fillId="4" borderId="30" xfId="0" applyNumberFormat="1" applyFont="1" applyFill="1" applyBorder="1" applyAlignment="1">
      <alignment horizontal="center" vertical="center" wrapText="1"/>
    </xf>
    <xf numFmtId="165" fontId="17" fillId="4" borderId="31" xfId="0" applyNumberFormat="1" applyFont="1" applyFill="1" applyBorder="1" applyAlignment="1">
      <alignment horizontal="center" vertical="center" wrapText="1"/>
    </xf>
    <xf numFmtId="0" fontId="17" fillId="4" borderId="30" xfId="0" applyFont="1" applyFill="1" applyBorder="1" applyAlignment="1">
      <alignment horizontal="center" vertical="center"/>
    </xf>
    <xf numFmtId="0" fontId="17" fillId="4" borderId="20" xfId="0" applyFont="1" applyFill="1" applyBorder="1" applyAlignment="1">
      <alignment horizontal="center" vertical="center"/>
    </xf>
    <xf numFmtId="0" fontId="7" fillId="6" borderId="0" xfId="0" applyFont="1" applyFill="1" applyBorder="1" applyAlignment="1">
      <alignment horizontal="center" vertical="center"/>
    </xf>
    <xf numFmtId="0" fontId="20" fillId="3" borderId="19" xfId="0" applyFont="1" applyFill="1" applyBorder="1" applyAlignment="1">
      <alignment horizontal="center" vertical="center" textRotation="90" wrapText="1"/>
    </xf>
    <xf numFmtId="0" fontId="0" fillId="0" borderId="29" xfId="0" applyBorder="1" applyAlignment="1">
      <alignment textRotation="90"/>
    </xf>
    <xf numFmtId="0" fontId="17" fillId="13" borderId="19" xfId="0" applyFont="1" applyFill="1" applyBorder="1" applyAlignment="1">
      <alignment horizontal="center" vertical="center" textRotation="90"/>
    </xf>
    <xf numFmtId="0" fontId="17" fillId="13" borderId="29" xfId="0" applyFont="1" applyFill="1" applyBorder="1" applyAlignment="1">
      <alignment horizontal="center" vertical="center" textRotation="90"/>
    </xf>
    <xf numFmtId="0" fontId="17" fillId="13" borderId="28" xfId="0" applyFont="1" applyFill="1" applyBorder="1" applyAlignment="1">
      <alignment horizontal="center" vertical="center" textRotation="90"/>
    </xf>
    <xf numFmtId="0" fontId="17" fillId="3" borderId="29" xfId="0" applyFont="1" applyFill="1" applyBorder="1" applyAlignment="1">
      <alignment horizontal="center" vertical="center" wrapText="1"/>
    </xf>
    <xf numFmtId="0" fontId="17" fillId="3" borderId="28" xfId="0" applyFont="1" applyFill="1" applyBorder="1" applyAlignment="1">
      <alignment horizontal="center" vertical="center" wrapText="1"/>
    </xf>
    <xf numFmtId="0" fontId="20" fillId="3" borderId="5" xfId="0" quotePrefix="1" applyFont="1" applyFill="1" applyBorder="1" applyAlignment="1">
      <alignment horizontal="center" vertical="center" wrapText="1"/>
    </xf>
    <xf numFmtId="0" fontId="20" fillId="3" borderId="8" xfId="0" quotePrefix="1" applyFont="1" applyFill="1" applyBorder="1" applyAlignment="1">
      <alignment horizontal="center" vertical="center" wrapText="1"/>
    </xf>
    <xf numFmtId="0" fontId="17" fillId="3" borderId="19" xfId="0" applyFont="1" applyFill="1" applyBorder="1" applyAlignment="1">
      <alignment horizontal="center" vertical="center" wrapText="1"/>
    </xf>
    <xf numFmtId="165" fontId="17" fillId="13" borderId="19" xfId="0" applyNumberFormat="1" applyFont="1" applyFill="1" applyBorder="1" applyAlignment="1">
      <alignment horizontal="center" vertical="center" wrapText="1"/>
    </xf>
    <xf numFmtId="165" fontId="17" fillId="13" borderId="28" xfId="0" applyNumberFormat="1" applyFont="1" applyFill="1" applyBorder="1" applyAlignment="1">
      <alignment horizontal="center" vertical="center" wrapText="1"/>
    </xf>
    <xf numFmtId="9" fontId="17" fillId="8" borderId="19" xfId="6" applyFont="1" applyFill="1" applyBorder="1" applyAlignment="1">
      <alignment horizontal="center" vertical="center" wrapText="1"/>
    </xf>
    <xf numFmtId="9" fontId="17" fillId="8" borderId="29" xfId="6" applyFont="1" applyFill="1" applyBorder="1" applyAlignment="1">
      <alignment horizontal="center" vertical="center" wrapText="1"/>
    </xf>
    <xf numFmtId="0" fontId="17" fillId="3" borderId="29" xfId="0" quotePrefix="1" applyFont="1" applyFill="1" applyBorder="1" applyAlignment="1">
      <alignment horizontal="center" vertical="center" wrapText="1"/>
    </xf>
    <xf numFmtId="0" fontId="17" fillId="3" borderId="25" xfId="0" applyFont="1" applyFill="1" applyBorder="1" applyAlignment="1">
      <alignment horizontal="center" vertical="center" wrapText="1"/>
    </xf>
    <xf numFmtId="0" fontId="17" fillId="3" borderId="27" xfId="0" applyFont="1" applyFill="1" applyBorder="1" applyAlignment="1">
      <alignment horizontal="center" vertical="center" wrapText="1"/>
    </xf>
    <xf numFmtId="0" fontId="14" fillId="0" borderId="14" xfId="0" applyNumberFormat="1" applyFont="1" applyFill="1" applyBorder="1" applyAlignment="1">
      <alignment horizontal="center" vertical="center" wrapText="1"/>
    </xf>
  </cellXfs>
  <cellStyles count="33">
    <cellStyle name="Millares" xfId="1" builtinId="3"/>
    <cellStyle name="Millares 12" xfId="30"/>
    <cellStyle name="Millares 16 8" xfId="21"/>
    <cellStyle name="Millares 2" xfId="11"/>
    <cellStyle name="Millares 2 2" xfId="14"/>
    <cellStyle name="Millares 3" xfId="13"/>
    <cellStyle name="Millares 4" xfId="28"/>
    <cellStyle name="Millares 43" xfId="24"/>
    <cellStyle name="Millares 5" xfId="22"/>
    <cellStyle name="Millares 66" xfId="23"/>
    <cellStyle name="Moneda" xfId="2" builtinId="4"/>
    <cellStyle name="Moneda 2" xfId="9"/>
    <cellStyle name="Normal" xfId="0" builtinId="0"/>
    <cellStyle name="Normal 10" xfId="20"/>
    <cellStyle name="Normal 11 45 9" xfId="27"/>
    <cellStyle name="Normal 12 2" xfId="26"/>
    <cellStyle name="Normal 2" xfId="7"/>
    <cellStyle name="Normal 2 2" xfId="3"/>
    <cellStyle name="Normal 3" xfId="4"/>
    <cellStyle name="Normal 4" xfId="8"/>
    <cellStyle name="Normal 4 3 2" xfId="16"/>
    <cellStyle name="Normal 5" xfId="10"/>
    <cellStyle name="Normal 68 2 2" xfId="31"/>
    <cellStyle name="Normal 73" xfId="18"/>
    <cellStyle name="Normal_Los 100 Grupos Tramos - 4 ABR 2005" xfId="5"/>
    <cellStyle name="Porcentaje" xfId="6" builtinId="5"/>
    <cellStyle name="Porcentaje 2" xfId="19"/>
    <cellStyle name="Porcentaje 3" xfId="15"/>
    <cellStyle name="Porcentaje 3 2 2" xfId="17"/>
    <cellStyle name="Porcentaje 8" xfId="25"/>
    <cellStyle name="Porcentaje 8 2" xfId="29"/>
    <cellStyle name="Porcentual 2" xfId="12"/>
    <cellStyle name="Porcentual 2 2" xfId="32"/>
  </cellStyles>
  <dxfs count="313"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</xdr:row>
          <xdr:rowOff>0</xdr:rowOff>
        </xdr:from>
        <xdr:to>
          <xdr:col>1</xdr:col>
          <xdr:colOff>0</xdr:colOff>
          <xdr:row>2</xdr:row>
          <xdr:rowOff>0</xdr:rowOff>
        </xdr:to>
        <xdr:sp macro="" textlink="">
          <xdr:nvSpPr>
            <xdr:cNvPr id="1058" name="Button 34" descr="No. Propuestas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No. Propuestas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3:AF39"/>
  <sheetViews>
    <sheetView topLeftCell="B2" zoomScale="75" workbookViewId="0">
      <pane xSplit="3" ySplit="5" topLeftCell="M7" activePane="bottomRight" state="frozen"/>
      <selection activeCell="E34" sqref="E34"/>
      <selection pane="topRight" activeCell="E34" sqref="E34"/>
      <selection pane="bottomLeft" activeCell="E34" sqref="E34"/>
      <selection pane="bottomRight" activeCell="C35" sqref="C35:V38"/>
    </sheetView>
  </sheetViews>
  <sheetFormatPr baseColWidth="10" defaultRowHeight="12.75" x14ac:dyDescent="0.2"/>
  <cols>
    <col min="2" max="2" width="3.7109375" customWidth="1"/>
    <col min="3" max="3" width="6.85546875" customWidth="1"/>
    <col min="4" max="4" width="43" bestFit="1" customWidth="1"/>
    <col min="5" max="5" width="14.140625" bestFit="1" customWidth="1"/>
    <col min="6" max="6" width="13.85546875" bestFit="1" customWidth="1"/>
    <col min="7" max="7" width="14.140625" bestFit="1" customWidth="1"/>
    <col min="8" max="8" width="14" bestFit="1" customWidth="1"/>
    <col min="9" max="9" width="14.140625" bestFit="1" customWidth="1"/>
    <col min="10" max="11" width="13.85546875" bestFit="1" customWidth="1"/>
    <col min="12" max="12" width="14.140625" bestFit="1" customWidth="1"/>
    <col min="13" max="13" width="13.85546875" bestFit="1" customWidth="1"/>
    <col min="14" max="15" width="13.140625" bestFit="1" customWidth="1"/>
    <col min="16" max="18" width="14.140625" bestFit="1" customWidth="1"/>
    <col min="19" max="19" width="13.140625" bestFit="1" customWidth="1"/>
  </cols>
  <sheetData>
    <row r="3" spans="1:32" ht="13.5" thickBot="1" x14ac:dyDescent="0.25"/>
    <row r="4" spans="1:32" x14ac:dyDescent="0.2">
      <c r="B4" s="179" t="s">
        <v>2</v>
      </c>
      <c r="C4" s="180"/>
      <c r="D4" s="183" t="s">
        <v>3</v>
      </c>
      <c r="E4" s="185" t="s">
        <v>105</v>
      </c>
      <c r="F4" s="186"/>
      <c r="G4" s="186"/>
      <c r="H4" s="186"/>
      <c r="I4" s="186"/>
      <c r="J4" s="186"/>
      <c r="K4" s="186"/>
      <c r="L4" s="186"/>
      <c r="M4" s="186"/>
      <c r="N4" s="186"/>
      <c r="O4" s="187"/>
      <c r="P4" s="176" t="s">
        <v>109</v>
      </c>
      <c r="Q4" s="177"/>
      <c r="R4" s="177"/>
      <c r="S4" s="178"/>
      <c r="T4" s="176" t="s">
        <v>110</v>
      </c>
      <c r="U4" s="177"/>
      <c r="V4" s="177"/>
      <c r="W4" s="178"/>
    </row>
    <row r="5" spans="1:32" ht="39" thickBot="1" x14ac:dyDescent="0.25">
      <c r="B5" s="181"/>
      <c r="C5" s="182"/>
      <c r="D5" s="184"/>
      <c r="E5" s="34" t="s">
        <v>94</v>
      </c>
      <c r="F5" s="35" t="s">
        <v>95</v>
      </c>
      <c r="G5" s="35" t="s">
        <v>96</v>
      </c>
      <c r="H5" s="35" t="s">
        <v>97</v>
      </c>
      <c r="I5" s="35" t="s">
        <v>98</v>
      </c>
      <c r="J5" s="35" t="s">
        <v>99</v>
      </c>
      <c r="K5" s="35" t="s">
        <v>100</v>
      </c>
      <c r="L5" s="35" t="s">
        <v>101</v>
      </c>
      <c r="M5" s="35" t="s">
        <v>102</v>
      </c>
      <c r="N5" s="35" t="s">
        <v>103</v>
      </c>
      <c r="O5" s="36" t="s">
        <v>104</v>
      </c>
      <c r="P5" s="37" t="s">
        <v>106</v>
      </c>
      <c r="Q5" s="38" t="s">
        <v>100</v>
      </c>
      <c r="R5" s="38" t="s">
        <v>107</v>
      </c>
      <c r="S5" s="39" t="s">
        <v>108</v>
      </c>
      <c r="T5" s="37" t="s">
        <v>106</v>
      </c>
      <c r="U5" s="38" t="s">
        <v>100</v>
      </c>
      <c r="V5" s="38" t="s">
        <v>107</v>
      </c>
      <c r="W5" s="39" t="s">
        <v>108</v>
      </c>
      <c r="X5" s="25"/>
      <c r="Y5" s="25"/>
      <c r="Z5" s="25"/>
      <c r="AA5" s="25"/>
      <c r="AB5" s="25"/>
      <c r="AC5" s="25"/>
      <c r="AD5" s="25"/>
      <c r="AE5" s="25"/>
      <c r="AF5" s="25"/>
    </row>
    <row r="6" spans="1:32" ht="13.5" thickBot="1" x14ac:dyDescent="0.25">
      <c r="A6" s="12"/>
      <c r="B6" s="10"/>
      <c r="C6" s="10"/>
      <c r="D6" s="11"/>
      <c r="L6" s="63"/>
      <c r="T6" s="26"/>
      <c r="U6" s="26"/>
      <c r="V6" s="26"/>
      <c r="W6" s="26"/>
    </row>
    <row r="7" spans="1:32" ht="15" x14ac:dyDescent="0.2">
      <c r="B7" s="188">
        <v>1</v>
      </c>
      <c r="C7" s="51"/>
      <c r="D7" s="70" t="s">
        <v>120</v>
      </c>
      <c r="E7" s="53"/>
      <c r="F7" s="53"/>
      <c r="G7" s="53"/>
      <c r="H7" s="54"/>
      <c r="I7" s="53"/>
      <c r="J7" s="53"/>
      <c r="K7" s="54"/>
      <c r="L7" s="53"/>
      <c r="M7" s="54"/>
      <c r="N7" s="67"/>
      <c r="O7" s="67"/>
      <c r="P7" s="67"/>
      <c r="Q7" s="67"/>
      <c r="R7" s="67"/>
      <c r="S7" s="67"/>
      <c r="T7" s="55"/>
      <c r="U7" s="55"/>
      <c r="V7" s="55"/>
      <c r="W7" s="56"/>
    </row>
    <row r="8" spans="1:32" ht="14.25" x14ac:dyDescent="0.2">
      <c r="B8" s="189"/>
      <c r="C8" s="68">
        <v>1.1000000000000001</v>
      </c>
      <c r="D8" s="62" t="s">
        <v>121</v>
      </c>
      <c r="E8" s="52">
        <v>661279000</v>
      </c>
      <c r="F8" s="52">
        <v>586850000</v>
      </c>
      <c r="G8" s="52"/>
      <c r="H8" s="41">
        <f>SUM(E8:G8)</f>
        <v>1248129000</v>
      </c>
      <c r="I8" s="52">
        <v>133995725</v>
      </c>
      <c r="J8" s="52">
        <v>243009275</v>
      </c>
      <c r="K8" s="41">
        <f>SUM(I8:J8)</f>
        <v>377005000</v>
      </c>
      <c r="L8" s="52">
        <f>+H8-K8</f>
        <v>871124000</v>
      </c>
      <c r="M8" s="41">
        <f>+K8+L8</f>
        <v>1248129000</v>
      </c>
      <c r="N8" s="52">
        <v>89170000</v>
      </c>
      <c r="O8" s="52">
        <v>65583000</v>
      </c>
      <c r="P8" s="52">
        <v>1248129000</v>
      </c>
      <c r="Q8" s="52">
        <v>353418000</v>
      </c>
      <c r="R8" s="52">
        <v>894711000</v>
      </c>
      <c r="S8" s="52">
        <v>93656000</v>
      </c>
      <c r="T8" s="27">
        <f>(H8-P8)/P8</f>
        <v>0</v>
      </c>
      <c r="U8" s="27">
        <f>+(K8-Q8)/Q8</f>
        <v>6.673966804180885E-2</v>
      </c>
      <c r="V8" s="27">
        <f>(L8-R8)/R8</f>
        <v>-2.6362702593351373E-2</v>
      </c>
      <c r="W8" s="57">
        <f>(O8-S8)/S8</f>
        <v>-0.29974587853421031</v>
      </c>
    </row>
    <row r="9" spans="1:32" ht="14.25" x14ac:dyDescent="0.2">
      <c r="B9" s="189"/>
      <c r="C9" s="68">
        <v>1.2</v>
      </c>
      <c r="D9" s="62" t="s">
        <v>122</v>
      </c>
      <c r="E9" s="52">
        <v>902790808</v>
      </c>
      <c r="F9" s="52">
        <v>22582416</v>
      </c>
      <c r="G9" s="52">
        <v>15532940</v>
      </c>
      <c r="H9" s="41">
        <f t="shared" ref="H9:H31" si="0">SUM(E9:G9)</f>
        <v>940906164</v>
      </c>
      <c r="I9" s="52">
        <v>69497421</v>
      </c>
      <c r="J9" s="52">
        <v>467428657</v>
      </c>
      <c r="K9" s="41">
        <f t="shared" ref="K9:K31" si="1">SUM(I9:J9)</f>
        <v>536926078</v>
      </c>
      <c r="L9" s="52">
        <v>403980086</v>
      </c>
      <c r="M9" s="41">
        <f t="shared" ref="M9:M31" si="2">+K9+L9</f>
        <v>940906164</v>
      </c>
      <c r="N9" s="52">
        <v>18766695</v>
      </c>
      <c r="O9" s="52">
        <v>20396695</v>
      </c>
      <c r="P9" s="52"/>
      <c r="Q9" s="52"/>
      <c r="R9" s="52"/>
      <c r="S9" s="52"/>
      <c r="T9" s="27" t="e">
        <f t="shared" ref="T9:T31" si="3">(H9-P9)/P9</f>
        <v>#DIV/0!</v>
      </c>
      <c r="U9" s="27" t="e">
        <f t="shared" ref="U9:U31" si="4">+(K9-Q9)/Q9</f>
        <v>#DIV/0!</v>
      </c>
      <c r="V9" s="27" t="e">
        <f t="shared" ref="V9:V31" si="5">(L9-R9)/R9</f>
        <v>#DIV/0!</v>
      </c>
      <c r="W9" s="57" t="e">
        <f t="shared" ref="W9:W31" si="6">(O9-S9)/S9</f>
        <v>#DIV/0!</v>
      </c>
    </row>
    <row r="10" spans="1:32" ht="14.25" x14ac:dyDescent="0.2">
      <c r="B10" s="189"/>
      <c r="C10" s="68">
        <v>1.3</v>
      </c>
      <c r="D10" s="62" t="s">
        <v>123</v>
      </c>
      <c r="E10" s="52">
        <v>300353422</v>
      </c>
      <c r="F10" s="52">
        <v>251940082</v>
      </c>
      <c r="G10" s="52">
        <v>69532472</v>
      </c>
      <c r="H10" s="41">
        <f t="shared" si="0"/>
        <v>621825976</v>
      </c>
      <c r="I10" s="52">
        <v>153716887</v>
      </c>
      <c r="J10" s="52">
        <v>54587444</v>
      </c>
      <c r="K10" s="41">
        <f t="shared" si="1"/>
        <v>208304331</v>
      </c>
      <c r="L10" s="52">
        <v>413521645</v>
      </c>
      <c r="M10" s="41">
        <f t="shared" si="2"/>
        <v>621825976</v>
      </c>
      <c r="N10" s="52">
        <v>16241438</v>
      </c>
      <c r="O10" s="52">
        <v>16221673</v>
      </c>
      <c r="P10" s="52">
        <v>611957000</v>
      </c>
      <c r="Q10" s="52">
        <v>208285000</v>
      </c>
      <c r="R10" s="52">
        <v>403672000</v>
      </c>
      <c r="S10" s="52">
        <v>17042000</v>
      </c>
      <c r="T10" s="27">
        <f t="shared" si="3"/>
        <v>1.6126910877725067E-2</v>
      </c>
      <c r="U10" s="27">
        <f t="shared" si="4"/>
        <v>9.2810331997023312E-5</v>
      </c>
      <c r="V10" s="27">
        <f t="shared" si="5"/>
        <v>2.4400119403872451E-2</v>
      </c>
      <c r="W10" s="57">
        <f t="shared" si="6"/>
        <v>-4.8135606149512969E-2</v>
      </c>
    </row>
    <row r="11" spans="1:32" ht="14.25" x14ac:dyDescent="0.2">
      <c r="B11" s="189"/>
      <c r="C11" s="68">
        <v>1.4</v>
      </c>
      <c r="D11" s="62" t="s">
        <v>124</v>
      </c>
      <c r="E11" s="52">
        <v>506655816</v>
      </c>
      <c r="F11" s="52">
        <v>152054516</v>
      </c>
      <c r="G11" s="52">
        <v>245059330</v>
      </c>
      <c r="H11" s="41">
        <f t="shared" si="0"/>
        <v>903769662</v>
      </c>
      <c r="I11" s="52">
        <v>137779007</v>
      </c>
      <c r="J11" s="52">
        <v>42562365</v>
      </c>
      <c r="K11" s="41">
        <f t="shared" si="1"/>
        <v>180341372</v>
      </c>
      <c r="L11" s="52">
        <v>723428291</v>
      </c>
      <c r="M11" s="41">
        <f t="shared" si="2"/>
        <v>903769663</v>
      </c>
      <c r="N11" s="52">
        <v>50395207</v>
      </c>
      <c r="O11" s="52">
        <v>42647207</v>
      </c>
      <c r="P11" s="52">
        <v>903769000</v>
      </c>
      <c r="Q11" s="52">
        <v>180341000</v>
      </c>
      <c r="R11" s="52">
        <v>723428000</v>
      </c>
      <c r="S11" s="52">
        <v>46988000</v>
      </c>
      <c r="T11" s="27">
        <f t="shared" si="3"/>
        <v>7.3248805834234188E-7</v>
      </c>
      <c r="U11" s="27">
        <f t="shared" si="4"/>
        <v>2.0627588845575881E-6</v>
      </c>
      <c r="V11" s="27">
        <f t="shared" si="5"/>
        <v>4.0225150256832744E-7</v>
      </c>
      <c r="W11" s="57">
        <f t="shared" si="6"/>
        <v>-9.2380884481144121E-2</v>
      </c>
    </row>
    <row r="12" spans="1:32" ht="14.25" x14ac:dyDescent="0.2">
      <c r="B12" s="189"/>
      <c r="C12" s="68">
        <v>1.5</v>
      </c>
      <c r="D12" s="62" t="s">
        <v>125</v>
      </c>
      <c r="E12" s="52">
        <v>378072865</v>
      </c>
      <c r="F12" s="52">
        <v>103601233</v>
      </c>
      <c r="G12" s="52">
        <v>955950</v>
      </c>
      <c r="H12" s="41">
        <f t="shared" si="0"/>
        <v>482630048</v>
      </c>
      <c r="I12" s="52">
        <v>36771662</v>
      </c>
      <c r="J12" s="52">
        <v>134085789</v>
      </c>
      <c r="K12" s="41">
        <f t="shared" si="1"/>
        <v>170857451</v>
      </c>
      <c r="L12" s="52">
        <v>311772597</v>
      </c>
      <c r="M12" s="41">
        <f t="shared" si="2"/>
        <v>482630048</v>
      </c>
      <c r="N12" s="52">
        <v>15703386</v>
      </c>
      <c r="O12" s="52">
        <v>7048986</v>
      </c>
      <c r="P12" s="52">
        <v>482631000</v>
      </c>
      <c r="Q12" s="52">
        <v>170858000</v>
      </c>
      <c r="R12" s="52">
        <v>311773000</v>
      </c>
      <c r="S12" s="52">
        <v>22479000</v>
      </c>
      <c r="T12" s="27">
        <f t="shared" si="3"/>
        <v>-1.9725214501347823E-6</v>
      </c>
      <c r="U12" s="27">
        <f t="shared" si="4"/>
        <v>-3.2131945826358732E-6</v>
      </c>
      <c r="V12" s="27">
        <f t="shared" si="5"/>
        <v>-1.2926071212067754E-6</v>
      </c>
      <c r="W12" s="57">
        <f t="shared" si="6"/>
        <v>-0.68641905778726808</v>
      </c>
    </row>
    <row r="13" spans="1:32" ht="14.25" x14ac:dyDescent="0.2">
      <c r="B13" s="189"/>
      <c r="C13" s="68">
        <v>1.6</v>
      </c>
      <c r="D13" s="62" t="s">
        <v>126</v>
      </c>
      <c r="E13" s="52">
        <v>69932426</v>
      </c>
      <c r="F13" s="52">
        <v>460250218</v>
      </c>
      <c r="G13" s="52">
        <v>107112095</v>
      </c>
      <c r="H13" s="41">
        <f t="shared" si="0"/>
        <v>637294739</v>
      </c>
      <c r="I13" s="52">
        <v>29489669</v>
      </c>
      <c r="J13" s="52">
        <v>80572256</v>
      </c>
      <c r="K13" s="41">
        <f t="shared" si="1"/>
        <v>110061925</v>
      </c>
      <c r="L13" s="52">
        <v>527232814</v>
      </c>
      <c r="M13" s="41">
        <f t="shared" si="2"/>
        <v>637294739</v>
      </c>
      <c r="N13" s="52">
        <v>8363847</v>
      </c>
      <c r="O13" s="52">
        <v>3783847</v>
      </c>
      <c r="P13" s="52">
        <v>637294000</v>
      </c>
      <c r="Q13" s="52">
        <v>110061000</v>
      </c>
      <c r="R13" s="52">
        <v>527233000</v>
      </c>
      <c r="S13" s="52">
        <v>11897000</v>
      </c>
      <c r="T13" s="27">
        <f t="shared" si="3"/>
        <v>1.1595903931309569E-6</v>
      </c>
      <c r="U13" s="27">
        <f t="shared" si="4"/>
        <v>8.4044302704863674E-6</v>
      </c>
      <c r="V13" s="27">
        <f t="shared" si="5"/>
        <v>-3.527852012298168E-7</v>
      </c>
      <c r="W13" s="57">
        <f t="shared" si="6"/>
        <v>-0.681949483062957</v>
      </c>
    </row>
    <row r="14" spans="1:32" ht="15" x14ac:dyDescent="0.2">
      <c r="B14" s="50">
        <v>2</v>
      </c>
      <c r="C14" s="68"/>
      <c r="D14" s="64" t="s">
        <v>127</v>
      </c>
      <c r="E14" s="52">
        <v>40069494079</v>
      </c>
      <c r="F14" s="52">
        <v>5482697057</v>
      </c>
      <c r="G14" s="52">
        <v>13667555753</v>
      </c>
      <c r="H14" s="41">
        <f t="shared" si="0"/>
        <v>59219746889</v>
      </c>
      <c r="I14" s="52">
        <v>21914617588</v>
      </c>
      <c r="J14" s="52">
        <v>7301680273</v>
      </c>
      <c r="K14" s="41">
        <f t="shared" si="1"/>
        <v>29216297861</v>
      </c>
      <c r="L14" s="52">
        <v>30003449028</v>
      </c>
      <c r="M14" s="41">
        <f t="shared" si="2"/>
        <v>59219746889</v>
      </c>
      <c r="N14" s="52">
        <v>6682012591</v>
      </c>
      <c r="O14" s="52">
        <v>6273203591</v>
      </c>
      <c r="P14" s="52">
        <v>42778874000</v>
      </c>
      <c r="Q14" s="52">
        <v>22139102000</v>
      </c>
      <c r="R14" s="52">
        <v>20639772000</v>
      </c>
      <c r="S14" s="52">
        <v>1168027000</v>
      </c>
      <c r="T14" s="27">
        <f t="shared" si="3"/>
        <v>0.3843222448772261</v>
      </c>
      <c r="U14" s="27">
        <f t="shared" si="4"/>
        <v>0.31966950877230704</v>
      </c>
      <c r="V14" s="27">
        <f t="shared" si="5"/>
        <v>0.453671534162296</v>
      </c>
      <c r="W14" s="57">
        <f t="shared" si="6"/>
        <v>4.3707693323870078</v>
      </c>
    </row>
    <row r="15" spans="1:32" ht="14.25" x14ac:dyDescent="0.2">
      <c r="B15" s="189">
        <v>3</v>
      </c>
      <c r="C15" s="68"/>
      <c r="D15" s="64" t="s">
        <v>128</v>
      </c>
      <c r="E15" s="52"/>
      <c r="F15" s="52"/>
      <c r="G15" s="52"/>
      <c r="H15" s="41"/>
      <c r="I15" s="52"/>
      <c r="J15" s="52"/>
      <c r="K15" s="41"/>
      <c r="L15" s="52"/>
      <c r="M15" s="41"/>
      <c r="N15" s="52"/>
      <c r="O15" s="52"/>
      <c r="P15" s="52"/>
      <c r="Q15" s="52"/>
      <c r="R15" s="52"/>
      <c r="S15" s="52"/>
      <c r="T15" s="27"/>
      <c r="U15" s="27"/>
      <c r="V15" s="27"/>
      <c r="W15" s="57"/>
    </row>
    <row r="16" spans="1:32" ht="14.25" x14ac:dyDescent="0.2">
      <c r="B16" s="189"/>
      <c r="C16" s="68">
        <v>3.1</v>
      </c>
      <c r="D16" s="62" t="s">
        <v>129</v>
      </c>
      <c r="E16" s="52">
        <v>1044688000</v>
      </c>
      <c r="F16" s="52">
        <v>114208000</v>
      </c>
      <c r="G16" s="52">
        <v>507125000</v>
      </c>
      <c r="H16" s="41">
        <f t="shared" si="0"/>
        <v>1666021000</v>
      </c>
      <c r="I16" s="52">
        <v>89341000</v>
      </c>
      <c r="J16" s="52">
        <v>920563000</v>
      </c>
      <c r="K16" s="41">
        <f t="shared" si="1"/>
        <v>1009904000</v>
      </c>
      <c r="L16" s="52">
        <v>656117000</v>
      </c>
      <c r="M16" s="41">
        <f t="shared" si="2"/>
        <v>1666021000</v>
      </c>
      <c r="N16" s="52">
        <v>82940000</v>
      </c>
      <c r="O16" s="52">
        <v>65192000</v>
      </c>
      <c r="P16" s="52">
        <v>1666021000</v>
      </c>
      <c r="Q16" s="52">
        <v>1009904000</v>
      </c>
      <c r="R16" s="52">
        <v>656117000</v>
      </c>
      <c r="S16" s="52">
        <v>82940000</v>
      </c>
      <c r="T16" s="27">
        <f t="shared" si="3"/>
        <v>0</v>
      </c>
      <c r="U16" s="27">
        <f t="shared" si="4"/>
        <v>0</v>
      </c>
      <c r="V16" s="27">
        <f t="shared" si="5"/>
        <v>0</v>
      </c>
      <c r="W16" s="57">
        <f t="shared" si="6"/>
        <v>-0.213986013986014</v>
      </c>
    </row>
    <row r="17" spans="2:23" ht="14.25" x14ac:dyDescent="0.2">
      <c r="B17" s="189"/>
      <c r="C17" s="68">
        <v>3.2</v>
      </c>
      <c r="D17" s="62" t="s">
        <v>130</v>
      </c>
      <c r="E17" s="52">
        <v>2210583412</v>
      </c>
      <c r="F17" s="52">
        <v>1796245413</v>
      </c>
      <c r="G17" s="52">
        <v>950172658</v>
      </c>
      <c r="H17" s="41">
        <f t="shared" si="0"/>
        <v>4957001483</v>
      </c>
      <c r="I17" s="52">
        <v>578205453</v>
      </c>
      <c r="J17" s="52">
        <v>2306752990</v>
      </c>
      <c r="K17" s="41">
        <f t="shared" si="1"/>
        <v>2884958443</v>
      </c>
      <c r="L17" s="52">
        <v>2072043050</v>
      </c>
      <c r="M17" s="41">
        <f t="shared" si="2"/>
        <v>4957001493</v>
      </c>
      <c r="N17" s="52">
        <v>126050800</v>
      </c>
      <c r="O17" s="52">
        <v>81933020</v>
      </c>
      <c r="P17" s="52">
        <v>4957002000</v>
      </c>
      <c r="Q17" s="52">
        <v>2884958000</v>
      </c>
      <c r="R17" s="52">
        <v>2072044000</v>
      </c>
      <c r="S17" s="52">
        <v>126051000</v>
      </c>
      <c r="T17" s="27">
        <f t="shared" si="3"/>
        <v>-1.042969117220449E-7</v>
      </c>
      <c r="U17" s="27">
        <f t="shared" si="4"/>
        <v>1.5355509508284004E-7</v>
      </c>
      <c r="V17" s="27">
        <f t="shared" si="5"/>
        <v>-4.5848447233746003E-7</v>
      </c>
      <c r="W17" s="57">
        <f t="shared" si="6"/>
        <v>-0.35000103132858923</v>
      </c>
    </row>
    <row r="18" spans="2:23" ht="14.25" x14ac:dyDescent="0.2">
      <c r="B18" s="189"/>
      <c r="C18" s="68">
        <v>3.3</v>
      </c>
      <c r="D18" s="62" t="s">
        <v>131</v>
      </c>
      <c r="E18" s="52">
        <v>1128389590</v>
      </c>
      <c r="F18" s="52">
        <v>497010730</v>
      </c>
      <c r="G18" s="52">
        <v>450516529</v>
      </c>
      <c r="H18" s="41">
        <f t="shared" si="0"/>
        <v>2075916849</v>
      </c>
      <c r="I18" s="52">
        <v>843827380</v>
      </c>
      <c r="J18" s="52">
        <v>171544974</v>
      </c>
      <c r="K18" s="41">
        <f t="shared" si="1"/>
        <v>1015372354</v>
      </c>
      <c r="L18" s="52">
        <v>1060544495</v>
      </c>
      <c r="M18" s="41">
        <f t="shared" si="2"/>
        <v>2075916849</v>
      </c>
      <c r="N18" s="52">
        <v>150152888</v>
      </c>
      <c r="O18" s="52">
        <v>84818888</v>
      </c>
      <c r="P18" s="52">
        <v>2075917000</v>
      </c>
      <c r="Q18" s="52">
        <v>1014364000</v>
      </c>
      <c r="R18" s="52">
        <v>1061553000</v>
      </c>
      <c r="S18" s="52">
        <v>186669000</v>
      </c>
      <c r="T18" s="27">
        <f t="shared" si="3"/>
        <v>-7.2738938984554782E-8</v>
      </c>
      <c r="U18" s="27">
        <f t="shared" si="4"/>
        <v>9.9407510518906435E-4</v>
      </c>
      <c r="V18" s="27">
        <f t="shared" si="5"/>
        <v>-9.5002793077689012E-4</v>
      </c>
      <c r="W18" s="57">
        <f t="shared" si="6"/>
        <v>-0.54561877976525297</v>
      </c>
    </row>
    <row r="19" spans="2:23" ht="14.25" x14ac:dyDescent="0.2">
      <c r="B19" s="189"/>
      <c r="C19" s="68">
        <v>3.4</v>
      </c>
      <c r="D19" s="62" t="s">
        <v>132</v>
      </c>
      <c r="E19" s="52"/>
      <c r="F19" s="52"/>
      <c r="G19" s="52"/>
      <c r="H19" s="41">
        <f t="shared" si="0"/>
        <v>0</v>
      </c>
      <c r="I19" s="52"/>
      <c r="J19" s="52"/>
      <c r="K19" s="41">
        <f t="shared" si="1"/>
        <v>0</v>
      </c>
      <c r="L19" s="52"/>
      <c r="M19" s="41">
        <f t="shared" si="2"/>
        <v>0</v>
      </c>
      <c r="N19" s="52"/>
      <c r="O19" s="52"/>
      <c r="P19" s="52"/>
      <c r="Q19" s="52"/>
      <c r="R19" s="52"/>
      <c r="S19" s="52"/>
      <c r="T19" s="27" t="e">
        <f t="shared" si="3"/>
        <v>#DIV/0!</v>
      </c>
      <c r="U19" s="27" t="e">
        <f t="shared" si="4"/>
        <v>#DIV/0!</v>
      </c>
      <c r="V19" s="27" t="e">
        <f t="shared" si="5"/>
        <v>#DIV/0!</v>
      </c>
      <c r="W19" s="57" t="e">
        <f t="shared" si="6"/>
        <v>#DIV/0!</v>
      </c>
    </row>
    <row r="20" spans="2:23" ht="14.25" x14ac:dyDescent="0.2">
      <c r="B20" s="189"/>
      <c r="C20" s="68">
        <v>3.5</v>
      </c>
      <c r="D20" s="62" t="s">
        <v>133</v>
      </c>
      <c r="E20" s="52">
        <v>397516649</v>
      </c>
      <c r="F20" s="52">
        <v>44535519</v>
      </c>
      <c r="G20" s="52"/>
      <c r="H20" s="41">
        <f t="shared" si="0"/>
        <v>442052168</v>
      </c>
      <c r="I20" s="52">
        <v>205584360</v>
      </c>
      <c r="J20" s="52"/>
      <c r="K20" s="41">
        <f t="shared" si="1"/>
        <v>205584360</v>
      </c>
      <c r="L20" s="52">
        <v>236467808</v>
      </c>
      <c r="M20" s="41">
        <f t="shared" si="2"/>
        <v>442052168</v>
      </c>
      <c r="N20" s="52">
        <v>52120000</v>
      </c>
      <c r="O20" s="52">
        <v>52120000</v>
      </c>
      <c r="P20" s="52">
        <v>442053000</v>
      </c>
      <c r="Q20" s="52">
        <v>205584000</v>
      </c>
      <c r="R20" s="52">
        <f>P20-Q20</f>
        <v>236469000</v>
      </c>
      <c r="S20" s="52">
        <v>52120000</v>
      </c>
      <c r="T20" s="27">
        <f t="shared" si="3"/>
        <v>-1.8821272562339809E-6</v>
      </c>
      <c r="U20" s="27">
        <f t="shared" si="4"/>
        <v>1.7511090357226243E-6</v>
      </c>
      <c r="V20" s="27">
        <f t="shared" si="5"/>
        <v>-5.0408298762205619E-6</v>
      </c>
      <c r="W20" s="57">
        <f t="shared" si="6"/>
        <v>0</v>
      </c>
    </row>
    <row r="21" spans="2:23" ht="14.25" x14ac:dyDescent="0.2">
      <c r="B21" s="189"/>
      <c r="C21" s="68">
        <v>3.6</v>
      </c>
      <c r="D21" s="62" t="s">
        <v>134</v>
      </c>
      <c r="E21" s="52">
        <v>230187357</v>
      </c>
      <c r="F21" s="52">
        <v>487735892</v>
      </c>
      <c r="G21" s="52">
        <v>9625046</v>
      </c>
      <c r="H21" s="41">
        <f t="shared" si="0"/>
        <v>727548295</v>
      </c>
      <c r="I21" s="52">
        <v>117145481</v>
      </c>
      <c r="J21" s="52">
        <v>76862715</v>
      </c>
      <c r="K21" s="41">
        <f t="shared" si="1"/>
        <v>194008196</v>
      </c>
      <c r="L21" s="52">
        <v>533540099</v>
      </c>
      <c r="M21" s="41">
        <f t="shared" si="2"/>
        <v>727548295</v>
      </c>
      <c r="N21" s="52"/>
      <c r="O21" s="52"/>
      <c r="P21" s="52">
        <v>727548000</v>
      </c>
      <c r="Q21" s="52">
        <v>194008000</v>
      </c>
      <c r="R21" s="52">
        <v>533540000</v>
      </c>
      <c r="S21" s="52"/>
      <c r="T21" s="27">
        <f t="shared" si="3"/>
        <v>4.0547152902626356E-7</v>
      </c>
      <c r="U21" s="27">
        <f t="shared" si="4"/>
        <v>1.0102676178301925E-6</v>
      </c>
      <c r="V21" s="27">
        <f t="shared" si="5"/>
        <v>1.855530981744574E-7</v>
      </c>
      <c r="W21" s="57" t="e">
        <f t="shared" si="6"/>
        <v>#DIV/0!</v>
      </c>
    </row>
    <row r="22" spans="2:23" ht="14.25" x14ac:dyDescent="0.2">
      <c r="B22" s="189">
        <v>4</v>
      </c>
      <c r="C22" s="68"/>
      <c r="D22" s="64" t="s">
        <v>135</v>
      </c>
      <c r="E22" s="52"/>
      <c r="F22" s="52"/>
      <c r="G22" s="52"/>
      <c r="H22" s="41"/>
      <c r="I22" s="52"/>
      <c r="J22" s="52"/>
      <c r="K22" s="41"/>
      <c r="L22" s="52"/>
      <c r="M22" s="41"/>
      <c r="N22" s="52"/>
      <c r="O22" s="52"/>
      <c r="P22" s="52"/>
      <c r="Q22" s="52"/>
      <c r="R22" s="52"/>
      <c r="S22" s="52"/>
      <c r="T22" s="27"/>
      <c r="U22" s="27"/>
      <c r="V22" s="27"/>
      <c r="W22" s="57"/>
    </row>
    <row r="23" spans="2:23" ht="14.25" x14ac:dyDescent="0.2">
      <c r="B23" s="189"/>
      <c r="C23" s="68">
        <v>4.0999999999999996</v>
      </c>
      <c r="D23" s="62" t="s">
        <v>136</v>
      </c>
      <c r="E23" s="52">
        <v>940500000</v>
      </c>
      <c r="F23" s="52">
        <v>220000000</v>
      </c>
      <c r="G23" s="52">
        <v>19500000</v>
      </c>
      <c r="H23" s="41">
        <f t="shared" si="0"/>
        <v>1180000000</v>
      </c>
      <c r="I23" s="52">
        <v>50000000</v>
      </c>
      <c r="J23" s="52">
        <v>50000000</v>
      </c>
      <c r="K23" s="41">
        <f t="shared" si="1"/>
        <v>100000000</v>
      </c>
      <c r="L23" s="52">
        <v>1080000000</v>
      </c>
      <c r="M23" s="41">
        <f t="shared" si="2"/>
        <v>1180000000</v>
      </c>
      <c r="N23" s="52">
        <v>38000000</v>
      </c>
      <c r="O23" s="52">
        <v>38000000</v>
      </c>
      <c r="P23" s="52">
        <v>1180000000</v>
      </c>
      <c r="Q23" s="52">
        <v>100000000</v>
      </c>
      <c r="R23" s="52">
        <v>1080000000</v>
      </c>
      <c r="S23" s="52">
        <v>35000000</v>
      </c>
      <c r="T23" s="27">
        <f t="shared" si="3"/>
        <v>0</v>
      </c>
      <c r="U23" s="27">
        <f t="shared" si="4"/>
        <v>0</v>
      </c>
      <c r="V23" s="27">
        <f t="shared" si="5"/>
        <v>0</v>
      </c>
      <c r="W23" s="57">
        <f t="shared" si="6"/>
        <v>8.5714285714285715E-2</v>
      </c>
    </row>
    <row r="24" spans="2:23" ht="14.25" x14ac:dyDescent="0.2">
      <c r="B24" s="189"/>
      <c r="C24" s="68">
        <v>4.2</v>
      </c>
      <c r="D24" s="62" t="s">
        <v>137</v>
      </c>
      <c r="E24" s="52">
        <v>1215892000</v>
      </c>
      <c r="F24" s="52">
        <v>443008000</v>
      </c>
      <c r="G24" s="52">
        <v>283790000</v>
      </c>
      <c r="H24" s="41">
        <f t="shared" si="0"/>
        <v>1942690000</v>
      </c>
      <c r="I24" s="52">
        <v>374625000</v>
      </c>
      <c r="J24" s="52">
        <v>55000000</v>
      </c>
      <c r="K24" s="41">
        <f t="shared" si="1"/>
        <v>429625000</v>
      </c>
      <c r="L24" s="52">
        <v>1513065000</v>
      </c>
      <c r="M24" s="41">
        <f t="shared" si="2"/>
        <v>1942690000</v>
      </c>
      <c r="N24" s="52">
        <v>47375000</v>
      </c>
      <c r="O24" s="52">
        <v>47375000</v>
      </c>
      <c r="P24" s="52">
        <v>1942690000</v>
      </c>
      <c r="Q24" s="52">
        <v>429625000</v>
      </c>
      <c r="R24" s="52">
        <v>1513065000</v>
      </c>
      <c r="S24" s="52">
        <v>47375000</v>
      </c>
      <c r="T24" s="27">
        <f t="shared" si="3"/>
        <v>0</v>
      </c>
      <c r="U24" s="27">
        <f t="shared" si="4"/>
        <v>0</v>
      </c>
      <c r="V24" s="27">
        <f t="shared" si="5"/>
        <v>0</v>
      </c>
      <c r="W24" s="57">
        <f t="shared" si="6"/>
        <v>0</v>
      </c>
    </row>
    <row r="25" spans="2:23" ht="14.25" x14ac:dyDescent="0.2">
      <c r="B25" s="189"/>
      <c r="C25" s="68">
        <v>4.3</v>
      </c>
      <c r="D25" s="62" t="s">
        <v>138</v>
      </c>
      <c r="E25" s="52">
        <v>2149248232</v>
      </c>
      <c r="F25" s="52">
        <v>390736722</v>
      </c>
      <c r="G25" s="52"/>
      <c r="H25" s="41">
        <f t="shared" si="0"/>
        <v>2539984954</v>
      </c>
      <c r="I25" s="52">
        <v>1922763807</v>
      </c>
      <c r="J25" s="52">
        <v>93405043</v>
      </c>
      <c r="K25" s="41">
        <f t="shared" si="1"/>
        <v>2016168850</v>
      </c>
      <c r="L25" s="52">
        <v>523816104</v>
      </c>
      <c r="M25" s="41">
        <f t="shared" si="2"/>
        <v>2539984954</v>
      </c>
      <c r="N25" s="52">
        <v>41060626</v>
      </c>
      <c r="O25" s="52">
        <v>54549620</v>
      </c>
      <c r="P25" s="52">
        <v>2539984000</v>
      </c>
      <c r="Q25" s="52">
        <v>2016168000</v>
      </c>
      <c r="R25" s="52">
        <v>523816000</v>
      </c>
      <c r="S25" s="52">
        <v>71993000</v>
      </c>
      <c r="T25" s="27">
        <f t="shared" si="3"/>
        <v>3.7559291712073775E-7</v>
      </c>
      <c r="U25" s="27">
        <f t="shared" si="4"/>
        <v>4.2159185147269473E-7</v>
      </c>
      <c r="V25" s="27">
        <f t="shared" si="5"/>
        <v>1.9854299983200209E-7</v>
      </c>
      <c r="W25" s="57">
        <f t="shared" si="6"/>
        <v>-0.24229272290361564</v>
      </c>
    </row>
    <row r="26" spans="2:23" ht="14.25" x14ac:dyDescent="0.2">
      <c r="B26" s="189"/>
      <c r="C26" s="68">
        <v>4.4000000000000004</v>
      </c>
      <c r="D26" s="62" t="s">
        <v>139</v>
      </c>
      <c r="E26" s="52">
        <v>1286602000</v>
      </c>
      <c r="F26" s="52">
        <v>529776000</v>
      </c>
      <c r="G26" s="52">
        <v>367025000</v>
      </c>
      <c r="H26" s="41">
        <f t="shared" si="0"/>
        <v>2183403000</v>
      </c>
      <c r="I26" s="52">
        <v>631956000</v>
      </c>
      <c r="J26" s="52">
        <v>6584000</v>
      </c>
      <c r="K26" s="41">
        <f t="shared" si="1"/>
        <v>638540000</v>
      </c>
      <c r="L26" s="52">
        <v>1544863000</v>
      </c>
      <c r="M26" s="41">
        <f t="shared" si="2"/>
        <v>2183403000</v>
      </c>
      <c r="N26" s="52"/>
      <c r="O26" s="52"/>
      <c r="P26" s="52">
        <v>2183403000</v>
      </c>
      <c r="Q26" s="52">
        <v>638540000</v>
      </c>
      <c r="R26" s="52">
        <f>P26-Q26</f>
        <v>1544863000</v>
      </c>
      <c r="S26" s="52"/>
      <c r="T26" s="27">
        <f t="shared" si="3"/>
        <v>0</v>
      </c>
      <c r="U26" s="27">
        <f t="shared" si="4"/>
        <v>0</v>
      </c>
      <c r="V26" s="27">
        <f t="shared" si="5"/>
        <v>0</v>
      </c>
      <c r="W26" s="57" t="e">
        <f t="shared" si="6"/>
        <v>#DIV/0!</v>
      </c>
    </row>
    <row r="27" spans="2:23" ht="14.25" x14ac:dyDescent="0.2">
      <c r="B27" s="189">
        <v>5</v>
      </c>
      <c r="C27" s="68"/>
      <c r="D27" s="64" t="s">
        <v>140</v>
      </c>
      <c r="E27" s="52"/>
      <c r="F27" s="52"/>
      <c r="G27" s="52"/>
      <c r="H27" s="41"/>
      <c r="I27" s="52"/>
      <c r="J27" s="52"/>
      <c r="K27" s="41"/>
      <c r="L27" s="52"/>
      <c r="M27" s="41"/>
      <c r="N27" s="52"/>
      <c r="O27" s="52"/>
      <c r="P27" s="52"/>
      <c r="Q27" s="52"/>
      <c r="R27" s="52"/>
      <c r="S27" s="52"/>
      <c r="T27" s="27"/>
      <c r="U27" s="27"/>
      <c r="V27" s="27"/>
      <c r="W27" s="57"/>
    </row>
    <row r="28" spans="2:23" ht="14.25" x14ac:dyDescent="0.2">
      <c r="B28" s="189"/>
      <c r="C28" s="68">
        <v>5.0999999999999996</v>
      </c>
      <c r="D28" s="62" t="s">
        <v>141</v>
      </c>
      <c r="E28" s="52">
        <v>3662005000</v>
      </c>
      <c r="F28" s="52">
        <v>457085000</v>
      </c>
      <c r="G28" s="52">
        <v>114779000</v>
      </c>
      <c r="H28" s="41">
        <f t="shared" si="0"/>
        <v>4233869000</v>
      </c>
      <c r="I28" s="52">
        <v>530721000</v>
      </c>
      <c r="J28" s="52">
        <v>160038000</v>
      </c>
      <c r="K28" s="41">
        <f t="shared" si="1"/>
        <v>690759000</v>
      </c>
      <c r="L28" s="52">
        <v>3543110000</v>
      </c>
      <c r="M28" s="41">
        <f t="shared" si="2"/>
        <v>4233869000</v>
      </c>
      <c r="N28" s="52">
        <v>457250000</v>
      </c>
      <c r="O28" s="52">
        <v>297212000</v>
      </c>
      <c r="P28" s="52">
        <v>4229443000</v>
      </c>
      <c r="Q28" s="52">
        <v>686333000</v>
      </c>
      <c r="R28" s="52">
        <v>3543110000</v>
      </c>
      <c r="S28" s="52">
        <v>457250000</v>
      </c>
      <c r="T28" s="27">
        <f t="shared" si="3"/>
        <v>1.0464734954460906E-3</v>
      </c>
      <c r="U28" s="27">
        <f t="shared" si="4"/>
        <v>6.4487646667142628E-3</v>
      </c>
      <c r="V28" s="27">
        <f t="shared" si="5"/>
        <v>0</v>
      </c>
      <c r="W28" s="57">
        <f t="shared" si="6"/>
        <v>-0.35000109349371239</v>
      </c>
    </row>
    <row r="29" spans="2:23" ht="14.25" x14ac:dyDescent="0.2">
      <c r="B29" s="189"/>
      <c r="C29" s="68">
        <v>5.2</v>
      </c>
      <c r="D29" s="62" t="s">
        <v>142</v>
      </c>
      <c r="E29" s="52">
        <v>1345051857</v>
      </c>
      <c r="F29" s="52">
        <v>622683311</v>
      </c>
      <c r="G29" s="52">
        <v>1888148909</v>
      </c>
      <c r="H29" s="41">
        <f t="shared" si="0"/>
        <v>3855884077</v>
      </c>
      <c r="I29" s="52">
        <v>235974264</v>
      </c>
      <c r="J29" s="52">
        <v>1059293810</v>
      </c>
      <c r="K29" s="41">
        <f t="shared" si="1"/>
        <v>1295268074</v>
      </c>
      <c r="L29" s="52">
        <v>2560616003</v>
      </c>
      <c r="M29" s="41">
        <f t="shared" si="2"/>
        <v>3855884077</v>
      </c>
      <c r="N29" s="52">
        <v>211804765</v>
      </c>
      <c r="O29" s="52">
        <v>128144765</v>
      </c>
      <c r="P29" s="52">
        <v>1968115000</v>
      </c>
      <c r="Q29" s="52">
        <v>1295268000</v>
      </c>
      <c r="R29" s="52">
        <v>672847000</v>
      </c>
      <c r="S29" s="52">
        <v>239030000</v>
      </c>
      <c r="T29" s="27">
        <f t="shared" si="3"/>
        <v>0.95917620515061364</v>
      </c>
      <c r="U29" s="27">
        <f t="shared" si="4"/>
        <v>5.7131033886423504E-8</v>
      </c>
      <c r="V29" s="27">
        <f t="shared" si="5"/>
        <v>2.8056437838022612</v>
      </c>
      <c r="W29" s="57">
        <f t="shared" si="6"/>
        <v>-0.46389672844412833</v>
      </c>
    </row>
    <row r="30" spans="2:23" ht="14.25" x14ac:dyDescent="0.2">
      <c r="B30" s="189"/>
      <c r="C30" s="68">
        <v>5.3</v>
      </c>
      <c r="D30" s="62" t="s">
        <v>143</v>
      </c>
      <c r="E30" s="52">
        <v>68481000</v>
      </c>
      <c r="F30" s="52">
        <v>248149000</v>
      </c>
      <c r="G30" s="52">
        <v>1829723000</v>
      </c>
      <c r="H30" s="41">
        <f t="shared" si="0"/>
        <v>2146353000</v>
      </c>
      <c r="I30" s="52">
        <v>20336000</v>
      </c>
      <c r="J30" s="52">
        <v>1030069000</v>
      </c>
      <c r="K30" s="41">
        <f t="shared" si="1"/>
        <v>1050405000</v>
      </c>
      <c r="L30" s="52">
        <v>1095948000</v>
      </c>
      <c r="M30" s="41">
        <f t="shared" si="2"/>
        <v>2146353000</v>
      </c>
      <c r="N30" s="52">
        <v>63435000</v>
      </c>
      <c r="O30" s="52">
        <v>51635000</v>
      </c>
      <c r="P30" s="52">
        <v>2146353000</v>
      </c>
      <c r="Q30" s="52">
        <v>1050405000</v>
      </c>
      <c r="R30" s="52">
        <v>1095948000</v>
      </c>
      <c r="S30" s="52">
        <v>63435000</v>
      </c>
      <c r="T30" s="27">
        <f t="shared" si="3"/>
        <v>0</v>
      </c>
      <c r="U30" s="27">
        <f t="shared" si="4"/>
        <v>0</v>
      </c>
      <c r="V30" s="27">
        <f t="shared" si="5"/>
        <v>0</v>
      </c>
      <c r="W30" s="57">
        <f t="shared" si="6"/>
        <v>-0.18601718294317018</v>
      </c>
    </row>
    <row r="31" spans="2:23" ht="14.25" x14ac:dyDescent="0.2">
      <c r="B31" s="189"/>
      <c r="C31" s="68">
        <v>5.4</v>
      </c>
      <c r="D31" s="62" t="s">
        <v>144</v>
      </c>
      <c r="E31" s="52">
        <v>9098479232</v>
      </c>
      <c r="F31" s="52">
        <v>531593591</v>
      </c>
      <c r="G31" s="52">
        <f>1377315265+27043045</f>
        <v>1404358310</v>
      </c>
      <c r="H31" s="41">
        <f t="shared" si="0"/>
        <v>11034431133</v>
      </c>
      <c r="I31" s="52">
        <v>1681476244</v>
      </c>
      <c r="J31" s="52">
        <v>4212950518</v>
      </c>
      <c r="K31" s="41">
        <f t="shared" si="1"/>
        <v>5894426762</v>
      </c>
      <c r="L31" s="52">
        <v>5140004372</v>
      </c>
      <c r="M31" s="41">
        <f t="shared" si="2"/>
        <v>11034431134</v>
      </c>
      <c r="N31" s="52">
        <v>101528025</v>
      </c>
      <c r="O31" s="52">
        <v>54379630</v>
      </c>
      <c r="P31" s="52">
        <v>11007389000</v>
      </c>
      <c r="Q31" s="52">
        <v>5894427000</v>
      </c>
      <c r="R31" s="52">
        <v>5112962000</v>
      </c>
      <c r="S31" s="52">
        <v>122857000</v>
      </c>
      <c r="T31" s="27">
        <f t="shared" si="3"/>
        <v>2.4567254777677068E-3</v>
      </c>
      <c r="U31" s="27">
        <f t="shared" si="4"/>
        <v>-4.0377122322492076E-8</v>
      </c>
      <c r="V31" s="27">
        <f t="shared" si="5"/>
        <v>5.2889835676463073E-3</v>
      </c>
      <c r="W31" s="57">
        <f t="shared" si="6"/>
        <v>-0.55737458997045342</v>
      </c>
    </row>
    <row r="32" spans="2:23" ht="15.75" thickBot="1" x14ac:dyDescent="0.25">
      <c r="B32" s="66"/>
      <c r="C32" s="69"/>
      <c r="D32" s="65"/>
      <c r="E32" s="58"/>
      <c r="F32" s="58"/>
      <c r="G32" s="58"/>
      <c r="H32" s="59"/>
      <c r="I32" s="58"/>
      <c r="J32" s="58"/>
      <c r="K32" s="59"/>
      <c r="L32" s="58"/>
      <c r="M32" s="59"/>
      <c r="N32" s="58"/>
      <c r="O32" s="58"/>
      <c r="P32" s="58"/>
      <c r="Q32" s="58"/>
      <c r="R32" s="58"/>
      <c r="S32" s="58"/>
      <c r="T32" s="60"/>
      <c r="U32" s="60"/>
      <c r="V32" s="60"/>
      <c r="W32" s="61"/>
    </row>
    <row r="33" spans="2:23" ht="13.5" thickBot="1" x14ac:dyDescent="0.25"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</row>
    <row r="34" spans="2:23" x14ac:dyDescent="0.2">
      <c r="B34" s="9" t="s">
        <v>1</v>
      </c>
      <c r="C34" s="8"/>
      <c r="D34" s="1"/>
      <c r="E34" s="43"/>
      <c r="F34" s="44"/>
      <c r="G34" s="45"/>
      <c r="H34" s="44"/>
      <c r="I34" s="46"/>
      <c r="J34" s="46"/>
      <c r="K34" s="47"/>
      <c r="L34" s="44"/>
      <c r="M34" s="48"/>
      <c r="N34" s="44"/>
      <c r="O34" s="48"/>
      <c r="P34" s="44"/>
      <c r="Q34" s="49"/>
      <c r="R34" s="49"/>
      <c r="S34" s="49"/>
      <c r="T34" s="29"/>
      <c r="U34" s="29"/>
      <c r="V34" s="29"/>
      <c r="W34" s="30"/>
    </row>
    <row r="35" spans="2:23" x14ac:dyDescent="0.2">
      <c r="B35" s="2"/>
      <c r="C35" s="174" t="s">
        <v>145</v>
      </c>
      <c r="D35" s="175"/>
      <c r="E35" s="175"/>
      <c r="F35" s="175"/>
      <c r="G35" s="175"/>
      <c r="H35" s="175"/>
      <c r="I35" s="175"/>
      <c r="J35" s="175"/>
      <c r="K35" s="175"/>
      <c r="L35" s="175"/>
      <c r="M35" s="175"/>
      <c r="N35" s="175"/>
      <c r="O35" s="175"/>
      <c r="P35" s="175"/>
      <c r="Q35" s="175"/>
      <c r="R35" s="175"/>
      <c r="S35" s="175"/>
      <c r="T35" s="175"/>
      <c r="U35" s="175"/>
      <c r="V35" s="175"/>
      <c r="W35" s="33"/>
    </row>
    <row r="36" spans="2:23" x14ac:dyDescent="0.2">
      <c r="B36" s="2"/>
      <c r="C36" s="175"/>
      <c r="D36" s="175"/>
      <c r="E36" s="175"/>
      <c r="F36" s="175"/>
      <c r="G36" s="175"/>
      <c r="H36" s="175"/>
      <c r="I36" s="175"/>
      <c r="J36" s="175"/>
      <c r="K36" s="175"/>
      <c r="L36" s="175"/>
      <c r="M36" s="175"/>
      <c r="N36" s="175"/>
      <c r="O36" s="175"/>
      <c r="P36" s="175"/>
      <c r="Q36" s="175"/>
      <c r="R36" s="175"/>
      <c r="S36" s="175"/>
      <c r="T36" s="175"/>
      <c r="U36" s="175"/>
      <c r="V36" s="175"/>
      <c r="W36" s="33"/>
    </row>
    <row r="37" spans="2:23" x14ac:dyDescent="0.2">
      <c r="B37" s="2"/>
      <c r="C37" s="175"/>
      <c r="D37" s="175"/>
      <c r="E37" s="175"/>
      <c r="F37" s="175"/>
      <c r="G37" s="175"/>
      <c r="H37" s="175"/>
      <c r="I37" s="175"/>
      <c r="J37" s="175"/>
      <c r="K37" s="175"/>
      <c r="L37" s="175"/>
      <c r="M37" s="175"/>
      <c r="N37" s="175"/>
      <c r="O37" s="175"/>
      <c r="P37" s="175"/>
      <c r="Q37" s="175"/>
      <c r="R37" s="175"/>
      <c r="S37" s="175"/>
      <c r="T37" s="175"/>
      <c r="U37" s="175"/>
      <c r="V37" s="175"/>
      <c r="W37" s="33"/>
    </row>
    <row r="38" spans="2:23" x14ac:dyDescent="0.2">
      <c r="B38" s="2"/>
      <c r="C38" s="175"/>
      <c r="D38" s="175"/>
      <c r="E38" s="175"/>
      <c r="F38" s="175"/>
      <c r="G38" s="175"/>
      <c r="H38" s="175"/>
      <c r="I38" s="175"/>
      <c r="J38" s="175"/>
      <c r="K38" s="175"/>
      <c r="L38" s="175"/>
      <c r="M38" s="175"/>
      <c r="N38" s="175"/>
      <c r="O38" s="175"/>
      <c r="P38" s="175"/>
      <c r="Q38" s="175"/>
      <c r="R38" s="175"/>
      <c r="S38" s="175"/>
      <c r="T38" s="175"/>
      <c r="U38" s="175"/>
      <c r="V38" s="175"/>
      <c r="W38" s="33"/>
    </row>
    <row r="39" spans="2:23" ht="13.5" thickBot="1" x14ac:dyDescent="0.25">
      <c r="B39" s="3"/>
      <c r="C39" s="4"/>
      <c r="D39" s="4"/>
      <c r="E39" s="5"/>
      <c r="F39" s="6"/>
      <c r="G39" s="6"/>
      <c r="H39" s="6"/>
      <c r="I39" s="6"/>
      <c r="J39" s="6"/>
      <c r="K39" s="7"/>
      <c r="L39" s="6"/>
      <c r="M39" s="4"/>
      <c r="N39" s="6"/>
      <c r="O39" s="4"/>
      <c r="P39" s="6"/>
      <c r="Q39" s="31"/>
      <c r="R39" s="31"/>
      <c r="S39" s="31"/>
      <c r="T39" s="31"/>
      <c r="U39" s="31"/>
      <c r="V39" s="31"/>
      <c r="W39" s="32"/>
    </row>
  </sheetData>
  <customSheetViews>
    <customSheetView guid="{7043DB3C-32B3-43B5-9ACE-4B1C78863594}" scale="75" state="hidden" topLeftCell="B2">
      <pane xSplit="3" ySplit="5" topLeftCell="M7" activePane="bottomRight" state="frozen"/>
      <selection pane="bottomRight" activeCell="C35" sqref="C35:V38"/>
      <pageMargins left="0.75" right="0.75" top="1" bottom="1" header="0" footer="0"/>
      <pageSetup paperSize="9" orientation="landscape" r:id="rId1"/>
      <headerFooter alignWithMargins="0"/>
    </customSheetView>
  </customSheetViews>
  <mergeCells count="10">
    <mergeCell ref="C35:V38"/>
    <mergeCell ref="T4:W4"/>
    <mergeCell ref="B4:C5"/>
    <mergeCell ref="D4:D5"/>
    <mergeCell ref="P4:S4"/>
    <mergeCell ref="E4:O4"/>
    <mergeCell ref="B7:B13"/>
    <mergeCell ref="B15:B21"/>
    <mergeCell ref="B22:B26"/>
    <mergeCell ref="B27:B31"/>
  </mergeCells>
  <phoneticPr fontId="0" type="noConversion"/>
  <conditionalFormatting sqref="D4 B6:D6 B4 D34:P34 B34:B39 C34:C35 C39:P39 B7 B14 C7:D32">
    <cfRule type="cellIs" dxfId="312" priority="1" stopIfTrue="1" operator="equal">
      <formula>"NO ADMISIBLE"</formula>
    </cfRule>
  </conditionalFormatting>
  <pageMargins left="0.75" right="0.75" top="1" bottom="1" header="0" footer="0"/>
  <pageSetup paperSize="9" orientation="landscape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>
    <tabColor rgb="FFFFC000"/>
  </sheetPr>
  <dimension ref="A1:M7"/>
  <sheetViews>
    <sheetView workbookViewId="0">
      <selection activeCell="D34" sqref="D34"/>
    </sheetView>
  </sheetViews>
  <sheetFormatPr baseColWidth="10" defaultRowHeight="12.75" x14ac:dyDescent="0.2"/>
  <cols>
    <col min="1" max="1" width="11.42578125" style="166"/>
    <col min="2" max="2" width="18.5703125" style="166" bestFit="1" customWidth="1"/>
    <col min="3" max="3" width="11.42578125" style="166"/>
    <col min="4" max="4" width="18.140625" style="166" customWidth="1"/>
    <col min="5" max="5" width="4.7109375" style="166" customWidth="1"/>
    <col min="6" max="6" width="12.85546875" style="166" bestFit="1" customWidth="1"/>
    <col min="7" max="7" width="4.7109375" style="160" customWidth="1"/>
    <col min="8" max="8" width="15.42578125" style="160" customWidth="1"/>
    <col min="9" max="9" width="14.7109375" style="160" customWidth="1"/>
    <col min="10" max="10" width="4.7109375" style="160" customWidth="1"/>
    <col min="11" max="11" width="11.42578125" style="160"/>
    <col min="12" max="12" width="12.85546875" style="170" bestFit="1" customWidth="1"/>
    <col min="13" max="13" width="13.85546875" style="170" bestFit="1" customWidth="1"/>
    <col min="14" max="16384" width="11.42578125" style="160"/>
  </cols>
  <sheetData>
    <row r="1" spans="1:11" ht="41.25" customHeight="1" x14ac:dyDescent="0.2">
      <c r="A1" s="157" t="s">
        <v>162</v>
      </c>
      <c r="B1" s="157" t="s">
        <v>163</v>
      </c>
      <c r="C1" s="157" t="s">
        <v>0</v>
      </c>
      <c r="D1" s="157" t="s">
        <v>186</v>
      </c>
      <c r="E1" s="158"/>
      <c r="F1" s="159" t="s">
        <v>204</v>
      </c>
      <c r="H1" s="159" t="s">
        <v>205</v>
      </c>
      <c r="I1" s="159" t="s">
        <v>101</v>
      </c>
      <c r="K1" s="159" t="s">
        <v>206</v>
      </c>
    </row>
    <row r="2" spans="1:11" x14ac:dyDescent="0.2">
      <c r="A2" s="161">
        <v>1</v>
      </c>
      <c r="B2" s="162">
        <v>2700000000</v>
      </c>
      <c r="C2" s="163">
        <v>8</v>
      </c>
      <c r="D2" s="172"/>
      <c r="E2" s="164"/>
      <c r="F2" s="165">
        <v>781242</v>
      </c>
      <c r="H2" s="169">
        <f>+IF(OR(B2="",PlazoM1=""),"",B2/PlazoM1)</f>
        <v>337500000</v>
      </c>
      <c r="I2" s="169">
        <f>IF(OR(B2="",$K$2=""),"",B2*$K$2)</f>
        <v>540000000</v>
      </c>
      <c r="K2" s="171">
        <v>0.2</v>
      </c>
    </row>
    <row r="3" spans="1:11" x14ac:dyDescent="0.2">
      <c r="A3" s="161"/>
      <c r="B3" s="162"/>
      <c r="C3" s="163"/>
      <c r="D3" s="162"/>
      <c r="H3" s="169" t="str">
        <f>+IF(OR(B3="",PlazoM2=""),"",B3/PlazoM2)</f>
        <v/>
      </c>
      <c r="I3" s="169" t="str">
        <f t="shared" ref="I3:I5" si="0">IF(OR(B3="",$K$2=""),"",B3*$K$2)</f>
        <v/>
      </c>
    </row>
    <row r="4" spans="1:11" x14ac:dyDescent="0.2">
      <c r="A4" s="161"/>
      <c r="B4" s="162"/>
      <c r="C4" s="163"/>
      <c r="D4" s="162"/>
      <c r="H4" s="169" t="str">
        <f>+IF(OR(B4="",PlazoM3=""),"",B4/PlazoM3)</f>
        <v/>
      </c>
      <c r="I4" s="169" t="str">
        <f t="shared" si="0"/>
        <v/>
      </c>
    </row>
    <row r="5" spans="1:11" x14ac:dyDescent="0.2">
      <c r="A5" s="161"/>
      <c r="B5" s="162"/>
      <c r="C5" s="163"/>
      <c r="D5" s="162"/>
      <c r="H5" s="169" t="str">
        <f>+IF(OR(B5="",PlazoM4=""),"",B5/PlazoM4)</f>
        <v/>
      </c>
      <c r="I5" s="169" t="str">
        <f t="shared" si="0"/>
        <v/>
      </c>
    </row>
    <row r="6" spans="1:11" x14ac:dyDescent="0.2">
      <c r="E6" s="167"/>
    </row>
    <row r="7" spans="1:11" x14ac:dyDescent="0.2">
      <c r="D7" s="168"/>
    </row>
  </sheetData>
  <sheetProtection algorithmName="SHA-512" hashValue="4r949RO7YcdiIpeNoOct4SQ6psUspou8x03Uhtqa5z036Kc1pMM2FcLxMuQAYgUIrSQ9Otdffl35lniJeEGgoQ==" saltValue="CuV3LwUTecbEQODleTrigw==" spinCount="100000" sheet="1" objects="1" scenarios="1"/>
  <customSheetViews>
    <customSheetView guid="{7043DB3C-32B3-43B5-9ACE-4B1C78863594}" topLeftCell="A4">
      <selection activeCell="F24" sqref="F24"/>
      <pageMargins left="0.75" right="0.75" top="1" bottom="1" header="0" footer="0"/>
      <headerFooter alignWithMargins="0"/>
    </customSheetView>
  </customSheetViews>
  <phoneticPr fontId="25" type="noConversion"/>
  <pageMargins left="0.75" right="0.75" top="1" bottom="1" header="0" footer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3"/>
  <dimension ref="A1:AK154"/>
  <sheetViews>
    <sheetView tabSelected="1" zoomScale="80" zoomScaleNormal="80" zoomScaleSheetLayoutView="100" workbookViewId="0">
      <selection activeCell="C16" sqref="C16"/>
    </sheetView>
  </sheetViews>
  <sheetFormatPr baseColWidth="10" defaultRowHeight="18" customHeight="1" x14ac:dyDescent="0.2"/>
  <cols>
    <col min="1" max="1" width="19.85546875" style="127" customWidth="1"/>
    <col min="2" max="2" width="8.85546875" style="127" bestFit="1" customWidth="1"/>
    <col min="3" max="3" width="37" style="127" customWidth="1"/>
    <col min="4" max="4" width="17.42578125" style="127" customWidth="1"/>
    <col min="5" max="5" width="25" style="127" customWidth="1"/>
    <col min="6" max="6" width="26.7109375" style="130" customWidth="1"/>
    <col min="7" max="7" width="25" style="130" bestFit="1" customWidth="1"/>
    <col min="8" max="9" width="23.140625" style="130" customWidth="1"/>
    <col min="10" max="10" width="28.7109375" style="131" customWidth="1"/>
    <col min="11" max="11" width="28.28515625" style="131" customWidth="1"/>
    <col min="12" max="12" width="23" style="131" customWidth="1"/>
    <col min="13" max="13" width="20.85546875" style="131" customWidth="1"/>
    <col min="14" max="14" width="4.140625" style="132" bestFit="1" customWidth="1"/>
    <col min="15" max="15" width="8" style="132" bestFit="1" customWidth="1"/>
    <col min="16" max="16" width="8" style="132" hidden="1" customWidth="1"/>
    <col min="17" max="17" width="19.5703125" style="132" hidden="1" customWidth="1"/>
    <col min="18" max="18" width="21.7109375" style="132" bestFit="1" customWidth="1"/>
    <col min="19" max="19" width="24.85546875" style="132" customWidth="1"/>
    <col min="20" max="20" width="21.5703125" style="132" customWidth="1"/>
    <col min="21" max="21" width="27.85546875" style="132" customWidth="1"/>
    <col min="22" max="22" width="17.85546875" style="132" customWidth="1"/>
    <col min="23" max="24" width="14.7109375" style="132" customWidth="1"/>
    <col min="25" max="25" width="17.5703125" style="132" customWidth="1"/>
    <col min="26" max="26" width="21.7109375" style="132" customWidth="1"/>
    <col min="27" max="27" width="20.42578125" style="132" hidden="1" customWidth="1"/>
    <col min="28" max="29" width="14.7109375" style="132" customWidth="1"/>
    <col min="30" max="30" width="15.85546875" style="130" customWidth="1"/>
    <col min="31" max="31" width="15.5703125" style="127" hidden="1" customWidth="1"/>
    <col min="32" max="32" width="15.85546875" style="127" hidden="1" customWidth="1"/>
    <col min="33" max="33" width="18.42578125" style="133" bestFit="1" customWidth="1"/>
    <col min="34" max="34" width="14.140625" style="127" bestFit="1" customWidth="1"/>
    <col min="35" max="35" width="14.5703125" style="133" customWidth="1"/>
    <col min="36" max="36" width="14.140625" style="127" bestFit="1" customWidth="1"/>
    <col min="37" max="37" width="17.42578125" style="127" customWidth="1"/>
    <col min="38" max="16384" width="11.42578125" style="127"/>
  </cols>
  <sheetData>
    <row r="1" spans="1:37" ht="18" customHeight="1" x14ac:dyDescent="0.2">
      <c r="B1" s="190"/>
      <c r="C1" s="190"/>
      <c r="D1" s="190"/>
      <c r="E1" s="190"/>
      <c r="F1" s="190"/>
      <c r="G1" s="190"/>
      <c r="H1" s="190"/>
      <c r="I1" s="190"/>
      <c r="J1" s="190"/>
      <c r="K1" s="190"/>
      <c r="L1" s="190"/>
      <c r="M1" s="190"/>
      <c r="N1" s="190"/>
      <c r="O1" s="190"/>
      <c r="P1" s="190"/>
      <c r="Q1" s="190"/>
      <c r="R1" s="190"/>
      <c r="S1" s="190"/>
      <c r="T1" s="190"/>
      <c r="U1" s="190"/>
      <c r="V1" s="190"/>
      <c r="W1" s="190"/>
      <c r="X1" s="190"/>
      <c r="Y1" s="190"/>
      <c r="Z1" s="190"/>
      <c r="AA1" s="190"/>
      <c r="AB1" s="190"/>
      <c r="AC1" s="190"/>
      <c r="AD1" s="190"/>
    </row>
    <row r="2" spans="1:37" s="128" customFormat="1" ht="23.25" x14ac:dyDescent="0.2">
      <c r="B2" s="193" t="s">
        <v>147</v>
      </c>
      <c r="C2" s="193"/>
      <c r="D2" s="193"/>
      <c r="E2" s="193"/>
      <c r="F2" s="193"/>
      <c r="G2" s="193"/>
      <c r="H2" s="193"/>
      <c r="I2" s="193"/>
      <c r="J2" s="193"/>
      <c r="K2" s="193"/>
      <c r="L2" s="193"/>
      <c r="M2" s="193"/>
      <c r="N2" s="193"/>
      <c r="O2" s="193"/>
      <c r="P2" s="193"/>
      <c r="Q2" s="193"/>
      <c r="R2" s="193"/>
      <c r="S2" s="193"/>
      <c r="T2" s="193"/>
      <c r="U2" s="193"/>
      <c r="V2" s="193"/>
      <c r="W2" s="193"/>
      <c r="X2" s="193"/>
      <c r="Y2" s="193"/>
      <c r="Z2" s="193"/>
      <c r="AA2" s="193"/>
      <c r="AB2" s="193"/>
      <c r="AC2" s="193"/>
      <c r="AD2" s="193"/>
      <c r="AE2" s="193"/>
      <c r="AF2" s="193"/>
      <c r="AG2" s="193"/>
      <c r="AH2" s="193"/>
      <c r="AI2" s="193"/>
      <c r="AJ2" s="193"/>
      <c r="AK2" s="193"/>
    </row>
    <row r="3" spans="1:37" s="128" customFormat="1" x14ac:dyDescent="0.2">
      <c r="B3" s="192" t="s">
        <v>187</v>
      </c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2"/>
      <c r="P3" s="192"/>
      <c r="Q3" s="192"/>
      <c r="R3" s="192"/>
      <c r="S3" s="192"/>
      <c r="T3" s="192"/>
      <c r="U3" s="192"/>
      <c r="V3" s="192"/>
      <c r="W3" s="192"/>
      <c r="X3" s="192"/>
      <c r="Y3" s="192"/>
      <c r="Z3" s="192"/>
      <c r="AA3" s="192"/>
      <c r="AB3" s="192"/>
      <c r="AC3" s="192"/>
      <c r="AD3" s="192"/>
      <c r="AE3" s="192"/>
      <c r="AF3" s="192"/>
      <c r="AG3" s="192"/>
      <c r="AH3" s="192"/>
      <c r="AI3" s="192"/>
      <c r="AJ3" s="192"/>
      <c r="AK3" s="192"/>
    </row>
    <row r="4" spans="1:37" ht="18" customHeight="1" x14ac:dyDescent="0.2">
      <c r="B4" s="191" t="s">
        <v>207</v>
      </c>
      <c r="C4" s="191"/>
      <c r="D4" s="191"/>
      <c r="E4" s="191"/>
      <c r="F4" s="191"/>
      <c r="G4" s="191"/>
      <c r="H4" s="191"/>
      <c r="I4" s="191"/>
      <c r="J4" s="191"/>
      <c r="K4" s="191"/>
      <c r="L4" s="191"/>
      <c r="M4" s="191"/>
      <c r="N4" s="191"/>
      <c r="O4" s="191"/>
      <c r="P4" s="191"/>
      <c r="Q4" s="191"/>
      <c r="R4" s="191"/>
      <c r="S4" s="191"/>
      <c r="T4" s="191"/>
      <c r="U4" s="191"/>
      <c r="V4" s="191"/>
      <c r="W4" s="191"/>
      <c r="X4" s="191"/>
      <c r="Y4" s="191"/>
      <c r="Z4" s="191"/>
      <c r="AA4" s="191"/>
      <c r="AB4" s="191"/>
      <c r="AC4" s="191"/>
      <c r="AD4" s="191"/>
      <c r="AE4" s="191"/>
      <c r="AF4" s="191"/>
      <c r="AG4" s="191"/>
      <c r="AH4" s="191"/>
      <c r="AI4" s="191"/>
      <c r="AJ4" s="191"/>
      <c r="AK4" s="191"/>
    </row>
    <row r="5" spans="1:37" ht="18" customHeight="1" x14ac:dyDescent="0.2">
      <c r="B5" s="213" t="s">
        <v>146</v>
      </c>
      <c r="C5" s="213"/>
      <c r="D5" s="213"/>
      <c r="E5" s="213"/>
      <c r="F5" s="213"/>
      <c r="G5" s="213"/>
      <c r="H5" s="213"/>
      <c r="I5" s="213"/>
      <c r="J5" s="213"/>
      <c r="K5" s="213"/>
      <c r="L5" s="213"/>
      <c r="M5" s="213"/>
      <c r="N5" s="213"/>
      <c r="O5" s="213"/>
      <c r="P5" s="213"/>
      <c r="Q5" s="213"/>
      <c r="R5" s="213"/>
      <c r="S5" s="213"/>
      <c r="T5" s="213"/>
      <c r="U5" s="213"/>
      <c r="V5" s="213"/>
      <c r="W5" s="213"/>
      <c r="X5" s="213"/>
      <c r="Y5" s="213"/>
      <c r="Z5" s="213"/>
      <c r="AA5" s="213"/>
      <c r="AB5" s="213"/>
      <c r="AC5" s="213"/>
      <c r="AD5" s="213"/>
      <c r="AE5" s="213"/>
      <c r="AF5" s="213"/>
      <c r="AG5" s="213"/>
      <c r="AH5" s="213"/>
      <c r="AI5" s="213"/>
      <c r="AJ5" s="213"/>
      <c r="AK5" s="213"/>
    </row>
    <row r="6" spans="1:37" ht="18" customHeight="1" thickBot="1" x14ac:dyDescent="0.25">
      <c r="B6" s="142"/>
      <c r="C6" s="142"/>
      <c r="D6" s="142"/>
      <c r="E6" s="142"/>
      <c r="F6" s="142"/>
      <c r="G6" s="142"/>
      <c r="H6" s="142"/>
      <c r="I6" s="142"/>
      <c r="J6" s="142"/>
      <c r="K6" s="142"/>
      <c r="L6" s="142"/>
      <c r="M6" s="142"/>
      <c r="N6" s="142"/>
      <c r="O6" s="142"/>
      <c r="P6" s="142"/>
      <c r="Q6" s="142"/>
      <c r="R6" s="142"/>
      <c r="S6" s="142"/>
      <c r="T6" s="142"/>
      <c r="U6" s="142"/>
      <c r="V6" s="142"/>
      <c r="W6" s="142"/>
      <c r="X6" s="142"/>
      <c r="Y6" s="142"/>
      <c r="Z6" s="142"/>
      <c r="AA6" s="142"/>
      <c r="AB6" s="142"/>
      <c r="AC6" s="142"/>
      <c r="AD6" s="142"/>
      <c r="AE6" s="142"/>
      <c r="AF6" s="142"/>
      <c r="AG6" s="142"/>
      <c r="AH6" s="142"/>
      <c r="AI6" s="142"/>
      <c r="AJ6" s="142"/>
      <c r="AK6" s="142"/>
    </row>
    <row r="7" spans="1:37" ht="44.25" customHeight="1" thickBot="1" x14ac:dyDescent="0.25">
      <c r="B7" s="206" t="s">
        <v>149</v>
      </c>
      <c r="C7" s="207"/>
      <c r="D7" s="208"/>
      <c r="E7" s="211" t="s">
        <v>159</v>
      </c>
      <c r="F7" s="212"/>
      <c r="G7" s="212"/>
      <c r="H7" s="212"/>
      <c r="I7" s="212"/>
      <c r="J7" s="212"/>
      <c r="K7" s="154"/>
      <c r="L7" s="107"/>
      <c r="M7" s="107"/>
      <c r="N7" s="107"/>
      <c r="O7" s="143"/>
      <c r="P7" s="107"/>
      <c r="Q7" s="107"/>
      <c r="R7" s="108"/>
      <c r="S7" s="209" t="s">
        <v>190</v>
      </c>
      <c r="T7" s="210"/>
      <c r="U7" s="209" t="s">
        <v>192</v>
      </c>
      <c r="V7" s="210"/>
      <c r="W7" s="209" t="s">
        <v>161</v>
      </c>
      <c r="X7" s="210"/>
      <c r="Y7" s="209" t="s">
        <v>148</v>
      </c>
      <c r="Z7" s="210"/>
      <c r="AA7" s="109"/>
      <c r="AB7" s="209" t="s">
        <v>177</v>
      </c>
      <c r="AC7" s="210"/>
      <c r="AD7" s="110" t="s">
        <v>179</v>
      </c>
      <c r="AE7" s="229" t="s">
        <v>170</v>
      </c>
      <c r="AF7" s="230"/>
      <c r="AG7" s="209" t="s">
        <v>181</v>
      </c>
      <c r="AH7" s="210"/>
      <c r="AI7" s="209" t="s">
        <v>183</v>
      </c>
      <c r="AJ7" s="210"/>
      <c r="AK7" s="110" t="s">
        <v>180</v>
      </c>
    </row>
    <row r="8" spans="1:37" ht="56.25" customHeight="1" x14ac:dyDescent="0.2">
      <c r="B8" s="214" t="s">
        <v>155</v>
      </c>
      <c r="C8" s="202" t="s">
        <v>154</v>
      </c>
      <c r="D8" s="226" t="s">
        <v>166</v>
      </c>
      <c r="E8" s="204" t="s">
        <v>157</v>
      </c>
      <c r="F8" s="223" t="s">
        <v>152</v>
      </c>
      <c r="G8" s="223" t="s">
        <v>156</v>
      </c>
      <c r="H8" s="219" t="s">
        <v>153</v>
      </c>
      <c r="I8" s="203" t="s">
        <v>188</v>
      </c>
      <c r="J8" s="203" t="s">
        <v>189</v>
      </c>
      <c r="K8" s="203" t="s">
        <v>197</v>
      </c>
      <c r="L8" s="111"/>
      <c r="M8" s="111"/>
      <c r="N8" s="199" t="s">
        <v>160</v>
      </c>
      <c r="O8" s="195" t="s">
        <v>194</v>
      </c>
      <c r="P8" s="216" t="s">
        <v>167</v>
      </c>
      <c r="Q8" s="198" t="s">
        <v>168</v>
      </c>
      <c r="R8" s="194" t="s">
        <v>164</v>
      </c>
      <c r="S8" s="221" t="s">
        <v>199</v>
      </c>
      <c r="T8" s="222"/>
      <c r="U8" s="221" t="s">
        <v>201</v>
      </c>
      <c r="V8" s="222"/>
      <c r="W8" s="221" t="s">
        <v>165</v>
      </c>
      <c r="X8" s="222"/>
      <c r="Y8" s="221" t="s">
        <v>195</v>
      </c>
      <c r="Z8" s="222"/>
      <c r="AA8" s="224" t="s">
        <v>169</v>
      </c>
      <c r="AB8" s="221" t="s">
        <v>196</v>
      </c>
      <c r="AC8" s="222"/>
      <c r="AD8" s="219" t="s">
        <v>174</v>
      </c>
      <c r="AE8" s="98" t="s">
        <v>171</v>
      </c>
      <c r="AF8" s="99">
        <v>535600</v>
      </c>
      <c r="AG8" s="221" t="s">
        <v>202</v>
      </c>
      <c r="AH8" s="222"/>
      <c r="AI8" s="221" t="s">
        <v>203</v>
      </c>
      <c r="AJ8" s="222"/>
      <c r="AK8" s="219" t="s">
        <v>174</v>
      </c>
    </row>
    <row r="9" spans="1:37" ht="54" customHeight="1" thickBot="1" x14ac:dyDescent="0.25">
      <c r="B9" s="215"/>
      <c r="C9" s="202"/>
      <c r="D9" s="227"/>
      <c r="E9" s="205"/>
      <c r="F9" s="228"/>
      <c r="G9" s="219"/>
      <c r="H9" s="228"/>
      <c r="I9" s="203"/>
      <c r="J9" s="203"/>
      <c r="K9" s="203"/>
      <c r="L9" s="111" t="s">
        <v>175</v>
      </c>
      <c r="M9" s="111" t="s">
        <v>176</v>
      </c>
      <c r="N9" s="200"/>
      <c r="O9" s="196"/>
      <c r="P9" s="217"/>
      <c r="Q9" s="198"/>
      <c r="R9" s="194"/>
      <c r="S9" s="72" t="s">
        <v>191</v>
      </c>
      <c r="T9" s="150" t="s">
        <v>200</v>
      </c>
      <c r="U9" s="72" t="s">
        <v>193</v>
      </c>
      <c r="V9" s="150" t="str">
        <f>"20%*PO"</f>
        <v>20%*PO</v>
      </c>
      <c r="W9" s="72" t="s">
        <v>158</v>
      </c>
      <c r="X9" s="71">
        <v>1.2</v>
      </c>
      <c r="Y9" s="72" t="s">
        <v>185</v>
      </c>
      <c r="Z9" s="71">
        <v>0.7</v>
      </c>
      <c r="AA9" s="198"/>
      <c r="AB9" s="72" t="s">
        <v>178</v>
      </c>
      <c r="AC9" s="71">
        <v>1</v>
      </c>
      <c r="AD9" s="219"/>
      <c r="AE9" s="100" t="s">
        <v>172</v>
      </c>
      <c r="AF9" s="101">
        <v>566700</v>
      </c>
      <c r="AG9" s="123" t="s">
        <v>182</v>
      </c>
      <c r="AH9" s="155">
        <v>0</v>
      </c>
      <c r="AI9" s="123" t="s">
        <v>184</v>
      </c>
      <c r="AJ9" s="155">
        <v>0</v>
      </c>
      <c r="AK9" s="219"/>
    </row>
    <row r="10" spans="1:37" ht="44.25" customHeight="1" thickBot="1" x14ac:dyDescent="0.25">
      <c r="B10" s="215"/>
      <c r="C10" s="202"/>
      <c r="D10" s="227"/>
      <c r="E10" s="205"/>
      <c r="F10" s="228"/>
      <c r="G10" s="219"/>
      <c r="H10" s="228"/>
      <c r="I10" s="203"/>
      <c r="J10" s="203"/>
      <c r="K10" s="203"/>
      <c r="L10" s="111"/>
      <c r="M10" s="111"/>
      <c r="N10" s="201"/>
      <c r="O10" s="197"/>
      <c r="P10" s="218"/>
      <c r="Q10" s="198"/>
      <c r="R10" s="194"/>
      <c r="S10" s="73" t="s">
        <v>151</v>
      </c>
      <c r="T10" s="74" t="s">
        <v>150</v>
      </c>
      <c r="U10" s="73" t="s">
        <v>151</v>
      </c>
      <c r="V10" s="74" t="s">
        <v>150</v>
      </c>
      <c r="W10" s="73" t="s">
        <v>151</v>
      </c>
      <c r="X10" s="74" t="s">
        <v>150</v>
      </c>
      <c r="Y10" s="73" t="s">
        <v>151</v>
      </c>
      <c r="Z10" s="74" t="s">
        <v>150</v>
      </c>
      <c r="AA10" s="225"/>
      <c r="AB10" s="73" t="s">
        <v>151</v>
      </c>
      <c r="AC10" s="74" t="s">
        <v>150</v>
      </c>
      <c r="AD10" s="220"/>
      <c r="AE10" s="102" t="s">
        <v>173</v>
      </c>
      <c r="AF10" s="103">
        <v>30000</v>
      </c>
      <c r="AG10" s="124" t="s">
        <v>151</v>
      </c>
      <c r="AH10" s="122" t="s">
        <v>150</v>
      </c>
      <c r="AI10" s="124" t="s">
        <v>151</v>
      </c>
      <c r="AJ10" s="122" t="s">
        <v>150</v>
      </c>
      <c r="AK10" s="220"/>
    </row>
    <row r="11" spans="1:37" ht="18" customHeight="1" thickBot="1" x14ac:dyDescent="0.25">
      <c r="B11" s="134"/>
      <c r="C11" s="135"/>
      <c r="D11" s="135"/>
      <c r="E11" s="135"/>
      <c r="F11" s="135"/>
      <c r="G11" s="135"/>
      <c r="H11" s="135"/>
      <c r="I11" s="135"/>
      <c r="J11" s="135"/>
      <c r="K11" s="135"/>
      <c r="L11" s="135"/>
      <c r="M11" s="135"/>
      <c r="N11" s="135"/>
      <c r="O11" s="144"/>
      <c r="P11" s="135"/>
      <c r="Q11" s="135"/>
      <c r="R11" s="135"/>
      <c r="S11" s="135"/>
      <c r="T11" s="135"/>
      <c r="U11" s="135"/>
      <c r="V11" s="135"/>
      <c r="W11" s="135"/>
      <c r="X11" s="135"/>
      <c r="Y11" s="135"/>
      <c r="Z11" s="135"/>
      <c r="AA11" s="135"/>
      <c r="AB11" s="135"/>
      <c r="AC11" s="135"/>
      <c r="AD11" s="136"/>
      <c r="AE11" s="137"/>
      <c r="AF11" s="138"/>
      <c r="AG11" s="139"/>
      <c r="AH11" s="140"/>
      <c r="AI11" s="139"/>
      <c r="AJ11" s="140"/>
      <c r="AK11" s="141"/>
    </row>
    <row r="12" spans="1:37" ht="36" customHeight="1" x14ac:dyDescent="0.25">
      <c r="B12" s="86">
        <v>1</v>
      </c>
      <c r="C12" s="87" t="s">
        <v>208</v>
      </c>
      <c r="D12" s="94">
        <f>IF(SUM(D13:D22)=0,"",SUM(D13:D22))</f>
        <v>1</v>
      </c>
      <c r="E12" s="88">
        <f>IF(ISERROR(($D13*E13)+($D14*E14)+($D15*E15)+($D16*E16)+($D17*E17)+($D18*E18)+($D19*E19)+($D20*E20)+($D21*E21)+($D22*E22)),"",($D13*E13)+($D14*E14)+($D15*E15)+($D16*E16)+($D17*E17)+($D18*E18)+($D19*E19)+($D20*E20)+($D21*E21)+($D22*E22))</f>
        <v>514674624.5</v>
      </c>
      <c r="F12" s="88">
        <f>IF(ISERROR(($D13*F13)+($D14*F14)+($D15*F15)+($D16*F16)+($D17*F17)+($D18*F18)+($D19*F19)+($D20*F20)+($D21*F21)+($D22*F22)),"",($D13*F13)+($D14*F14)+($D15*F15)+($D16*F16)+($D17*F17)+($D18*F18)+($D19*F19)+($D20*F20)+($D21*F21)+($D22*F22))</f>
        <v>591261778</v>
      </c>
      <c r="G12" s="88">
        <f>IF(ISERROR(($D13*G13)+($D14*G14)+($D15*G15)+($D16*G16)+($D17*G17)+($D18*G18)+($D19*G19)+($D20*G20)+($D21*G21)+($D22*G22)),"",($D13*G13)+($D14*G14)+($D15*G15)+($D16*G16)+($D17*G17)+($D18*G18)+($D19*G19)+($D20*G20)+($D21*G21)+($D22*G22))</f>
        <v>16613970.5</v>
      </c>
      <c r="H12" s="88">
        <f>IF(ISERROR(($D13*H13)+($D14*H14)+($D15*H15)+($D16*H16)+($D17*H17)+($D18*H18)+($D19*H19)+($D20*H20)+($D21*H21)+($D22*H22)),"",($D13*H13)+($D14*H14)+($D15*H15)+($D16*H16)+($D17*H17)+($D18*H18)+($D19*H19)+($D20*H20)+($D21*H21)+($D22*H22))</f>
        <v>110767970.5</v>
      </c>
      <c r="I12" s="88">
        <f>IF(ISERROR(SUM(I13:I22)),"",SUM(I13:I22))</f>
        <v>996121308</v>
      </c>
      <c r="J12" s="88">
        <f>IF(ISERROR(SUM(J13:J22)),"",SUM(J13:J22))</f>
        <v>960987615</v>
      </c>
      <c r="K12" s="88">
        <f>IF(ISERROR(($D13*K13)+($D14*K14)+($D15*K15)+($D16*K16)+($D17*K17)+($D18*K18)+($D19*K19)+($D20*K20)+($D21*K21)+($D22*K22)),"",($D13*K13)+($D14*K14)+($D15*K15)+($D16*K16)+($D17*K17)+($D18*K18)+($D19*K19)+($D20*K20)+($D21*K21)+($D22*K22))</f>
        <v>480493807.5</v>
      </c>
      <c r="L12" s="88">
        <f>IF(ISERROR(($D13*L13)+($D14*L14)+($D15*L15)+($D16*L16)+($D17*L17)+($D18*L18)+($D19*L19)+($D20*L20)+($D21*L21)+($D22*L22)),"",($D13*L13)+($D14*L14)+($D15*L15)+($D16*L16)+($D17*L17)+($D18*L18)+($D19*L19)+($D20*L20)+($D21*L21)+($D22*L22))</f>
        <v>113410872.5</v>
      </c>
      <c r="M12" s="88">
        <f>IF(ISERROR(($D13*M13)+($D14*M14)+($D15*M15)+($D16*M16)+($D17*M17)+($D18*M18)+($D19*M19)+($D20*M20)+($D21*M21)+($D22*M22)),"",($D13*M13)+($D14*M14)+($D15*M15)+($D16*M16)+($D17*M17)+($D18*M18)+($D19*M19)+($D20*M20)+($D21*M21)+($D22*M22))</f>
        <v>1040162</v>
      </c>
      <c r="N12" s="81">
        <v>1</v>
      </c>
      <c r="O12" s="151">
        <f>IF(ISERROR(VLOOKUP(N12,POA!$A$2:$C$16,3,0)),"",VLOOKUP(N12,POA!$A$2:$C$16,3,0))</f>
        <v>8</v>
      </c>
      <c r="P12" s="97"/>
      <c r="Q12" s="81">
        <f>+SUM(Q13:Q22)</f>
        <v>0</v>
      </c>
      <c r="R12" s="82">
        <f>IF(ISERROR(VLOOKUP(N12,POA!$A$2:$C$16,2,0)),"",VLOOKUP(N12,POA!$A$2:$C$16,2,0))</f>
        <v>2700000000</v>
      </c>
      <c r="S12" s="149">
        <f>SUM(I12)</f>
        <v>996121308</v>
      </c>
      <c r="T12" s="89" t="str">
        <f>IF(OR(S12=0,N12="",R12=""),"",IF(S12&gt;=(R12/O12),"HABIL","NO HABIL"))</f>
        <v>HABIL</v>
      </c>
      <c r="U12" s="88">
        <f>SUM(J12)</f>
        <v>960987615</v>
      </c>
      <c r="V12" s="89" t="str">
        <f>IF(OR(U12=0,N12="",R12=""),"",IF(U12&gt;=(20%*R12),"HABIL","NO HABIL"))</f>
        <v>HABIL</v>
      </c>
      <c r="W12" s="88">
        <f>IF(ISERROR(SUM(E12/G12)),0,SUM(E12/G12))</f>
        <v>30.97842412203633</v>
      </c>
      <c r="X12" s="89" t="str">
        <f>IF(OR(W12=0,N12="",R12=""),"",IF(W12&gt;=$X$9,"HABIL","NO HABIL"))</f>
        <v>HABIL</v>
      </c>
      <c r="Y12" s="153">
        <f>IF(ISERROR(SUM(H12/F12)),0,SUM(H12/F12))</f>
        <v>0.18734167270998534</v>
      </c>
      <c r="Z12" s="89" t="str">
        <f>IF(OR(Y12=0,N12="",R12=""),"",IF(Y12&lt;=$Z$9,"HABIL","NO HABIL"))</f>
        <v>HABIL</v>
      </c>
      <c r="AA12" s="81">
        <f>+SUM(AA13:AA22)</f>
        <v>0</v>
      </c>
      <c r="AB12" s="153">
        <f>IF(ISERROR(SUM(L12/M12)),0,SUM(L12/M12))</f>
        <v>109.03193204520065</v>
      </c>
      <c r="AC12" s="89" t="str">
        <f>IF(OR(AB12=0,N12="",R12=""),"",IF(AB12&gt;=$AC$9,"HABIL","NO HABIL"))</f>
        <v>HABIL</v>
      </c>
      <c r="AD12" s="89" t="str">
        <f t="shared" ref="AD12:AD22" si="0">IF(OR(T12="",V12="",X12="",Z12="",AC12=""),"",IF(T12="NO HABIL","NO HABIL",IF(V12="NO HABIL","NO HABIL",IF(X12="NO HABIL","NO HABIL",IF(Z12="NO HABIL","NO HABIL",IF(AC12="NO HABIL","NO HABIL",IF(AC12="NO HABIL","NO HABIL","HABIL")))))))</f>
        <v>HABIL</v>
      </c>
      <c r="AE12" s="115"/>
      <c r="AF12" s="104"/>
      <c r="AG12" s="153">
        <f>IF(ISERROR(SUM(L12/K12)),0,SUM(L12/K12))</f>
        <v>0.23602983166437583</v>
      </c>
      <c r="AH12" s="89" t="str">
        <f>IF(OR(AG12=0,N12="",R12=""),"",IF(AG12&gt;=$AH$9,"HABIL","NO HABIL"))</f>
        <v>HABIL</v>
      </c>
      <c r="AI12" s="153">
        <f>IF(ISERROR(SUM(L12/F12)),0,SUM(L12/F12))</f>
        <v>0.19181160819091539</v>
      </c>
      <c r="AJ12" s="89" t="str">
        <f>IF(OR(AI12=0,N12="",R12=""),"",IF(AI12&gt;=$AJ$9,"HABIL","NO HABIL"))</f>
        <v>HABIL</v>
      </c>
      <c r="AK12" s="117" t="str">
        <f t="shared" ref="AK12:AK22" si="1">IF(OR(AH12="",AJ12=""),"",IF(AH12="NO HABIL","NO HABIL",IF(AJ12="NO HABIL","NO HABIL",IF(AJ12="NO HABIL","NO HABIL","HABIL"))))</f>
        <v>HABIL</v>
      </c>
    </row>
    <row r="13" spans="1:37" ht="33" x14ac:dyDescent="0.25">
      <c r="A13" s="129"/>
      <c r="B13" s="76">
        <f t="shared" ref="B13:B18" si="2">IF(C13="","",B12+0.1)</f>
        <v>1.1000000000000001</v>
      </c>
      <c r="C13" s="77" t="s">
        <v>209</v>
      </c>
      <c r="D13" s="156">
        <v>0.5</v>
      </c>
      <c r="E13" s="75">
        <v>428863249</v>
      </c>
      <c r="F13" s="75">
        <v>533437556</v>
      </c>
      <c r="G13" s="75">
        <v>3872941</v>
      </c>
      <c r="H13" s="75">
        <v>3872941</v>
      </c>
      <c r="I13" s="148">
        <f t="shared" ref="I13:J22" si="3">IF(ISERROR(E13-G13),"",E13-G13)</f>
        <v>424990308</v>
      </c>
      <c r="J13" s="75">
        <f t="shared" si="3"/>
        <v>529564615</v>
      </c>
      <c r="K13" s="148">
        <f t="shared" ref="K13:K22" si="4">IF(ISERROR(F13-H13),"",F13-H13)</f>
        <v>529564615</v>
      </c>
      <c r="L13" s="148">
        <v>25153745</v>
      </c>
      <c r="M13" s="148">
        <v>1810324</v>
      </c>
      <c r="N13" s="147"/>
      <c r="O13" s="152" t="str">
        <f>IF(ISERROR(VLOOKUP(N13,POA!$A$2:$C$16,3,0)),"",VLOOKUP(N13,POA!$A$2:$C$16,3,0))</f>
        <v/>
      </c>
      <c r="P13" s="78"/>
      <c r="Q13" s="78" t="str">
        <f>IF(ISERROR(VLOOKUP(P13,POA!$A$2:$F$16,4,0)),"",VLOOKUP(P13,POA!$A$2:$F$16,4,0))</f>
        <v/>
      </c>
      <c r="R13" s="80" t="str">
        <f>IF(ISERROR(VLOOKUP(N13,POA!$A$2:$C$16,2,0)),"",VLOOKUP(N13,POA!$A$2:$C$16,2,0))</f>
        <v/>
      </c>
      <c r="S13" s="85"/>
      <c r="T13" s="84" t="str">
        <f>IF(OR(S12=0,N13="",R13=""),"",IF(S12&gt;=(0.4*R13),"HABIL","NO HABIL"))</f>
        <v/>
      </c>
      <c r="U13" s="85"/>
      <c r="V13" s="84" t="str">
        <f>IF(OR(U12=0,N13="",R13=""),"",IF(U12&gt;=(20%*R13),"HABIL","NO HABIL"))</f>
        <v/>
      </c>
      <c r="W13" s="85"/>
      <c r="X13" s="84" t="str">
        <f>IF(OR(W12=0,N13="",R13=""),"",IF(W12&gt;=$X$9,"HABIL","NO HABIL"))</f>
        <v/>
      </c>
      <c r="Y13" s="112"/>
      <c r="Z13" s="84" t="str">
        <f>IF(OR(Y12=0,N13="",R13=""),"",IF(Y12&lt;=$Z$9,"HABIL","NO HABIL"))</f>
        <v/>
      </c>
      <c r="AA13" s="78" t="s">
        <v>198</v>
      </c>
      <c r="AB13" s="78"/>
      <c r="AC13" s="84" t="str">
        <f>IF(OR(AB12=0,N13="",R13=""),"",IF(AB12&gt;=$AC$9,"HABIL","NO HABIL"))</f>
        <v/>
      </c>
      <c r="AD13" s="84" t="str">
        <f t="shared" si="0"/>
        <v/>
      </c>
      <c r="AE13" s="114">
        <f t="shared" ref="AE13:AE22" si="5">IF(ISERROR(F13/$AF$9),"",F13/$AF$9)</f>
        <v>941.305022057526</v>
      </c>
      <c r="AF13" s="105" t="str">
        <f>+IF(AE13&lt;$AF$10,"MIPYME","NO CUMPLE")</f>
        <v>MIPYME</v>
      </c>
      <c r="AG13" s="125"/>
      <c r="AH13" s="84" t="str">
        <f>IF(OR(AG12=0,N13="",R13=""),"",IF(AG12&gt;=$AH$9,"HABIL","NO HABIL"))</f>
        <v/>
      </c>
      <c r="AI13" s="125"/>
      <c r="AJ13" s="84" t="str">
        <f>IF(OR(AI12=0,N13="",R13=""),"",IF(AI12&gt;=$AJ$9,"HABIL","NO HABIL"))</f>
        <v/>
      </c>
      <c r="AK13" s="120" t="str">
        <f>IF(OR(AH13="",AJ13=""),"",IF(AH13="NO HABIL","NO HABIL",IF(AJ13="NO HABIL","NO HABIL",IF(AJ13="NO HABIL","NO HABIL","HABIL"))))</f>
        <v/>
      </c>
    </row>
    <row r="14" spans="1:37" ht="16.5" x14ac:dyDescent="0.25">
      <c r="A14" s="129"/>
      <c r="B14" s="76">
        <f t="shared" si="2"/>
        <v>1.2000000000000002</v>
      </c>
      <c r="C14" s="95" t="s">
        <v>210</v>
      </c>
      <c r="D14" s="156">
        <v>0.5</v>
      </c>
      <c r="E14" s="75">
        <v>600486000</v>
      </c>
      <c r="F14" s="75">
        <v>649086000</v>
      </c>
      <c r="G14" s="75">
        <v>29355000</v>
      </c>
      <c r="H14" s="75">
        <v>217663000</v>
      </c>
      <c r="I14" s="148">
        <f t="shared" si="3"/>
        <v>571131000</v>
      </c>
      <c r="J14" s="75">
        <f t="shared" si="3"/>
        <v>431423000</v>
      </c>
      <c r="K14" s="148">
        <f t="shared" si="4"/>
        <v>431423000</v>
      </c>
      <c r="L14" s="148">
        <v>201668000</v>
      </c>
      <c r="M14" s="148">
        <v>270000</v>
      </c>
      <c r="N14" s="145"/>
      <c r="O14" s="145" t="str">
        <f>IF(ISERROR(VLOOKUP(N14,POA!$A$2:$C$16,3,0)),"",VLOOKUP(N14,POA!$A$2:$C$16,3,0))</f>
        <v/>
      </c>
      <c r="P14" s="78"/>
      <c r="Q14" s="78" t="str">
        <f>IF(ISERROR(VLOOKUP(P14,POA!$A$2:$F$16,4,0)),"",VLOOKUP(P14,POA!$A$2:$F$16,4,0))</f>
        <v/>
      </c>
      <c r="R14" s="80" t="str">
        <f>IF(ISERROR(VLOOKUP(N14,POA!$A$2:$C$16,2,0)),"",VLOOKUP(N14,POA!$A$2:$C$16,2,0))</f>
        <v/>
      </c>
      <c r="S14" s="85"/>
      <c r="T14" s="84" t="str">
        <f>IF(OR(S12=0,N14="",R14=""),"",IF(S12&gt;=(0.4*R14),"HABIL","NO HABIL"))</f>
        <v/>
      </c>
      <c r="U14" s="85"/>
      <c r="V14" s="84" t="str">
        <f>IF(OR(U12=0,N14="",R14=""),"",IF(U12&gt;=(20%*R14),"HABIL","NO HABIL"))</f>
        <v/>
      </c>
      <c r="W14" s="85"/>
      <c r="X14" s="84" t="str">
        <f>IF(OR(W12=0,N14="",R14=""),"",IF(W12&gt;=$X$9,"HABIL","NO HABIL"))</f>
        <v/>
      </c>
      <c r="Y14" s="112"/>
      <c r="Z14" s="84" t="str">
        <f>IF(OR(Y12=0,N14="",R14=""),"",IF(Y12&lt;=$Z$9,"HABIL","NO HABIL"))</f>
        <v/>
      </c>
      <c r="AA14" s="78" t="s">
        <v>198</v>
      </c>
      <c r="AB14" s="78"/>
      <c r="AC14" s="84" t="str">
        <f>IF(OR(AB12=0,N14="",R14=""),"",IF(AB12&gt;=$AC$9,"HABIL","NO HABIL"))</f>
        <v/>
      </c>
      <c r="AD14" s="84" t="str">
        <f t="shared" si="0"/>
        <v/>
      </c>
      <c r="AE14" s="114">
        <f t="shared" si="5"/>
        <v>1145.3785071466384</v>
      </c>
      <c r="AF14" s="105" t="str">
        <f t="shared" ref="AF14:AF22" si="6">+IF(AE14&lt;$AF$10,"MIPYME","NO CUMPLE")</f>
        <v>MIPYME</v>
      </c>
      <c r="AG14" s="125"/>
      <c r="AH14" s="84" t="str">
        <f>IF(OR(AG12=0,N14="",R14=""),"",IF(AG12&gt;=$AH$9,"HABIL","NO HABIL"))</f>
        <v/>
      </c>
      <c r="AI14" s="125"/>
      <c r="AJ14" s="84" t="str">
        <f>IF(OR(AI12=0,N14="",R14=""),"",IF(AI12&gt;=$AJ$9,"HABIL","NO HABIL"))</f>
        <v/>
      </c>
      <c r="AK14" s="121" t="str">
        <f t="shared" si="1"/>
        <v/>
      </c>
    </row>
    <row r="15" spans="1:37" ht="16.5" x14ac:dyDescent="0.25">
      <c r="A15" s="129"/>
      <c r="B15" s="76" t="str">
        <f t="shared" si="2"/>
        <v/>
      </c>
      <c r="C15" s="95"/>
      <c r="D15" s="156"/>
      <c r="E15" s="75">
        <f>IF(ISERROR(VLOOKUP(C15,#REF!,2,0)),0,VLOOKUP(C15,#REF!,2,0))</f>
        <v>0</v>
      </c>
      <c r="F15" s="75">
        <f>IF(ISERROR(VLOOKUP(C15,#REF!,3,0)),0,VLOOKUP(C15,#REF!,3,0))</f>
        <v>0</v>
      </c>
      <c r="G15" s="75">
        <f>IF(ISERROR(VLOOKUP(C15,#REF!,4,0)),0,VLOOKUP(C15,#REF!,4,0))</f>
        <v>0</v>
      </c>
      <c r="H15" s="75">
        <f>IF(ISERROR(VLOOKUP(C15,#REF!,5,0)),0,VLOOKUP(C15,#REF!,5,0))</f>
        <v>0</v>
      </c>
      <c r="I15" s="148">
        <f t="shared" si="3"/>
        <v>0</v>
      </c>
      <c r="J15" s="75">
        <f t="shared" si="3"/>
        <v>0</v>
      </c>
      <c r="K15" s="148">
        <f t="shared" si="4"/>
        <v>0</v>
      </c>
      <c r="L15" s="148">
        <f>IF(ISERROR(VLOOKUP(C15,#REF!,6,0)),0,VLOOKUP(C15,#REF!,6,0))</f>
        <v>0</v>
      </c>
      <c r="M15" s="148">
        <f>IF(ISERROR(VLOOKUP(C15,#REF!,7,0)),0,VLOOKUP(C15,#REF!,7,0))</f>
        <v>0</v>
      </c>
      <c r="N15" s="145"/>
      <c r="O15" s="145" t="str">
        <f>IF(ISERROR(VLOOKUP(N15,POA!$A$2:$C$16,3,0)),"",VLOOKUP(N15,POA!$A$2:$C$16,3,0))</f>
        <v/>
      </c>
      <c r="P15" s="78"/>
      <c r="Q15" s="78" t="str">
        <f>IF(ISERROR(VLOOKUP(P15,POA!$A$2:$F$16,4,0)),"",VLOOKUP(P15,POA!$A$2:$F$16,4,0))</f>
        <v/>
      </c>
      <c r="R15" s="80" t="str">
        <f>IF(ISERROR(VLOOKUP(N15,POA!$A$2:$C$16,2,0)),"",VLOOKUP(N15,POA!$A$2:$C$16,2,0))</f>
        <v/>
      </c>
      <c r="S15" s="85"/>
      <c r="T15" s="84" t="str">
        <f>IF(OR(S12=0,N15="",R15=""),"",IF(S12&gt;=(0.4*R15),"HABIL","NO HABIL"))</f>
        <v/>
      </c>
      <c r="U15" s="85"/>
      <c r="V15" s="84" t="str">
        <f>IF(OR(U12=0,N15="",R15=""),"",IF(U12&gt;=(0.5*R15),"HABIL","NO HABIL"))</f>
        <v/>
      </c>
      <c r="W15" s="85"/>
      <c r="X15" s="84" t="str">
        <f>IF(OR(W12=0,N15="",R15=""),"",IF(W12&gt;=$X$9,"HABIL","NO HABIL"))</f>
        <v/>
      </c>
      <c r="Y15" s="112"/>
      <c r="Z15" s="84" t="str">
        <f>IF(OR(Y12=0,N15="",R15=""),"",IF(Y12&lt;=$Z$9,"HABIL","NO HABIL"))</f>
        <v/>
      </c>
      <c r="AA15" s="78">
        <v>0</v>
      </c>
      <c r="AB15" s="78"/>
      <c r="AC15" s="84" t="str">
        <f>IF(OR(AB12=0,N15="",R15=""),"",IF(AB12&gt;=$AC$9,"HABIL","NO HABIL"))</f>
        <v/>
      </c>
      <c r="AD15" s="84" t="str">
        <f t="shared" si="0"/>
        <v/>
      </c>
      <c r="AE15" s="114">
        <f t="shared" si="5"/>
        <v>0</v>
      </c>
      <c r="AF15" s="105" t="str">
        <f t="shared" si="6"/>
        <v>MIPYME</v>
      </c>
      <c r="AG15" s="125"/>
      <c r="AH15" s="84" t="str">
        <f>IF(OR(AG12=0,N15="",R15=""),"",IF(AG12&gt;=$AH$9,"HABIL","NO HABIL"))</f>
        <v/>
      </c>
      <c r="AI15" s="125"/>
      <c r="AJ15" s="84" t="str">
        <f>IF(OR(AI12=0,N15="",R15=""),"",IF(AI12&gt;=$AJ$9,"HABIL","NO HABIL"))</f>
        <v/>
      </c>
      <c r="AK15" s="121" t="str">
        <f t="shared" si="1"/>
        <v/>
      </c>
    </row>
    <row r="16" spans="1:37" ht="18" customHeight="1" x14ac:dyDescent="0.25">
      <c r="A16" s="129"/>
      <c r="B16" s="76" t="str">
        <f t="shared" si="2"/>
        <v/>
      </c>
      <c r="C16" s="95"/>
      <c r="D16" s="156"/>
      <c r="E16" s="75">
        <f>IF(ISERROR(VLOOKUP(C16,#REF!,2,0)),0,VLOOKUP(C16,#REF!,2,0))</f>
        <v>0</v>
      </c>
      <c r="F16" s="75">
        <f>IF(ISERROR(VLOOKUP(C16,#REF!,3,0)),0,VLOOKUP(C16,#REF!,3,0))</f>
        <v>0</v>
      </c>
      <c r="G16" s="75">
        <f>IF(ISERROR(VLOOKUP(C16,#REF!,4,0)),0,VLOOKUP(C16,#REF!,4,0))</f>
        <v>0</v>
      </c>
      <c r="H16" s="75">
        <f>IF(ISERROR(VLOOKUP(C16,#REF!,5,0)),0,VLOOKUP(C16,#REF!,5,0))</f>
        <v>0</v>
      </c>
      <c r="I16" s="148">
        <f t="shared" si="3"/>
        <v>0</v>
      </c>
      <c r="J16" s="75">
        <f t="shared" si="3"/>
        <v>0</v>
      </c>
      <c r="K16" s="148">
        <f t="shared" si="4"/>
        <v>0</v>
      </c>
      <c r="L16" s="148">
        <f>IF(ISERROR(VLOOKUP(C16,#REF!,6,0)),0,VLOOKUP(C16,#REF!,6,0))</f>
        <v>0</v>
      </c>
      <c r="M16" s="148">
        <f>IF(ISERROR(VLOOKUP(C16,#REF!,7,0)),0,VLOOKUP(C16,#REF!,7,0))</f>
        <v>0</v>
      </c>
      <c r="N16" s="145"/>
      <c r="O16" s="145" t="str">
        <f>IF(ISERROR(VLOOKUP(N16,POA!$A$2:$C$16,3,0)),"",VLOOKUP(N16,POA!$A$2:$C$16,3,0))</f>
        <v/>
      </c>
      <c r="P16" s="78"/>
      <c r="Q16" s="78" t="str">
        <f>IF(ISERROR(VLOOKUP(P16,POA!$A$2:$F$16,4,0)),"",VLOOKUP(P16,POA!$A$2:$F$16,4,0))</f>
        <v/>
      </c>
      <c r="R16" s="80" t="str">
        <f>IF(ISERROR(VLOOKUP(N16,POA!$A$2:$C$16,2,0)),"",VLOOKUP(N16,POA!$A$2:$C$16,2,0))</f>
        <v/>
      </c>
      <c r="S16" s="85"/>
      <c r="T16" s="84" t="str">
        <f>IF(OR(S12=0,N16="",R16=""),"",IF(S12&gt;=(0.4*R16),"HABIL","NO HABIL"))</f>
        <v/>
      </c>
      <c r="U16" s="85"/>
      <c r="V16" s="84" t="str">
        <f>IF(OR(U12=0,N16="",R16=""),"",IF(U12&gt;=(0.5*R16),"HABIL","NO HABIL"))</f>
        <v/>
      </c>
      <c r="W16" s="85"/>
      <c r="X16" s="84" t="str">
        <f>IF(OR(W12=0,N16="",R16=""),"",IF(W12&gt;=$X$9,"HABIL","NO HABIL"))</f>
        <v/>
      </c>
      <c r="Y16" s="112"/>
      <c r="Z16" s="84" t="str">
        <f>IF(OR(Y12=0,N16="",R16=""),"",IF(Y12&lt;=$Z$9,"HABIL","NO HABIL"))</f>
        <v/>
      </c>
      <c r="AA16" s="78">
        <v>0</v>
      </c>
      <c r="AB16" s="78"/>
      <c r="AC16" s="84" t="str">
        <f>IF(OR(AB12=0,N16="",R16=""),"",IF(AB12&gt;=$AC$9,"HABIL","NO HABIL"))</f>
        <v/>
      </c>
      <c r="AD16" s="84" t="str">
        <f t="shared" si="0"/>
        <v/>
      </c>
      <c r="AE16" s="114">
        <f t="shared" si="5"/>
        <v>0</v>
      </c>
      <c r="AF16" s="105" t="str">
        <f t="shared" si="6"/>
        <v>MIPYME</v>
      </c>
      <c r="AG16" s="125"/>
      <c r="AH16" s="84" t="str">
        <f>IF(OR(AG12=0,N16="",R16=""),"",IF(AG12&gt;=$AH$9,"HABIL","NO HABIL"))</f>
        <v/>
      </c>
      <c r="AI16" s="125"/>
      <c r="AJ16" s="84" t="str">
        <f>IF(OR(AI12=0,N16="",R16=""),"",IF(AI12&gt;=$AJ$9,"HABIL","NO HABIL"))</f>
        <v/>
      </c>
      <c r="AK16" s="121" t="str">
        <f t="shared" si="1"/>
        <v/>
      </c>
    </row>
    <row r="17" spans="2:37" ht="16.5" x14ac:dyDescent="0.25">
      <c r="B17" s="76" t="str">
        <f t="shared" si="2"/>
        <v/>
      </c>
      <c r="C17" s="95"/>
      <c r="D17" s="156"/>
      <c r="E17" s="75">
        <f>IF(ISERROR(VLOOKUP(C17,#REF!,2,0)),0,VLOOKUP(C17,#REF!,2,0))</f>
        <v>0</v>
      </c>
      <c r="F17" s="75">
        <f>IF(ISERROR(VLOOKUP(C17,#REF!,3,0)),0,VLOOKUP(C17,#REF!,3,0))</f>
        <v>0</v>
      </c>
      <c r="G17" s="75">
        <f>IF(ISERROR(VLOOKUP(C17,#REF!,4,0)),0,VLOOKUP(C17,#REF!,4,0))</f>
        <v>0</v>
      </c>
      <c r="H17" s="75">
        <f>IF(ISERROR(VLOOKUP(C17,#REF!,5,0)),0,VLOOKUP(C17,#REF!,5,0))</f>
        <v>0</v>
      </c>
      <c r="I17" s="148">
        <f t="shared" si="3"/>
        <v>0</v>
      </c>
      <c r="J17" s="75">
        <f t="shared" si="3"/>
        <v>0</v>
      </c>
      <c r="K17" s="148">
        <f t="shared" si="4"/>
        <v>0</v>
      </c>
      <c r="L17" s="148">
        <f>IF(ISERROR(VLOOKUP(C17,#REF!,6,0)),0,VLOOKUP(C17,#REF!,6,0))</f>
        <v>0</v>
      </c>
      <c r="M17" s="148">
        <f>IF(ISERROR(VLOOKUP(C17,#REF!,7,0)),0,VLOOKUP(C17,#REF!,7,0))</f>
        <v>0</v>
      </c>
      <c r="N17" s="145"/>
      <c r="O17" s="145" t="str">
        <f>IF(ISERROR(VLOOKUP(N17,POA!$A$2:$C$16,3,0)),"",VLOOKUP(N17,POA!$A$2:$C$16,3,0))</f>
        <v/>
      </c>
      <c r="P17" s="78"/>
      <c r="Q17" s="78" t="str">
        <f>IF(ISERROR(VLOOKUP(P17,POA!$A$2:$F$16,4,0)),"",VLOOKUP(P17,POA!$A$2:$F$16,4,0))</f>
        <v/>
      </c>
      <c r="R17" s="80" t="str">
        <f>IF(ISERROR(VLOOKUP(N17,POA!$A$2:$C$16,2,0)),"",VLOOKUP(N17,POA!$A$2:$C$16,2,0))</f>
        <v/>
      </c>
      <c r="S17" s="85"/>
      <c r="T17" s="84" t="str">
        <f>IF(OR(S12=0,N17="",R17=""),"",IF(S12&gt;=(0.4*R17),"HABIL","NO HABIL"))</f>
        <v/>
      </c>
      <c r="U17" s="85"/>
      <c r="V17" s="84" t="str">
        <f>IF(OR(U12=0,N17="",R17=""),"",IF(U12&gt;=(0.5*R17),"HABIL","NO HABIL"))</f>
        <v/>
      </c>
      <c r="W17" s="85"/>
      <c r="X17" s="84" t="str">
        <f>IF(OR(W12=0,N17="",R17=""),"",IF(W12&gt;=$X$9,"HABIL","NO HABIL"))</f>
        <v/>
      </c>
      <c r="Y17" s="112"/>
      <c r="Z17" s="84" t="str">
        <f>IF(OR(Y12=0,N17="",R17=""),"",IF(Y12&lt;=$Z$9,"HABIL","NO HABIL"))</f>
        <v/>
      </c>
      <c r="AA17" s="78">
        <v>0</v>
      </c>
      <c r="AB17" s="78"/>
      <c r="AC17" s="84" t="str">
        <f>IF(OR(AB12=0,N17="",R17=""),"",IF(AB12&gt;=$AC$9,"HABIL","NO HABIL"))</f>
        <v/>
      </c>
      <c r="AD17" s="84" t="str">
        <f t="shared" si="0"/>
        <v/>
      </c>
      <c r="AE17" s="114">
        <f t="shared" si="5"/>
        <v>0</v>
      </c>
      <c r="AF17" s="105" t="str">
        <f t="shared" si="6"/>
        <v>MIPYME</v>
      </c>
      <c r="AG17" s="125"/>
      <c r="AH17" s="84" t="str">
        <f>IF(OR(AG12=0,N17="",R17=""),"",IF(AG12&gt;=$AH$9,"HABIL","NO HABIL"))</f>
        <v/>
      </c>
      <c r="AI17" s="125"/>
      <c r="AJ17" s="84" t="str">
        <f>IF(OR(AI12=0,N17="",R17=""),"",IF(AI12&gt;=$AJ$9,"HABIL","NO HABIL"))</f>
        <v/>
      </c>
      <c r="AK17" s="118" t="str">
        <f t="shared" si="1"/>
        <v/>
      </c>
    </row>
    <row r="18" spans="2:37" ht="18" customHeight="1" x14ac:dyDescent="0.25">
      <c r="B18" s="76" t="str">
        <f t="shared" si="2"/>
        <v/>
      </c>
      <c r="C18" s="95"/>
      <c r="D18" s="156"/>
      <c r="E18" s="75">
        <f>IF(ISERROR(VLOOKUP(C18,#REF!,2,0)),0,VLOOKUP(C18,#REF!,2,0))</f>
        <v>0</v>
      </c>
      <c r="F18" s="75">
        <f>IF(ISERROR(VLOOKUP(C18,#REF!,3,0)),0,VLOOKUP(C18,#REF!,3,0))</f>
        <v>0</v>
      </c>
      <c r="G18" s="75">
        <f>IF(ISERROR(VLOOKUP(C18,#REF!,4,0)),0,VLOOKUP(C18,#REF!,4,0))</f>
        <v>0</v>
      </c>
      <c r="H18" s="75">
        <f>IF(ISERROR(VLOOKUP(C18,#REF!,5,0)),0,VLOOKUP(C18,#REF!,5,0))</f>
        <v>0</v>
      </c>
      <c r="I18" s="148">
        <f t="shared" si="3"/>
        <v>0</v>
      </c>
      <c r="J18" s="75">
        <f t="shared" si="3"/>
        <v>0</v>
      </c>
      <c r="K18" s="148">
        <f t="shared" si="4"/>
        <v>0</v>
      </c>
      <c r="L18" s="148">
        <f>IF(ISERROR(VLOOKUP(C18,#REF!,6,0)),0,VLOOKUP(C18,#REF!,6,0))</f>
        <v>0</v>
      </c>
      <c r="M18" s="148">
        <f>IF(ISERROR(VLOOKUP(C18,#REF!,7,0)),0,VLOOKUP(C18,#REF!,7,0))</f>
        <v>0</v>
      </c>
      <c r="N18" s="145"/>
      <c r="O18" s="145" t="str">
        <f>IF(ISERROR(VLOOKUP(N18,POA!$A$2:$C$16,3,0)),"",VLOOKUP(N18,POA!$A$2:$C$16,3,0))</f>
        <v/>
      </c>
      <c r="P18" s="78"/>
      <c r="Q18" s="78" t="str">
        <f>IF(ISERROR(VLOOKUP(P18,POA!$A$2:$F$16,4,0)),"",VLOOKUP(P18,POA!$A$2:$F$16,4,0))</f>
        <v/>
      </c>
      <c r="R18" s="80" t="str">
        <f>IF(ISERROR(VLOOKUP(N18,POA!$A$2:$C$16,2,0)),"",VLOOKUP(N18,POA!$A$2:$C$16,2,0))</f>
        <v/>
      </c>
      <c r="S18" s="85"/>
      <c r="T18" s="84" t="str">
        <f>IF(OR(S12=0,N18="",R18=""),"",IF(S12&gt;=(0.4*R18),"HABIL","NO HABIL"))</f>
        <v/>
      </c>
      <c r="U18" s="85"/>
      <c r="V18" s="84" t="str">
        <f>IF(OR(U12=0,N18="",R18=""),"",IF(U12&gt;=(0.5*R18),"HABIL","NO HABIL"))</f>
        <v/>
      </c>
      <c r="W18" s="85"/>
      <c r="X18" s="84" t="str">
        <f>IF(OR(W12=0,N18="",R18=""),"",IF(W12&gt;=$X$9,"HABIL","NO HABIL"))</f>
        <v/>
      </c>
      <c r="Y18" s="112"/>
      <c r="Z18" s="84" t="str">
        <f>IF(OR(Y12=0,N18="",R18=""),"",IF(Y12&lt;=$Z$9,"HABIL","NO HABIL"))</f>
        <v/>
      </c>
      <c r="AA18" s="78">
        <v>0</v>
      </c>
      <c r="AB18" s="78"/>
      <c r="AC18" s="84" t="str">
        <f>IF(OR(AB12=0,N18="",R18=""),"",IF(AB12&gt;=$AC$9,"HABIL","NO HABIL"))</f>
        <v/>
      </c>
      <c r="AD18" s="84" t="str">
        <f t="shared" si="0"/>
        <v/>
      </c>
      <c r="AE18" s="114">
        <f t="shared" si="5"/>
        <v>0</v>
      </c>
      <c r="AF18" s="105" t="str">
        <f t="shared" si="6"/>
        <v>MIPYME</v>
      </c>
      <c r="AG18" s="125"/>
      <c r="AH18" s="84" t="str">
        <f>IF(OR(AG12=0,N18="",R18=""),"",IF(AG12&gt;=$AH$9,"HABIL","NO HABIL"))</f>
        <v/>
      </c>
      <c r="AI18" s="125"/>
      <c r="AJ18" s="84" t="str">
        <f>IF(OR(AI12=0,N18="",R18=""),"",IF(AI12&gt;=$AJ$9,"HABIL","NO HABIL"))</f>
        <v/>
      </c>
      <c r="AK18" s="121" t="str">
        <f t="shared" si="1"/>
        <v/>
      </c>
    </row>
    <row r="19" spans="2:37" ht="18" customHeight="1" x14ac:dyDescent="0.25">
      <c r="B19" s="76" t="str">
        <f>IF(C19="","",B18+0.1)</f>
        <v/>
      </c>
      <c r="C19" s="95"/>
      <c r="D19" s="156"/>
      <c r="E19" s="75">
        <f>IF(ISERROR(VLOOKUP(C19,#REF!,2,0)),0,VLOOKUP(C19,#REF!,2,0))</f>
        <v>0</v>
      </c>
      <c r="F19" s="75">
        <f>IF(ISERROR(VLOOKUP(C19,#REF!,3,0)),0,VLOOKUP(C19,#REF!,3,0))</f>
        <v>0</v>
      </c>
      <c r="G19" s="75">
        <f>IF(ISERROR(VLOOKUP(C19,#REF!,4,0)),0,VLOOKUP(C19,#REF!,4,0))</f>
        <v>0</v>
      </c>
      <c r="H19" s="75">
        <f>IF(ISERROR(VLOOKUP(C19,#REF!,5,0)),0,VLOOKUP(C19,#REF!,5,0))</f>
        <v>0</v>
      </c>
      <c r="I19" s="148">
        <f t="shared" si="3"/>
        <v>0</v>
      </c>
      <c r="J19" s="75">
        <f t="shared" si="3"/>
        <v>0</v>
      </c>
      <c r="K19" s="148">
        <f t="shared" si="4"/>
        <v>0</v>
      </c>
      <c r="L19" s="148">
        <f>IF(ISERROR(VLOOKUP(C19,#REF!,6,0)),0,VLOOKUP(C19,#REF!,6,0))</f>
        <v>0</v>
      </c>
      <c r="M19" s="148">
        <f>IF(ISERROR(VLOOKUP(C19,#REF!,7,0)),0,VLOOKUP(C19,#REF!,7,0))</f>
        <v>0</v>
      </c>
      <c r="N19" s="145"/>
      <c r="O19" s="145" t="str">
        <f>IF(ISERROR(VLOOKUP(N19,POA!$A$2:$C$16,3,0)),"",VLOOKUP(N19,POA!$A$2:$C$16,3,0))</f>
        <v/>
      </c>
      <c r="P19" s="78"/>
      <c r="Q19" s="78" t="str">
        <f>IF(ISERROR(VLOOKUP(P19,POA!$A$2:$F$16,4,0)),"",VLOOKUP(P19,POA!$A$2:$F$16,4,0))</f>
        <v/>
      </c>
      <c r="R19" s="80" t="str">
        <f>IF(ISERROR(VLOOKUP(N19,POA!$A$2:$C$16,2,0)),"",VLOOKUP(N19,POA!$A$2:$C$16,2,0))</f>
        <v/>
      </c>
      <c r="S19" s="85"/>
      <c r="T19" s="84" t="str">
        <f>IF(OR(S12=0,N19="",R19=""),"",IF(S12&gt;=(0.4*R19),"HABIL","NO HABIL"))</f>
        <v/>
      </c>
      <c r="U19" s="85"/>
      <c r="V19" s="84" t="str">
        <f>IF(OR(U12=0,N19="",R19=""),"",IF(U12&gt;=(0.5*R19),"HABIL","NO HABIL"))</f>
        <v/>
      </c>
      <c r="W19" s="85"/>
      <c r="X19" s="84" t="str">
        <f>IF(OR(W12=0,N19="",R19=""),"",IF(W12&gt;=$X$9,"HABIL","NO HABIL"))</f>
        <v/>
      </c>
      <c r="Y19" s="112"/>
      <c r="Z19" s="84" t="str">
        <f>IF(OR(Y12=0,N19="",R19=""),"",IF(Y12&lt;=$Z$9,"HABIL","NO HABIL"))</f>
        <v/>
      </c>
      <c r="AA19" s="78">
        <v>0</v>
      </c>
      <c r="AB19" s="78"/>
      <c r="AC19" s="84" t="str">
        <f>IF(OR(AB12=0,N19="",R19=""),"",IF(AB12&gt;=$AC$9,"HABIL","NO HABIL"))</f>
        <v/>
      </c>
      <c r="AD19" s="84" t="str">
        <f t="shared" si="0"/>
        <v/>
      </c>
      <c r="AE19" s="114">
        <f t="shared" si="5"/>
        <v>0</v>
      </c>
      <c r="AF19" s="105" t="str">
        <f t="shared" si="6"/>
        <v>MIPYME</v>
      </c>
      <c r="AG19" s="125"/>
      <c r="AH19" s="84" t="str">
        <f>IF(OR(AG12=0,N19="",R19=""),"",IF(AG12&gt;=$AH$9,"HABIL","NO HABIL"))</f>
        <v/>
      </c>
      <c r="AI19" s="125"/>
      <c r="AJ19" s="84" t="str">
        <f>IF(OR(AI12=0,N19="",R19=""),"",IF(AI12&gt;=$AJ$9,"HABIL","NO HABIL"))</f>
        <v/>
      </c>
      <c r="AK19" s="121" t="str">
        <f t="shared" si="1"/>
        <v/>
      </c>
    </row>
    <row r="20" spans="2:37" ht="18" customHeight="1" x14ac:dyDescent="0.25">
      <c r="B20" s="76" t="str">
        <f>IF(C20="","",B19+0.1)</f>
        <v/>
      </c>
      <c r="C20" s="95"/>
      <c r="D20" s="156"/>
      <c r="E20" s="75">
        <f>IF(ISERROR(VLOOKUP(C20,#REF!,2,0)),0,VLOOKUP(C20,#REF!,2,0))</f>
        <v>0</v>
      </c>
      <c r="F20" s="75">
        <f>IF(ISERROR(VLOOKUP(C20,#REF!,3,0)),0,VLOOKUP(C20,#REF!,3,0))</f>
        <v>0</v>
      </c>
      <c r="G20" s="75">
        <f>IF(ISERROR(VLOOKUP(C20,#REF!,4,0)),0,VLOOKUP(C20,#REF!,4,0))</f>
        <v>0</v>
      </c>
      <c r="H20" s="75">
        <f>IF(ISERROR(VLOOKUP(C20,#REF!,5,0)),0,VLOOKUP(C20,#REF!,5,0))</f>
        <v>0</v>
      </c>
      <c r="I20" s="148">
        <f t="shared" si="3"/>
        <v>0</v>
      </c>
      <c r="J20" s="75">
        <f t="shared" si="3"/>
        <v>0</v>
      </c>
      <c r="K20" s="148">
        <f t="shared" si="4"/>
        <v>0</v>
      </c>
      <c r="L20" s="148">
        <f>IF(ISERROR(VLOOKUP(C20,#REF!,6,0)),0,VLOOKUP(C20,#REF!,6,0))</f>
        <v>0</v>
      </c>
      <c r="M20" s="148">
        <f>IF(ISERROR(VLOOKUP(C20,#REF!,7,0)),0,VLOOKUP(C20,#REF!,7,0))</f>
        <v>0</v>
      </c>
      <c r="N20" s="145"/>
      <c r="O20" s="145" t="str">
        <f>IF(ISERROR(VLOOKUP(N20,POA!$A$2:$C$16,3,0)),"",VLOOKUP(N20,POA!$A$2:$C$16,3,0))</f>
        <v/>
      </c>
      <c r="P20" s="78"/>
      <c r="Q20" s="78" t="str">
        <f>IF(ISERROR(VLOOKUP(P20,POA!$A$2:$F$16,4,0)),"",VLOOKUP(P20,POA!$A$2:$F$16,4,0))</f>
        <v/>
      </c>
      <c r="R20" s="80" t="str">
        <f>IF(ISERROR(VLOOKUP(N20,POA!$A$2:$C$16,2,0)),"",VLOOKUP(N20,POA!$A$2:$C$16,2,0))</f>
        <v/>
      </c>
      <c r="S20" s="85"/>
      <c r="T20" s="84" t="str">
        <f>IF(OR(S12=0,N20="",R20=""),"",IF(S12&gt;=(0.4*R20),"HABIL","NO HABIL"))</f>
        <v/>
      </c>
      <c r="U20" s="85"/>
      <c r="V20" s="84" t="str">
        <f>IF(OR(U12=0,N20="",R20=""),"",IF(U12&gt;=(0.5*R20),"HABIL","NO HABIL"))</f>
        <v/>
      </c>
      <c r="W20" s="85"/>
      <c r="X20" s="84" t="str">
        <f>IF(OR(W12=0,N20="",R20=""),"",IF(W12&gt;=$X$9,"HABIL","NO HABIL"))</f>
        <v/>
      </c>
      <c r="Y20" s="112"/>
      <c r="Z20" s="84" t="str">
        <f>IF(OR(Y12=0,N20="",R20=""),"",IF(Y12&lt;=$Z$9,"HABIL","NO HABIL"))</f>
        <v/>
      </c>
      <c r="AA20" s="78">
        <v>0</v>
      </c>
      <c r="AB20" s="78"/>
      <c r="AC20" s="84" t="str">
        <f>IF(OR(AB12=0,N20="",R20=""),"",IF(AB12&gt;=$AC$9,"HABIL","NO HABIL"))</f>
        <v/>
      </c>
      <c r="AD20" s="84" t="str">
        <f t="shared" si="0"/>
        <v/>
      </c>
      <c r="AE20" s="114">
        <f t="shared" si="5"/>
        <v>0</v>
      </c>
      <c r="AF20" s="105" t="str">
        <f t="shared" si="6"/>
        <v>MIPYME</v>
      </c>
      <c r="AG20" s="125"/>
      <c r="AH20" s="84" t="str">
        <f>IF(OR(AG12=0,N20="",R20=""),"",IF(AG12&gt;=$AH$9,"HABIL","NO HABIL"))</f>
        <v/>
      </c>
      <c r="AI20" s="125"/>
      <c r="AJ20" s="84" t="str">
        <f>IF(OR(AI12=0,N20="",R20=""),"",IF(AI12&gt;=$AJ$9,"HABIL","NO HABIL"))</f>
        <v/>
      </c>
      <c r="AK20" s="118" t="str">
        <f t="shared" si="1"/>
        <v/>
      </c>
    </row>
    <row r="21" spans="2:37" ht="18" customHeight="1" x14ac:dyDescent="0.25">
      <c r="B21" s="76" t="str">
        <f>IF(C21="","",B20+0.1)</f>
        <v/>
      </c>
      <c r="C21" s="95"/>
      <c r="D21" s="156"/>
      <c r="E21" s="75">
        <f>IF(ISERROR(VLOOKUP(C21,#REF!,2,0)),0,VLOOKUP(C21,#REF!,2,0))</f>
        <v>0</v>
      </c>
      <c r="F21" s="75">
        <f>IF(ISERROR(VLOOKUP(C21,#REF!,3,0)),0,VLOOKUP(C21,#REF!,3,0))</f>
        <v>0</v>
      </c>
      <c r="G21" s="75">
        <f>IF(ISERROR(VLOOKUP(C21,#REF!,4,0)),0,VLOOKUP(C21,#REF!,4,0))</f>
        <v>0</v>
      </c>
      <c r="H21" s="75">
        <f>IF(ISERROR(VLOOKUP(C21,#REF!,5,0)),0,VLOOKUP(C21,#REF!,5,0))</f>
        <v>0</v>
      </c>
      <c r="I21" s="148">
        <f t="shared" si="3"/>
        <v>0</v>
      </c>
      <c r="J21" s="75">
        <f t="shared" si="3"/>
        <v>0</v>
      </c>
      <c r="K21" s="148">
        <f t="shared" si="4"/>
        <v>0</v>
      </c>
      <c r="L21" s="148">
        <f>IF(ISERROR(VLOOKUP(C21,#REF!,6,0)),0,VLOOKUP(C21,#REF!,6,0))</f>
        <v>0</v>
      </c>
      <c r="M21" s="148">
        <f>IF(ISERROR(VLOOKUP(C21,#REF!,7,0)),0,VLOOKUP(C21,#REF!,7,0))</f>
        <v>0</v>
      </c>
      <c r="N21" s="145"/>
      <c r="O21" s="145" t="str">
        <f>IF(ISERROR(VLOOKUP(N21,POA!$A$2:$C$16,3,0)),"",VLOOKUP(N21,POA!$A$2:$C$16,3,0))</f>
        <v/>
      </c>
      <c r="P21" s="78"/>
      <c r="Q21" s="78" t="str">
        <f>IF(ISERROR(VLOOKUP(P21,POA!$A$2:$F$16,4,0)),"",VLOOKUP(P21,POA!$A$2:$F$16,4,0))</f>
        <v/>
      </c>
      <c r="R21" s="80" t="str">
        <f>IF(ISERROR(VLOOKUP(N21,POA!$A$2:$C$16,2,0)),"",VLOOKUP(N21,POA!$A$2:$C$16,2,0))</f>
        <v/>
      </c>
      <c r="S21" s="85"/>
      <c r="T21" s="84" t="str">
        <f>IF(OR(S12=0,N21="",R21=""),"",IF(S12&gt;=(0.4*R21),"HABIL","NO HABIL"))</f>
        <v/>
      </c>
      <c r="U21" s="85"/>
      <c r="V21" s="84" t="str">
        <f>IF(OR(U12=0,N21="",R21=""),"",IF(U12&gt;=(0.5*R21),"HABIL","NO HABIL"))</f>
        <v/>
      </c>
      <c r="W21" s="85"/>
      <c r="X21" s="84" t="str">
        <f>IF(OR(W12=0,N21="",R21=""),"",IF(W12&gt;=$X$9,"HABIL","NO HABIL"))</f>
        <v/>
      </c>
      <c r="Y21" s="112"/>
      <c r="Z21" s="84" t="str">
        <f>IF(OR(Y12=0,N21="",R21=""),"",IF(Y12&lt;=$Z$9,"HABIL","NO HABIL"))</f>
        <v/>
      </c>
      <c r="AA21" s="78">
        <v>0</v>
      </c>
      <c r="AB21" s="78"/>
      <c r="AC21" s="84" t="str">
        <f>IF(OR(AB12=0,N21="",R21=""),"",IF(AB12&gt;=$AC$9,"HABIL","NO HABIL"))</f>
        <v/>
      </c>
      <c r="AD21" s="84" t="str">
        <f t="shared" si="0"/>
        <v/>
      </c>
      <c r="AE21" s="114">
        <f t="shared" si="5"/>
        <v>0</v>
      </c>
      <c r="AF21" s="105" t="str">
        <f t="shared" si="6"/>
        <v>MIPYME</v>
      </c>
      <c r="AG21" s="125"/>
      <c r="AH21" s="84" t="str">
        <f>IF(OR(AG12=0,N21="",R21=""),"",IF(AG12&gt;=$AH$9,"HABIL","NO HABIL"))</f>
        <v/>
      </c>
      <c r="AI21" s="125"/>
      <c r="AJ21" s="84" t="str">
        <f>IF(OR(AI12=0,N21="",R21=""),"",IF(AI12&gt;=$AJ$9,"HABIL","NO HABIL"))</f>
        <v/>
      </c>
      <c r="AK21" s="118" t="str">
        <f t="shared" si="1"/>
        <v/>
      </c>
    </row>
    <row r="22" spans="2:37" ht="18" customHeight="1" thickBot="1" x14ac:dyDescent="0.3">
      <c r="B22" s="93" t="str">
        <f>IF(C22="","",B21+0.1)</f>
        <v/>
      </c>
      <c r="C22" s="96"/>
      <c r="D22" s="96"/>
      <c r="E22" s="79">
        <f>IF(ISERROR(VLOOKUP(C22,#REF!,2,0)),0,VLOOKUP(C22,#REF!,2,0))</f>
        <v>0</v>
      </c>
      <c r="F22" s="79">
        <f>IF(ISERROR(VLOOKUP(C22,#REF!,3,0)),0,VLOOKUP(C22,#REF!,3,0))</f>
        <v>0</v>
      </c>
      <c r="G22" s="79">
        <f>IF(ISERROR(VLOOKUP(C22,#REF!,4,0)),0,VLOOKUP(C22,#REF!,4,0))</f>
        <v>0</v>
      </c>
      <c r="H22" s="79">
        <f>IF(ISERROR(VLOOKUP(C22,#REF!,5,0)),0,VLOOKUP(C22,#REF!,5,0))</f>
        <v>0</v>
      </c>
      <c r="I22" s="79">
        <f t="shared" si="3"/>
        <v>0</v>
      </c>
      <c r="J22" s="79">
        <f t="shared" si="3"/>
        <v>0</v>
      </c>
      <c r="K22" s="79">
        <f t="shared" si="4"/>
        <v>0</v>
      </c>
      <c r="L22" s="79">
        <f>IF(ISERROR(VLOOKUP(C22,#REF!,6,0)),0,VLOOKUP(C22,#REF!,6,0))</f>
        <v>0</v>
      </c>
      <c r="M22" s="79">
        <f>IF(ISERROR(VLOOKUP(C22,#REF!,7,0)),0,VLOOKUP(C22,#REF!,7,0))</f>
        <v>0</v>
      </c>
      <c r="N22" s="146"/>
      <c r="O22" s="146" t="str">
        <f>IF(ISERROR(VLOOKUP(N22,POA!$A$2:$C$16,3,0)),"",VLOOKUP(N22,POA!$A$2:$C$16,3,0))</f>
        <v/>
      </c>
      <c r="P22" s="90"/>
      <c r="Q22" s="90" t="str">
        <f>IF(ISERROR(VLOOKUP(P22,POA!$A$2:$F$16,4,0)),"",VLOOKUP(P22,POA!$A$2:$F$16,4,0))</f>
        <v/>
      </c>
      <c r="R22" s="83" t="str">
        <f>IF(ISERROR(VLOOKUP(N22,POA!$A$2:$C$16,2,0)),"",VLOOKUP(N22,POA!$A$2:$C$16,2,0))</f>
        <v/>
      </c>
      <c r="S22" s="92"/>
      <c r="T22" s="91" t="str">
        <f>IF(OR(S12=0,N22="",R22=""),"",IF(S12&gt;=(0.4*R22),"HABIL","NO HABIL"))</f>
        <v/>
      </c>
      <c r="U22" s="92"/>
      <c r="V22" s="91" t="str">
        <f>IF(OR(U12=0,N22="",R22=""),"",IF(U12&gt;=(0.5*R22),"HABIL","NO HABIL"))</f>
        <v/>
      </c>
      <c r="W22" s="92"/>
      <c r="X22" s="91" t="str">
        <f>IF(OR(W12=0,N22="",R22=""),"",IF(W12&gt;=$X$9,"HABIL","NO HABIL"))</f>
        <v/>
      </c>
      <c r="Y22" s="113"/>
      <c r="Z22" s="91" t="str">
        <f>IF(OR(Y12=0,N22="",R22=""),"",IF(Y12&lt;=$Z$9,"HABIL","NO HABIL"))</f>
        <v/>
      </c>
      <c r="AA22" s="90">
        <v>0</v>
      </c>
      <c r="AB22" s="90"/>
      <c r="AC22" s="91" t="str">
        <f>IF(OR(AB12=0,N22="",R22=""),"",IF(AB12&gt;=$AC$9,"HABIL","NO HABIL"))</f>
        <v/>
      </c>
      <c r="AD22" s="91" t="str">
        <f t="shared" si="0"/>
        <v/>
      </c>
      <c r="AE22" s="116">
        <f t="shared" si="5"/>
        <v>0</v>
      </c>
      <c r="AF22" s="106" t="str">
        <f t="shared" si="6"/>
        <v>MIPYME</v>
      </c>
      <c r="AG22" s="126"/>
      <c r="AH22" s="91" t="str">
        <f>IF(OR(AG12=0,N22="",R22=""),"",IF(AG12&gt;=$AH$9,"HABIL","NO HABIL"))</f>
        <v/>
      </c>
      <c r="AI22" s="126"/>
      <c r="AJ22" s="91" t="str">
        <f>IF(OR(AI12=0,N22="",R22=""),"",IF(AI12&gt;=$AJ$9,"HABIL","NO HABIL"))</f>
        <v/>
      </c>
      <c r="AK22" s="119" t="str">
        <f t="shared" si="1"/>
        <v/>
      </c>
    </row>
    <row r="23" spans="2:37" ht="18" customHeight="1" x14ac:dyDescent="0.25">
      <c r="B23" s="86">
        <v>2</v>
      </c>
      <c r="C23" s="87" t="s">
        <v>211</v>
      </c>
      <c r="D23" s="94">
        <f>IF(SUM(D24:D33)=0,"",SUM(D24:D33))</f>
        <v>1</v>
      </c>
      <c r="E23" s="88">
        <f>IF(ISERROR(($D24*E24)+($D25*E25)+($D26*E26)+($D27*E27)+($D28*E28)+($D29*E29)+($D30*E30)+($D31*E31)+($D32*E32)+($D33*E33)),"",($D24*E24)+($D25*E25)+($D26*E26)+($D27*E27)+($D28*E28)+($D29*E29)+($D30*E30)+($D31*E31)+($D32*E32)+($D33*E33))</f>
        <v>743397517</v>
      </c>
      <c r="F23" s="88">
        <f>IF(ISERROR(($D24*F24)+($D25*F25)+($D26*F26)+($D27*F27)+($D28*F28)+($D29*F29)+($D30*F30)+($D31*F31)+($D32*F32)+($D33*F33)),"",($D24*F24)+($D25*F25)+($D26*F26)+($D27*F27)+($D28*F28)+($D29*F29)+($D30*F30)+($D31*F31)+($D32*F32)+($D33*F33))</f>
        <v>743646517</v>
      </c>
      <c r="G23" s="88">
        <f>IF(ISERROR(($D24*G24)+($D25*G25)+($D26*G26)+($D27*G27)+($D28*G28)+($D29*G29)+($D30*G30)+($D31*G31)+($D32*G32)+($D33*G33)),"",($D24*G24)+($D25*G25)+($D26*G26)+($D27*G27)+($D28*G28)+($D29*G29)+($D30*G30)+($D31*G31)+($D32*G32)+($D33*G33))</f>
        <v>38509326.5</v>
      </c>
      <c r="H23" s="88">
        <f>IF(ISERROR(($D24*H24)+($D25*H25)+($D26*H26)+($D27*H27)+($D28*H28)+($D29*H29)+($D30*H30)+($D31*H31)+($D32*H32)+($D33*H33)),"",($D24*H24)+($D25*H25)+($D26*H26)+($D27*H27)+($D28*H28)+($D29*H29)+($D30*H30)+($D31*H31)+($D32*H32)+($D33*H33))</f>
        <v>38509326.5</v>
      </c>
      <c r="I23" s="88">
        <f>IF(ISERROR(SUM(I24:I33)),"",SUM(I24:I33))</f>
        <v>1409776381</v>
      </c>
      <c r="J23" s="88">
        <f>IF(ISERROR(SUM(J24:J33)),"",SUM(J24:J33))</f>
        <v>1410274381</v>
      </c>
      <c r="K23" s="88">
        <f>IF(ISERROR(($D24*K24)+($D25*K25)+($D26*K26)+($D27*K27)+($D28*K28)+($D29*K29)+($D30*K30)+($D31*K31)+($D32*K32)+($D33*K33)),"",($D24*K24)+($D25*K25)+($D26*K26)+($D27*K27)+($D28*K28)+($D29*K29)+($D30*K30)+($D31*K31)+($D32*K32)+($D33*K33))</f>
        <v>705137190.5</v>
      </c>
      <c r="L23" s="88">
        <f>IF(ISERROR(($D24*L24)+($D25*L25)+($D26*L26)+($D27*L27)+($D28*L28)+($D29*L29)+($D30*L30)+($D31*L31)+($D32*L32)+($D33*L33)),"",($D24*L24)+($D25*L25)+($D26*L26)+($D27*L27)+($D28*L28)+($D29*L29)+($D30*L30)+($D31*L31)+($D32*L32)+($D33*L33))</f>
        <v>98101044.5</v>
      </c>
      <c r="M23" s="88">
        <f>IF(ISERROR(($D24*M24)+($D25*M25)+($D26*M26)+($D27*M27)+($D28*M28)+($D29*M29)+($D30*M30)+($D31*M31)+($D32*M32)+($D33*M33)),"",($D24*M24)+($D25*M25)+($D26*M26)+($D27*M27)+($D28*M28)+($D29*M29)+($D30*M30)+($D31*M31)+($D32*M32)+($D33*M33))</f>
        <v>737622.50049999997</v>
      </c>
      <c r="N23" s="81">
        <v>1</v>
      </c>
      <c r="O23" s="151">
        <f>IF(ISERROR(VLOOKUP(N23,POA!$A$2:$C$16,3,0)),"",VLOOKUP(N23,POA!$A$2:$C$16,3,0))</f>
        <v>8</v>
      </c>
      <c r="P23" s="97"/>
      <c r="Q23" s="81">
        <f>+SUM(Q24:Q33)</f>
        <v>0</v>
      </c>
      <c r="R23" s="82">
        <f>IF(ISERROR(VLOOKUP(N23,POA!$A$2:$C$16,2,0)),"",VLOOKUP(N23,POA!$A$2:$C$16,2,0))</f>
        <v>2700000000</v>
      </c>
      <c r="S23" s="149">
        <f>SUM(I23)</f>
        <v>1409776381</v>
      </c>
      <c r="T23" s="89" t="str">
        <f>IF(OR(S23=0,N23="",R23=""),"",IF(S23&gt;=(R23/O23),"HABIL","NO HABIL"))</f>
        <v>HABIL</v>
      </c>
      <c r="U23" s="88">
        <f>SUM(J23)</f>
        <v>1410274381</v>
      </c>
      <c r="V23" s="89" t="str">
        <f>IF(OR(U23=0,N23="",R23=""),"",IF(U23&gt;=(20%*R23),"HABIL","NO HABIL"))</f>
        <v>HABIL</v>
      </c>
      <c r="W23" s="88">
        <f>IF(ISERROR(SUM(E23/G23)),0,SUM(E23/G23))</f>
        <v>19.304349999473505</v>
      </c>
      <c r="X23" s="89" t="str">
        <f>IF(OR(W23=0,N23="",R23=""),"",IF(W23&gt;=$X$9,"HABIL","NO HABIL"))</f>
        <v>HABIL</v>
      </c>
      <c r="Y23" s="153">
        <f>IF(ISERROR(SUM(H23/F23)),0,SUM(H23/F23))</f>
        <v>5.1784450837413121E-2</v>
      </c>
      <c r="Z23" s="89" t="str">
        <f>IF(OR(Y23=0,N23="",R23=""),"",IF(Y23&lt;=$Z$9,"HABIL","NO HABIL"))</f>
        <v>HABIL</v>
      </c>
      <c r="AA23" s="81">
        <f>+SUM(AA24:AA33)</f>
        <v>0</v>
      </c>
      <c r="AB23" s="153">
        <f>IF(ISERROR(SUM(L23/M23)),0,SUM(L23/M23))</f>
        <v>132.99627442696212</v>
      </c>
      <c r="AC23" s="89" t="str">
        <f>IF(OR(AB23=0,N23="",R23=""),"",IF(AB23&gt;=$AC$9,"HABIL","NO HABIL"))</f>
        <v>HABIL</v>
      </c>
      <c r="AD23" s="89" t="str">
        <f t="shared" ref="AD23:AD86" si="7">IF(OR(T23="",V23="",X23="",Z23="",AC23=""),"",IF(T23="NO HABIL","NO HABIL",IF(V23="NO HABIL","NO HABIL",IF(X23="NO HABIL","NO HABIL",IF(Z23="NO HABIL","NO HABIL",IF(AC23="NO HABIL","NO HABIL",IF(AC23="NO HABIL","NO HABIL","HABIL")))))))</f>
        <v>HABIL</v>
      </c>
      <c r="AE23" s="115"/>
      <c r="AF23" s="104"/>
      <c r="AG23" s="153">
        <f>IF(ISERROR(SUM(L23/K23)),0,SUM(L23/K23))</f>
        <v>0.13912334482093949</v>
      </c>
      <c r="AH23" s="89" t="str">
        <f>IF(OR(AG23=0,N23="",R23=""),"",IF(AG23&gt;=$AH$9,"HABIL","NO HABIL"))</f>
        <v>HABIL</v>
      </c>
      <c r="AI23" s="153">
        <f>IF(ISERROR(SUM(L23/F23)),0,SUM(L23/F23))</f>
        <v>0.13191891881072307</v>
      </c>
      <c r="AJ23" s="89" t="str">
        <f>IF(OR(AI23=0,N23="",R23=""),"",IF(AI23&gt;=$AJ$9,"HABIL","NO HABIL"))</f>
        <v>HABIL</v>
      </c>
      <c r="AK23" s="117" t="str">
        <f t="shared" ref="AK23" si="8">IF(OR(AH23="",AJ23=""),"",IF(AH23="NO HABIL","NO HABIL",IF(AJ23="NO HABIL","NO HABIL",IF(AJ23="NO HABIL","NO HABIL","HABIL"))))</f>
        <v>HABIL</v>
      </c>
    </row>
    <row r="24" spans="2:37" ht="18" customHeight="1" x14ac:dyDescent="0.25">
      <c r="B24" s="76">
        <f t="shared" ref="B24:B29" si="9">IF(C24="","",B23+0.1)</f>
        <v>2.1</v>
      </c>
      <c r="C24" s="77" t="s">
        <v>212</v>
      </c>
      <c r="D24" s="156">
        <v>0.5</v>
      </c>
      <c r="E24" s="75">
        <v>25010000</v>
      </c>
      <c r="F24" s="75">
        <v>25010000</v>
      </c>
      <c r="G24" s="75">
        <v>2680000</v>
      </c>
      <c r="H24" s="75">
        <v>2680000</v>
      </c>
      <c r="I24" s="148">
        <f t="shared" ref="I24:I33" si="10">IF(ISERROR(E24-G24),"",E24-G24)</f>
        <v>22330000</v>
      </c>
      <c r="J24" s="75">
        <f t="shared" ref="J24:J33" si="11">IF(ISERROR(F24-H24),"",F24-H24)</f>
        <v>22330000</v>
      </c>
      <c r="K24" s="148">
        <f t="shared" ref="K24:K33" si="12">IF(ISERROR(F24-H24),"",F24-H24)</f>
        <v>22330000</v>
      </c>
      <c r="L24" s="148">
        <v>12330000</v>
      </c>
      <c r="M24" s="148">
        <v>1E-3</v>
      </c>
      <c r="N24" s="147"/>
      <c r="O24" s="152" t="str">
        <f>IF(ISERROR(VLOOKUP(N24,POA!$A$2:$C$16,3,0)),"",VLOOKUP(N24,POA!$A$2:$C$16,3,0))</f>
        <v/>
      </c>
      <c r="P24" s="78"/>
      <c r="Q24" s="78" t="str">
        <f>IF(ISERROR(VLOOKUP(P24,POA!$A$2:$F$16,4,0)),"",VLOOKUP(P24,POA!$A$2:$F$16,4,0))</f>
        <v/>
      </c>
      <c r="R24" s="80" t="str">
        <f>IF(ISERROR(VLOOKUP(N24,POA!$A$2:$C$16,2,0)),"",VLOOKUP(N24,POA!$A$2:$C$16,2,0))</f>
        <v/>
      </c>
      <c r="S24" s="85"/>
      <c r="T24" s="84" t="str">
        <f>IF(OR(S23=0,N24="",R24=""),"",IF(S23&gt;=(0.4*R24),"HABIL","NO HABIL"))</f>
        <v/>
      </c>
      <c r="U24" s="85"/>
      <c r="V24" s="84" t="str">
        <f>IF(OR(U23=0,N24="",R24=""),"",IF(U23&gt;=(20%*R24),"HABIL","NO HABIL"))</f>
        <v/>
      </c>
      <c r="W24" s="85"/>
      <c r="X24" s="84" t="str">
        <f>IF(OR(W23=0,N24="",R24=""),"",IF(W23&gt;=$X$9,"HABIL","NO HABIL"))</f>
        <v/>
      </c>
      <c r="Y24" s="112"/>
      <c r="Z24" s="84" t="str">
        <f>IF(OR(Y23=0,N24="",R24=""),"",IF(Y23&lt;=$Z$9,"HABIL","NO HABIL"))</f>
        <v/>
      </c>
      <c r="AA24" s="78" t="s">
        <v>198</v>
      </c>
      <c r="AB24" s="78"/>
      <c r="AC24" s="84" t="str">
        <f>IF(OR(AB23=0,N24="",R24=""),"",IF(AB23&gt;=$AC$9,"HABIL","NO HABIL"))</f>
        <v/>
      </c>
      <c r="AD24" s="84" t="str">
        <f t="shared" si="7"/>
        <v/>
      </c>
      <c r="AE24" s="114">
        <f t="shared" ref="AE24:AE33" si="13">IF(ISERROR(F24/$AF$9),"",F24/$AF$9)</f>
        <v>44.132698076583729</v>
      </c>
      <c r="AF24" s="105" t="str">
        <f>+IF(AE24&lt;$AF$10,"MIPYME","NO CUMPLE")</f>
        <v>MIPYME</v>
      </c>
      <c r="AG24" s="125"/>
      <c r="AH24" s="84" t="str">
        <f>IF(OR(AG23=0,N24="",R24=""),"",IF(AG23&gt;=$AH$9,"HABIL","NO HABIL"))</f>
        <v/>
      </c>
      <c r="AI24" s="125"/>
      <c r="AJ24" s="84" t="str">
        <f>IF(OR(AI23=0,N24="",R24=""),"",IF(AI23&gt;=$AJ$9,"HABIL","NO HABIL"))</f>
        <v/>
      </c>
      <c r="AK24" s="120" t="str">
        <f>IF(OR(AH24="",AJ24=""),"",IF(AH24="NO HABIL","NO HABIL",IF(AJ24="NO HABIL","NO HABIL",IF(AJ24="NO HABIL","NO HABIL","HABIL"))))</f>
        <v/>
      </c>
    </row>
    <row r="25" spans="2:37" ht="18" customHeight="1" x14ac:dyDescent="0.25">
      <c r="B25" s="76">
        <f t="shared" si="9"/>
        <v>2.2000000000000002</v>
      </c>
      <c r="C25" s="95" t="s">
        <v>213</v>
      </c>
      <c r="D25" s="156">
        <v>0.5</v>
      </c>
      <c r="E25" s="75">
        <v>1461785034</v>
      </c>
      <c r="F25" s="75">
        <v>1462283034</v>
      </c>
      <c r="G25" s="75">
        <v>74338653</v>
      </c>
      <c r="H25" s="75">
        <v>74338653</v>
      </c>
      <c r="I25" s="148">
        <f t="shared" si="10"/>
        <v>1387446381</v>
      </c>
      <c r="J25" s="75">
        <f t="shared" si="11"/>
        <v>1387944381</v>
      </c>
      <c r="K25" s="148">
        <f t="shared" si="12"/>
        <v>1387944381</v>
      </c>
      <c r="L25" s="148">
        <v>183872089</v>
      </c>
      <c r="M25" s="148">
        <v>1475245</v>
      </c>
      <c r="N25" s="145"/>
      <c r="O25" s="145" t="str">
        <f>IF(ISERROR(VLOOKUP(N25,POA!$A$2:$C$16,3,0)),"",VLOOKUP(N25,POA!$A$2:$C$16,3,0))</f>
        <v/>
      </c>
      <c r="P25" s="78"/>
      <c r="Q25" s="78" t="str">
        <f>IF(ISERROR(VLOOKUP(P25,POA!$A$2:$F$16,4,0)),"",VLOOKUP(P25,POA!$A$2:$F$16,4,0))</f>
        <v/>
      </c>
      <c r="R25" s="80" t="str">
        <f>IF(ISERROR(VLOOKUP(N25,POA!$A$2:$C$16,2,0)),"",VLOOKUP(N25,POA!$A$2:$C$16,2,0))</f>
        <v/>
      </c>
      <c r="S25" s="85"/>
      <c r="T25" s="84" t="str">
        <f>IF(OR(S23=0,N25="",R25=""),"",IF(S23&gt;=(0.4*R25),"HABIL","NO HABIL"))</f>
        <v/>
      </c>
      <c r="U25" s="85"/>
      <c r="V25" s="84" t="str">
        <f>IF(OR(U23=0,N25="",R25=""),"",IF(U23&gt;=(20%*R25),"HABIL","NO HABIL"))</f>
        <v/>
      </c>
      <c r="W25" s="85"/>
      <c r="X25" s="84" t="str">
        <f>IF(OR(W23=0,N25="",R25=""),"",IF(W23&gt;=$X$9,"HABIL","NO HABIL"))</f>
        <v/>
      </c>
      <c r="Y25" s="112"/>
      <c r="Z25" s="84" t="str">
        <f>IF(OR(Y23=0,N25="",R25=""),"",IF(Y23&lt;=$Z$9,"HABIL","NO HABIL"))</f>
        <v/>
      </c>
      <c r="AA25" s="78" t="s">
        <v>198</v>
      </c>
      <c r="AB25" s="78"/>
      <c r="AC25" s="84" t="str">
        <f>IF(OR(AB23=0,N25="",R25=""),"",IF(AB23&gt;=$AC$9,"HABIL","NO HABIL"))</f>
        <v/>
      </c>
      <c r="AD25" s="84" t="str">
        <f t="shared" si="7"/>
        <v/>
      </c>
      <c r="AE25" s="114">
        <f t="shared" si="13"/>
        <v>2580.3476866066703</v>
      </c>
      <c r="AF25" s="105" t="str">
        <f t="shared" ref="AF25:AF33" si="14">+IF(AE25&lt;$AF$10,"MIPYME","NO CUMPLE")</f>
        <v>MIPYME</v>
      </c>
      <c r="AG25" s="125"/>
      <c r="AH25" s="84" t="str">
        <f>IF(OR(AG23=0,N25="",R25=""),"",IF(AG23&gt;=$AH$9,"HABIL","NO HABIL"))</f>
        <v/>
      </c>
      <c r="AI25" s="125"/>
      <c r="AJ25" s="84" t="str">
        <f>IF(OR(AI23=0,N25="",R25=""),"",IF(AI23&gt;=$AJ$9,"HABIL","NO HABIL"))</f>
        <v/>
      </c>
      <c r="AK25" s="121" t="str">
        <f t="shared" ref="AK25:AK34" si="15">IF(OR(AH25="",AJ25=""),"",IF(AH25="NO HABIL","NO HABIL",IF(AJ25="NO HABIL","NO HABIL",IF(AJ25="NO HABIL","NO HABIL","HABIL"))))</f>
        <v/>
      </c>
    </row>
    <row r="26" spans="2:37" ht="18" customHeight="1" x14ac:dyDescent="0.25">
      <c r="B26" s="76" t="str">
        <f t="shared" si="9"/>
        <v/>
      </c>
      <c r="C26" s="95"/>
      <c r="D26" s="156"/>
      <c r="E26" s="75">
        <f>IF(ISERROR(VLOOKUP(C26,#REF!,2,0)),0,VLOOKUP(C26,#REF!,2,0))</f>
        <v>0</v>
      </c>
      <c r="F26" s="75">
        <f>IF(ISERROR(VLOOKUP(C26,#REF!,3,0)),0,VLOOKUP(C26,#REF!,3,0))</f>
        <v>0</v>
      </c>
      <c r="G26" s="75">
        <f>IF(ISERROR(VLOOKUP(C26,#REF!,4,0)),0,VLOOKUP(C26,#REF!,4,0))</f>
        <v>0</v>
      </c>
      <c r="H26" s="75">
        <f>IF(ISERROR(VLOOKUP(C26,#REF!,5,0)),0,VLOOKUP(C26,#REF!,5,0))</f>
        <v>0</v>
      </c>
      <c r="I26" s="148">
        <f t="shared" si="10"/>
        <v>0</v>
      </c>
      <c r="J26" s="75">
        <f t="shared" si="11"/>
        <v>0</v>
      </c>
      <c r="K26" s="148">
        <f t="shared" si="12"/>
        <v>0</v>
      </c>
      <c r="L26" s="148">
        <f>IF(ISERROR(VLOOKUP(C26,#REF!,6,0)),0,VLOOKUP(C26,#REF!,6,0))</f>
        <v>0</v>
      </c>
      <c r="M26" s="148">
        <f>IF(ISERROR(VLOOKUP(C26,#REF!,7,0)),0,VLOOKUP(C26,#REF!,7,0))</f>
        <v>0</v>
      </c>
      <c r="N26" s="145"/>
      <c r="O26" s="145" t="str">
        <f>IF(ISERROR(VLOOKUP(N26,POA!$A$2:$C$16,3,0)),"",VLOOKUP(N26,POA!$A$2:$C$16,3,0))</f>
        <v/>
      </c>
      <c r="P26" s="78"/>
      <c r="Q26" s="78" t="str">
        <f>IF(ISERROR(VLOOKUP(P26,POA!$A$2:$F$16,4,0)),"",VLOOKUP(P26,POA!$A$2:$F$16,4,0))</f>
        <v/>
      </c>
      <c r="R26" s="80" t="str">
        <f>IF(ISERROR(VLOOKUP(N26,POA!$A$2:$C$16,2,0)),"",VLOOKUP(N26,POA!$A$2:$C$16,2,0))</f>
        <v/>
      </c>
      <c r="S26" s="85"/>
      <c r="T26" s="84" t="str">
        <f>IF(OR(S23=0,N26="",R26=""),"",IF(S23&gt;=(0.4*R26),"HABIL","NO HABIL"))</f>
        <v/>
      </c>
      <c r="U26" s="85"/>
      <c r="V26" s="84" t="str">
        <f>IF(OR(U23=0,N26="",R26=""),"",IF(U23&gt;=(0.5*R26),"HABIL","NO HABIL"))</f>
        <v/>
      </c>
      <c r="W26" s="85"/>
      <c r="X26" s="84" t="str">
        <f>IF(OR(W23=0,N26="",R26=""),"",IF(W23&gt;=$X$9,"HABIL","NO HABIL"))</f>
        <v/>
      </c>
      <c r="Y26" s="112"/>
      <c r="Z26" s="84" t="str">
        <f>IF(OR(Y23=0,N26="",R26=""),"",IF(Y23&lt;=$Z$9,"HABIL","NO HABIL"))</f>
        <v/>
      </c>
      <c r="AA26" s="78">
        <v>0</v>
      </c>
      <c r="AB26" s="78"/>
      <c r="AC26" s="84" t="str">
        <f>IF(OR(AB23=0,N26="",R26=""),"",IF(AB23&gt;=$AC$9,"HABIL","NO HABIL"))</f>
        <v/>
      </c>
      <c r="AD26" s="84" t="str">
        <f t="shared" si="7"/>
        <v/>
      </c>
      <c r="AE26" s="114">
        <f t="shared" si="13"/>
        <v>0</v>
      </c>
      <c r="AF26" s="105" t="str">
        <f t="shared" si="14"/>
        <v>MIPYME</v>
      </c>
      <c r="AG26" s="125"/>
      <c r="AH26" s="84" t="str">
        <f>IF(OR(AG23=0,N26="",R26=""),"",IF(AG23&gt;=$AH$9,"HABIL","NO HABIL"))</f>
        <v/>
      </c>
      <c r="AI26" s="125"/>
      <c r="AJ26" s="84" t="str">
        <f>IF(OR(AI23=0,N26="",R26=""),"",IF(AI23&gt;=$AJ$9,"HABIL","NO HABIL"))</f>
        <v/>
      </c>
      <c r="AK26" s="121" t="str">
        <f t="shared" si="15"/>
        <v/>
      </c>
    </row>
    <row r="27" spans="2:37" ht="18" customHeight="1" x14ac:dyDescent="0.25">
      <c r="B27" s="76" t="str">
        <f t="shared" si="9"/>
        <v/>
      </c>
      <c r="C27" s="95"/>
      <c r="D27" s="156"/>
      <c r="E27" s="75">
        <f>IF(ISERROR(VLOOKUP(C27,#REF!,2,0)),0,VLOOKUP(C27,#REF!,2,0))</f>
        <v>0</v>
      </c>
      <c r="F27" s="75">
        <f>IF(ISERROR(VLOOKUP(C27,#REF!,3,0)),0,VLOOKUP(C27,#REF!,3,0))</f>
        <v>0</v>
      </c>
      <c r="G27" s="75">
        <f>IF(ISERROR(VLOOKUP(C27,#REF!,4,0)),0,VLOOKUP(C27,#REF!,4,0))</f>
        <v>0</v>
      </c>
      <c r="H27" s="75">
        <f>IF(ISERROR(VLOOKUP(C27,#REF!,5,0)),0,VLOOKUP(C27,#REF!,5,0))</f>
        <v>0</v>
      </c>
      <c r="I27" s="148">
        <f t="shared" si="10"/>
        <v>0</v>
      </c>
      <c r="J27" s="75">
        <f t="shared" si="11"/>
        <v>0</v>
      </c>
      <c r="K27" s="148">
        <f t="shared" si="12"/>
        <v>0</v>
      </c>
      <c r="L27" s="148">
        <f>IF(ISERROR(VLOOKUP(C27,#REF!,6,0)),0,VLOOKUP(C27,#REF!,6,0))</f>
        <v>0</v>
      </c>
      <c r="M27" s="148">
        <f>IF(ISERROR(VLOOKUP(C27,#REF!,7,0)),0,VLOOKUP(C27,#REF!,7,0))</f>
        <v>0</v>
      </c>
      <c r="N27" s="145"/>
      <c r="O27" s="145" t="str">
        <f>IF(ISERROR(VLOOKUP(N27,POA!$A$2:$C$16,3,0)),"",VLOOKUP(N27,POA!$A$2:$C$16,3,0))</f>
        <v/>
      </c>
      <c r="P27" s="78"/>
      <c r="Q27" s="78" t="str">
        <f>IF(ISERROR(VLOOKUP(P27,POA!$A$2:$F$16,4,0)),"",VLOOKUP(P27,POA!$A$2:$F$16,4,0))</f>
        <v/>
      </c>
      <c r="R27" s="80" t="str">
        <f>IF(ISERROR(VLOOKUP(N27,POA!$A$2:$C$16,2,0)),"",VLOOKUP(N27,POA!$A$2:$C$16,2,0))</f>
        <v/>
      </c>
      <c r="S27" s="85"/>
      <c r="T27" s="84" t="str">
        <f>IF(OR(S23=0,N27="",R27=""),"",IF(S23&gt;=(0.4*R27),"HABIL","NO HABIL"))</f>
        <v/>
      </c>
      <c r="U27" s="85"/>
      <c r="V27" s="84" t="str">
        <f>IF(OR(U23=0,N27="",R27=""),"",IF(U23&gt;=(0.5*R27),"HABIL","NO HABIL"))</f>
        <v/>
      </c>
      <c r="W27" s="85"/>
      <c r="X27" s="84" t="str">
        <f>IF(OR(W23=0,N27="",R27=""),"",IF(W23&gt;=$X$9,"HABIL","NO HABIL"))</f>
        <v/>
      </c>
      <c r="Y27" s="112"/>
      <c r="Z27" s="84" t="str">
        <f>IF(OR(Y23=0,N27="",R27=""),"",IF(Y23&lt;=$Z$9,"HABIL","NO HABIL"))</f>
        <v/>
      </c>
      <c r="AA27" s="78">
        <v>0</v>
      </c>
      <c r="AB27" s="78"/>
      <c r="AC27" s="84" t="str">
        <f>IF(OR(AB23=0,N27="",R27=""),"",IF(AB23&gt;=$AC$9,"HABIL","NO HABIL"))</f>
        <v/>
      </c>
      <c r="AD27" s="84" t="str">
        <f t="shared" si="7"/>
        <v/>
      </c>
      <c r="AE27" s="114">
        <f t="shared" si="13"/>
        <v>0</v>
      </c>
      <c r="AF27" s="105" t="str">
        <f t="shared" si="14"/>
        <v>MIPYME</v>
      </c>
      <c r="AG27" s="125"/>
      <c r="AH27" s="84" t="str">
        <f>IF(OR(AG23=0,N27="",R27=""),"",IF(AG23&gt;=$AH$9,"HABIL","NO HABIL"))</f>
        <v/>
      </c>
      <c r="AI27" s="125"/>
      <c r="AJ27" s="84" t="str">
        <f>IF(OR(AI23=0,N27="",R27=""),"",IF(AI23&gt;=$AJ$9,"HABIL","NO HABIL"))</f>
        <v/>
      </c>
      <c r="AK27" s="121" t="str">
        <f t="shared" si="15"/>
        <v/>
      </c>
    </row>
    <row r="28" spans="2:37" ht="18" customHeight="1" x14ac:dyDescent="0.25">
      <c r="B28" s="76" t="str">
        <f t="shared" si="9"/>
        <v/>
      </c>
      <c r="C28" s="95"/>
      <c r="D28" s="156"/>
      <c r="E28" s="75">
        <f>IF(ISERROR(VLOOKUP(C28,#REF!,2,0)),0,VLOOKUP(C28,#REF!,2,0))</f>
        <v>0</v>
      </c>
      <c r="F28" s="75">
        <f>IF(ISERROR(VLOOKUP(C28,#REF!,3,0)),0,VLOOKUP(C28,#REF!,3,0))</f>
        <v>0</v>
      </c>
      <c r="G28" s="75">
        <f>IF(ISERROR(VLOOKUP(C28,#REF!,4,0)),0,VLOOKUP(C28,#REF!,4,0))</f>
        <v>0</v>
      </c>
      <c r="H28" s="75">
        <f>IF(ISERROR(VLOOKUP(C28,#REF!,5,0)),0,VLOOKUP(C28,#REF!,5,0))</f>
        <v>0</v>
      </c>
      <c r="I28" s="148">
        <f t="shared" si="10"/>
        <v>0</v>
      </c>
      <c r="J28" s="75">
        <f t="shared" si="11"/>
        <v>0</v>
      </c>
      <c r="K28" s="148">
        <f t="shared" si="12"/>
        <v>0</v>
      </c>
      <c r="L28" s="148">
        <f>IF(ISERROR(VLOOKUP(C28,#REF!,6,0)),0,VLOOKUP(C28,#REF!,6,0))</f>
        <v>0</v>
      </c>
      <c r="M28" s="148">
        <f>IF(ISERROR(VLOOKUP(C28,#REF!,7,0)),0,VLOOKUP(C28,#REF!,7,0))</f>
        <v>0</v>
      </c>
      <c r="N28" s="145"/>
      <c r="O28" s="145" t="str">
        <f>IF(ISERROR(VLOOKUP(N28,POA!$A$2:$C$16,3,0)),"",VLOOKUP(N28,POA!$A$2:$C$16,3,0))</f>
        <v/>
      </c>
      <c r="P28" s="78"/>
      <c r="Q28" s="78" t="str">
        <f>IF(ISERROR(VLOOKUP(P28,POA!$A$2:$F$16,4,0)),"",VLOOKUP(P28,POA!$A$2:$F$16,4,0))</f>
        <v/>
      </c>
      <c r="R28" s="80" t="str">
        <f>IF(ISERROR(VLOOKUP(N28,POA!$A$2:$C$16,2,0)),"",VLOOKUP(N28,POA!$A$2:$C$16,2,0))</f>
        <v/>
      </c>
      <c r="S28" s="85"/>
      <c r="T28" s="84" t="str">
        <f>IF(OR(S23=0,N28="",R28=""),"",IF(S23&gt;=(0.4*R28),"HABIL","NO HABIL"))</f>
        <v/>
      </c>
      <c r="U28" s="85"/>
      <c r="V28" s="84" t="str">
        <f>IF(OR(U23=0,N28="",R28=""),"",IF(U23&gt;=(0.5*R28),"HABIL","NO HABIL"))</f>
        <v/>
      </c>
      <c r="W28" s="85"/>
      <c r="X28" s="84" t="str">
        <f>IF(OR(W23=0,N28="",R28=""),"",IF(W23&gt;=$X$9,"HABIL","NO HABIL"))</f>
        <v/>
      </c>
      <c r="Y28" s="112"/>
      <c r="Z28" s="84" t="str">
        <f>IF(OR(Y23=0,N28="",R28=""),"",IF(Y23&lt;=$Z$9,"HABIL","NO HABIL"))</f>
        <v/>
      </c>
      <c r="AA28" s="78">
        <v>0</v>
      </c>
      <c r="AB28" s="78"/>
      <c r="AC28" s="84" t="str">
        <f>IF(OR(AB23=0,N28="",R28=""),"",IF(AB23&gt;=$AC$9,"HABIL","NO HABIL"))</f>
        <v/>
      </c>
      <c r="AD28" s="84" t="str">
        <f t="shared" si="7"/>
        <v/>
      </c>
      <c r="AE28" s="114">
        <f t="shared" si="13"/>
        <v>0</v>
      </c>
      <c r="AF28" s="105" t="str">
        <f t="shared" si="14"/>
        <v>MIPYME</v>
      </c>
      <c r="AG28" s="125"/>
      <c r="AH28" s="84" t="str">
        <f>IF(OR(AG23=0,N28="",R28=""),"",IF(AG23&gt;=$AH$9,"HABIL","NO HABIL"))</f>
        <v/>
      </c>
      <c r="AI28" s="125"/>
      <c r="AJ28" s="84" t="str">
        <f>IF(OR(AI23=0,N28="",R28=""),"",IF(AI23&gt;=$AJ$9,"HABIL","NO HABIL"))</f>
        <v/>
      </c>
      <c r="AK28" s="118" t="str">
        <f t="shared" si="15"/>
        <v/>
      </c>
    </row>
    <row r="29" spans="2:37" ht="18" customHeight="1" x14ac:dyDescent="0.25">
      <c r="B29" s="76" t="str">
        <f t="shared" si="9"/>
        <v/>
      </c>
      <c r="C29" s="95"/>
      <c r="D29" s="156"/>
      <c r="E29" s="75">
        <f>IF(ISERROR(VLOOKUP(C29,#REF!,2,0)),0,VLOOKUP(C29,#REF!,2,0))</f>
        <v>0</v>
      </c>
      <c r="F29" s="75">
        <f>IF(ISERROR(VLOOKUP(C29,#REF!,3,0)),0,VLOOKUP(C29,#REF!,3,0))</f>
        <v>0</v>
      </c>
      <c r="G29" s="75">
        <f>IF(ISERROR(VLOOKUP(C29,#REF!,4,0)),0,VLOOKUP(C29,#REF!,4,0))</f>
        <v>0</v>
      </c>
      <c r="H29" s="75">
        <f>IF(ISERROR(VLOOKUP(C29,#REF!,5,0)),0,VLOOKUP(C29,#REF!,5,0))</f>
        <v>0</v>
      </c>
      <c r="I29" s="148">
        <f t="shared" si="10"/>
        <v>0</v>
      </c>
      <c r="J29" s="75">
        <f t="shared" si="11"/>
        <v>0</v>
      </c>
      <c r="K29" s="148">
        <f t="shared" si="12"/>
        <v>0</v>
      </c>
      <c r="L29" s="148">
        <f>IF(ISERROR(VLOOKUP(C29,#REF!,6,0)),0,VLOOKUP(C29,#REF!,6,0))</f>
        <v>0</v>
      </c>
      <c r="M29" s="148">
        <f>IF(ISERROR(VLOOKUP(C29,#REF!,7,0)),0,VLOOKUP(C29,#REF!,7,0))</f>
        <v>0</v>
      </c>
      <c r="N29" s="145"/>
      <c r="O29" s="145" t="str">
        <f>IF(ISERROR(VLOOKUP(N29,POA!$A$2:$C$16,3,0)),"",VLOOKUP(N29,POA!$A$2:$C$16,3,0))</f>
        <v/>
      </c>
      <c r="P29" s="78"/>
      <c r="Q29" s="78" t="str">
        <f>IF(ISERROR(VLOOKUP(P29,POA!$A$2:$F$16,4,0)),"",VLOOKUP(P29,POA!$A$2:$F$16,4,0))</f>
        <v/>
      </c>
      <c r="R29" s="80" t="str">
        <f>IF(ISERROR(VLOOKUP(N29,POA!$A$2:$C$16,2,0)),"",VLOOKUP(N29,POA!$A$2:$C$16,2,0))</f>
        <v/>
      </c>
      <c r="S29" s="85"/>
      <c r="T29" s="84" t="str">
        <f>IF(OR(S23=0,N29="",R29=""),"",IF(S23&gt;=(0.4*R29),"HABIL","NO HABIL"))</f>
        <v/>
      </c>
      <c r="U29" s="85"/>
      <c r="V29" s="84" t="str">
        <f>IF(OR(U23=0,N29="",R29=""),"",IF(U23&gt;=(0.5*R29),"HABIL","NO HABIL"))</f>
        <v/>
      </c>
      <c r="W29" s="85"/>
      <c r="X29" s="84" t="str">
        <f>IF(OR(W23=0,N29="",R29=""),"",IF(W23&gt;=$X$9,"HABIL","NO HABIL"))</f>
        <v/>
      </c>
      <c r="Y29" s="112"/>
      <c r="Z29" s="84" t="str">
        <f>IF(OR(Y23=0,N29="",R29=""),"",IF(Y23&lt;=$Z$9,"HABIL","NO HABIL"))</f>
        <v/>
      </c>
      <c r="AA29" s="78">
        <v>0</v>
      </c>
      <c r="AB29" s="78"/>
      <c r="AC29" s="84" t="str">
        <f>IF(OR(AB23=0,N29="",R29=""),"",IF(AB23&gt;=$AC$9,"HABIL","NO HABIL"))</f>
        <v/>
      </c>
      <c r="AD29" s="84" t="str">
        <f t="shared" si="7"/>
        <v/>
      </c>
      <c r="AE29" s="114">
        <f t="shared" si="13"/>
        <v>0</v>
      </c>
      <c r="AF29" s="105" t="str">
        <f t="shared" si="14"/>
        <v>MIPYME</v>
      </c>
      <c r="AG29" s="125"/>
      <c r="AH29" s="84" t="str">
        <f>IF(OR(AG23=0,N29="",R29=""),"",IF(AG23&gt;=$AH$9,"HABIL","NO HABIL"))</f>
        <v/>
      </c>
      <c r="AI29" s="125"/>
      <c r="AJ29" s="84" t="str">
        <f>IF(OR(AI23=0,N29="",R29=""),"",IF(AI23&gt;=$AJ$9,"HABIL","NO HABIL"))</f>
        <v/>
      </c>
      <c r="AK29" s="121" t="str">
        <f t="shared" si="15"/>
        <v/>
      </c>
    </row>
    <row r="30" spans="2:37" ht="18" customHeight="1" x14ac:dyDescent="0.25">
      <c r="B30" s="76" t="str">
        <f>IF(C30="","",B29+0.1)</f>
        <v/>
      </c>
      <c r="C30" s="95"/>
      <c r="D30" s="156"/>
      <c r="E30" s="75">
        <f>IF(ISERROR(VLOOKUP(C30,#REF!,2,0)),0,VLOOKUP(C30,#REF!,2,0))</f>
        <v>0</v>
      </c>
      <c r="F30" s="75">
        <f>IF(ISERROR(VLOOKUP(C30,#REF!,3,0)),0,VLOOKUP(C30,#REF!,3,0))</f>
        <v>0</v>
      </c>
      <c r="G30" s="75">
        <f>IF(ISERROR(VLOOKUP(C30,#REF!,4,0)),0,VLOOKUP(C30,#REF!,4,0))</f>
        <v>0</v>
      </c>
      <c r="H30" s="75">
        <f>IF(ISERROR(VLOOKUP(C30,#REF!,5,0)),0,VLOOKUP(C30,#REF!,5,0))</f>
        <v>0</v>
      </c>
      <c r="I30" s="148">
        <f t="shared" si="10"/>
        <v>0</v>
      </c>
      <c r="J30" s="75">
        <f t="shared" si="11"/>
        <v>0</v>
      </c>
      <c r="K30" s="148">
        <f t="shared" si="12"/>
        <v>0</v>
      </c>
      <c r="L30" s="148">
        <f>IF(ISERROR(VLOOKUP(C30,#REF!,6,0)),0,VLOOKUP(C30,#REF!,6,0))</f>
        <v>0</v>
      </c>
      <c r="M30" s="148">
        <f>IF(ISERROR(VLOOKUP(C30,#REF!,7,0)),0,VLOOKUP(C30,#REF!,7,0))</f>
        <v>0</v>
      </c>
      <c r="N30" s="145"/>
      <c r="O30" s="145" t="str">
        <f>IF(ISERROR(VLOOKUP(N30,POA!$A$2:$C$16,3,0)),"",VLOOKUP(N30,POA!$A$2:$C$16,3,0))</f>
        <v/>
      </c>
      <c r="P30" s="78"/>
      <c r="Q30" s="78" t="str">
        <f>IF(ISERROR(VLOOKUP(P30,POA!$A$2:$F$16,4,0)),"",VLOOKUP(P30,POA!$A$2:$F$16,4,0))</f>
        <v/>
      </c>
      <c r="R30" s="80" t="str">
        <f>IF(ISERROR(VLOOKUP(N30,POA!$A$2:$C$16,2,0)),"",VLOOKUP(N30,POA!$A$2:$C$16,2,0))</f>
        <v/>
      </c>
      <c r="S30" s="85"/>
      <c r="T30" s="84" t="str">
        <f>IF(OR(S23=0,N30="",R30=""),"",IF(S23&gt;=(0.4*R30),"HABIL","NO HABIL"))</f>
        <v/>
      </c>
      <c r="U30" s="85"/>
      <c r="V30" s="84" t="str">
        <f>IF(OR(U23=0,N30="",R30=""),"",IF(U23&gt;=(0.5*R30),"HABIL","NO HABIL"))</f>
        <v/>
      </c>
      <c r="W30" s="85"/>
      <c r="X30" s="84" t="str">
        <f>IF(OR(W23=0,N30="",R30=""),"",IF(W23&gt;=$X$9,"HABIL","NO HABIL"))</f>
        <v/>
      </c>
      <c r="Y30" s="112"/>
      <c r="Z30" s="84" t="str">
        <f>IF(OR(Y23=0,N30="",R30=""),"",IF(Y23&lt;=$Z$9,"HABIL","NO HABIL"))</f>
        <v/>
      </c>
      <c r="AA30" s="78">
        <v>0</v>
      </c>
      <c r="AB30" s="78"/>
      <c r="AC30" s="84" t="str">
        <f>IF(OR(AB23=0,N30="",R30=""),"",IF(AB23&gt;=$AC$9,"HABIL","NO HABIL"))</f>
        <v/>
      </c>
      <c r="AD30" s="84" t="str">
        <f t="shared" si="7"/>
        <v/>
      </c>
      <c r="AE30" s="114">
        <f t="shared" si="13"/>
        <v>0</v>
      </c>
      <c r="AF30" s="105" t="str">
        <f t="shared" si="14"/>
        <v>MIPYME</v>
      </c>
      <c r="AG30" s="125"/>
      <c r="AH30" s="84" t="str">
        <f>IF(OR(AG23=0,N30="",R30=""),"",IF(AG23&gt;=$AH$9,"HABIL","NO HABIL"))</f>
        <v/>
      </c>
      <c r="AI30" s="125"/>
      <c r="AJ30" s="84" t="str">
        <f>IF(OR(AI23=0,N30="",R30=""),"",IF(AI23&gt;=$AJ$9,"HABIL","NO HABIL"))</f>
        <v/>
      </c>
      <c r="AK30" s="121" t="str">
        <f t="shared" si="15"/>
        <v/>
      </c>
    </row>
    <row r="31" spans="2:37" ht="18" customHeight="1" x14ac:dyDescent="0.25">
      <c r="B31" s="76" t="str">
        <f>IF(C31="","",B30+0.1)</f>
        <v/>
      </c>
      <c r="C31" s="95"/>
      <c r="D31" s="156"/>
      <c r="E31" s="75">
        <f>IF(ISERROR(VLOOKUP(C31,#REF!,2,0)),0,VLOOKUP(C31,#REF!,2,0))</f>
        <v>0</v>
      </c>
      <c r="F31" s="75">
        <f>IF(ISERROR(VLOOKUP(C31,#REF!,3,0)),0,VLOOKUP(C31,#REF!,3,0))</f>
        <v>0</v>
      </c>
      <c r="G31" s="75">
        <f>IF(ISERROR(VLOOKUP(C31,#REF!,4,0)),0,VLOOKUP(C31,#REF!,4,0))</f>
        <v>0</v>
      </c>
      <c r="H31" s="75">
        <f>IF(ISERROR(VLOOKUP(C31,#REF!,5,0)),0,VLOOKUP(C31,#REF!,5,0))</f>
        <v>0</v>
      </c>
      <c r="I31" s="148">
        <f t="shared" si="10"/>
        <v>0</v>
      </c>
      <c r="J31" s="75">
        <f t="shared" si="11"/>
        <v>0</v>
      </c>
      <c r="K31" s="148">
        <f t="shared" si="12"/>
        <v>0</v>
      </c>
      <c r="L31" s="148">
        <f>IF(ISERROR(VLOOKUP(C31,#REF!,6,0)),0,VLOOKUP(C31,#REF!,6,0))</f>
        <v>0</v>
      </c>
      <c r="M31" s="148">
        <f>IF(ISERROR(VLOOKUP(C31,#REF!,7,0)),0,VLOOKUP(C31,#REF!,7,0))</f>
        <v>0</v>
      </c>
      <c r="N31" s="145"/>
      <c r="O31" s="145" t="str">
        <f>IF(ISERROR(VLOOKUP(N31,POA!$A$2:$C$16,3,0)),"",VLOOKUP(N31,POA!$A$2:$C$16,3,0))</f>
        <v/>
      </c>
      <c r="P31" s="78"/>
      <c r="Q31" s="78" t="str">
        <f>IF(ISERROR(VLOOKUP(P31,POA!$A$2:$F$16,4,0)),"",VLOOKUP(P31,POA!$A$2:$F$16,4,0))</f>
        <v/>
      </c>
      <c r="R31" s="80" t="str">
        <f>IF(ISERROR(VLOOKUP(N31,POA!$A$2:$C$16,2,0)),"",VLOOKUP(N31,POA!$A$2:$C$16,2,0))</f>
        <v/>
      </c>
      <c r="S31" s="85"/>
      <c r="T31" s="84" t="str">
        <f>IF(OR(S23=0,N31="",R31=""),"",IF(S23&gt;=(0.4*R31),"HABIL","NO HABIL"))</f>
        <v/>
      </c>
      <c r="U31" s="85"/>
      <c r="V31" s="84" t="str">
        <f>IF(OR(U23=0,N31="",R31=""),"",IF(U23&gt;=(0.5*R31),"HABIL","NO HABIL"))</f>
        <v/>
      </c>
      <c r="W31" s="85"/>
      <c r="X31" s="84" t="str">
        <f>IF(OR(W23=0,N31="",R31=""),"",IF(W23&gt;=$X$9,"HABIL","NO HABIL"))</f>
        <v/>
      </c>
      <c r="Y31" s="112"/>
      <c r="Z31" s="84" t="str">
        <f>IF(OR(Y23=0,N31="",R31=""),"",IF(Y23&lt;=$Z$9,"HABIL","NO HABIL"))</f>
        <v/>
      </c>
      <c r="AA31" s="78">
        <v>0</v>
      </c>
      <c r="AB31" s="78"/>
      <c r="AC31" s="84" t="str">
        <f>IF(OR(AB23=0,N31="",R31=""),"",IF(AB23&gt;=$AC$9,"HABIL","NO HABIL"))</f>
        <v/>
      </c>
      <c r="AD31" s="84" t="str">
        <f t="shared" si="7"/>
        <v/>
      </c>
      <c r="AE31" s="114">
        <f t="shared" si="13"/>
        <v>0</v>
      </c>
      <c r="AF31" s="105" t="str">
        <f t="shared" si="14"/>
        <v>MIPYME</v>
      </c>
      <c r="AG31" s="125"/>
      <c r="AH31" s="84" t="str">
        <f>IF(OR(AG23=0,N31="",R31=""),"",IF(AG23&gt;=$AH$9,"HABIL","NO HABIL"))</f>
        <v/>
      </c>
      <c r="AI31" s="125"/>
      <c r="AJ31" s="84" t="str">
        <f>IF(OR(AI23=0,N31="",R31=""),"",IF(AI23&gt;=$AJ$9,"HABIL","NO HABIL"))</f>
        <v/>
      </c>
      <c r="AK31" s="118" t="str">
        <f t="shared" si="15"/>
        <v/>
      </c>
    </row>
    <row r="32" spans="2:37" ht="18" customHeight="1" x14ac:dyDescent="0.25">
      <c r="B32" s="76" t="str">
        <f>IF(C32="","",B31+0.1)</f>
        <v/>
      </c>
      <c r="C32" s="95"/>
      <c r="D32" s="156"/>
      <c r="E32" s="75">
        <f>IF(ISERROR(VLOOKUP(C32,#REF!,2,0)),0,VLOOKUP(C32,#REF!,2,0))</f>
        <v>0</v>
      </c>
      <c r="F32" s="75">
        <f>IF(ISERROR(VLOOKUP(C32,#REF!,3,0)),0,VLOOKUP(C32,#REF!,3,0))</f>
        <v>0</v>
      </c>
      <c r="G32" s="75">
        <f>IF(ISERROR(VLOOKUP(C32,#REF!,4,0)),0,VLOOKUP(C32,#REF!,4,0))</f>
        <v>0</v>
      </c>
      <c r="H32" s="75">
        <f>IF(ISERROR(VLOOKUP(C32,#REF!,5,0)),0,VLOOKUP(C32,#REF!,5,0))</f>
        <v>0</v>
      </c>
      <c r="I32" s="148">
        <f t="shared" si="10"/>
        <v>0</v>
      </c>
      <c r="J32" s="75">
        <f t="shared" si="11"/>
        <v>0</v>
      </c>
      <c r="K32" s="148">
        <f t="shared" si="12"/>
        <v>0</v>
      </c>
      <c r="L32" s="148">
        <f>IF(ISERROR(VLOOKUP(C32,#REF!,6,0)),0,VLOOKUP(C32,#REF!,6,0))</f>
        <v>0</v>
      </c>
      <c r="M32" s="148">
        <f>IF(ISERROR(VLOOKUP(C32,#REF!,7,0)),0,VLOOKUP(C32,#REF!,7,0))</f>
        <v>0</v>
      </c>
      <c r="N32" s="145"/>
      <c r="O32" s="145" t="str">
        <f>IF(ISERROR(VLOOKUP(N32,POA!$A$2:$C$16,3,0)),"",VLOOKUP(N32,POA!$A$2:$C$16,3,0))</f>
        <v/>
      </c>
      <c r="P32" s="78"/>
      <c r="Q32" s="78" t="str">
        <f>IF(ISERROR(VLOOKUP(P32,POA!$A$2:$F$16,4,0)),"",VLOOKUP(P32,POA!$A$2:$F$16,4,0))</f>
        <v/>
      </c>
      <c r="R32" s="80" t="str">
        <f>IF(ISERROR(VLOOKUP(N32,POA!$A$2:$C$16,2,0)),"",VLOOKUP(N32,POA!$A$2:$C$16,2,0))</f>
        <v/>
      </c>
      <c r="S32" s="85"/>
      <c r="T32" s="84" t="str">
        <f>IF(OR(S23=0,N32="",R32=""),"",IF(S23&gt;=(0.4*R32),"HABIL","NO HABIL"))</f>
        <v/>
      </c>
      <c r="U32" s="85"/>
      <c r="V32" s="84" t="str">
        <f>IF(OR(U23=0,N32="",R32=""),"",IF(U23&gt;=(0.5*R32),"HABIL","NO HABIL"))</f>
        <v/>
      </c>
      <c r="W32" s="85"/>
      <c r="X32" s="84" t="str">
        <f>IF(OR(W23=0,N32="",R32=""),"",IF(W23&gt;=$X$9,"HABIL","NO HABIL"))</f>
        <v/>
      </c>
      <c r="Y32" s="112"/>
      <c r="Z32" s="84" t="str">
        <f>IF(OR(Y23=0,N32="",R32=""),"",IF(Y23&lt;=$Z$9,"HABIL","NO HABIL"))</f>
        <v/>
      </c>
      <c r="AA32" s="78">
        <v>0</v>
      </c>
      <c r="AB32" s="78"/>
      <c r="AC32" s="84" t="str">
        <f>IF(OR(AB23=0,N32="",R32=""),"",IF(AB23&gt;=$AC$9,"HABIL","NO HABIL"))</f>
        <v/>
      </c>
      <c r="AD32" s="84" t="str">
        <f t="shared" si="7"/>
        <v/>
      </c>
      <c r="AE32" s="114">
        <f t="shared" si="13"/>
        <v>0</v>
      </c>
      <c r="AF32" s="105" t="str">
        <f t="shared" si="14"/>
        <v>MIPYME</v>
      </c>
      <c r="AG32" s="125"/>
      <c r="AH32" s="84" t="str">
        <f>IF(OR(AG23=0,N32="",R32=""),"",IF(AG23&gt;=$AH$9,"HABIL","NO HABIL"))</f>
        <v/>
      </c>
      <c r="AI32" s="125"/>
      <c r="AJ32" s="84" t="str">
        <f>IF(OR(AI23=0,N32="",R32=""),"",IF(AI23&gt;=$AJ$9,"HABIL","NO HABIL"))</f>
        <v/>
      </c>
      <c r="AK32" s="118" t="str">
        <f t="shared" si="15"/>
        <v/>
      </c>
    </row>
    <row r="33" spans="2:37" ht="18" customHeight="1" thickBot="1" x14ac:dyDescent="0.3">
      <c r="B33" s="93" t="str">
        <f>IF(C33="","",B32+0.1)</f>
        <v/>
      </c>
      <c r="C33" s="96"/>
      <c r="D33" s="96"/>
      <c r="E33" s="79">
        <f>IF(ISERROR(VLOOKUP(C33,#REF!,2,0)),0,VLOOKUP(C33,#REF!,2,0))</f>
        <v>0</v>
      </c>
      <c r="F33" s="79">
        <f>IF(ISERROR(VLOOKUP(C33,#REF!,3,0)),0,VLOOKUP(C33,#REF!,3,0))</f>
        <v>0</v>
      </c>
      <c r="G33" s="79">
        <f>IF(ISERROR(VLOOKUP(C33,#REF!,4,0)),0,VLOOKUP(C33,#REF!,4,0))</f>
        <v>0</v>
      </c>
      <c r="H33" s="79">
        <f>IF(ISERROR(VLOOKUP(C33,#REF!,5,0)),0,VLOOKUP(C33,#REF!,5,0))</f>
        <v>0</v>
      </c>
      <c r="I33" s="79">
        <f t="shared" si="10"/>
        <v>0</v>
      </c>
      <c r="J33" s="79">
        <f t="shared" si="11"/>
        <v>0</v>
      </c>
      <c r="K33" s="79">
        <f t="shared" si="12"/>
        <v>0</v>
      </c>
      <c r="L33" s="79">
        <f>IF(ISERROR(VLOOKUP(C33,#REF!,6,0)),0,VLOOKUP(C33,#REF!,6,0))</f>
        <v>0</v>
      </c>
      <c r="M33" s="79">
        <f>IF(ISERROR(VLOOKUP(C33,#REF!,7,0)),0,VLOOKUP(C33,#REF!,7,0))</f>
        <v>0</v>
      </c>
      <c r="N33" s="146"/>
      <c r="O33" s="146" t="str">
        <f>IF(ISERROR(VLOOKUP(N33,POA!$A$2:$C$16,3,0)),"",VLOOKUP(N33,POA!$A$2:$C$16,3,0))</f>
        <v/>
      </c>
      <c r="P33" s="90"/>
      <c r="Q33" s="90" t="str">
        <f>IF(ISERROR(VLOOKUP(P33,POA!$A$2:$F$16,4,0)),"",VLOOKUP(P33,POA!$A$2:$F$16,4,0))</f>
        <v/>
      </c>
      <c r="R33" s="83" t="str">
        <f>IF(ISERROR(VLOOKUP(N33,POA!$A$2:$C$16,2,0)),"",VLOOKUP(N33,POA!$A$2:$C$16,2,0))</f>
        <v/>
      </c>
      <c r="S33" s="92"/>
      <c r="T33" s="91" t="str">
        <f>IF(OR(S23=0,N33="",R33=""),"",IF(S23&gt;=(0.4*R33),"HABIL","NO HABIL"))</f>
        <v/>
      </c>
      <c r="U33" s="92"/>
      <c r="V33" s="91" t="str">
        <f>IF(OR(U23=0,N33="",R33=""),"",IF(U23&gt;=(0.5*R33),"HABIL","NO HABIL"))</f>
        <v/>
      </c>
      <c r="W33" s="92"/>
      <c r="X33" s="91" t="str">
        <f>IF(OR(W23=0,N33="",R33=""),"",IF(W23&gt;=$X$9,"HABIL","NO HABIL"))</f>
        <v/>
      </c>
      <c r="Y33" s="113"/>
      <c r="Z33" s="91" t="str">
        <f>IF(OR(Y23=0,N33="",R33=""),"",IF(Y23&lt;=$Z$9,"HABIL","NO HABIL"))</f>
        <v/>
      </c>
      <c r="AA33" s="90">
        <v>0</v>
      </c>
      <c r="AB33" s="90"/>
      <c r="AC33" s="91" t="str">
        <f>IF(OR(AB23=0,N33="",R33=""),"",IF(AB23&gt;=$AC$9,"HABIL","NO HABIL"))</f>
        <v/>
      </c>
      <c r="AD33" s="91" t="str">
        <f t="shared" si="7"/>
        <v/>
      </c>
      <c r="AE33" s="116">
        <f t="shared" si="13"/>
        <v>0</v>
      </c>
      <c r="AF33" s="106" t="str">
        <f t="shared" si="14"/>
        <v>MIPYME</v>
      </c>
      <c r="AG33" s="126"/>
      <c r="AH33" s="91" t="str">
        <f>IF(OR(AG23=0,N33="",R33=""),"",IF(AG23&gt;=$AH$9,"HABIL","NO HABIL"))</f>
        <v/>
      </c>
      <c r="AI33" s="126"/>
      <c r="AJ33" s="91" t="str">
        <f>IF(OR(AI23=0,N33="",R33=""),"",IF(AI23&gt;=$AJ$9,"HABIL","NO HABIL"))</f>
        <v/>
      </c>
      <c r="AK33" s="119" t="str">
        <f t="shared" si="15"/>
        <v/>
      </c>
    </row>
    <row r="34" spans="2:37" ht="18" customHeight="1" x14ac:dyDescent="0.25">
      <c r="B34" s="86">
        <v>3</v>
      </c>
      <c r="C34" s="87" t="s">
        <v>214</v>
      </c>
      <c r="D34" s="94">
        <f>IF(SUM(D35:D44)=0,"",SUM(D35:D44))</f>
        <v>1</v>
      </c>
      <c r="E34" s="88">
        <f>IF(ISERROR(($D35*E35)+($D36*E36)+($D37*E37)+($D38*E38)+($D39*E39)+($D40*E40)+($D41*E41)+($D42*E42)+($D43*E43)+($D44*E44)),"",($D35*E35)+($D36*E36)+($D37*E37)+($D38*E38)+($D39*E39)+($D40*E40)+($D41*E41)+($D42*E42)+($D43*E43)+($D44*E44))</f>
        <v>663876871</v>
      </c>
      <c r="F34" s="88">
        <f>IF(ISERROR(($D35*F35)+($D36*F36)+($D37*F37)+($D38*F38)+($D39*F39)+($D40*F40)+($D41*F41)+($D42*F42)+($D43*F43)+($D44*F44)),"",($D35*F35)+($D36*F36)+($D37*F37)+($D38*F38)+($D39*F39)+($D40*F40)+($D41*F41)+($D42*F42)+($D43*F43)+($D44*F44))</f>
        <v>2419792887</v>
      </c>
      <c r="G34" s="88">
        <f>IF(ISERROR(($D35*G35)+($D36*G36)+($D37*G37)+($D38*G38)+($D39*G39)+($D40*G40)+($D41*G41)+($D42*G42)+($D43*G43)+($D44*G44)),"",($D35*G35)+($D36*G36)+($D37*G37)+($D38*G38)+($D39*G39)+($D40*G40)+($D41*G41)+($D42*G42)+($D43*G43)+($D44*G44))</f>
        <v>106273560</v>
      </c>
      <c r="H34" s="88">
        <f>IF(ISERROR(($D35*H35)+($D36*H36)+($D37*H37)+($D38*H38)+($D39*H39)+($D40*H40)+($D41*H41)+($D42*H42)+($D43*H43)+($D44*H44)),"",($D35*H35)+($D36*H36)+($D37*H37)+($D38*H38)+($D39*H39)+($D40*H40)+($D41*H41)+($D42*H42)+($D43*H43)+($D44*H44))</f>
        <v>106273560</v>
      </c>
      <c r="I34" s="88">
        <f>IF(ISERROR(SUM(I35:I44)),"",SUM(I35:I44))</f>
        <v>557603311</v>
      </c>
      <c r="J34" s="88">
        <f>IF(ISERROR(SUM(J35:J44)),"",SUM(J35:J44))</f>
        <v>2313519327</v>
      </c>
      <c r="K34" s="88">
        <f>IF(ISERROR(($D35*K35)+($D36*K36)+($D37*K37)+($D38*K38)+($D39*K39)+($D40*K40)+($D41*K41)+($D42*K42)+($D43*K43)+($D44*K44)),"",($D35*K35)+($D36*K36)+($D37*K37)+($D38*K38)+($D39*K39)+($D40*K40)+($D41*K41)+($D42*K42)+($D43*K43)+($D44*K44))</f>
        <v>2313519327</v>
      </c>
      <c r="L34" s="88">
        <f>IF(ISERROR(($D35*L35)+($D36*L36)+($D37*L37)+($D38*L38)+($D39*L39)+($D40*L40)+($D41*L41)+($D42*L42)+($D43*L43)+($D44*L44)),"",($D35*L35)+($D36*L36)+($D37*L37)+($D38*L38)+($D39*L39)+($D40*L40)+($D41*L41)+($D42*L42)+($D43*L43)+($D44*L44))</f>
        <v>637515567</v>
      </c>
      <c r="M34" s="88">
        <f>IF(ISERROR(($D35*M35)+($D36*M36)+($D37*M37)+($D38*M38)+($D39*M39)+($D40*M40)+($D41*M41)+($D42*M42)+($D43*M43)+($D44*M44)),"",($D35*M35)+($D36*M36)+($D37*M37)+($D38*M38)+($D39*M39)+($D40*M40)+($D41*M41)+($D42*M42)+($D43*M43)+($D44*M44))</f>
        <v>43500</v>
      </c>
      <c r="N34" s="81">
        <v>1</v>
      </c>
      <c r="O34" s="151">
        <f>IF(ISERROR(VLOOKUP(N34,POA!$A$2:$C$16,3,0)),"",VLOOKUP(N34,POA!$A$2:$C$16,3,0))</f>
        <v>8</v>
      </c>
      <c r="P34" s="97"/>
      <c r="Q34" s="81">
        <f>+SUM(Q35:Q44)</f>
        <v>0</v>
      </c>
      <c r="R34" s="82">
        <f>IF(ISERROR(VLOOKUP(N34,POA!$A$2:$C$16,2,0)),"",VLOOKUP(N34,POA!$A$2:$C$16,2,0))</f>
        <v>2700000000</v>
      </c>
      <c r="S34" s="149">
        <f>SUM(I34)</f>
        <v>557603311</v>
      </c>
      <c r="T34" s="89" t="str">
        <f>IF(OR(S34=0,N34="",R34=""),"",IF(S34&gt;=(R34/O34),"HABIL","NO HABIL"))</f>
        <v>HABIL</v>
      </c>
      <c r="U34" s="88">
        <f>SUM(J34)</f>
        <v>2313519327</v>
      </c>
      <c r="V34" s="89" t="str">
        <f>IF(OR(U34=0,N34="",R34=""),"",IF(U34&gt;=(20%*R34),"HABIL","NO HABIL"))</f>
        <v>HABIL</v>
      </c>
      <c r="W34" s="88">
        <f>IF(ISERROR(SUM(E34/G34)),0,SUM(E34/G34))</f>
        <v>6.2468677157328694</v>
      </c>
      <c r="X34" s="89" t="str">
        <f>IF(OR(W34=0,N34="",R34=""),"",IF(W34&gt;=$X$9,"HABIL","NO HABIL"))</f>
        <v>HABIL</v>
      </c>
      <c r="Y34" s="153">
        <f>IF(ISERROR(SUM(H34/F34)),0,SUM(H34/F34))</f>
        <v>4.3918452926669835E-2</v>
      </c>
      <c r="Z34" s="89" t="str">
        <f>IF(OR(Y34=0,N34="",R34=""),"",IF(Y34&lt;=$Z$9,"HABIL","NO HABIL"))</f>
        <v>HABIL</v>
      </c>
      <c r="AA34" s="81">
        <f>+SUM(AA35:AA44)</f>
        <v>0</v>
      </c>
      <c r="AB34" s="153">
        <f>IF(ISERROR(SUM(L34/M34)),0,SUM(L34/M34))</f>
        <v>14655.530275862069</v>
      </c>
      <c r="AC34" s="89" t="str">
        <f>IF(OR(AB34=0,N34="",R34=""),"",IF(AB34&gt;=$AC$9,"HABIL","NO HABIL"))</f>
        <v>HABIL</v>
      </c>
      <c r="AD34" s="89" t="str">
        <f t="shared" si="7"/>
        <v>HABIL</v>
      </c>
      <c r="AE34" s="115"/>
      <c r="AF34" s="104"/>
      <c r="AG34" s="153">
        <f>IF(ISERROR(SUM(L34/K34)),0,SUM(L34/K34))</f>
        <v>0.27556094282846683</v>
      </c>
      <c r="AH34" s="89" t="str">
        <f>IF(OR(AG34=0,N34="",R34=""),"",IF(AG34&gt;=$AH$9,"HABIL","NO HABIL"))</f>
        <v>HABIL</v>
      </c>
      <c r="AI34" s="153">
        <f>IF(ISERROR(SUM(L34/F34)),0,SUM(L34/F34))</f>
        <v>0.26345873253242602</v>
      </c>
      <c r="AJ34" s="89" t="str">
        <f>IF(OR(AI34=0,N34="",R34=""),"",IF(AI34&gt;=$AJ$9,"HABIL","NO HABIL"))</f>
        <v>HABIL</v>
      </c>
      <c r="AK34" s="117" t="str">
        <f t="shared" si="15"/>
        <v>HABIL</v>
      </c>
    </row>
    <row r="35" spans="2:37" ht="18" customHeight="1" x14ac:dyDescent="0.25">
      <c r="B35" s="76">
        <f t="shared" ref="B35:B40" si="16">IF(C35="","",B34+0.1)</f>
        <v>3.1</v>
      </c>
      <c r="C35" s="77" t="s">
        <v>214</v>
      </c>
      <c r="D35" s="156">
        <v>1</v>
      </c>
      <c r="E35" s="75">
        <v>663876871</v>
      </c>
      <c r="F35" s="75">
        <v>2419792887</v>
      </c>
      <c r="G35" s="75">
        <v>106273560</v>
      </c>
      <c r="H35" s="75">
        <v>106273560</v>
      </c>
      <c r="I35" s="148">
        <f t="shared" ref="I35:I44" si="17">IF(ISERROR(E35-G35),"",E35-G35)</f>
        <v>557603311</v>
      </c>
      <c r="J35" s="75">
        <f t="shared" ref="J35:J44" si="18">IF(ISERROR(F35-H35),"",F35-H35)</f>
        <v>2313519327</v>
      </c>
      <c r="K35" s="148">
        <f t="shared" ref="K35:K44" si="19">IF(ISERROR(F35-H35),"",F35-H35)</f>
        <v>2313519327</v>
      </c>
      <c r="L35" s="148">
        <v>637515567</v>
      </c>
      <c r="M35" s="148">
        <v>43500</v>
      </c>
      <c r="N35" s="147"/>
      <c r="O35" s="152" t="str">
        <f>IF(ISERROR(VLOOKUP(N35,POA!$A$2:$C$16,3,0)),"",VLOOKUP(N35,POA!$A$2:$C$16,3,0))</f>
        <v/>
      </c>
      <c r="P35" s="78"/>
      <c r="Q35" s="78" t="str">
        <f>IF(ISERROR(VLOOKUP(P35,POA!$A$2:$F$16,4,0)),"",VLOOKUP(P35,POA!$A$2:$F$16,4,0))</f>
        <v/>
      </c>
      <c r="R35" s="80" t="str">
        <f>IF(ISERROR(VLOOKUP(N35,POA!$A$2:$C$16,2,0)),"",VLOOKUP(N35,POA!$A$2:$C$16,2,0))</f>
        <v/>
      </c>
      <c r="S35" s="85"/>
      <c r="T35" s="84" t="str">
        <f>IF(OR(S34=0,N35="",R35=""),"",IF(S34&gt;=(0.4*R35),"HABIL","NO HABIL"))</f>
        <v/>
      </c>
      <c r="U35" s="85"/>
      <c r="V35" s="84" t="str">
        <f>IF(OR(U34=0,N35="",R35=""),"",IF(U34&gt;=(20%*R35),"HABIL","NO HABIL"))</f>
        <v/>
      </c>
      <c r="W35" s="85"/>
      <c r="X35" s="84" t="str">
        <f>IF(OR(W34=0,N35="",R35=""),"",IF(W34&gt;=$X$9,"HABIL","NO HABIL"))</f>
        <v/>
      </c>
      <c r="Y35" s="112"/>
      <c r="Z35" s="84" t="str">
        <f>IF(OR(Y34=0,N35="",R35=""),"",IF(Y34&lt;=$Z$9,"HABIL","NO HABIL"))</f>
        <v/>
      </c>
      <c r="AA35" s="78" t="s">
        <v>198</v>
      </c>
      <c r="AB35" s="78"/>
      <c r="AC35" s="84" t="str">
        <f>IF(OR(AB34=0,N35="",R35=""),"",IF(AB34&gt;=$AC$9,"HABIL","NO HABIL"))</f>
        <v/>
      </c>
      <c r="AD35" s="84" t="str">
        <f t="shared" si="7"/>
        <v/>
      </c>
      <c r="AE35" s="114">
        <f t="shared" ref="AE35:AE44" si="20">IF(ISERROR(F35/$AF$9),"",F35/$AF$9)</f>
        <v>4269.9715669666493</v>
      </c>
      <c r="AF35" s="105" t="str">
        <f>+IF(AE35&lt;$AF$10,"MIPYME","NO CUMPLE")</f>
        <v>MIPYME</v>
      </c>
      <c r="AG35" s="125"/>
      <c r="AH35" s="84" t="str">
        <f>IF(OR(AG34=0,N35="",R35=""),"",IF(AG34&gt;=$AH$9,"HABIL","NO HABIL"))</f>
        <v/>
      </c>
      <c r="AI35" s="125"/>
      <c r="AJ35" s="84" t="str">
        <f>IF(OR(AI34=0,N35="",R35=""),"",IF(AI34&gt;=$AJ$9,"HABIL","NO HABIL"))</f>
        <v/>
      </c>
      <c r="AK35" s="120" t="str">
        <f>IF(OR(AH35="",AJ35=""),"",IF(AH35="NO HABIL","NO HABIL",IF(AJ35="NO HABIL","NO HABIL",IF(AJ35="NO HABIL","NO HABIL","HABIL"))))</f>
        <v/>
      </c>
    </row>
    <row r="36" spans="2:37" ht="18" customHeight="1" x14ac:dyDescent="0.25">
      <c r="B36" s="76" t="str">
        <f t="shared" si="16"/>
        <v/>
      </c>
      <c r="C36" s="95"/>
      <c r="D36" s="156"/>
      <c r="E36" s="75"/>
      <c r="F36" s="75"/>
      <c r="G36" s="75"/>
      <c r="H36" s="75"/>
      <c r="I36" s="148">
        <f t="shared" si="17"/>
        <v>0</v>
      </c>
      <c r="J36" s="75">
        <f t="shared" si="18"/>
        <v>0</v>
      </c>
      <c r="K36" s="148">
        <f t="shared" si="19"/>
        <v>0</v>
      </c>
      <c r="L36" s="148"/>
      <c r="M36" s="148"/>
      <c r="N36" s="145"/>
      <c r="O36" s="145" t="str">
        <f>IF(ISERROR(VLOOKUP(N36,POA!$A$2:$C$16,3,0)),"",VLOOKUP(N36,POA!$A$2:$C$16,3,0))</f>
        <v/>
      </c>
      <c r="P36" s="78"/>
      <c r="Q36" s="78" t="str">
        <f>IF(ISERROR(VLOOKUP(P36,POA!$A$2:$F$16,4,0)),"",VLOOKUP(P36,POA!$A$2:$F$16,4,0))</f>
        <v/>
      </c>
      <c r="R36" s="80" t="str">
        <f>IF(ISERROR(VLOOKUP(N36,POA!$A$2:$C$16,2,0)),"",VLOOKUP(N36,POA!$A$2:$C$16,2,0))</f>
        <v/>
      </c>
      <c r="S36" s="85"/>
      <c r="T36" s="84" t="str">
        <f>IF(OR(S34=0,N36="",R36=""),"",IF(S34&gt;=(0.4*R36),"HABIL","NO HABIL"))</f>
        <v/>
      </c>
      <c r="U36" s="85"/>
      <c r="V36" s="84" t="str">
        <f>IF(OR(U34=0,N36="",R36=""),"",IF(U34&gt;=(20%*R36),"HABIL","NO HABIL"))</f>
        <v/>
      </c>
      <c r="W36" s="85"/>
      <c r="X36" s="84" t="str">
        <f>IF(OR(W34=0,N36="",R36=""),"",IF(W34&gt;=$X$9,"HABIL","NO HABIL"))</f>
        <v/>
      </c>
      <c r="Y36" s="112"/>
      <c r="Z36" s="84" t="str">
        <f>IF(OR(Y34=0,N36="",R36=""),"",IF(Y34&lt;=$Z$9,"HABIL","NO HABIL"))</f>
        <v/>
      </c>
      <c r="AA36" s="78" t="s">
        <v>198</v>
      </c>
      <c r="AB36" s="78"/>
      <c r="AC36" s="84" t="str">
        <f>IF(OR(AB34=0,N36="",R36=""),"",IF(AB34&gt;=$AC$9,"HABIL","NO HABIL"))</f>
        <v/>
      </c>
      <c r="AD36" s="84" t="str">
        <f t="shared" si="7"/>
        <v/>
      </c>
      <c r="AE36" s="114">
        <f t="shared" si="20"/>
        <v>0</v>
      </c>
      <c r="AF36" s="105" t="str">
        <f t="shared" ref="AF36:AF44" si="21">+IF(AE36&lt;$AF$10,"MIPYME","NO CUMPLE")</f>
        <v>MIPYME</v>
      </c>
      <c r="AG36" s="125"/>
      <c r="AH36" s="84" t="str">
        <f>IF(OR(AG34=0,N36="",R36=""),"",IF(AG34&gt;=$AH$9,"HABIL","NO HABIL"))</f>
        <v/>
      </c>
      <c r="AI36" s="125"/>
      <c r="AJ36" s="84" t="str">
        <f>IF(OR(AI34=0,N36="",R36=""),"",IF(AI34&gt;=$AJ$9,"HABIL","NO HABIL"))</f>
        <v/>
      </c>
      <c r="AK36" s="121" t="str">
        <f t="shared" ref="AK36:AK45" si="22">IF(OR(AH36="",AJ36=""),"",IF(AH36="NO HABIL","NO HABIL",IF(AJ36="NO HABIL","NO HABIL",IF(AJ36="NO HABIL","NO HABIL","HABIL"))))</f>
        <v/>
      </c>
    </row>
    <row r="37" spans="2:37" ht="18" customHeight="1" x14ac:dyDescent="0.25">
      <c r="B37" s="76" t="str">
        <f t="shared" si="16"/>
        <v/>
      </c>
      <c r="C37" s="95"/>
      <c r="D37" s="156"/>
      <c r="E37" s="75">
        <f>IF(ISERROR(VLOOKUP(C37,#REF!,2,0)),0,VLOOKUP(C37,#REF!,2,0))</f>
        <v>0</v>
      </c>
      <c r="F37" s="75">
        <f>IF(ISERROR(VLOOKUP(C37,#REF!,3,0)),0,VLOOKUP(C37,#REF!,3,0))</f>
        <v>0</v>
      </c>
      <c r="G37" s="75">
        <f>IF(ISERROR(VLOOKUP(C37,#REF!,4,0)),0,VLOOKUP(C37,#REF!,4,0))</f>
        <v>0</v>
      </c>
      <c r="H37" s="75">
        <f>IF(ISERROR(VLOOKUP(C37,#REF!,5,0)),0,VLOOKUP(C37,#REF!,5,0))</f>
        <v>0</v>
      </c>
      <c r="I37" s="148">
        <f t="shared" si="17"/>
        <v>0</v>
      </c>
      <c r="J37" s="75">
        <f t="shared" si="18"/>
        <v>0</v>
      </c>
      <c r="K37" s="148">
        <f t="shared" si="19"/>
        <v>0</v>
      </c>
      <c r="L37" s="148">
        <f>IF(ISERROR(VLOOKUP(C37,#REF!,6,0)),0,VLOOKUP(C37,#REF!,6,0))</f>
        <v>0</v>
      </c>
      <c r="M37" s="148">
        <f>IF(ISERROR(VLOOKUP(C37,#REF!,7,0)),0,VLOOKUP(C37,#REF!,7,0))</f>
        <v>0</v>
      </c>
      <c r="N37" s="145"/>
      <c r="O37" s="145" t="str">
        <f>IF(ISERROR(VLOOKUP(N37,POA!$A$2:$C$16,3,0)),"",VLOOKUP(N37,POA!$A$2:$C$16,3,0))</f>
        <v/>
      </c>
      <c r="P37" s="78"/>
      <c r="Q37" s="78" t="str">
        <f>IF(ISERROR(VLOOKUP(P37,POA!$A$2:$F$16,4,0)),"",VLOOKUP(P37,POA!$A$2:$F$16,4,0))</f>
        <v/>
      </c>
      <c r="R37" s="80" t="str">
        <f>IF(ISERROR(VLOOKUP(N37,POA!$A$2:$C$16,2,0)),"",VLOOKUP(N37,POA!$A$2:$C$16,2,0))</f>
        <v/>
      </c>
      <c r="S37" s="85"/>
      <c r="T37" s="84" t="str">
        <f>IF(OR(S34=0,N37="",R37=""),"",IF(S34&gt;=(0.4*R37),"HABIL","NO HABIL"))</f>
        <v/>
      </c>
      <c r="U37" s="85"/>
      <c r="V37" s="84" t="str">
        <f>IF(OR(U34=0,N37="",R37=""),"",IF(U34&gt;=(0.5*R37),"HABIL","NO HABIL"))</f>
        <v/>
      </c>
      <c r="W37" s="85"/>
      <c r="X37" s="84" t="str">
        <f>IF(OR(W34=0,N37="",R37=""),"",IF(W34&gt;=$X$9,"HABIL","NO HABIL"))</f>
        <v/>
      </c>
      <c r="Y37" s="112"/>
      <c r="Z37" s="84" t="str">
        <f>IF(OR(Y34=0,N37="",R37=""),"",IF(Y34&lt;=$Z$9,"HABIL","NO HABIL"))</f>
        <v/>
      </c>
      <c r="AA37" s="78">
        <v>0</v>
      </c>
      <c r="AB37" s="78"/>
      <c r="AC37" s="84" t="str">
        <f>IF(OR(AB34=0,N37="",R37=""),"",IF(AB34&gt;=$AC$9,"HABIL","NO HABIL"))</f>
        <v/>
      </c>
      <c r="AD37" s="84" t="str">
        <f t="shared" si="7"/>
        <v/>
      </c>
      <c r="AE37" s="114">
        <f t="shared" si="20"/>
        <v>0</v>
      </c>
      <c r="AF37" s="105" t="str">
        <f t="shared" si="21"/>
        <v>MIPYME</v>
      </c>
      <c r="AG37" s="125"/>
      <c r="AH37" s="84" t="str">
        <f>IF(OR(AG34=0,N37="",R37=""),"",IF(AG34&gt;=$AH$9,"HABIL","NO HABIL"))</f>
        <v/>
      </c>
      <c r="AI37" s="125"/>
      <c r="AJ37" s="84" t="str">
        <f>IF(OR(AI34=0,N37="",R37=""),"",IF(AI34&gt;=$AJ$9,"HABIL","NO HABIL"))</f>
        <v/>
      </c>
      <c r="AK37" s="121" t="str">
        <f t="shared" si="22"/>
        <v/>
      </c>
    </row>
    <row r="38" spans="2:37" ht="18" customHeight="1" x14ac:dyDescent="0.25">
      <c r="B38" s="76" t="str">
        <f t="shared" si="16"/>
        <v/>
      </c>
      <c r="C38" s="95"/>
      <c r="D38" s="156"/>
      <c r="E38" s="75">
        <f>IF(ISERROR(VLOOKUP(C38,#REF!,2,0)),0,VLOOKUP(C38,#REF!,2,0))</f>
        <v>0</v>
      </c>
      <c r="F38" s="75">
        <f>IF(ISERROR(VLOOKUP(C38,#REF!,3,0)),0,VLOOKUP(C38,#REF!,3,0))</f>
        <v>0</v>
      </c>
      <c r="G38" s="75">
        <f>IF(ISERROR(VLOOKUP(C38,#REF!,4,0)),0,VLOOKUP(C38,#REF!,4,0))</f>
        <v>0</v>
      </c>
      <c r="H38" s="75">
        <f>IF(ISERROR(VLOOKUP(C38,#REF!,5,0)),0,VLOOKUP(C38,#REF!,5,0))</f>
        <v>0</v>
      </c>
      <c r="I38" s="148">
        <f t="shared" si="17"/>
        <v>0</v>
      </c>
      <c r="J38" s="75">
        <f t="shared" si="18"/>
        <v>0</v>
      </c>
      <c r="K38" s="148">
        <f t="shared" si="19"/>
        <v>0</v>
      </c>
      <c r="L38" s="148">
        <f>IF(ISERROR(VLOOKUP(C38,#REF!,6,0)),0,VLOOKUP(C38,#REF!,6,0))</f>
        <v>0</v>
      </c>
      <c r="M38" s="148">
        <f>IF(ISERROR(VLOOKUP(C38,#REF!,7,0)),0,VLOOKUP(C38,#REF!,7,0))</f>
        <v>0</v>
      </c>
      <c r="N38" s="145"/>
      <c r="O38" s="145" t="str">
        <f>IF(ISERROR(VLOOKUP(N38,POA!$A$2:$C$16,3,0)),"",VLOOKUP(N38,POA!$A$2:$C$16,3,0))</f>
        <v/>
      </c>
      <c r="P38" s="78"/>
      <c r="Q38" s="78" t="str">
        <f>IF(ISERROR(VLOOKUP(P38,POA!$A$2:$F$16,4,0)),"",VLOOKUP(P38,POA!$A$2:$F$16,4,0))</f>
        <v/>
      </c>
      <c r="R38" s="80" t="str">
        <f>IF(ISERROR(VLOOKUP(N38,POA!$A$2:$C$16,2,0)),"",VLOOKUP(N38,POA!$A$2:$C$16,2,0))</f>
        <v/>
      </c>
      <c r="S38" s="85"/>
      <c r="T38" s="84" t="str">
        <f>IF(OR(S34=0,N38="",R38=""),"",IF(S34&gt;=(0.4*R38),"HABIL","NO HABIL"))</f>
        <v/>
      </c>
      <c r="U38" s="85"/>
      <c r="V38" s="84" t="str">
        <f>IF(OR(U34=0,N38="",R38=""),"",IF(U34&gt;=(0.5*R38),"HABIL","NO HABIL"))</f>
        <v/>
      </c>
      <c r="W38" s="85"/>
      <c r="X38" s="84" t="str">
        <f>IF(OR(W34=0,N38="",R38=""),"",IF(W34&gt;=$X$9,"HABIL","NO HABIL"))</f>
        <v/>
      </c>
      <c r="Y38" s="112"/>
      <c r="Z38" s="84" t="str">
        <f>IF(OR(Y34=0,N38="",R38=""),"",IF(Y34&lt;=$Z$9,"HABIL","NO HABIL"))</f>
        <v/>
      </c>
      <c r="AA38" s="78">
        <v>0</v>
      </c>
      <c r="AB38" s="78"/>
      <c r="AC38" s="84" t="str">
        <f>IF(OR(AB34=0,N38="",R38=""),"",IF(AB34&gt;=$AC$9,"HABIL","NO HABIL"))</f>
        <v/>
      </c>
      <c r="AD38" s="84" t="str">
        <f t="shared" si="7"/>
        <v/>
      </c>
      <c r="AE38" s="114">
        <f t="shared" si="20"/>
        <v>0</v>
      </c>
      <c r="AF38" s="105" t="str">
        <f t="shared" si="21"/>
        <v>MIPYME</v>
      </c>
      <c r="AG38" s="125"/>
      <c r="AH38" s="84" t="str">
        <f>IF(OR(AG34=0,N38="",R38=""),"",IF(AG34&gt;=$AH$9,"HABIL","NO HABIL"))</f>
        <v/>
      </c>
      <c r="AI38" s="125"/>
      <c r="AJ38" s="84" t="str">
        <f>IF(OR(AI34=0,N38="",R38=""),"",IF(AI34&gt;=$AJ$9,"HABIL","NO HABIL"))</f>
        <v/>
      </c>
      <c r="AK38" s="121" t="str">
        <f t="shared" si="22"/>
        <v/>
      </c>
    </row>
    <row r="39" spans="2:37" ht="18" customHeight="1" x14ac:dyDescent="0.25">
      <c r="B39" s="76" t="str">
        <f t="shared" si="16"/>
        <v/>
      </c>
      <c r="C39" s="95"/>
      <c r="D39" s="156"/>
      <c r="E39" s="75">
        <f>IF(ISERROR(VLOOKUP(C39,#REF!,2,0)),0,VLOOKUP(C39,#REF!,2,0))</f>
        <v>0</v>
      </c>
      <c r="F39" s="75">
        <f>IF(ISERROR(VLOOKUP(C39,#REF!,3,0)),0,VLOOKUP(C39,#REF!,3,0))</f>
        <v>0</v>
      </c>
      <c r="G39" s="75">
        <f>IF(ISERROR(VLOOKUP(C39,#REF!,4,0)),0,VLOOKUP(C39,#REF!,4,0))</f>
        <v>0</v>
      </c>
      <c r="H39" s="75">
        <f>IF(ISERROR(VLOOKUP(C39,#REF!,5,0)),0,VLOOKUP(C39,#REF!,5,0))</f>
        <v>0</v>
      </c>
      <c r="I39" s="148">
        <f t="shared" si="17"/>
        <v>0</v>
      </c>
      <c r="J39" s="75">
        <f t="shared" si="18"/>
        <v>0</v>
      </c>
      <c r="K39" s="148">
        <f t="shared" si="19"/>
        <v>0</v>
      </c>
      <c r="L39" s="148">
        <f>IF(ISERROR(VLOOKUP(C39,#REF!,6,0)),0,VLOOKUP(C39,#REF!,6,0))</f>
        <v>0</v>
      </c>
      <c r="M39" s="148">
        <f>IF(ISERROR(VLOOKUP(C39,#REF!,7,0)),0,VLOOKUP(C39,#REF!,7,0))</f>
        <v>0</v>
      </c>
      <c r="N39" s="145"/>
      <c r="O39" s="145" t="str">
        <f>IF(ISERROR(VLOOKUP(N39,POA!$A$2:$C$16,3,0)),"",VLOOKUP(N39,POA!$A$2:$C$16,3,0))</f>
        <v/>
      </c>
      <c r="P39" s="78"/>
      <c r="Q39" s="78" t="str">
        <f>IF(ISERROR(VLOOKUP(P39,POA!$A$2:$F$16,4,0)),"",VLOOKUP(P39,POA!$A$2:$F$16,4,0))</f>
        <v/>
      </c>
      <c r="R39" s="80" t="str">
        <f>IF(ISERROR(VLOOKUP(N39,POA!$A$2:$C$16,2,0)),"",VLOOKUP(N39,POA!$A$2:$C$16,2,0))</f>
        <v/>
      </c>
      <c r="S39" s="85"/>
      <c r="T39" s="84" t="str">
        <f>IF(OR(S34=0,N39="",R39=""),"",IF(S34&gt;=(0.4*R39),"HABIL","NO HABIL"))</f>
        <v/>
      </c>
      <c r="U39" s="85"/>
      <c r="V39" s="84" t="str">
        <f>IF(OR(U34=0,N39="",R39=""),"",IF(U34&gt;=(0.5*R39),"HABIL","NO HABIL"))</f>
        <v/>
      </c>
      <c r="W39" s="85"/>
      <c r="X39" s="84" t="str">
        <f>IF(OR(W34=0,N39="",R39=""),"",IF(W34&gt;=$X$9,"HABIL","NO HABIL"))</f>
        <v/>
      </c>
      <c r="Y39" s="112"/>
      <c r="Z39" s="84" t="str">
        <f>IF(OR(Y34=0,N39="",R39=""),"",IF(Y34&lt;=$Z$9,"HABIL","NO HABIL"))</f>
        <v/>
      </c>
      <c r="AA39" s="78">
        <v>0</v>
      </c>
      <c r="AB39" s="78"/>
      <c r="AC39" s="84" t="str">
        <f>IF(OR(AB34=0,N39="",R39=""),"",IF(AB34&gt;=$AC$9,"HABIL","NO HABIL"))</f>
        <v/>
      </c>
      <c r="AD39" s="84" t="str">
        <f t="shared" si="7"/>
        <v/>
      </c>
      <c r="AE39" s="114">
        <f t="shared" si="20"/>
        <v>0</v>
      </c>
      <c r="AF39" s="105" t="str">
        <f t="shared" si="21"/>
        <v>MIPYME</v>
      </c>
      <c r="AG39" s="125"/>
      <c r="AH39" s="84" t="str">
        <f>IF(OR(AG34=0,N39="",R39=""),"",IF(AG34&gt;=$AH$9,"HABIL","NO HABIL"))</f>
        <v/>
      </c>
      <c r="AI39" s="125"/>
      <c r="AJ39" s="84" t="str">
        <f>IF(OR(AI34=0,N39="",R39=""),"",IF(AI34&gt;=$AJ$9,"HABIL","NO HABIL"))</f>
        <v/>
      </c>
      <c r="AK39" s="118" t="str">
        <f t="shared" si="22"/>
        <v/>
      </c>
    </row>
    <row r="40" spans="2:37" ht="18" customHeight="1" x14ac:dyDescent="0.25">
      <c r="B40" s="76" t="str">
        <f t="shared" si="16"/>
        <v/>
      </c>
      <c r="C40" s="95"/>
      <c r="D40" s="156"/>
      <c r="E40" s="75">
        <f>IF(ISERROR(VLOOKUP(C40,#REF!,2,0)),0,VLOOKUP(C40,#REF!,2,0))</f>
        <v>0</v>
      </c>
      <c r="F40" s="75">
        <f>IF(ISERROR(VLOOKUP(C40,#REF!,3,0)),0,VLOOKUP(C40,#REF!,3,0))</f>
        <v>0</v>
      </c>
      <c r="G40" s="75">
        <f>IF(ISERROR(VLOOKUP(C40,#REF!,4,0)),0,VLOOKUP(C40,#REF!,4,0))</f>
        <v>0</v>
      </c>
      <c r="H40" s="75">
        <f>IF(ISERROR(VLOOKUP(C40,#REF!,5,0)),0,VLOOKUP(C40,#REF!,5,0))</f>
        <v>0</v>
      </c>
      <c r="I40" s="148">
        <f t="shared" si="17"/>
        <v>0</v>
      </c>
      <c r="J40" s="75">
        <f t="shared" si="18"/>
        <v>0</v>
      </c>
      <c r="K40" s="148">
        <f t="shared" si="19"/>
        <v>0</v>
      </c>
      <c r="L40" s="148">
        <f>IF(ISERROR(VLOOKUP(C40,#REF!,6,0)),0,VLOOKUP(C40,#REF!,6,0))</f>
        <v>0</v>
      </c>
      <c r="M40" s="148">
        <f>IF(ISERROR(VLOOKUP(C40,#REF!,7,0)),0,VLOOKUP(C40,#REF!,7,0))</f>
        <v>0</v>
      </c>
      <c r="N40" s="145"/>
      <c r="O40" s="145" t="str">
        <f>IF(ISERROR(VLOOKUP(N40,POA!$A$2:$C$16,3,0)),"",VLOOKUP(N40,POA!$A$2:$C$16,3,0))</f>
        <v/>
      </c>
      <c r="P40" s="78"/>
      <c r="Q40" s="78" t="str">
        <f>IF(ISERROR(VLOOKUP(P40,POA!$A$2:$F$16,4,0)),"",VLOOKUP(P40,POA!$A$2:$F$16,4,0))</f>
        <v/>
      </c>
      <c r="R40" s="80" t="str">
        <f>IF(ISERROR(VLOOKUP(N40,POA!$A$2:$C$16,2,0)),"",VLOOKUP(N40,POA!$A$2:$C$16,2,0))</f>
        <v/>
      </c>
      <c r="S40" s="85"/>
      <c r="T40" s="84" t="str">
        <f>IF(OR(S34=0,N40="",R40=""),"",IF(S34&gt;=(0.4*R40),"HABIL","NO HABIL"))</f>
        <v/>
      </c>
      <c r="U40" s="85"/>
      <c r="V40" s="84" t="str">
        <f>IF(OR(U34=0,N40="",R40=""),"",IF(U34&gt;=(0.5*R40),"HABIL","NO HABIL"))</f>
        <v/>
      </c>
      <c r="W40" s="85"/>
      <c r="X40" s="84" t="str">
        <f>IF(OR(W34=0,N40="",R40=""),"",IF(W34&gt;=$X$9,"HABIL","NO HABIL"))</f>
        <v/>
      </c>
      <c r="Y40" s="112"/>
      <c r="Z40" s="84" t="str">
        <f>IF(OR(Y34=0,N40="",R40=""),"",IF(Y34&lt;=$Z$9,"HABIL","NO HABIL"))</f>
        <v/>
      </c>
      <c r="AA40" s="78">
        <v>0</v>
      </c>
      <c r="AB40" s="78"/>
      <c r="AC40" s="84" t="str">
        <f>IF(OR(AB34=0,N40="",R40=""),"",IF(AB34&gt;=$AC$9,"HABIL","NO HABIL"))</f>
        <v/>
      </c>
      <c r="AD40" s="84" t="str">
        <f t="shared" si="7"/>
        <v/>
      </c>
      <c r="AE40" s="114">
        <f t="shared" si="20"/>
        <v>0</v>
      </c>
      <c r="AF40" s="105" t="str">
        <f t="shared" si="21"/>
        <v>MIPYME</v>
      </c>
      <c r="AG40" s="125"/>
      <c r="AH40" s="84" t="str">
        <f>IF(OR(AG34=0,N40="",R40=""),"",IF(AG34&gt;=$AH$9,"HABIL","NO HABIL"))</f>
        <v/>
      </c>
      <c r="AI40" s="125"/>
      <c r="AJ40" s="84" t="str">
        <f>IF(OR(AI34=0,N40="",R40=""),"",IF(AI34&gt;=$AJ$9,"HABIL","NO HABIL"))</f>
        <v/>
      </c>
      <c r="AK40" s="121" t="str">
        <f t="shared" si="22"/>
        <v/>
      </c>
    </row>
    <row r="41" spans="2:37" ht="18" customHeight="1" x14ac:dyDescent="0.25">
      <c r="B41" s="76" t="str">
        <f>IF(C41="","",B40+0.1)</f>
        <v/>
      </c>
      <c r="C41" s="95"/>
      <c r="D41" s="156"/>
      <c r="E41" s="75">
        <f>IF(ISERROR(VLOOKUP(C41,#REF!,2,0)),0,VLOOKUP(C41,#REF!,2,0))</f>
        <v>0</v>
      </c>
      <c r="F41" s="75">
        <f>IF(ISERROR(VLOOKUP(C41,#REF!,3,0)),0,VLOOKUP(C41,#REF!,3,0))</f>
        <v>0</v>
      </c>
      <c r="G41" s="75">
        <f>IF(ISERROR(VLOOKUP(C41,#REF!,4,0)),0,VLOOKUP(C41,#REF!,4,0))</f>
        <v>0</v>
      </c>
      <c r="H41" s="75">
        <f>IF(ISERROR(VLOOKUP(C41,#REF!,5,0)),0,VLOOKUP(C41,#REF!,5,0))</f>
        <v>0</v>
      </c>
      <c r="I41" s="148">
        <f t="shared" si="17"/>
        <v>0</v>
      </c>
      <c r="J41" s="75">
        <f t="shared" si="18"/>
        <v>0</v>
      </c>
      <c r="K41" s="148">
        <f t="shared" si="19"/>
        <v>0</v>
      </c>
      <c r="L41" s="148">
        <f>IF(ISERROR(VLOOKUP(C41,#REF!,6,0)),0,VLOOKUP(C41,#REF!,6,0))</f>
        <v>0</v>
      </c>
      <c r="M41" s="148">
        <f>IF(ISERROR(VLOOKUP(C41,#REF!,7,0)),0,VLOOKUP(C41,#REF!,7,0))</f>
        <v>0</v>
      </c>
      <c r="N41" s="145"/>
      <c r="O41" s="145" t="str">
        <f>IF(ISERROR(VLOOKUP(N41,POA!$A$2:$C$16,3,0)),"",VLOOKUP(N41,POA!$A$2:$C$16,3,0))</f>
        <v/>
      </c>
      <c r="P41" s="78"/>
      <c r="Q41" s="78" t="str">
        <f>IF(ISERROR(VLOOKUP(P41,POA!$A$2:$F$16,4,0)),"",VLOOKUP(P41,POA!$A$2:$F$16,4,0))</f>
        <v/>
      </c>
      <c r="R41" s="80" t="str">
        <f>IF(ISERROR(VLOOKUP(N41,POA!$A$2:$C$16,2,0)),"",VLOOKUP(N41,POA!$A$2:$C$16,2,0))</f>
        <v/>
      </c>
      <c r="S41" s="85"/>
      <c r="T41" s="84" t="str">
        <f>IF(OR(S34=0,N41="",R41=""),"",IF(S34&gt;=(0.4*R41),"HABIL","NO HABIL"))</f>
        <v/>
      </c>
      <c r="U41" s="85"/>
      <c r="V41" s="84" t="str">
        <f>IF(OR(U34=0,N41="",R41=""),"",IF(U34&gt;=(0.5*R41),"HABIL","NO HABIL"))</f>
        <v/>
      </c>
      <c r="W41" s="85"/>
      <c r="X41" s="84" t="str">
        <f>IF(OR(W34=0,N41="",R41=""),"",IF(W34&gt;=$X$9,"HABIL","NO HABIL"))</f>
        <v/>
      </c>
      <c r="Y41" s="112"/>
      <c r="Z41" s="84" t="str">
        <f>IF(OR(Y34=0,N41="",R41=""),"",IF(Y34&lt;=$Z$9,"HABIL","NO HABIL"))</f>
        <v/>
      </c>
      <c r="AA41" s="78">
        <v>0</v>
      </c>
      <c r="AB41" s="78"/>
      <c r="AC41" s="84" t="str">
        <f>IF(OR(AB34=0,N41="",R41=""),"",IF(AB34&gt;=$AC$9,"HABIL","NO HABIL"))</f>
        <v/>
      </c>
      <c r="AD41" s="84" t="str">
        <f t="shared" si="7"/>
        <v/>
      </c>
      <c r="AE41" s="114">
        <f t="shared" si="20"/>
        <v>0</v>
      </c>
      <c r="AF41" s="105" t="str">
        <f t="shared" si="21"/>
        <v>MIPYME</v>
      </c>
      <c r="AG41" s="125"/>
      <c r="AH41" s="84" t="str">
        <f>IF(OR(AG34=0,N41="",R41=""),"",IF(AG34&gt;=$AH$9,"HABIL","NO HABIL"))</f>
        <v/>
      </c>
      <c r="AI41" s="125"/>
      <c r="AJ41" s="84" t="str">
        <f>IF(OR(AI34=0,N41="",R41=""),"",IF(AI34&gt;=$AJ$9,"HABIL","NO HABIL"))</f>
        <v/>
      </c>
      <c r="AK41" s="121" t="str">
        <f t="shared" si="22"/>
        <v/>
      </c>
    </row>
    <row r="42" spans="2:37" ht="18" customHeight="1" x14ac:dyDescent="0.25">
      <c r="B42" s="76" t="str">
        <f>IF(C42="","",B41+0.1)</f>
        <v/>
      </c>
      <c r="C42" s="95"/>
      <c r="D42" s="156"/>
      <c r="E42" s="75">
        <f>IF(ISERROR(VLOOKUP(C42,#REF!,2,0)),0,VLOOKUP(C42,#REF!,2,0))</f>
        <v>0</v>
      </c>
      <c r="F42" s="75">
        <f>IF(ISERROR(VLOOKUP(C42,#REF!,3,0)),0,VLOOKUP(C42,#REF!,3,0))</f>
        <v>0</v>
      </c>
      <c r="G42" s="75">
        <f>IF(ISERROR(VLOOKUP(C42,#REF!,4,0)),0,VLOOKUP(C42,#REF!,4,0))</f>
        <v>0</v>
      </c>
      <c r="H42" s="75">
        <f>IF(ISERROR(VLOOKUP(C42,#REF!,5,0)),0,VLOOKUP(C42,#REF!,5,0))</f>
        <v>0</v>
      </c>
      <c r="I42" s="148">
        <f t="shared" si="17"/>
        <v>0</v>
      </c>
      <c r="J42" s="75">
        <f t="shared" si="18"/>
        <v>0</v>
      </c>
      <c r="K42" s="148">
        <f t="shared" si="19"/>
        <v>0</v>
      </c>
      <c r="L42" s="148">
        <f>IF(ISERROR(VLOOKUP(C42,#REF!,6,0)),0,VLOOKUP(C42,#REF!,6,0))</f>
        <v>0</v>
      </c>
      <c r="M42" s="148">
        <f>IF(ISERROR(VLOOKUP(C42,#REF!,7,0)),0,VLOOKUP(C42,#REF!,7,0))</f>
        <v>0</v>
      </c>
      <c r="N42" s="145"/>
      <c r="O42" s="145" t="str">
        <f>IF(ISERROR(VLOOKUP(N42,POA!$A$2:$C$16,3,0)),"",VLOOKUP(N42,POA!$A$2:$C$16,3,0))</f>
        <v/>
      </c>
      <c r="P42" s="78"/>
      <c r="Q42" s="78" t="str">
        <f>IF(ISERROR(VLOOKUP(P42,POA!$A$2:$F$16,4,0)),"",VLOOKUP(P42,POA!$A$2:$F$16,4,0))</f>
        <v/>
      </c>
      <c r="R42" s="80" t="str">
        <f>IF(ISERROR(VLOOKUP(N42,POA!$A$2:$C$16,2,0)),"",VLOOKUP(N42,POA!$A$2:$C$16,2,0))</f>
        <v/>
      </c>
      <c r="S42" s="85"/>
      <c r="T42" s="84" t="str">
        <f>IF(OR(S34=0,N42="",R42=""),"",IF(S34&gt;=(0.4*R42),"HABIL","NO HABIL"))</f>
        <v/>
      </c>
      <c r="U42" s="85"/>
      <c r="V42" s="84" t="str">
        <f>IF(OR(U34=0,N42="",R42=""),"",IF(U34&gt;=(0.5*R42),"HABIL","NO HABIL"))</f>
        <v/>
      </c>
      <c r="W42" s="85"/>
      <c r="X42" s="84" t="str">
        <f>IF(OR(W34=0,N42="",R42=""),"",IF(W34&gt;=$X$9,"HABIL","NO HABIL"))</f>
        <v/>
      </c>
      <c r="Y42" s="112"/>
      <c r="Z42" s="84" t="str">
        <f>IF(OR(Y34=0,N42="",R42=""),"",IF(Y34&lt;=$Z$9,"HABIL","NO HABIL"))</f>
        <v/>
      </c>
      <c r="AA42" s="78">
        <v>0</v>
      </c>
      <c r="AB42" s="78"/>
      <c r="AC42" s="84" t="str">
        <f>IF(OR(AB34=0,N42="",R42=""),"",IF(AB34&gt;=$AC$9,"HABIL","NO HABIL"))</f>
        <v/>
      </c>
      <c r="AD42" s="84" t="str">
        <f t="shared" si="7"/>
        <v/>
      </c>
      <c r="AE42" s="114">
        <f t="shared" si="20"/>
        <v>0</v>
      </c>
      <c r="AF42" s="105" t="str">
        <f t="shared" si="21"/>
        <v>MIPYME</v>
      </c>
      <c r="AG42" s="125"/>
      <c r="AH42" s="84" t="str">
        <f>IF(OR(AG34=0,N42="",R42=""),"",IF(AG34&gt;=$AH$9,"HABIL","NO HABIL"))</f>
        <v/>
      </c>
      <c r="AI42" s="125"/>
      <c r="AJ42" s="84" t="str">
        <f>IF(OR(AI34=0,N42="",R42=""),"",IF(AI34&gt;=$AJ$9,"HABIL","NO HABIL"))</f>
        <v/>
      </c>
      <c r="AK42" s="118" t="str">
        <f t="shared" si="22"/>
        <v/>
      </c>
    </row>
    <row r="43" spans="2:37" ht="18" customHeight="1" x14ac:dyDescent="0.25">
      <c r="B43" s="76" t="str">
        <f>IF(C43="","",B42+0.1)</f>
        <v/>
      </c>
      <c r="C43" s="95"/>
      <c r="D43" s="156"/>
      <c r="E43" s="75">
        <f>IF(ISERROR(VLOOKUP(C43,#REF!,2,0)),0,VLOOKUP(C43,#REF!,2,0))</f>
        <v>0</v>
      </c>
      <c r="F43" s="75">
        <f>IF(ISERROR(VLOOKUP(C43,#REF!,3,0)),0,VLOOKUP(C43,#REF!,3,0))</f>
        <v>0</v>
      </c>
      <c r="G43" s="75">
        <f>IF(ISERROR(VLOOKUP(C43,#REF!,4,0)),0,VLOOKUP(C43,#REF!,4,0))</f>
        <v>0</v>
      </c>
      <c r="H43" s="75">
        <f>IF(ISERROR(VLOOKUP(C43,#REF!,5,0)),0,VLOOKUP(C43,#REF!,5,0))</f>
        <v>0</v>
      </c>
      <c r="I43" s="148">
        <f t="shared" si="17"/>
        <v>0</v>
      </c>
      <c r="J43" s="75">
        <f t="shared" si="18"/>
        <v>0</v>
      </c>
      <c r="K43" s="148">
        <f t="shared" si="19"/>
        <v>0</v>
      </c>
      <c r="L43" s="148">
        <f>IF(ISERROR(VLOOKUP(C43,#REF!,6,0)),0,VLOOKUP(C43,#REF!,6,0))</f>
        <v>0</v>
      </c>
      <c r="M43" s="148">
        <f>IF(ISERROR(VLOOKUP(C43,#REF!,7,0)),0,VLOOKUP(C43,#REF!,7,0))</f>
        <v>0</v>
      </c>
      <c r="N43" s="145"/>
      <c r="O43" s="145" t="str">
        <f>IF(ISERROR(VLOOKUP(N43,POA!$A$2:$C$16,3,0)),"",VLOOKUP(N43,POA!$A$2:$C$16,3,0))</f>
        <v/>
      </c>
      <c r="P43" s="78"/>
      <c r="Q43" s="78" t="str">
        <f>IF(ISERROR(VLOOKUP(P43,POA!$A$2:$F$16,4,0)),"",VLOOKUP(P43,POA!$A$2:$F$16,4,0))</f>
        <v/>
      </c>
      <c r="R43" s="80" t="str">
        <f>IF(ISERROR(VLOOKUP(N43,POA!$A$2:$C$16,2,0)),"",VLOOKUP(N43,POA!$A$2:$C$16,2,0))</f>
        <v/>
      </c>
      <c r="S43" s="85"/>
      <c r="T43" s="84" t="str">
        <f>IF(OR(S34=0,N43="",R43=""),"",IF(S34&gt;=(0.4*R43),"HABIL","NO HABIL"))</f>
        <v/>
      </c>
      <c r="U43" s="85"/>
      <c r="V43" s="84" t="str">
        <f>IF(OR(U34=0,N43="",R43=""),"",IF(U34&gt;=(0.5*R43),"HABIL","NO HABIL"))</f>
        <v/>
      </c>
      <c r="W43" s="85"/>
      <c r="X43" s="84" t="str">
        <f>IF(OR(W34=0,N43="",R43=""),"",IF(W34&gt;=$X$9,"HABIL","NO HABIL"))</f>
        <v/>
      </c>
      <c r="Y43" s="112"/>
      <c r="Z43" s="84" t="str">
        <f>IF(OR(Y34=0,N43="",R43=""),"",IF(Y34&lt;=$Z$9,"HABIL","NO HABIL"))</f>
        <v/>
      </c>
      <c r="AA43" s="78">
        <v>0</v>
      </c>
      <c r="AB43" s="78"/>
      <c r="AC43" s="84" t="str">
        <f>IF(OR(AB34=0,N43="",R43=""),"",IF(AB34&gt;=$AC$9,"HABIL","NO HABIL"))</f>
        <v/>
      </c>
      <c r="AD43" s="84" t="str">
        <f t="shared" si="7"/>
        <v/>
      </c>
      <c r="AE43" s="114">
        <f t="shared" si="20"/>
        <v>0</v>
      </c>
      <c r="AF43" s="105" t="str">
        <f t="shared" si="21"/>
        <v>MIPYME</v>
      </c>
      <c r="AG43" s="125"/>
      <c r="AH43" s="84" t="str">
        <f>IF(OR(AG34=0,N43="",R43=""),"",IF(AG34&gt;=$AH$9,"HABIL","NO HABIL"))</f>
        <v/>
      </c>
      <c r="AI43" s="125"/>
      <c r="AJ43" s="84" t="str">
        <f>IF(OR(AI34=0,N43="",R43=""),"",IF(AI34&gt;=$AJ$9,"HABIL","NO HABIL"))</f>
        <v/>
      </c>
      <c r="AK43" s="118" t="str">
        <f t="shared" si="22"/>
        <v/>
      </c>
    </row>
    <row r="44" spans="2:37" ht="18" customHeight="1" thickBot="1" x14ac:dyDescent="0.3">
      <c r="B44" s="93" t="str">
        <f>IF(C44="","",B43+0.1)</f>
        <v/>
      </c>
      <c r="C44" s="96"/>
      <c r="D44" s="96"/>
      <c r="E44" s="79">
        <f>IF(ISERROR(VLOOKUP(C44,#REF!,2,0)),0,VLOOKUP(C44,#REF!,2,0))</f>
        <v>0</v>
      </c>
      <c r="F44" s="79">
        <f>IF(ISERROR(VLOOKUP(C44,#REF!,3,0)),0,VLOOKUP(C44,#REF!,3,0))</f>
        <v>0</v>
      </c>
      <c r="G44" s="79">
        <f>IF(ISERROR(VLOOKUP(C44,#REF!,4,0)),0,VLOOKUP(C44,#REF!,4,0))</f>
        <v>0</v>
      </c>
      <c r="H44" s="79">
        <f>IF(ISERROR(VLOOKUP(C44,#REF!,5,0)),0,VLOOKUP(C44,#REF!,5,0))</f>
        <v>0</v>
      </c>
      <c r="I44" s="79">
        <f t="shared" si="17"/>
        <v>0</v>
      </c>
      <c r="J44" s="79">
        <f t="shared" si="18"/>
        <v>0</v>
      </c>
      <c r="K44" s="79">
        <f t="shared" si="19"/>
        <v>0</v>
      </c>
      <c r="L44" s="79">
        <f>IF(ISERROR(VLOOKUP(C44,#REF!,6,0)),0,VLOOKUP(C44,#REF!,6,0))</f>
        <v>0</v>
      </c>
      <c r="M44" s="79">
        <f>IF(ISERROR(VLOOKUP(C44,#REF!,7,0)),0,VLOOKUP(C44,#REF!,7,0))</f>
        <v>0</v>
      </c>
      <c r="N44" s="146"/>
      <c r="O44" s="146" t="str">
        <f>IF(ISERROR(VLOOKUP(N44,POA!$A$2:$C$16,3,0)),"",VLOOKUP(N44,POA!$A$2:$C$16,3,0))</f>
        <v/>
      </c>
      <c r="P44" s="90"/>
      <c r="Q44" s="90" t="str">
        <f>IF(ISERROR(VLOOKUP(P44,POA!$A$2:$F$16,4,0)),"",VLOOKUP(P44,POA!$A$2:$F$16,4,0))</f>
        <v/>
      </c>
      <c r="R44" s="83" t="str">
        <f>IF(ISERROR(VLOOKUP(N44,POA!$A$2:$C$16,2,0)),"",VLOOKUP(N44,POA!$A$2:$C$16,2,0))</f>
        <v/>
      </c>
      <c r="S44" s="92"/>
      <c r="T44" s="91" t="str">
        <f>IF(OR(S34=0,N44="",R44=""),"",IF(S34&gt;=(0.4*R44),"HABIL","NO HABIL"))</f>
        <v/>
      </c>
      <c r="U44" s="92"/>
      <c r="V44" s="91" t="str">
        <f>IF(OR(U34=0,N44="",R44=""),"",IF(U34&gt;=(0.5*R44),"HABIL","NO HABIL"))</f>
        <v/>
      </c>
      <c r="W44" s="92"/>
      <c r="X44" s="91" t="str">
        <f>IF(OR(W34=0,N44="",R44=""),"",IF(W34&gt;=$X$9,"HABIL","NO HABIL"))</f>
        <v/>
      </c>
      <c r="Y44" s="113"/>
      <c r="Z44" s="91" t="str">
        <f>IF(OR(Y34=0,N44="",R44=""),"",IF(Y34&lt;=$Z$9,"HABIL","NO HABIL"))</f>
        <v/>
      </c>
      <c r="AA44" s="90">
        <v>0</v>
      </c>
      <c r="AB44" s="90"/>
      <c r="AC44" s="91" t="str">
        <f>IF(OR(AB34=0,N44="",R44=""),"",IF(AB34&gt;=$AC$9,"HABIL","NO HABIL"))</f>
        <v/>
      </c>
      <c r="AD44" s="91" t="str">
        <f t="shared" si="7"/>
        <v/>
      </c>
      <c r="AE44" s="116">
        <f t="shared" si="20"/>
        <v>0</v>
      </c>
      <c r="AF44" s="106" t="str">
        <f t="shared" si="21"/>
        <v>MIPYME</v>
      </c>
      <c r="AG44" s="126"/>
      <c r="AH44" s="91" t="str">
        <f>IF(OR(AG34=0,N44="",R44=""),"",IF(AG34&gt;=$AH$9,"HABIL","NO HABIL"))</f>
        <v/>
      </c>
      <c r="AI44" s="126"/>
      <c r="AJ44" s="91" t="str">
        <f>IF(OR(AI34=0,N44="",R44=""),"",IF(AI34&gt;=$AJ$9,"HABIL","NO HABIL"))</f>
        <v/>
      </c>
      <c r="AK44" s="119" t="str">
        <f t="shared" si="22"/>
        <v/>
      </c>
    </row>
    <row r="45" spans="2:37" ht="18" customHeight="1" x14ac:dyDescent="0.25">
      <c r="B45" s="86">
        <v>4</v>
      </c>
      <c r="C45" s="87" t="s">
        <v>215</v>
      </c>
      <c r="D45" s="94">
        <f>IF(SUM(D46:D55)=0,"",SUM(D46:D55))</f>
        <v>1</v>
      </c>
      <c r="E45" s="88">
        <f>IF(ISERROR(($D46*E46)+($D47*E47)+($D48*E48)+($D49*E49)+($D50*E50)+($D51*E51)+($D52*E52)+($D53*E53)+($D54*E54)+($D55*E55)),"",($D46*E46)+($D47*E47)+($D48*E48)+($D49*E49)+($D50*E50)+($D51*E51)+($D52*E52)+($D53*E53)+($D54*E54)+($D55*E55))</f>
        <v>2288445036</v>
      </c>
      <c r="F45" s="88">
        <f>IF(ISERROR(($D46*F46)+($D47*F47)+($D48*F48)+($D49*F49)+($D50*F50)+($D51*F51)+($D52*F52)+($D53*F53)+($D54*F54)+($D55*F55)),"",($D46*F46)+($D47*F47)+($D48*F48)+($D49*F49)+($D50*F50)+($D51*F51)+($D52*F52)+($D53*F53)+($D54*F54)+($D55*F55))</f>
        <v>4992802954</v>
      </c>
      <c r="G45" s="88">
        <f>IF(ISERROR(($D46*G46)+($D47*G47)+($D48*G48)+($D49*G49)+($D50*G50)+($D51*G51)+($D52*G52)+($D53*G53)+($D54*G54)+($D55*G55)),"",($D46*G46)+($D47*G47)+($D48*G48)+($D49*G49)+($D50*G50)+($D51*G51)+($D52*G52)+($D53*G53)+($D54*G54)+($D55*G55))</f>
        <v>302550289</v>
      </c>
      <c r="H45" s="88">
        <f>IF(ISERROR(($D46*H46)+($D47*H47)+($D48*H48)+($D49*H49)+($D50*H50)+($D51*H51)+($D52*H52)+($D53*H53)+($D54*H54)+($D55*H55)),"",($D46*H46)+($D47*H47)+($D48*H48)+($D49*H49)+($D50*H50)+($D51*H51)+($D52*H52)+($D53*H53)+($D54*H54)+($D55*H55))</f>
        <v>628182835</v>
      </c>
      <c r="I45" s="88">
        <f>IF(ISERROR(SUM(I46:I55)),"",SUM(I46:I55))</f>
        <v>1985894747</v>
      </c>
      <c r="J45" s="88">
        <f>IF(ISERROR(SUM(J46:J55)),"",SUM(J46:J55))</f>
        <v>4364620119</v>
      </c>
      <c r="K45" s="88">
        <f>IF(ISERROR(($D46*K46)+($D47*K47)+($D48*K48)+($D49*K49)+($D50*K50)+($D51*K51)+($D52*K52)+($D53*K53)+($D54*K54)+($D55*K55)),"",($D46*K46)+($D47*K47)+($D48*K48)+($D49*K49)+($D50*K50)+($D51*K51)+($D52*K52)+($D53*K53)+($D54*K54)+($D55*K55))</f>
        <v>4364620119</v>
      </c>
      <c r="L45" s="88">
        <f>IF(ISERROR(($D46*L46)+($D47*L47)+($D48*L48)+($D49*L49)+($D50*L50)+($D51*L51)+($D52*L52)+($D53*L53)+($D54*L54)+($D55*L55)),"",($D46*L46)+($D47*L47)+($D48*L48)+($D49*L49)+($D50*L50)+($D51*L51)+($D52*L52)+($D53*L53)+($D54*L54)+($D55*L55))</f>
        <v>363724594</v>
      </c>
      <c r="M45" s="88">
        <f>IF(ISERROR(($D46*M46)+($D47*M47)+($D48*M48)+($D49*M49)+($D50*M50)+($D51*M51)+($D52*M52)+($D53*M53)+($D54*M54)+($D55*M55)),"",($D46*M46)+($D47*M47)+($D48*M48)+($D49*M49)+($D50*M50)+($D51*M51)+($D52*M52)+($D53*M53)+($D54*M54)+($D55*M55))</f>
        <v>81953000</v>
      </c>
      <c r="N45" s="81">
        <v>1</v>
      </c>
      <c r="O45" s="151">
        <f>IF(ISERROR(VLOOKUP(N45,POA!$A$2:$C$16,3,0)),"",VLOOKUP(N45,POA!$A$2:$C$16,3,0))</f>
        <v>8</v>
      </c>
      <c r="P45" s="97"/>
      <c r="Q45" s="81">
        <f>+SUM(Q46:Q55)</f>
        <v>0</v>
      </c>
      <c r="R45" s="82">
        <f>IF(ISERROR(VLOOKUP(N45,POA!$A$2:$C$16,2,0)),"",VLOOKUP(N45,POA!$A$2:$C$16,2,0))</f>
        <v>2700000000</v>
      </c>
      <c r="S45" s="149">
        <f>SUM(I45)</f>
        <v>1985894747</v>
      </c>
      <c r="T45" s="89" t="str">
        <f>IF(OR(S45=0,N45="",R45=""),"",IF(S45&gt;=(R45/O45),"HABIL","NO HABIL"))</f>
        <v>HABIL</v>
      </c>
      <c r="U45" s="88">
        <f>SUM(J45)</f>
        <v>4364620119</v>
      </c>
      <c r="V45" s="89" t="str">
        <f>IF(OR(U45=0,N45="",R45=""),"",IF(U45&gt;=(20%*R45),"HABIL","NO HABIL"))</f>
        <v>HABIL</v>
      </c>
      <c r="W45" s="88">
        <f>IF(ISERROR(SUM(E45/G45)),0,SUM(E45/G45))</f>
        <v>7.5638501075766618</v>
      </c>
      <c r="X45" s="89" t="str">
        <f>IF(OR(W45=0,N45="",R45=""),"",IF(W45&gt;=$X$9,"HABIL","NO HABIL"))</f>
        <v>HABIL</v>
      </c>
      <c r="Y45" s="153">
        <f>IF(ISERROR(SUM(H45/F45)),0,SUM(H45/F45))</f>
        <v>0.12581767011188161</v>
      </c>
      <c r="Z45" s="89" t="str">
        <f>IF(OR(Y45=0,N45="",R45=""),"",IF(Y45&lt;=$Z$9,"HABIL","NO HABIL"))</f>
        <v>HABIL</v>
      </c>
      <c r="AA45" s="81">
        <f>+SUM(AA46:AA55)</f>
        <v>0</v>
      </c>
      <c r="AB45" s="153">
        <f>IF(ISERROR(SUM(L45/M45)),0,SUM(L45/M45))</f>
        <v>4.4382096323502491</v>
      </c>
      <c r="AC45" s="89" t="str">
        <f>IF(OR(AB45=0,N45="",R45=""),"",IF(AB45&gt;=$AC$9,"HABIL","NO HABIL"))</f>
        <v>HABIL</v>
      </c>
      <c r="AD45" s="89" t="str">
        <f t="shared" si="7"/>
        <v>HABIL</v>
      </c>
      <c r="AE45" s="115"/>
      <c r="AF45" s="104"/>
      <c r="AG45" s="153">
        <f>IF(ISERROR(SUM(L45/K45)),0,SUM(L45/K45))</f>
        <v>8.3334765474007561E-2</v>
      </c>
      <c r="AH45" s="89" t="str">
        <f>IF(OR(AG45=0,N45="",R45=""),"",IF(AG45&gt;=$AH$9,"HABIL","NO HABIL"))</f>
        <v>HABIL</v>
      </c>
      <c r="AI45" s="153">
        <f>IF(ISERROR(SUM(L45/F45)),0,SUM(L45/F45))</f>
        <v>7.2849779442747856E-2</v>
      </c>
      <c r="AJ45" s="89" t="str">
        <f>IF(OR(AI45=0,N45="",R45=""),"",IF(AI45&gt;=$AJ$9,"HABIL","NO HABIL"))</f>
        <v>HABIL</v>
      </c>
      <c r="AK45" s="117" t="str">
        <f t="shared" si="22"/>
        <v>HABIL</v>
      </c>
    </row>
    <row r="46" spans="2:37" ht="18" customHeight="1" x14ac:dyDescent="0.25">
      <c r="B46" s="76">
        <f t="shared" ref="B46:B51" si="23">IF(C46="","",B45+0.1)</f>
        <v>4.0999999999999996</v>
      </c>
      <c r="C46" s="77" t="s">
        <v>215</v>
      </c>
      <c r="D46" s="156">
        <v>1</v>
      </c>
      <c r="E46" s="75">
        <v>2288445036</v>
      </c>
      <c r="F46" s="75">
        <v>4992802954</v>
      </c>
      <c r="G46" s="75">
        <v>302550289</v>
      </c>
      <c r="H46" s="75">
        <v>628182835</v>
      </c>
      <c r="I46" s="148">
        <f t="shared" ref="I46:I55" si="24">IF(ISERROR(E46-G46),"",E46-G46)</f>
        <v>1985894747</v>
      </c>
      <c r="J46" s="75">
        <f t="shared" ref="J46:J55" si="25">IF(ISERROR(F46-H46),"",F46-H46)</f>
        <v>4364620119</v>
      </c>
      <c r="K46" s="148">
        <f t="shared" ref="K46:K55" si="26">IF(ISERROR(F46-H46),"",F46-H46)</f>
        <v>4364620119</v>
      </c>
      <c r="L46" s="148">
        <v>363724594</v>
      </c>
      <c r="M46" s="148">
        <v>81953000</v>
      </c>
      <c r="N46" s="147"/>
      <c r="O46" s="152" t="str">
        <f>IF(ISERROR(VLOOKUP(N46,POA!$A$2:$C$16,3,0)),"",VLOOKUP(N46,POA!$A$2:$C$16,3,0))</f>
        <v/>
      </c>
      <c r="P46" s="78"/>
      <c r="Q46" s="78" t="str">
        <f>IF(ISERROR(VLOOKUP(P46,POA!$A$2:$F$16,4,0)),"",VLOOKUP(P46,POA!$A$2:$F$16,4,0))</f>
        <v/>
      </c>
      <c r="R46" s="80" t="str">
        <f>IF(ISERROR(VLOOKUP(N46,POA!$A$2:$C$16,2,0)),"",VLOOKUP(N46,POA!$A$2:$C$16,2,0))</f>
        <v/>
      </c>
      <c r="S46" s="85"/>
      <c r="T46" s="84" t="str">
        <f>IF(OR(S45=0,N46="",R46=""),"",IF(S45&gt;=(0.4*R46),"HABIL","NO HABIL"))</f>
        <v/>
      </c>
      <c r="U46" s="85"/>
      <c r="V46" s="84" t="str">
        <f>IF(OR(U45=0,N46="",R46=""),"",IF(U45&gt;=(20%*R46),"HABIL","NO HABIL"))</f>
        <v/>
      </c>
      <c r="W46" s="85"/>
      <c r="X46" s="84" t="str">
        <f>IF(OR(W45=0,N46="",R46=""),"",IF(W45&gt;=$X$9,"HABIL","NO HABIL"))</f>
        <v/>
      </c>
      <c r="Y46" s="112"/>
      <c r="Z46" s="84" t="str">
        <f>IF(OR(Y45=0,N46="",R46=""),"",IF(Y45&lt;=$Z$9,"HABIL","NO HABIL"))</f>
        <v/>
      </c>
      <c r="AA46" s="78" t="s">
        <v>198</v>
      </c>
      <c r="AB46" s="78"/>
      <c r="AC46" s="84" t="str">
        <f>IF(OR(AB45=0,N46="",R46=""),"",IF(AB45&gt;=$AC$9,"HABIL","NO HABIL"))</f>
        <v/>
      </c>
      <c r="AD46" s="84" t="str">
        <f t="shared" si="7"/>
        <v/>
      </c>
      <c r="AE46" s="114">
        <f t="shared" ref="AE46:AE55" si="27">IF(ISERROR(F46/$AF$9),"",F46/$AF$9)</f>
        <v>8810.3104887947775</v>
      </c>
      <c r="AF46" s="105" t="str">
        <f>+IF(AE46&lt;$AF$10,"MIPYME","NO CUMPLE")</f>
        <v>MIPYME</v>
      </c>
      <c r="AG46" s="125"/>
      <c r="AH46" s="84" t="str">
        <f>IF(OR(AG45=0,N46="",R46=""),"",IF(AG45&gt;=$AH$9,"HABIL","NO HABIL"))</f>
        <v/>
      </c>
      <c r="AI46" s="125"/>
      <c r="AJ46" s="84" t="str">
        <f>IF(OR(AI45=0,N46="",R46=""),"",IF(AI45&gt;=$AJ$9,"HABIL","NO HABIL"))</f>
        <v/>
      </c>
      <c r="AK46" s="120" t="str">
        <f>IF(OR(AH46="",AJ46=""),"",IF(AH46="NO HABIL","NO HABIL",IF(AJ46="NO HABIL","NO HABIL",IF(AJ46="NO HABIL","NO HABIL","HABIL"))))</f>
        <v/>
      </c>
    </row>
    <row r="47" spans="2:37" ht="18" customHeight="1" x14ac:dyDescent="0.25">
      <c r="B47" s="76" t="str">
        <f t="shared" si="23"/>
        <v/>
      </c>
      <c r="C47" s="95"/>
      <c r="D47" s="156"/>
      <c r="E47" s="75"/>
      <c r="F47" s="75"/>
      <c r="G47" s="75"/>
      <c r="H47" s="75"/>
      <c r="I47" s="148">
        <f t="shared" si="24"/>
        <v>0</v>
      </c>
      <c r="J47" s="75">
        <f t="shared" si="25"/>
        <v>0</v>
      </c>
      <c r="K47" s="148">
        <f t="shared" si="26"/>
        <v>0</v>
      </c>
      <c r="L47" s="148"/>
      <c r="M47" s="148"/>
      <c r="N47" s="145"/>
      <c r="O47" s="145" t="str">
        <f>IF(ISERROR(VLOOKUP(N47,POA!$A$2:$C$16,3,0)),"",VLOOKUP(N47,POA!$A$2:$C$16,3,0))</f>
        <v/>
      </c>
      <c r="P47" s="78"/>
      <c r="Q47" s="78" t="str">
        <f>IF(ISERROR(VLOOKUP(P47,POA!$A$2:$F$16,4,0)),"",VLOOKUP(P47,POA!$A$2:$F$16,4,0))</f>
        <v/>
      </c>
      <c r="R47" s="80" t="str">
        <f>IF(ISERROR(VLOOKUP(N47,POA!$A$2:$C$16,2,0)),"",VLOOKUP(N47,POA!$A$2:$C$16,2,0))</f>
        <v/>
      </c>
      <c r="S47" s="85"/>
      <c r="T47" s="84" t="str">
        <f>IF(OR(S45=0,N47="",R47=""),"",IF(S45&gt;=(0.4*R47),"HABIL","NO HABIL"))</f>
        <v/>
      </c>
      <c r="U47" s="85"/>
      <c r="V47" s="84" t="str">
        <f>IF(OR(U45=0,N47="",R47=""),"",IF(U45&gt;=(20%*R47),"HABIL","NO HABIL"))</f>
        <v/>
      </c>
      <c r="W47" s="85"/>
      <c r="X47" s="84" t="str">
        <f>IF(OR(W45=0,N47="",R47=""),"",IF(W45&gt;=$X$9,"HABIL","NO HABIL"))</f>
        <v/>
      </c>
      <c r="Y47" s="112"/>
      <c r="Z47" s="84" t="str">
        <f>IF(OR(Y45=0,N47="",R47=""),"",IF(Y45&lt;=$Z$9,"HABIL","NO HABIL"))</f>
        <v/>
      </c>
      <c r="AA47" s="78" t="s">
        <v>198</v>
      </c>
      <c r="AB47" s="78"/>
      <c r="AC47" s="84" t="str">
        <f>IF(OR(AB45=0,N47="",R47=""),"",IF(AB45&gt;=$AC$9,"HABIL","NO HABIL"))</f>
        <v/>
      </c>
      <c r="AD47" s="84" t="str">
        <f t="shared" si="7"/>
        <v/>
      </c>
      <c r="AE47" s="114">
        <f t="shared" si="27"/>
        <v>0</v>
      </c>
      <c r="AF47" s="105" t="str">
        <f t="shared" ref="AF47:AF55" si="28">+IF(AE47&lt;$AF$10,"MIPYME","NO CUMPLE")</f>
        <v>MIPYME</v>
      </c>
      <c r="AG47" s="125"/>
      <c r="AH47" s="84" t="str">
        <f>IF(OR(AG45=0,N47="",R47=""),"",IF(AG45&gt;=$AH$9,"HABIL","NO HABIL"))</f>
        <v/>
      </c>
      <c r="AI47" s="125"/>
      <c r="AJ47" s="84" t="str">
        <f>IF(OR(AI45=0,N47="",R47=""),"",IF(AI45&gt;=$AJ$9,"HABIL","NO HABIL"))</f>
        <v/>
      </c>
      <c r="AK47" s="121" t="str">
        <f t="shared" ref="AK47:AK56" si="29">IF(OR(AH47="",AJ47=""),"",IF(AH47="NO HABIL","NO HABIL",IF(AJ47="NO HABIL","NO HABIL",IF(AJ47="NO HABIL","NO HABIL","HABIL"))))</f>
        <v/>
      </c>
    </row>
    <row r="48" spans="2:37" ht="18" customHeight="1" x14ac:dyDescent="0.25">
      <c r="B48" s="76" t="str">
        <f t="shared" si="23"/>
        <v/>
      </c>
      <c r="C48" s="95"/>
      <c r="D48" s="156"/>
      <c r="E48" s="75">
        <f>IF(ISERROR(VLOOKUP(C48,#REF!,2,0)),0,VLOOKUP(C48,#REF!,2,0))</f>
        <v>0</v>
      </c>
      <c r="F48" s="75">
        <f>IF(ISERROR(VLOOKUP(C48,#REF!,3,0)),0,VLOOKUP(C48,#REF!,3,0))</f>
        <v>0</v>
      </c>
      <c r="G48" s="75">
        <f>IF(ISERROR(VLOOKUP(C48,#REF!,4,0)),0,VLOOKUP(C48,#REF!,4,0))</f>
        <v>0</v>
      </c>
      <c r="H48" s="75">
        <f>IF(ISERROR(VLOOKUP(C48,#REF!,5,0)),0,VLOOKUP(C48,#REF!,5,0))</f>
        <v>0</v>
      </c>
      <c r="I48" s="148">
        <f t="shared" si="24"/>
        <v>0</v>
      </c>
      <c r="J48" s="75">
        <f t="shared" si="25"/>
        <v>0</v>
      </c>
      <c r="K48" s="148">
        <f t="shared" si="26"/>
        <v>0</v>
      </c>
      <c r="L48" s="148">
        <f>IF(ISERROR(VLOOKUP(C48,#REF!,6,0)),0,VLOOKUP(C48,#REF!,6,0))</f>
        <v>0</v>
      </c>
      <c r="M48" s="148">
        <f>IF(ISERROR(VLOOKUP(C48,#REF!,7,0)),0,VLOOKUP(C48,#REF!,7,0))</f>
        <v>0</v>
      </c>
      <c r="N48" s="145"/>
      <c r="O48" s="145" t="str">
        <f>IF(ISERROR(VLOOKUP(N48,POA!$A$2:$C$16,3,0)),"",VLOOKUP(N48,POA!$A$2:$C$16,3,0))</f>
        <v/>
      </c>
      <c r="P48" s="78"/>
      <c r="Q48" s="78" t="str">
        <f>IF(ISERROR(VLOOKUP(P48,POA!$A$2:$F$16,4,0)),"",VLOOKUP(P48,POA!$A$2:$F$16,4,0))</f>
        <v/>
      </c>
      <c r="R48" s="80" t="str">
        <f>IF(ISERROR(VLOOKUP(N48,POA!$A$2:$C$16,2,0)),"",VLOOKUP(N48,POA!$A$2:$C$16,2,0))</f>
        <v/>
      </c>
      <c r="S48" s="85"/>
      <c r="T48" s="84" t="str">
        <f>IF(OR(S45=0,N48="",R48=""),"",IF(S45&gt;=(0.4*R48),"HABIL","NO HABIL"))</f>
        <v/>
      </c>
      <c r="U48" s="85"/>
      <c r="V48" s="84" t="str">
        <f>IF(OR(U45=0,N48="",R48=""),"",IF(U45&gt;=(0.5*R48),"HABIL","NO HABIL"))</f>
        <v/>
      </c>
      <c r="W48" s="85"/>
      <c r="X48" s="84" t="str">
        <f>IF(OR(W45=0,N48="",R48=""),"",IF(W45&gt;=$X$9,"HABIL","NO HABIL"))</f>
        <v/>
      </c>
      <c r="Y48" s="112"/>
      <c r="Z48" s="84" t="str">
        <f>IF(OR(Y45=0,N48="",R48=""),"",IF(Y45&lt;=$Z$9,"HABIL","NO HABIL"))</f>
        <v/>
      </c>
      <c r="AA48" s="78">
        <v>0</v>
      </c>
      <c r="AB48" s="78"/>
      <c r="AC48" s="84" t="str">
        <f>IF(OR(AB45=0,N48="",R48=""),"",IF(AB45&gt;=$AC$9,"HABIL","NO HABIL"))</f>
        <v/>
      </c>
      <c r="AD48" s="84" t="str">
        <f t="shared" si="7"/>
        <v/>
      </c>
      <c r="AE48" s="114">
        <f t="shared" si="27"/>
        <v>0</v>
      </c>
      <c r="AF48" s="105" t="str">
        <f t="shared" si="28"/>
        <v>MIPYME</v>
      </c>
      <c r="AG48" s="125"/>
      <c r="AH48" s="84" t="str">
        <f>IF(OR(AG45=0,N48="",R48=""),"",IF(AG45&gt;=$AH$9,"HABIL","NO HABIL"))</f>
        <v/>
      </c>
      <c r="AI48" s="125"/>
      <c r="AJ48" s="84" t="str">
        <f>IF(OR(AI45=0,N48="",R48=""),"",IF(AI45&gt;=$AJ$9,"HABIL","NO HABIL"))</f>
        <v/>
      </c>
      <c r="AK48" s="121" t="str">
        <f t="shared" si="29"/>
        <v/>
      </c>
    </row>
    <row r="49" spans="1:37" ht="18" customHeight="1" x14ac:dyDescent="0.25">
      <c r="B49" s="76" t="str">
        <f t="shared" si="23"/>
        <v/>
      </c>
      <c r="C49" s="95"/>
      <c r="D49" s="156"/>
      <c r="E49" s="75">
        <f>IF(ISERROR(VLOOKUP(C49,#REF!,2,0)),0,VLOOKUP(C49,#REF!,2,0))</f>
        <v>0</v>
      </c>
      <c r="F49" s="75">
        <f>IF(ISERROR(VLOOKUP(C49,#REF!,3,0)),0,VLOOKUP(C49,#REF!,3,0))</f>
        <v>0</v>
      </c>
      <c r="G49" s="75">
        <f>IF(ISERROR(VLOOKUP(C49,#REF!,4,0)),0,VLOOKUP(C49,#REF!,4,0))</f>
        <v>0</v>
      </c>
      <c r="H49" s="75">
        <f>IF(ISERROR(VLOOKUP(C49,#REF!,5,0)),0,VLOOKUP(C49,#REF!,5,0))</f>
        <v>0</v>
      </c>
      <c r="I49" s="148">
        <f t="shared" si="24"/>
        <v>0</v>
      </c>
      <c r="J49" s="75">
        <f t="shared" si="25"/>
        <v>0</v>
      </c>
      <c r="K49" s="148">
        <f t="shared" si="26"/>
        <v>0</v>
      </c>
      <c r="L49" s="148">
        <f>IF(ISERROR(VLOOKUP(C49,#REF!,6,0)),0,VLOOKUP(C49,#REF!,6,0))</f>
        <v>0</v>
      </c>
      <c r="M49" s="148">
        <f>IF(ISERROR(VLOOKUP(C49,#REF!,7,0)),0,VLOOKUP(C49,#REF!,7,0))</f>
        <v>0</v>
      </c>
      <c r="N49" s="145"/>
      <c r="O49" s="145" t="str">
        <f>IF(ISERROR(VLOOKUP(N49,POA!$A$2:$C$16,3,0)),"",VLOOKUP(N49,POA!$A$2:$C$16,3,0))</f>
        <v/>
      </c>
      <c r="P49" s="78"/>
      <c r="Q49" s="78" t="str">
        <f>IF(ISERROR(VLOOKUP(P49,POA!$A$2:$F$16,4,0)),"",VLOOKUP(P49,POA!$A$2:$F$16,4,0))</f>
        <v/>
      </c>
      <c r="R49" s="80" t="str">
        <f>IF(ISERROR(VLOOKUP(N49,POA!$A$2:$C$16,2,0)),"",VLOOKUP(N49,POA!$A$2:$C$16,2,0))</f>
        <v/>
      </c>
      <c r="S49" s="85"/>
      <c r="T49" s="84" t="str">
        <f>IF(OR(S45=0,N49="",R49=""),"",IF(S45&gt;=(0.4*R49),"HABIL","NO HABIL"))</f>
        <v/>
      </c>
      <c r="U49" s="85"/>
      <c r="V49" s="84" t="str">
        <f>IF(OR(U45=0,N49="",R49=""),"",IF(U45&gt;=(0.5*R49),"HABIL","NO HABIL"))</f>
        <v/>
      </c>
      <c r="W49" s="85"/>
      <c r="X49" s="84" t="str">
        <f>IF(OR(W45=0,N49="",R49=""),"",IF(W45&gt;=$X$9,"HABIL","NO HABIL"))</f>
        <v/>
      </c>
      <c r="Y49" s="112"/>
      <c r="Z49" s="84" t="str">
        <f>IF(OR(Y45=0,N49="",R49=""),"",IF(Y45&lt;=$Z$9,"HABIL","NO HABIL"))</f>
        <v/>
      </c>
      <c r="AA49" s="78">
        <v>0</v>
      </c>
      <c r="AB49" s="78"/>
      <c r="AC49" s="84" t="str">
        <f>IF(OR(AB45=0,N49="",R49=""),"",IF(AB45&gt;=$AC$9,"HABIL","NO HABIL"))</f>
        <v/>
      </c>
      <c r="AD49" s="84" t="str">
        <f t="shared" si="7"/>
        <v/>
      </c>
      <c r="AE49" s="114">
        <f t="shared" si="27"/>
        <v>0</v>
      </c>
      <c r="AF49" s="105" t="str">
        <f t="shared" si="28"/>
        <v>MIPYME</v>
      </c>
      <c r="AG49" s="125"/>
      <c r="AH49" s="84" t="str">
        <f>IF(OR(AG45=0,N49="",R49=""),"",IF(AG45&gt;=$AH$9,"HABIL","NO HABIL"))</f>
        <v/>
      </c>
      <c r="AI49" s="125"/>
      <c r="AJ49" s="84" t="str">
        <f>IF(OR(AI45=0,N49="",R49=""),"",IF(AI45&gt;=$AJ$9,"HABIL","NO HABIL"))</f>
        <v/>
      </c>
      <c r="AK49" s="121" t="str">
        <f t="shared" si="29"/>
        <v/>
      </c>
    </row>
    <row r="50" spans="1:37" ht="18" customHeight="1" x14ac:dyDescent="0.25">
      <c r="B50" s="76" t="str">
        <f t="shared" si="23"/>
        <v/>
      </c>
      <c r="C50" s="95"/>
      <c r="D50" s="156"/>
      <c r="E50" s="75">
        <f>IF(ISERROR(VLOOKUP(C50,#REF!,2,0)),0,VLOOKUP(C50,#REF!,2,0))</f>
        <v>0</v>
      </c>
      <c r="F50" s="75">
        <f>IF(ISERROR(VLOOKUP(C50,#REF!,3,0)),0,VLOOKUP(C50,#REF!,3,0))</f>
        <v>0</v>
      </c>
      <c r="G50" s="75">
        <f>IF(ISERROR(VLOOKUP(C50,#REF!,4,0)),0,VLOOKUP(C50,#REF!,4,0))</f>
        <v>0</v>
      </c>
      <c r="H50" s="75">
        <f>IF(ISERROR(VLOOKUP(C50,#REF!,5,0)),0,VLOOKUP(C50,#REF!,5,0))</f>
        <v>0</v>
      </c>
      <c r="I50" s="148">
        <f t="shared" si="24"/>
        <v>0</v>
      </c>
      <c r="J50" s="75">
        <f t="shared" si="25"/>
        <v>0</v>
      </c>
      <c r="K50" s="148">
        <f t="shared" si="26"/>
        <v>0</v>
      </c>
      <c r="L50" s="148">
        <f>IF(ISERROR(VLOOKUP(C50,#REF!,6,0)),0,VLOOKUP(C50,#REF!,6,0))</f>
        <v>0</v>
      </c>
      <c r="M50" s="148">
        <f>IF(ISERROR(VLOOKUP(C50,#REF!,7,0)),0,VLOOKUP(C50,#REF!,7,0))</f>
        <v>0</v>
      </c>
      <c r="N50" s="145"/>
      <c r="O50" s="145" t="str">
        <f>IF(ISERROR(VLOOKUP(N50,POA!$A$2:$C$16,3,0)),"",VLOOKUP(N50,POA!$A$2:$C$16,3,0))</f>
        <v/>
      </c>
      <c r="P50" s="78"/>
      <c r="Q50" s="78" t="str">
        <f>IF(ISERROR(VLOOKUP(P50,POA!$A$2:$F$16,4,0)),"",VLOOKUP(P50,POA!$A$2:$F$16,4,0))</f>
        <v/>
      </c>
      <c r="R50" s="80" t="str">
        <f>IF(ISERROR(VLOOKUP(N50,POA!$A$2:$C$16,2,0)),"",VLOOKUP(N50,POA!$A$2:$C$16,2,0))</f>
        <v/>
      </c>
      <c r="S50" s="85"/>
      <c r="T50" s="84" t="str">
        <f>IF(OR(S45=0,N50="",R50=""),"",IF(S45&gt;=(0.4*R50),"HABIL","NO HABIL"))</f>
        <v/>
      </c>
      <c r="U50" s="85"/>
      <c r="V50" s="84" t="str">
        <f>IF(OR(U45=0,N50="",R50=""),"",IF(U45&gt;=(0.5*R50),"HABIL","NO HABIL"))</f>
        <v/>
      </c>
      <c r="W50" s="85"/>
      <c r="X50" s="84" t="str">
        <f>IF(OR(W45=0,N50="",R50=""),"",IF(W45&gt;=$X$9,"HABIL","NO HABIL"))</f>
        <v/>
      </c>
      <c r="Y50" s="112"/>
      <c r="Z50" s="84" t="str">
        <f>IF(OR(Y45=0,N50="",R50=""),"",IF(Y45&lt;=$Z$9,"HABIL","NO HABIL"))</f>
        <v/>
      </c>
      <c r="AA50" s="78">
        <v>0</v>
      </c>
      <c r="AB50" s="78"/>
      <c r="AC50" s="84" t="str">
        <f>IF(OR(AB45=0,N50="",R50=""),"",IF(AB45&gt;=$AC$9,"HABIL","NO HABIL"))</f>
        <v/>
      </c>
      <c r="AD50" s="84" t="str">
        <f t="shared" si="7"/>
        <v/>
      </c>
      <c r="AE50" s="114">
        <f t="shared" si="27"/>
        <v>0</v>
      </c>
      <c r="AF50" s="105" t="str">
        <f t="shared" si="28"/>
        <v>MIPYME</v>
      </c>
      <c r="AG50" s="125"/>
      <c r="AH50" s="84" t="str">
        <f>IF(OR(AG45=0,N50="",R50=""),"",IF(AG45&gt;=$AH$9,"HABIL","NO HABIL"))</f>
        <v/>
      </c>
      <c r="AI50" s="125"/>
      <c r="AJ50" s="84" t="str">
        <f>IF(OR(AI45=0,N50="",R50=""),"",IF(AI45&gt;=$AJ$9,"HABIL","NO HABIL"))</f>
        <v/>
      </c>
      <c r="AK50" s="118" t="str">
        <f t="shared" si="29"/>
        <v/>
      </c>
    </row>
    <row r="51" spans="1:37" ht="18" customHeight="1" x14ac:dyDescent="0.25">
      <c r="B51" s="76" t="str">
        <f t="shared" si="23"/>
        <v/>
      </c>
      <c r="C51" s="95"/>
      <c r="D51" s="156"/>
      <c r="E51" s="75">
        <f>IF(ISERROR(VLOOKUP(C51,#REF!,2,0)),0,VLOOKUP(C51,#REF!,2,0))</f>
        <v>0</v>
      </c>
      <c r="F51" s="75">
        <f>IF(ISERROR(VLOOKUP(C51,#REF!,3,0)),0,VLOOKUP(C51,#REF!,3,0))</f>
        <v>0</v>
      </c>
      <c r="G51" s="75">
        <f>IF(ISERROR(VLOOKUP(C51,#REF!,4,0)),0,VLOOKUP(C51,#REF!,4,0))</f>
        <v>0</v>
      </c>
      <c r="H51" s="75">
        <f>IF(ISERROR(VLOOKUP(C51,#REF!,5,0)),0,VLOOKUP(C51,#REF!,5,0))</f>
        <v>0</v>
      </c>
      <c r="I51" s="148">
        <f t="shared" si="24"/>
        <v>0</v>
      </c>
      <c r="J51" s="75">
        <f t="shared" si="25"/>
        <v>0</v>
      </c>
      <c r="K51" s="148">
        <f t="shared" si="26"/>
        <v>0</v>
      </c>
      <c r="L51" s="148">
        <f>IF(ISERROR(VLOOKUP(C51,#REF!,6,0)),0,VLOOKUP(C51,#REF!,6,0))</f>
        <v>0</v>
      </c>
      <c r="M51" s="148">
        <f>IF(ISERROR(VLOOKUP(C51,#REF!,7,0)),0,VLOOKUP(C51,#REF!,7,0))</f>
        <v>0</v>
      </c>
      <c r="N51" s="145"/>
      <c r="O51" s="145" t="str">
        <f>IF(ISERROR(VLOOKUP(N51,POA!$A$2:$C$16,3,0)),"",VLOOKUP(N51,POA!$A$2:$C$16,3,0))</f>
        <v/>
      </c>
      <c r="P51" s="78"/>
      <c r="Q51" s="78" t="str">
        <f>IF(ISERROR(VLOOKUP(P51,POA!$A$2:$F$16,4,0)),"",VLOOKUP(P51,POA!$A$2:$F$16,4,0))</f>
        <v/>
      </c>
      <c r="R51" s="80" t="str">
        <f>IF(ISERROR(VLOOKUP(N51,POA!$A$2:$C$16,2,0)),"",VLOOKUP(N51,POA!$A$2:$C$16,2,0))</f>
        <v/>
      </c>
      <c r="S51" s="85"/>
      <c r="T51" s="84" t="str">
        <f>IF(OR(S45=0,N51="",R51=""),"",IF(S45&gt;=(0.4*R51),"HABIL","NO HABIL"))</f>
        <v/>
      </c>
      <c r="U51" s="85"/>
      <c r="V51" s="84" t="str">
        <f>IF(OR(U45=0,N51="",R51=""),"",IF(U45&gt;=(0.5*R51),"HABIL","NO HABIL"))</f>
        <v/>
      </c>
      <c r="W51" s="85"/>
      <c r="X51" s="84" t="str">
        <f>IF(OR(W45=0,N51="",R51=""),"",IF(W45&gt;=$X$9,"HABIL","NO HABIL"))</f>
        <v/>
      </c>
      <c r="Y51" s="112"/>
      <c r="Z51" s="84" t="str">
        <f>IF(OR(Y45=0,N51="",R51=""),"",IF(Y45&lt;=$Z$9,"HABIL","NO HABIL"))</f>
        <v/>
      </c>
      <c r="AA51" s="78">
        <v>0</v>
      </c>
      <c r="AB51" s="78"/>
      <c r="AC51" s="84" t="str">
        <f>IF(OR(AB45=0,N51="",R51=""),"",IF(AB45&gt;=$AC$9,"HABIL","NO HABIL"))</f>
        <v/>
      </c>
      <c r="AD51" s="84" t="str">
        <f t="shared" si="7"/>
        <v/>
      </c>
      <c r="AE51" s="114">
        <f t="shared" si="27"/>
        <v>0</v>
      </c>
      <c r="AF51" s="105" t="str">
        <f t="shared" si="28"/>
        <v>MIPYME</v>
      </c>
      <c r="AG51" s="125"/>
      <c r="AH51" s="84" t="str">
        <f>IF(OR(AG45=0,N51="",R51=""),"",IF(AG45&gt;=$AH$9,"HABIL","NO HABIL"))</f>
        <v/>
      </c>
      <c r="AI51" s="125"/>
      <c r="AJ51" s="84" t="str">
        <f>IF(OR(AI45=0,N51="",R51=""),"",IF(AI45&gt;=$AJ$9,"HABIL","NO HABIL"))</f>
        <v/>
      </c>
      <c r="AK51" s="121" t="str">
        <f t="shared" si="29"/>
        <v/>
      </c>
    </row>
    <row r="52" spans="1:37" ht="18" customHeight="1" x14ac:dyDescent="0.25">
      <c r="B52" s="76" t="str">
        <f>IF(C52="","",B51+0.1)</f>
        <v/>
      </c>
      <c r="C52" s="95"/>
      <c r="D52" s="156"/>
      <c r="E52" s="75">
        <f>IF(ISERROR(VLOOKUP(C52,#REF!,2,0)),0,VLOOKUP(C52,#REF!,2,0))</f>
        <v>0</v>
      </c>
      <c r="F52" s="75">
        <f>IF(ISERROR(VLOOKUP(C52,#REF!,3,0)),0,VLOOKUP(C52,#REF!,3,0))</f>
        <v>0</v>
      </c>
      <c r="G52" s="75">
        <f>IF(ISERROR(VLOOKUP(C52,#REF!,4,0)),0,VLOOKUP(C52,#REF!,4,0))</f>
        <v>0</v>
      </c>
      <c r="H52" s="75">
        <f>IF(ISERROR(VLOOKUP(C52,#REF!,5,0)),0,VLOOKUP(C52,#REF!,5,0))</f>
        <v>0</v>
      </c>
      <c r="I52" s="148">
        <f t="shared" si="24"/>
        <v>0</v>
      </c>
      <c r="J52" s="75">
        <f t="shared" si="25"/>
        <v>0</v>
      </c>
      <c r="K52" s="148">
        <f t="shared" si="26"/>
        <v>0</v>
      </c>
      <c r="L52" s="148">
        <f>IF(ISERROR(VLOOKUP(C52,#REF!,6,0)),0,VLOOKUP(C52,#REF!,6,0))</f>
        <v>0</v>
      </c>
      <c r="M52" s="148">
        <f>IF(ISERROR(VLOOKUP(C52,#REF!,7,0)),0,VLOOKUP(C52,#REF!,7,0))</f>
        <v>0</v>
      </c>
      <c r="N52" s="145"/>
      <c r="O52" s="145" t="str">
        <f>IF(ISERROR(VLOOKUP(N52,POA!$A$2:$C$16,3,0)),"",VLOOKUP(N52,POA!$A$2:$C$16,3,0))</f>
        <v/>
      </c>
      <c r="P52" s="78"/>
      <c r="Q52" s="78" t="str">
        <f>IF(ISERROR(VLOOKUP(P52,POA!$A$2:$F$16,4,0)),"",VLOOKUP(P52,POA!$A$2:$F$16,4,0))</f>
        <v/>
      </c>
      <c r="R52" s="80" t="str">
        <f>IF(ISERROR(VLOOKUP(N52,POA!$A$2:$C$16,2,0)),"",VLOOKUP(N52,POA!$A$2:$C$16,2,0))</f>
        <v/>
      </c>
      <c r="S52" s="85"/>
      <c r="T52" s="84" t="str">
        <f>IF(OR(S45=0,N52="",R52=""),"",IF(S45&gt;=(0.4*R52),"HABIL","NO HABIL"))</f>
        <v/>
      </c>
      <c r="U52" s="85"/>
      <c r="V52" s="84" t="str">
        <f>IF(OR(U45=0,N52="",R52=""),"",IF(U45&gt;=(0.5*R52),"HABIL","NO HABIL"))</f>
        <v/>
      </c>
      <c r="W52" s="85"/>
      <c r="X52" s="84" t="str">
        <f>IF(OR(W45=0,N52="",R52=""),"",IF(W45&gt;=$X$9,"HABIL","NO HABIL"))</f>
        <v/>
      </c>
      <c r="Y52" s="112"/>
      <c r="Z52" s="84" t="str">
        <f>IF(OR(Y45=0,N52="",R52=""),"",IF(Y45&lt;=$Z$9,"HABIL","NO HABIL"))</f>
        <v/>
      </c>
      <c r="AA52" s="78">
        <v>0</v>
      </c>
      <c r="AB52" s="78"/>
      <c r="AC52" s="84" t="str">
        <f>IF(OR(AB45=0,N52="",R52=""),"",IF(AB45&gt;=$AC$9,"HABIL","NO HABIL"))</f>
        <v/>
      </c>
      <c r="AD52" s="84" t="str">
        <f t="shared" si="7"/>
        <v/>
      </c>
      <c r="AE52" s="114">
        <f t="shared" si="27"/>
        <v>0</v>
      </c>
      <c r="AF52" s="105" t="str">
        <f t="shared" si="28"/>
        <v>MIPYME</v>
      </c>
      <c r="AG52" s="125"/>
      <c r="AH52" s="84" t="str">
        <f>IF(OR(AG45=0,N52="",R52=""),"",IF(AG45&gt;=$AH$9,"HABIL","NO HABIL"))</f>
        <v/>
      </c>
      <c r="AI52" s="125"/>
      <c r="AJ52" s="84" t="str">
        <f>IF(OR(AI45=0,N52="",R52=""),"",IF(AI45&gt;=$AJ$9,"HABIL","NO HABIL"))</f>
        <v/>
      </c>
      <c r="AK52" s="121" t="str">
        <f t="shared" si="29"/>
        <v/>
      </c>
    </row>
    <row r="53" spans="1:37" ht="18" customHeight="1" x14ac:dyDescent="0.25">
      <c r="B53" s="76" t="str">
        <f>IF(C53="","",B52+0.1)</f>
        <v/>
      </c>
      <c r="C53" s="95"/>
      <c r="D53" s="156"/>
      <c r="E53" s="75">
        <f>IF(ISERROR(VLOOKUP(C53,#REF!,2,0)),0,VLOOKUP(C53,#REF!,2,0))</f>
        <v>0</v>
      </c>
      <c r="F53" s="75">
        <f>IF(ISERROR(VLOOKUP(C53,#REF!,3,0)),0,VLOOKUP(C53,#REF!,3,0))</f>
        <v>0</v>
      </c>
      <c r="G53" s="75">
        <f>IF(ISERROR(VLOOKUP(C53,#REF!,4,0)),0,VLOOKUP(C53,#REF!,4,0))</f>
        <v>0</v>
      </c>
      <c r="H53" s="75">
        <f>IF(ISERROR(VLOOKUP(C53,#REF!,5,0)),0,VLOOKUP(C53,#REF!,5,0))</f>
        <v>0</v>
      </c>
      <c r="I53" s="148">
        <f t="shared" si="24"/>
        <v>0</v>
      </c>
      <c r="J53" s="75">
        <f t="shared" si="25"/>
        <v>0</v>
      </c>
      <c r="K53" s="148">
        <f t="shared" si="26"/>
        <v>0</v>
      </c>
      <c r="L53" s="148">
        <f>IF(ISERROR(VLOOKUP(C53,#REF!,6,0)),0,VLOOKUP(C53,#REF!,6,0))</f>
        <v>0</v>
      </c>
      <c r="M53" s="148">
        <f>IF(ISERROR(VLOOKUP(C53,#REF!,7,0)),0,VLOOKUP(C53,#REF!,7,0))</f>
        <v>0</v>
      </c>
      <c r="N53" s="145"/>
      <c r="O53" s="145" t="str">
        <f>IF(ISERROR(VLOOKUP(N53,POA!$A$2:$C$16,3,0)),"",VLOOKUP(N53,POA!$A$2:$C$16,3,0))</f>
        <v/>
      </c>
      <c r="P53" s="78"/>
      <c r="Q53" s="78" t="str">
        <f>IF(ISERROR(VLOOKUP(P53,POA!$A$2:$F$16,4,0)),"",VLOOKUP(P53,POA!$A$2:$F$16,4,0))</f>
        <v/>
      </c>
      <c r="R53" s="80" t="str">
        <f>IF(ISERROR(VLOOKUP(N53,POA!$A$2:$C$16,2,0)),"",VLOOKUP(N53,POA!$A$2:$C$16,2,0))</f>
        <v/>
      </c>
      <c r="S53" s="85"/>
      <c r="T53" s="84" t="str">
        <f>IF(OR(S45=0,N53="",R53=""),"",IF(S45&gt;=(0.4*R53),"HABIL","NO HABIL"))</f>
        <v/>
      </c>
      <c r="U53" s="85"/>
      <c r="V53" s="84" t="str">
        <f>IF(OR(U45=0,N53="",R53=""),"",IF(U45&gt;=(0.5*R53),"HABIL","NO HABIL"))</f>
        <v/>
      </c>
      <c r="W53" s="85"/>
      <c r="X53" s="84" t="str">
        <f>IF(OR(W45=0,N53="",R53=""),"",IF(W45&gt;=$X$9,"HABIL","NO HABIL"))</f>
        <v/>
      </c>
      <c r="Y53" s="112"/>
      <c r="Z53" s="84" t="str">
        <f>IF(OR(Y45=0,N53="",R53=""),"",IF(Y45&lt;=$Z$9,"HABIL","NO HABIL"))</f>
        <v/>
      </c>
      <c r="AA53" s="78">
        <v>0</v>
      </c>
      <c r="AB53" s="78"/>
      <c r="AC53" s="84" t="str">
        <f>IF(OR(AB45=0,N53="",R53=""),"",IF(AB45&gt;=$AC$9,"HABIL","NO HABIL"))</f>
        <v/>
      </c>
      <c r="AD53" s="84" t="str">
        <f t="shared" si="7"/>
        <v/>
      </c>
      <c r="AE53" s="114">
        <f t="shared" si="27"/>
        <v>0</v>
      </c>
      <c r="AF53" s="105" t="str">
        <f t="shared" si="28"/>
        <v>MIPYME</v>
      </c>
      <c r="AG53" s="125"/>
      <c r="AH53" s="84" t="str">
        <f>IF(OR(AG45=0,N53="",R53=""),"",IF(AG45&gt;=$AH$9,"HABIL","NO HABIL"))</f>
        <v/>
      </c>
      <c r="AI53" s="125"/>
      <c r="AJ53" s="84" t="str">
        <f>IF(OR(AI45=0,N53="",R53=""),"",IF(AI45&gt;=$AJ$9,"HABIL","NO HABIL"))</f>
        <v/>
      </c>
      <c r="AK53" s="118" t="str">
        <f t="shared" si="29"/>
        <v/>
      </c>
    </row>
    <row r="54" spans="1:37" ht="18" customHeight="1" x14ac:dyDescent="0.25">
      <c r="B54" s="76" t="str">
        <f>IF(C54="","",B53+0.1)</f>
        <v/>
      </c>
      <c r="C54" s="95"/>
      <c r="D54" s="156"/>
      <c r="E54" s="75">
        <f>IF(ISERROR(VLOOKUP(C54,#REF!,2,0)),0,VLOOKUP(C54,#REF!,2,0))</f>
        <v>0</v>
      </c>
      <c r="F54" s="75">
        <f>IF(ISERROR(VLOOKUP(C54,#REF!,3,0)),0,VLOOKUP(C54,#REF!,3,0))</f>
        <v>0</v>
      </c>
      <c r="G54" s="75">
        <f>IF(ISERROR(VLOOKUP(C54,#REF!,4,0)),0,VLOOKUP(C54,#REF!,4,0))</f>
        <v>0</v>
      </c>
      <c r="H54" s="75">
        <f>IF(ISERROR(VLOOKUP(C54,#REF!,5,0)),0,VLOOKUP(C54,#REF!,5,0))</f>
        <v>0</v>
      </c>
      <c r="I54" s="148">
        <f t="shared" si="24"/>
        <v>0</v>
      </c>
      <c r="J54" s="75">
        <f t="shared" si="25"/>
        <v>0</v>
      </c>
      <c r="K54" s="148">
        <f t="shared" si="26"/>
        <v>0</v>
      </c>
      <c r="L54" s="148">
        <f>IF(ISERROR(VLOOKUP(C54,#REF!,6,0)),0,VLOOKUP(C54,#REF!,6,0))</f>
        <v>0</v>
      </c>
      <c r="M54" s="148">
        <f>IF(ISERROR(VLOOKUP(C54,#REF!,7,0)),0,VLOOKUP(C54,#REF!,7,0))</f>
        <v>0</v>
      </c>
      <c r="N54" s="145"/>
      <c r="O54" s="145" t="str">
        <f>IF(ISERROR(VLOOKUP(N54,POA!$A$2:$C$16,3,0)),"",VLOOKUP(N54,POA!$A$2:$C$16,3,0))</f>
        <v/>
      </c>
      <c r="P54" s="78"/>
      <c r="Q54" s="78" t="str">
        <f>IF(ISERROR(VLOOKUP(P54,POA!$A$2:$F$16,4,0)),"",VLOOKUP(P54,POA!$A$2:$F$16,4,0))</f>
        <v/>
      </c>
      <c r="R54" s="80" t="str">
        <f>IF(ISERROR(VLOOKUP(N54,POA!$A$2:$C$16,2,0)),"",VLOOKUP(N54,POA!$A$2:$C$16,2,0))</f>
        <v/>
      </c>
      <c r="S54" s="85"/>
      <c r="T54" s="84" t="str">
        <f>IF(OR(S45=0,N54="",R54=""),"",IF(S45&gt;=(0.4*R54),"HABIL","NO HABIL"))</f>
        <v/>
      </c>
      <c r="U54" s="85"/>
      <c r="V54" s="84" t="str">
        <f>IF(OR(U45=0,N54="",R54=""),"",IF(U45&gt;=(0.5*R54),"HABIL","NO HABIL"))</f>
        <v/>
      </c>
      <c r="W54" s="85"/>
      <c r="X54" s="84" t="str">
        <f>IF(OR(W45=0,N54="",R54=""),"",IF(W45&gt;=$X$9,"HABIL","NO HABIL"))</f>
        <v/>
      </c>
      <c r="Y54" s="112"/>
      <c r="Z54" s="84" t="str">
        <f>IF(OR(Y45=0,N54="",R54=""),"",IF(Y45&lt;=$Z$9,"HABIL","NO HABIL"))</f>
        <v/>
      </c>
      <c r="AA54" s="78">
        <v>0</v>
      </c>
      <c r="AB54" s="78"/>
      <c r="AC54" s="84" t="str">
        <f>IF(OR(AB45=0,N54="",R54=""),"",IF(AB45&gt;=$AC$9,"HABIL","NO HABIL"))</f>
        <v/>
      </c>
      <c r="AD54" s="84" t="str">
        <f t="shared" si="7"/>
        <v/>
      </c>
      <c r="AE54" s="114">
        <f t="shared" si="27"/>
        <v>0</v>
      </c>
      <c r="AF54" s="105" t="str">
        <f t="shared" si="28"/>
        <v>MIPYME</v>
      </c>
      <c r="AG54" s="125"/>
      <c r="AH54" s="84" t="str">
        <f>IF(OR(AG45=0,N54="",R54=""),"",IF(AG45&gt;=$AH$9,"HABIL","NO HABIL"))</f>
        <v/>
      </c>
      <c r="AI54" s="125"/>
      <c r="AJ54" s="84" t="str">
        <f>IF(OR(AI45=0,N54="",R54=""),"",IF(AI45&gt;=$AJ$9,"HABIL","NO HABIL"))</f>
        <v/>
      </c>
      <c r="AK54" s="118" t="str">
        <f t="shared" si="29"/>
        <v/>
      </c>
    </row>
    <row r="55" spans="1:37" ht="18" customHeight="1" thickBot="1" x14ac:dyDescent="0.3">
      <c r="B55" s="93" t="str">
        <f>IF(C55="","",B54+0.1)</f>
        <v/>
      </c>
      <c r="C55" s="96"/>
      <c r="D55" s="96"/>
      <c r="E55" s="79">
        <f>IF(ISERROR(VLOOKUP(C55,#REF!,2,0)),0,VLOOKUP(C55,#REF!,2,0))</f>
        <v>0</v>
      </c>
      <c r="F55" s="79">
        <f>IF(ISERROR(VLOOKUP(C55,#REF!,3,0)),0,VLOOKUP(C55,#REF!,3,0))</f>
        <v>0</v>
      </c>
      <c r="G55" s="79">
        <f>IF(ISERROR(VLOOKUP(C55,#REF!,4,0)),0,VLOOKUP(C55,#REF!,4,0))</f>
        <v>0</v>
      </c>
      <c r="H55" s="79">
        <f>IF(ISERROR(VLOOKUP(C55,#REF!,5,0)),0,VLOOKUP(C55,#REF!,5,0))</f>
        <v>0</v>
      </c>
      <c r="I55" s="79">
        <f t="shared" si="24"/>
        <v>0</v>
      </c>
      <c r="J55" s="79">
        <f t="shared" si="25"/>
        <v>0</v>
      </c>
      <c r="K55" s="79">
        <f t="shared" si="26"/>
        <v>0</v>
      </c>
      <c r="L55" s="79">
        <f>IF(ISERROR(VLOOKUP(C55,#REF!,6,0)),0,VLOOKUP(C55,#REF!,6,0))</f>
        <v>0</v>
      </c>
      <c r="M55" s="79">
        <f>IF(ISERROR(VLOOKUP(C55,#REF!,7,0)),0,VLOOKUP(C55,#REF!,7,0))</f>
        <v>0</v>
      </c>
      <c r="N55" s="146"/>
      <c r="O55" s="146" t="str">
        <f>IF(ISERROR(VLOOKUP(N55,POA!$A$2:$C$16,3,0)),"",VLOOKUP(N55,POA!$A$2:$C$16,3,0))</f>
        <v/>
      </c>
      <c r="P55" s="90"/>
      <c r="Q55" s="90" t="str">
        <f>IF(ISERROR(VLOOKUP(P55,POA!$A$2:$F$16,4,0)),"",VLOOKUP(P55,POA!$A$2:$F$16,4,0))</f>
        <v/>
      </c>
      <c r="R55" s="83" t="str">
        <f>IF(ISERROR(VLOOKUP(N55,POA!$A$2:$C$16,2,0)),"",VLOOKUP(N55,POA!$A$2:$C$16,2,0))</f>
        <v/>
      </c>
      <c r="S55" s="92"/>
      <c r="T55" s="91" t="str">
        <f>IF(OR(S45=0,N55="",R55=""),"",IF(S45&gt;=(0.4*R55),"HABIL","NO HABIL"))</f>
        <v/>
      </c>
      <c r="U55" s="92"/>
      <c r="V55" s="91" t="str">
        <f>IF(OR(U45=0,N55="",R55=""),"",IF(U45&gt;=(0.5*R55),"HABIL","NO HABIL"))</f>
        <v/>
      </c>
      <c r="W55" s="92"/>
      <c r="X55" s="91" t="str">
        <f>IF(OR(W45=0,N55="",R55=""),"",IF(W45&gt;=$X$9,"HABIL","NO HABIL"))</f>
        <v/>
      </c>
      <c r="Y55" s="113"/>
      <c r="Z55" s="91" t="str">
        <f>IF(OR(Y45=0,N55="",R55=""),"",IF(Y45&lt;=$Z$9,"HABIL","NO HABIL"))</f>
        <v/>
      </c>
      <c r="AA55" s="90">
        <v>0</v>
      </c>
      <c r="AB55" s="90"/>
      <c r="AC55" s="91" t="str">
        <f>IF(OR(AB45=0,N55="",R55=""),"",IF(AB45&gt;=$AC$9,"HABIL","NO HABIL"))</f>
        <v/>
      </c>
      <c r="AD55" s="91" t="str">
        <f t="shared" si="7"/>
        <v/>
      </c>
      <c r="AE55" s="116">
        <f t="shared" si="27"/>
        <v>0</v>
      </c>
      <c r="AF55" s="106" t="str">
        <f t="shared" si="28"/>
        <v>MIPYME</v>
      </c>
      <c r="AG55" s="126"/>
      <c r="AH55" s="91" t="str">
        <f>IF(OR(AG45=0,N55="",R55=""),"",IF(AG45&gt;=$AH$9,"HABIL","NO HABIL"))</f>
        <v/>
      </c>
      <c r="AI55" s="126"/>
      <c r="AJ55" s="91" t="str">
        <f>IF(OR(AI45=0,N55="",R55=""),"",IF(AI45&gt;=$AJ$9,"HABIL","NO HABIL"))</f>
        <v/>
      </c>
      <c r="AK55" s="119" t="str">
        <f t="shared" si="29"/>
        <v/>
      </c>
    </row>
    <row r="56" spans="1:37" ht="18" customHeight="1" x14ac:dyDescent="0.25">
      <c r="B56" s="86">
        <v>5</v>
      </c>
      <c r="C56" s="87" t="s">
        <v>216</v>
      </c>
      <c r="D56" s="94">
        <f>IF(SUM(D57:D66)=0,"",SUM(D57:D66))</f>
        <v>1</v>
      </c>
      <c r="E56" s="88">
        <f>IF(ISERROR(($D57*E57)+($D58*E58)+($D59*E59)+($D60*E60)+($D61*E61)+($D62*E62)+($D63*E63)+($D64*E64)+($D65*E65)+($D66*E66)),"",($D57*E57)+($D58*E58)+($D59*E59)+($D60*E60)+($D61*E61)+($D62*E62)+($D63*E63)+($D64*E64)+($D65*E65)+($D66*E66))</f>
        <v>2015539657.7500002</v>
      </c>
      <c r="F56" s="88">
        <f>IF(ISERROR(($D57*F57)+($D58*F58)+($D59*F59)+($D60*F60)+($D61*F61)+($D62*F62)+($D63*F63)+($D64*F64)+($D65*F65)+($D66*F66)),"",($D57*F57)+($D58*F58)+($D59*F59)+($D60*F60)+($D61*F61)+($D62*F62)+($D63*F63)+($D64*F64)+($D65*F65)+($D66*F66))</f>
        <v>2291795716.1500001</v>
      </c>
      <c r="G56" s="88">
        <f>IF(ISERROR(($D57*G57)+($D58*G58)+($D59*G59)+($D60*G60)+($D61*G61)+($D62*G62)+($D63*G63)+($D64*G64)+($D65*G65)+($D66*G66)),"",($D57*G57)+($D58*G58)+($D59*G59)+($D60*G60)+($D61*G61)+($D62*G62)+($D63*G63)+($D64*G64)+($D65*G65)+($D66*G66))</f>
        <v>212269735.33000001</v>
      </c>
      <c r="H56" s="88">
        <f>IF(ISERROR(($D57*H57)+($D58*H58)+($D59*H59)+($D60*H60)+($D61*H61)+($D62*H62)+($D63*H63)+($D64*H64)+($D65*H65)+($D66*H66)),"",($D57*H57)+($D58*H58)+($D59*H59)+($D60*H60)+($D61*H61)+($D62*H62)+($D63*H63)+($D64*H64)+($D65*H65)+($D66*H66))</f>
        <v>284912277.50999999</v>
      </c>
      <c r="I56" s="88">
        <f>IF(ISERROR(SUM(I57:I66)),"",SUM(I57:I66))</f>
        <v>5342850647</v>
      </c>
      <c r="J56" s="88">
        <f>IF(ISERROR(SUM(J57:J66)),"",SUM(J57:J66))</f>
        <v>5954727350</v>
      </c>
      <c r="K56" s="88">
        <f>IF(ISERROR(($D57*K57)+($D58*K58)+($D59*K59)+($D60*K60)+($D61*K61)+($D62*K62)+($D63*K63)+($D64*K64)+($D65*K65)+($D66*K66)),"",($D57*K57)+($D58*K58)+($D59*K59)+($D60*K60)+($D61*K61)+($D62*K62)+($D63*K63)+($D64*K64)+($D65*K65)+($D66*K66))</f>
        <v>2006883438.6399999</v>
      </c>
      <c r="L56" s="88">
        <f>IF(ISERROR(($D57*L57)+($D58*L58)+($D59*L59)+($D60*L60)+($D61*L61)+($D62*L62)+($D63*L63)+($D64*L64)+($D65*L65)+($D66*L66)),"",($D57*L57)+($D58*L58)+($D59*L59)+($D60*L60)+($D61*L61)+($D62*L62)+($D63*L63)+($D64*L64)+($D65*L65)+($D66*L66))</f>
        <v>215449687.20000002</v>
      </c>
      <c r="M56" s="88">
        <f>IF(ISERROR(($D57*M57)+($D58*M58)+($D59*M59)+($D60*M60)+($D61*M61)+($D62*M62)+($D63*M63)+($D64*M64)+($D65*M65)+($D66*M66)),"",($D57*M57)+($D58*M58)+($D59*M59)+($D60*M60)+($D61*M61)+($D62*M62)+($D63*M63)+($D64*M64)+($D65*M65)+($D66*M66))</f>
        <v>27745033.080000002</v>
      </c>
      <c r="N56" s="81">
        <v>1</v>
      </c>
      <c r="O56" s="151">
        <f>IF(ISERROR(VLOOKUP(N56,POA!$A$2:$C$16,3,0)),"",VLOOKUP(N56,POA!$A$2:$C$16,3,0))</f>
        <v>8</v>
      </c>
      <c r="P56" s="97"/>
      <c r="Q56" s="81">
        <f>+SUM(Q57:Q66)</f>
        <v>0</v>
      </c>
      <c r="R56" s="82">
        <f>IF(ISERROR(VLOOKUP(N56,POA!$A$2:$C$16,2,0)),"",VLOOKUP(N56,POA!$A$2:$C$16,2,0))</f>
        <v>2700000000</v>
      </c>
      <c r="S56" s="149">
        <f>SUM(I56)</f>
        <v>5342850647</v>
      </c>
      <c r="T56" s="89" t="str">
        <f>IF(OR(S56=0,N56="",R56=""),"",IF(S56&gt;=(R56/O56),"HABIL","NO HABIL"))</f>
        <v>HABIL</v>
      </c>
      <c r="U56" s="88">
        <f>SUM(J56)</f>
        <v>5954727350</v>
      </c>
      <c r="V56" s="89" t="str">
        <f>IF(OR(U56=0,N56="",R56=""),"",IF(U56&gt;=(20%*R56),"HABIL","NO HABIL"))</f>
        <v>HABIL</v>
      </c>
      <c r="W56" s="88">
        <f>IF(ISERROR(SUM(E56/G56)),0,SUM(E56/G56))</f>
        <v>9.4951814709552931</v>
      </c>
      <c r="X56" s="89" t="str">
        <f>IF(OR(W56=0,N56="",R56=""),"",IF(W56&gt;=$X$9,"HABIL","NO HABIL"))</f>
        <v>HABIL</v>
      </c>
      <c r="Y56" s="153">
        <f>IF(ISERROR(SUM(H56/F56)),0,SUM(H56/F56))</f>
        <v>0.1243183567812168</v>
      </c>
      <c r="Z56" s="89" t="str">
        <f>IF(OR(Y56=0,N56="",R56=""),"",IF(Y56&lt;=$Z$9,"HABIL","NO HABIL"))</f>
        <v>HABIL</v>
      </c>
      <c r="AA56" s="81">
        <f>+SUM(AA57:AA66)</f>
        <v>0</v>
      </c>
      <c r="AB56" s="153">
        <f>IF(ISERROR(SUM(L56/M56)),0,SUM(L56/M56))</f>
        <v>7.765342595871938</v>
      </c>
      <c r="AC56" s="89" t="str">
        <f>IF(OR(AB56=0,N56="",R56=""),"",IF(AB56&gt;=$AC$9,"HABIL","NO HABIL"))</f>
        <v>HABIL</v>
      </c>
      <c r="AD56" s="89" t="str">
        <f t="shared" si="7"/>
        <v>HABIL</v>
      </c>
      <c r="AE56" s="115"/>
      <c r="AF56" s="104"/>
      <c r="AG56" s="153">
        <f>IF(ISERROR(SUM(L56/K56)),0,SUM(L56/K56))</f>
        <v>0.10735535659510116</v>
      </c>
      <c r="AH56" s="89" t="str">
        <f>IF(OR(AG56=0,N56="",R56=""),"",IF(AG56&gt;=$AH$9,"HABIL","NO HABIL"))</f>
        <v>HABIL</v>
      </c>
      <c r="AI56" s="153">
        <f>IF(ISERROR(SUM(L56/F56)),0,SUM(L56/F56))</f>
        <v>9.4009115071536614E-2</v>
      </c>
      <c r="AJ56" s="89" t="str">
        <f>IF(OR(AI56=0,N56="",R56=""),"",IF(AI56&gt;=$AJ$9,"HABIL","NO HABIL"))</f>
        <v>HABIL</v>
      </c>
      <c r="AK56" s="117" t="str">
        <f t="shared" si="29"/>
        <v>HABIL</v>
      </c>
    </row>
    <row r="57" spans="1:37" ht="18" customHeight="1" x14ac:dyDescent="0.25">
      <c r="A57" s="173"/>
      <c r="B57" s="231">
        <f>IF(C57="","",B56+0.1)</f>
        <v>5.0999999999999996</v>
      </c>
      <c r="C57" s="77" t="s">
        <v>217</v>
      </c>
      <c r="D57" s="156">
        <v>0.33</v>
      </c>
      <c r="E57" s="75">
        <v>786903129</v>
      </c>
      <c r="F57" s="75">
        <v>1252018409</v>
      </c>
      <c r="G57" s="75">
        <v>76320600</v>
      </c>
      <c r="H57" s="75">
        <v>76320600</v>
      </c>
      <c r="I57" s="148">
        <f t="shared" ref="I57:I66" si="30">IF(ISERROR(E57-G57),"",E57-G57)</f>
        <v>710582529</v>
      </c>
      <c r="J57" s="75">
        <f t="shared" ref="J57:J66" si="31">IF(ISERROR(F57-H57),"",F57-H57)</f>
        <v>1175697809</v>
      </c>
      <c r="K57" s="148">
        <f t="shared" ref="K57:K66" si="32">IF(ISERROR(F57-H57),"",F57-H57)</f>
        <v>1175697809</v>
      </c>
      <c r="L57" s="148">
        <v>183521783</v>
      </c>
      <c r="M57" s="148">
        <v>4333603</v>
      </c>
      <c r="N57" s="147"/>
      <c r="O57" s="152" t="str">
        <f>IF(ISERROR(VLOOKUP(N57,POA!$A$2:$C$16,3,0)),"",VLOOKUP(N57,POA!$A$2:$C$16,3,0))</f>
        <v/>
      </c>
      <c r="P57" s="78"/>
      <c r="Q57" s="78" t="str">
        <f>IF(ISERROR(VLOOKUP(P57,POA!$A$2:$F$16,4,0)),"",VLOOKUP(P57,POA!$A$2:$F$16,4,0))</f>
        <v/>
      </c>
      <c r="R57" s="80" t="str">
        <f>IF(ISERROR(VLOOKUP(N57,POA!$A$2:$C$16,2,0)),"",VLOOKUP(N57,POA!$A$2:$C$16,2,0))</f>
        <v/>
      </c>
      <c r="S57" s="85"/>
      <c r="T57" s="84" t="str">
        <f>IF(OR(S56=0,N57="",R57=""),"",IF(S56&gt;=(0.4*R57),"HABIL","NO HABIL"))</f>
        <v/>
      </c>
      <c r="U57" s="85"/>
      <c r="V57" s="84" t="str">
        <f>IF(OR(U56=0,N57="",R57=""),"",IF(U56&gt;=(20%*R57),"HABIL","NO HABIL"))</f>
        <v/>
      </c>
      <c r="W57" s="85"/>
      <c r="X57" s="84" t="str">
        <f>IF(OR(W56=0,N57="",R57=""),"",IF(W56&gt;=$X$9,"HABIL","NO HABIL"))</f>
        <v/>
      </c>
      <c r="Y57" s="112"/>
      <c r="Z57" s="84" t="str">
        <f>IF(OR(Y56=0,N57="",R57=""),"",IF(Y56&lt;=$Z$9,"HABIL","NO HABIL"))</f>
        <v/>
      </c>
      <c r="AA57" s="78" t="s">
        <v>198</v>
      </c>
      <c r="AB57" s="78"/>
      <c r="AC57" s="84" t="str">
        <f>IF(OR(AB56=0,N57="",R57=""),"",IF(AB56&gt;=$AC$9,"HABIL","NO HABIL"))</f>
        <v/>
      </c>
      <c r="AD57" s="84" t="str">
        <f t="shared" si="7"/>
        <v/>
      </c>
      <c r="AE57" s="114">
        <f t="shared" ref="AE57:AE66" si="33">IF(ISERROR(F57/$AF$9),"",F57/$AF$9)</f>
        <v>2209.3142915122639</v>
      </c>
      <c r="AF57" s="105" t="str">
        <f>+IF(AE57&lt;$AF$10,"MIPYME","NO CUMPLE")</f>
        <v>MIPYME</v>
      </c>
      <c r="AG57" s="125"/>
      <c r="AH57" s="84" t="str">
        <f>IF(OR(AG56=0,N57="",R57=""),"",IF(AG56&gt;=$AH$9,"HABIL","NO HABIL"))</f>
        <v/>
      </c>
      <c r="AI57" s="125"/>
      <c r="AJ57" s="84" t="str">
        <f>IF(OR(AI56=0,N57="",R57=""),"",IF(AI56&gt;=$AJ$9,"HABIL","NO HABIL"))</f>
        <v/>
      </c>
      <c r="AK57" s="120" t="str">
        <f>IF(OR(AH57="",AJ57=""),"",IF(AH57="NO HABIL","NO HABIL",IF(AJ57="NO HABIL","NO HABIL",IF(AJ57="NO HABIL","NO HABIL","HABIL"))))</f>
        <v/>
      </c>
    </row>
    <row r="58" spans="1:37" ht="18" customHeight="1" x14ac:dyDescent="0.25">
      <c r="B58" s="231">
        <f t="shared" ref="B58:B62" si="34">IF(C58="","",B57+0.1)</f>
        <v>5.1999999999999993</v>
      </c>
      <c r="C58" s="95" t="s">
        <v>218</v>
      </c>
      <c r="D58" s="156">
        <v>0.33</v>
      </c>
      <c r="E58" s="75">
        <v>648175402</v>
      </c>
      <c r="F58" s="75">
        <v>648175402</v>
      </c>
      <c r="G58" s="75">
        <v>28828175</v>
      </c>
      <c r="H58" s="75">
        <v>51487175</v>
      </c>
      <c r="I58" s="148">
        <f t="shared" si="30"/>
        <v>619347227</v>
      </c>
      <c r="J58" s="75">
        <f t="shared" si="31"/>
        <v>596688227</v>
      </c>
      <c r="K58" s="148">
        <f t="shared" si="32"/>
        <v>596688227</v>
      </c>
      <c r="L58" s="148">
        <v>80231939</v>
      </c>
      <c r="M58" s="148">
        <v>879465</v>
      </c>
      <c r="N58" s="145"/>
      <c r="O58" s="145" t="str">
        <f>IF(ISERROR(VLOOKUP(N58,POA!$A$2:$C$16,3,0)),"",VLOOKUP(N58,POA!$A$2:$C$16,3,0))</f>
        <v/>
      </c>
      <c r="P58" s="78"/>
      <c r="Q58" s="78" t="str">
        <f>IF(ISERROR(VLOOKUP(P58,POA!$A$2:$F$16,4,0)),"",VLOOKUP(P58,POA!$A$2:$F$16,4,0))</f>
        <v/>
      </c>
      <c r="R58" s="80" t="str">
        <f>IF(ISERROR(VLOOKUP(N58,POA!$A$2:$C$16,2,0)),"",VLOOKUP(N58,POA!$A$2:$C$16,2,0))</f>
        <v/>
      </c>
      <c r="S58" s="85"/>
      <c r="T58" s="84" t="str">
        <f>IF(OR(S56=0,N58="",R58=""),"",IF(S56&gt;=(0.4*R58),"HABIL","NO HABIL"))</f>
        <v/>
      </c>
      <c r="U58" s="85"/>
      <c r="V58" s="84" t="str">
        <f>IF(OR(U56=0,N58="",R58=""),"",IF(U56&gt;=(20%*R58),"HABIL","NO HABIL"))</f>
        <v/>
      </c>
      <c r="W58" s="85"/>
      <c r="X58" s="84" t="str">
        <f>IF(OR(W56=0,N58="",R58=""),"",IF(W56&gt;=$X$9,"HABIL","NO HABIL"))</f>
        <v/>
      </c>
      <c r="Y58" s="112"/>
      <c r="Z58" s="84" t="str">
        <f>IF(OR(Y56=0,N58="",R58=""),"",IF(Y56&lt;=$Z$9,"HABIL","NO HABIL"))</f>
        <v/>
      </c>
      <c r="AA58" s="78" t="s">
        <v>198</v>
      </c>
      <c r="AB58" s="78"/>
      <c r="AC58" s="84" t="str">
        <f>IF(OR(AB56=0,N58="",R58=""),"",IF(AB56&gt;=$AC$9,"HABIL","NO HABIL"))</f>
        <v/>
      </c>
      <c r="AD58" s="84" t="str">
        <f t="shared" si="7"/>
        <v/>
      </c>
      <c r="AE58" s="114">
        <f t="shared" si="33"/>
        <v>1143.7716640197636</v>
      </c>
      <c r="AF58" s="105" t="str">
        <f t="shared" ref="AF58:AF66" si="35">+IF(AE58&lt;$AF$10,"MIPYME","NO CUMPLE")</f>
        <v>MIPYME</v>
      </c>
      <c r="AG58" s="125"/>
      <c r="AH58" s="84" t="str">
        <f>IF(OR(AG56=0,N58="",R58=""),"",IF(AG56&gt;=$AH$9,"HABIL","NO HABIL"))</f>
        <v/>
      </c>
      <c r="AI58" s="125"/>
      <c r="AJ58" s="84" t="str">
        <f>IF(OR(AI56=0,N58="",R58=""),"",IF(AI56&gt;=$AJ$9,"HABIL","NO HABIL"))</f>
        <v/>
      </c>
      <c r="AK58" s="121" t="str">
        <f t="shared" ref="AK58:AK67" si="36">IF(OR(AH58="",AJ58=""),"",IF(AH58="NO HABIL","NO HABIL",IF(AJ58="NO HABIL","NO HABIL",IF(AJ58="NO HABIL","NO HABIL","HABIL"))))</f>
        <v/>
      </c>
    </row>
    <row r="59" spans="1:37" ht="18" customHeight="1" x14ac:dyDescent="0.25">
      <c r="A59" s="173"/>
      <c r="B59" s="231">
        <f t="shared" si="34"/>
        <v>5.2999999999999989</v>
      </c>
      <c r="C59" s="95" t="s">
        <v>219</v>
      </c>
      <c r="D59" s="156">
        <v>0.34</v>
      </c>
      <c r="E59" s="75">
        <v>4535187478</v>
      </c>
      <c r="F59" s="75">
        <v>4896269878</v>
      </c>
      <c r="G59" s="75">
        <v>522266587</v>
      </c>
      <c r="H59" s="75">
        <v>713928564</v>
      </c>
      <c r="I59" s="148">
        <f t="shared" si="30"/>
        <v>4012920891</v>
      </c>
      <c r="J59" s="75">
        <f t="shared" si="31"/>
        <v>4182341314</v>
      </c>
      <c r="K59" s="148">
        <f t="shared" si="32"/>
        <v>4182341314</v>
      </c>
      <c r="L59" s="148">
        <v>377679291</v>
      </c>
      <c r="M59" s="148">
        <v>76543296</v>
      </c>
      <c r="N59" s="145"/>
      <c r="O59" s="145" t="str">
        <f>IF(ISERROR(VLOOKUP(N59,POA!$A$2:$C$16,3,0)),"",VLOOKUP(N59,POA!$A$2:$C$16,3,0))</f>
        <v/>
      </c>
      <c r="P59" s="78"/>
      <c r="Q59" s="78" t="str">
        <f>IF(ISERROR(VLOOKUP(P59,POA!$A$2:$F$16,4,0)),"",VLOOKUP(P59,POA!$A$2:$F$16,4,0))</f>
        <v/>
      </c>
      <c r="R59" s="80" t="str">
        <f>IF(ISERROR(VLOOKUP(N59,POA!$A$2:$C$16,2,0)),"",VLOOKUP(N59,POA!$A$2:$C$16,2,0))</f>
        <v/>
      </c>
      <c r="S59" s="85"/>
      <c r="T59" s="84" t="str">
        <f>IF(OR(S56=0,N59="",R59=""),"",IF(S56&gt;=(0.4*R59),"HABIL","NO HABIL"))</f>
        <v/>
      </c>
      <c r="U59" s="85"/>
      <c r="V59" s="84" t="str">
        <f>IF(OR(U56=0,N59="",R59=""),"",IF(U56&gt;=(0.5*R59),"HABIL","NO HABIL"))</f>
        <v/>
      </c>
      <c r="W59" s="85"/>
      <c r="X59" s="84" t="str">
        <f>IF(OR(W56=0,N59="",R59=""),"",IF(W56&gt;=$X$9,"HABIL","NO HABIL"))</f>
        <v/>
      </c>
      <c r="Y59" s="112"/>
      <c r="Z59" s="84" t="str">
        <f>IF(OR(Y56=0,N59="",R59=""),"",IF(Y56&lt;=$Z$9,"HABIL","NO HABIL"))</f>
        <v/>
      </c>
      <c r="AA59" s="78">
        <v>0</v>
      </c>
      <c r="AB59" s="78"/>
      <c r="AC59" s="84" t="str">
        <f>IF(OR(AB56=0,N59="",R59=""),"",IF(AB56&gt;=$AC$9,"HABIL","NO HABIL"))</f>
        <v/>
      </c>
      <c r="AD59" s="84" t="str">
        <f t="shared" si="7"/>
        <v/>
      </c>
      <c r="AE59" s="114">
        <f t="shared" si="33"/>
        <v>8639.9680218810663</v>
      </c>
      <c r="AF59" s="105" t="str">
        <f t="shared" si="35"/>
        <v>MIPYME</v>
      </c>
      <c r="AG59" s="125"/>
      <c r="AH59" s="84" t="str">
        <f>IF(OR(AG56=0,N59="",R59=""),"",IF(AG56&gt;=$AH$9,"HABIL","NO HABIL"))</f>
        <v/>
      </c>
      <c r="AI59" s="125"/>
      <c r="AJ59" s="84" t="str">
        <f>IF(OR(AI56=0,N59="",R59=""),"",IF(AI56&gt;=$AJ$9,"HABIL","NO HABIL"))</f>
        <v/>
      </c>
      <c r="AK59" s="121" t="str">
        <f t="shared" si="36"/>
        <v/>
      </c>
    </row>
    <row r="60" spans="1:37" ht="18" customHeight="1" x14ac:dyDescent="0.25">
      <c r="B60" s="76" t="str">
        <f t="shared" si="34"/>
        <v/>
      </c>
      <c r="C60" s="95"/>
      <c r="D60" s="156"/>
      <c r="E60" s="75">
        <f>IF(ISERROR(VLOOKUP(C60,#REF!,2,0)),0,VLOOKUP(C60,#REF!,2,0))</f>
        <v>0</v>
      </c>
      <c r="F60" s="75">
        <f>IF(ISERROR(VLOOKUP(C60,#REF!,3,0)),0,VLOOKUP(C60,#REF!,3,0))</f>
        <v>0</v>
      </c>
      <c r="G60" s="75">
        <f>IF(ISERROR(VLOOKUP(C60,#REF!,4,0)),0,VLOOKUP(C60,#REF!,4,0))</f>
        <v>0</v>
      </c>
      <c r="H60" s="75">
        <f>IF(ISERROR(VLOOKUP(C60,#REF!,5,0)),0,VLOOKUP(C60,#REF!,5,0))</f>
        <v>0</v>
      </c>
      <c r="I60" s="148">
        <f t="shared" si="30"/>
        <v>0</v>
      </c>
      <c r="J60" s="75">
        <f t="shared" si="31"/>
        <v>0</v>
      </c>
      <c r="K60" s="148">
        <f t="shared" si="32"/>
        <v>0</v>
      </c>
      <c r="L60" s="148">
        <f>IF(ISERROR(VLOOKUP(C60,#REF!,6,0)),0,VLOOKUP(C60,#REF!,6,0))</f>
        <v>0</v>
      </c>
      <c r="M60" s="148">
        <f>IF(ISERROR(VLOOKUP(C60,#REF!,7,0)),0,VLOOKUP(C60,#REF!,7,0))</f>
        <v>0</v>
      </c>
      <c r="N60" s="145"/>
      <c r="O60" s="145" t="str">
        <f>IF(ISERROR(VLOOKUP(N60,POA!$A$2:$C$16,3,0)),"",VLOOKUP(N60,POA!$A$2:$C$16,3,0))</f>
        <v/>
      </c>
      <c r="P60" s="78"/>
      <c r="Q60" s="78" t="str">
        <f>IF(ISERROR(VLOOKUP(P60,POA!$A$2:$F$16,4,0)),"",VLOOKUP(P60,POA!$A$2:$F$16,4,0))</f>
        <v/>
      </c>
      <c r="R60" s="80" t="str">
        <f>IF(ISERROR(VLOOKUP(N60,POA!$A$2:$C$16,2,0)),"",VLOOKUP(N60,POA!$A$2:$C$16,2,0))</f>
        <v/>
      </c>
      <c r="S60" s="85"/>
      <c r="T60" s="84" t="str">
        <f>IF(OR(S56=0,N60="",R60=""),"",IF(S56&gt;=(0.4*R60),"HABIL","NO HABIL"))</f>
        <v/>
      </c>
      <c r="U60" s="85"/>
      <c r="V60" s="84" t="str">
        <f>IF(OR(U56=0,N60="",R60=""),"",IF(U56&gt;=(0.5*R60),"HABIL","NO HABIL"))</f>
        <v/>
      </c>
      <c r="W60" s="85"/>
      <c r="X60" s="84" t="str">
        <f>IF(OR(W56=0,N60="",R60=""),"",IF(W56&gt;=$X$9,"HABIL","NO HABIL"))</f>
        <v/>
      </c>
      <c r="Y60" s="112"/>
      <c r="Z60" s="84" t="str">
        <f>IF(OR(Y56=0,N60="",R60=""),"",IF(Y56&lt;=$Z$9,"HABIL","NO HABIL"))</f>
        <v/>
      </c>
      <c r="AA60" s="78">
        <v>0</v>
      </c>
      <c r="AB60" s="78"/>
      <c r="AC60" s="84" t="str">
        <f>IF(OR(AB56=0,N60="",R60=""),"",IF(AB56&gt;=$AC$9,"HABIL","NO HABIL"))</f>
        <v/>
      </c>
      <c r="AD60" s="84" t="str">
        <f t="shared" si="7"/>
        <v/>
      </c>
      <c r="AE60" s="114">
        <f t="shared" si="33"/>
        <v>0</v>
      </c>
      <c r="AF60" s="105" t="str">
        <f t="shared" si="35"/>
        <v>MIPYME</v>
      </c>
      <c r="AG60" s="125"/>
      <c r="AH60" s="84" t="str">
        <f>IF(OR(AG56=0,N60="",R60=""),"",IF(AG56&gt;=$AH$9,"HABIL","NO HABIL"))</f>
        <v/>
      </c>
      <c r="AI60" s="125"/>
      <c r="AJ60" s="84" t="str">
        <f>IF(OR(AI56=0,N60="",R60=""),"",IF(AI56&gt;=$AJ$9,"HABIL","NO HABIL"))</f>
        <v/>
      </c>
      <c r="AK60" s="121" t="str">
        <f t="shared" si="36"/>
        <v/>
      </c>
    </row>
    <row r="61" spans="1:37" ht="18" customHeight="1" x14ac:dyDescent="0.25">
      <c r="B61" s="76" t="str">
        <f t="shared" si="34"/>
        <v/>
      </c>
      <c r="C61" s="95"/>
      <c r="D61" s="156"/>
      <c r="E61" s="75">
        <f>IF(ISERROR(VLOOKUP(C61,#REF!,2,0)),0,VLOOKUP(C61,#REF!,2,0))</f>
        <v>0</v>
      </c>
      <c r="F61" s="75">
        <f>IF(ISERROR(VLOOKUP(C61,#REF!,3,0)),0,VLOOKUP(C61,#REF!,3,0))</f>
        <v>0</v>
      </c>
      <c r="G61" s="75">
        <f>IF(ISERROR(VLOOKUP(C61,#REF!,4,0)),0,VLOOKUP(C61,#REF!,4,0))</f>
        <v>0</v>
      </c>
      <c r="H61" s="75">
        <f>IF(ISERROR(VLOOKUP(C61,#REF!,5,0)),0,VLOOKUP(C61,#REF!,5,0))</f>
        <v>0</v>
      </c>
      <c r="I61" s="148">
        <f t="shared" si="30"/>
        <v>0</v>
      </c>
      <c r="J61" s="75">
        <f t="shared" si="31"/>
        <v>0</v>
      </c>
      <c r="K61" s="148">
        <f t="shared" si="32"/>
        <v>0</v>
      </c>
      <c r="L61" s="148">
        <f>IF(ISERROR(VLOOKUP(C61,#REF!,6,0)),0,VLOOKUP(C61,#REF!,6,0))</f>
        <v>0</v>
      </c>
      <c r="M61" s="148">
        <f>IF(ISERROR(VLOOKUP(C61,#REF!,7,0)),0,VLOOKUP(C61,#REF!,7,0))</f>
        <v>0</v>
      </c>
      <c r="N61" s="145"/>
      <c r="O61" s="145" t="str">
        <f>IF(ISERROR(VLOOKUP(N61,POA!$A$2:$C$16,3,0)),"",VLOOKUP(N61,POA!$A$2:$C$16,3,0))</f>
        <v/>
      </c>
      <c r="P61" s="78"/>
      <c r="Q61" s="78" t="str">
        <f>IF(ISERROR(VLOOKUP(P61,POA!$A$2:$F$16,4,0)),"",VLOOKUP(P61,POA!$A$2:$F$16,4,0))</f>
        <v/>
      </c>
      <c r="R61" s="80" t="str">
        <f>IF(ISERROR(VLOOKUP(N61,POA!$A$2:$C$16,2,0)),"",VLOOKUP(N61,POA!$A$2:$C$16,2,0))</f>
        <v/>
      </c>
      <c r="S61" s="85"/>
      <c r="T61" s="84" t="str">
        <f>IF(OR(S56=0,N61="",R61=""),"",IF(S56&gt;=(0.4*R61),"HABIL","NO HABIL"))</f>
        <v/>
      </c>
      <c r="U61" s="85"/>
      <c r="V61" s="84" t="str">
        <f>IF(OR(U56=0,N61="",R61=""),"",IF(U56&gt;=(0.5*R61),"HABIL","NO HABIL"))</f>
        <v/>
      </c>
      <c r="W61" s="85"/>
      <c r="X61" s="84" t="str">
        <f>IF(OR(W56=0,N61="",R61=""),"",IF(W56&gt;=$X$9,"HABIL","NO HABIL"))</f>
        <v/>
      </c>
      <c r="Y61" s="112"/>
      <c r="Z61" s="84" t="str">
        <f>IF(OR(Y56=0,N61="",R61=""),"",IF(Y56&lt;=$Z$9,"HABIL","NO HABIL"))</f>
        <v/>
      </c>
      <c r="AA61" s="78">
        <v>0</v>
      </c>
      <c r="AB61" s="78"/>
      <c r="AC61" s="84" t="str">
        <f>IF(OR(AB56=0,N61="",R61=""),"",IF(AB56&gt;=$AC$9,"HABIL","NO HABIL"))</f>
        <v/>
      </c>
      <c r="AD61" s="84" t="str">
        <f t="shared" si="7"/>
        <v/>
      </c>
      <c r="AE61" s="114">
        <f t="shared" si="33"/>
        <v>0</v>
      </c>
      <c r="AF61" s="105" t="str">
        <f t="shared" si="35"/>
        <v>MIPYME</v>
      </c>
      <c r="AG61" s="125"/>
      <c r="AH61" s="84" t="str">
        <f>IF(OR(AG56=0,N61="",R61=""),"",IF(AG56&gt;=$AH$9,"HABIL","NO HABIL"))</f>
        <v/>
      </c>
      <c r="AI61" s="125"/>
      <c r="AJ61" s="84" t="str">
        <f>IF(OR(AI56=0,N61="",R61=""),"",IF(AI56&gt;=$AJ$9,"HABIL","NO HABIL"))</f>
        <v/>
      </c>
      <c r="AK61" s="118" t="str">
        <f t="shared" si="36"/>
        <v/>
      </c>
    </row>
    <row r="62" spans="1:37" ht="18" customHeight="1" x14ac:dyDescent="0.25">
      <c r="A62" s="173"/>
      <c r="B62" s="76" t="str">
        <f t="shared" si="34"/>
        <v/>
      </c>
      <c r="C62" s="95"/>
      <c r="D62" s="156"/>
      <c r="E62" s="75">
        <f>IF(ISERROR(VLOOKUP(C62,#REF!,2,0)),0,VLOOKUP(C62,#REF!,2,0))</f>
        <v>0</v>
      </c>
      <c r="F62" s="75">
        <f>IF(ISERROR(VLOOKUP(C62,#REF!,3,0)),0,VLOOKUP(C62,#REF!,3,0))</f>
        <v>0</v>
      </c>
      <c r="G62" s="75">
        <f>IF(ISERROR(VLOOKUP(C62,#REF!,4,0)),0,VLOOKUP(C62,#REF!,4,0))</f>
        <v>0</v>
      </c>
      <c r="H62" s="75">
        <f>IF(ISERROR(VLOOKUP(C62,#REF!,5,0)),0,VLOOKUP(C62,#REF!,5,0))</f>
        <v>0</v>
      </c>
      <c r="I62" s="148">
        <f t="shared" si="30"/>
        <v>0</v>
      </c>
      <c r="J62" s="75">
        <f t="shared" si="31"/>
        <v>0</v>
      </c>
      <c r="K62" s="148">
        <f t="shared" si="32"/>
        <v>0</v>
      </c>
      <c r="L62" s="148">
        <f>IF(ISERROR(VLOOKUP(C62,#REF!,6,0)),0,VLOOKUP(C62,#REF!,6,0))</f>
        <v>0</v>
      </c>
      <c r="M62" s="148">
        <f>IF(ISERROR(VLOOKUP(C62,#REF!,7,0)),0,VLOOKUP(C62,#REF!,7,0))</f>
        <v>0</v>
      </c>
      <c r="N62" s="145"/>
      <c r="O62" s="145" t="str">
        <f>IF(ISERROR(VLOOKUP(N62,POA!$A$2:$C$16,3,0)),"",VLOOKUP(N62,POA!$A$2:$C$16,3,0))</f>
        <v/>
      </c>
      <c r="P62" s="78"/>
      <c r="Q62" s="78" t="str">
        <f>IF(ISERROR(VLOOKUP(P62,POA!$A$2:$F$16,4,0)),"",VLOOKUP(P62,POA!$A$2:$F$16,4,0))</f>
        <v/>
      </c>
      <c r="R62" s="80" t="str">
        <f>IF(ISERROR(VLOOKUP(N62,POA!$A$2:$C$16,2,0)),"",VLOOKUP(N62,POA!$A$2:$C$16,2,0))</f>
        <v/>
      </c>
      <c r="S62" s="85"/>
      <c r="T62" s="84" t="str">
        <f>IF(OR(S56=0,N62="",R62=""),"",IF(S56&gt;=(0.4*R62),"HABIL","NO HABIL"))</f>
        <v/>
      </c>
      <c r="U62" s="85"/>
      <c r="V62" s="84" t="str">
        <f>IF(OR(U56=0,N62="",R62=""),"",IF(U56&gt;=(0.5*R62),"HABIL","NO HABIL"))</f>
        <v/>
      </c>
      <c r="W62" s="85"/>
      <c r="X62" s="84" t="str">
        <f>IF(OR(W56=0,N62="",R62=""),"",IF(W56&gt;=$X$9,"HABIL","NO HABIL"))</f>
        <v/>
      </c>
      <c r="Y62" s="112"/>
      <c r="Z62" s="84" t="str">
        <f>IF(OR(Y56=0,N62="",R62=""),"",IF(Y56&lt;=$Z$9,"HABIL","NO HABIL"))</f>
        <v/>
      </c>
      <c r="AA62" s="78">
        <v>0</v>
      </c>
      <c r="AB62" s="78"/>
      <c r="AC62" s="84" t="str">
        <f>IF(OR(AB56=0,N62="",R62=""),"",IF(AB56&gt;=$AC$9,"HABIL","NO HABIL"))</f>
        <v/>
      </c>
      <c r="AD62" s="84" t="str">
        <f t="shared" si="7"/>
        <v/>
      </c>
      <c r="AE62" s="114">
        <f t="shared" si="33"/>
        <v>0</v>
      </c>
      <c r="AF62" s="105" t="str">
        <f t="shared" si="35"/>
        <v>MIPYME</v>
      </c>
      <c r="AG62" s="125"/>
      <c r="AH62" s="84" t="str">
        <f>IF(OR(AG56=0,N62="",R62=""),"",IF(AG56&gt;=$AH$9,"HABIL","NO HABIL"))</f>
        <v/>
      </c>
      <c r="AI62" s="125"/>
      <c r="AJ62" s="84" t="str">
        <f>IF(OR(AI56=0,N62="",R62=""),"",IF(AI56&gt;=$AJ$9,"HABIL","NO HABIL"))</f>
        <v/>
      </c>
      <c r="AK62" s="121" t="str">
        <f t="shared" si="36"/>
        <v/>
      </c>
    </row>
    <row r="63" spans="1:37" ht="18" customHeight="1" x14ac:dyDescent="0.25">
      <c r="B63" s="76" t="str">
        <f>IF(C63="","",B62+0.1)</f>
        <v/>
      </c>
      <c r="C63" s="95"/>
      <c r="D63" s="156"/>
      <c r="E63" s="75">
        <f>IF(ISERROR(VLOOKUP(C63,#REF!,2,0)),0,VLOOKUP(C63,#REF!,2,0))</f>
        <v>0</v>
      </c>
      <c r="F63" s="75">
        <f>IF(ISERROR(VLOOKUP(C63,#REF!,3,0)),0,VLOOKUP(C63,#REF!,3,0))</f>
        <v>0</v>
      </c>
      <c r="G63" s="75">
        <f>IF(ISERROR(VLOOKUP(C63,#REF!,4,0)),0,VLOOKUP(C63,#REF!,4,0))</f>
        <v>0</v>
      </c>
      <c r="H63" s="75">
        <f>IF(ISERROR(VLOOKUP(C63,#REF!,5,0)),0,VLOOKUP(C63,#REF!,5,0))</f>
        <v>0</v>
      </c>
      <c r="I63" s="148">
        <f t="shared" si="30"/>
        <v>0</v>
      </c>
      <c r="J63" s="75">
        <f t="shared" si="31"/>
        <v>0</v>
      </c>
      <c r="K63" s="148">
        <f t="shared" si="32"/>
        <v>0</v>
      </c>
      <c r="L63" s="148">
        <f>IF(ISERROR(VLOOKUP(C63,#REF!,6,0)),0,VLOOKUP(C63,#REF!,6,0))</f>
        <v>0</v>
      </c>
      <c r="M63" s="148">
        <f>IF(ISERROR(VLOOKUP(C63,#REF!,7,0)),0,VLOOKUP(C63,#REF!,7,0))</f>
        <v>0</v>
      </c>
      <c r="N63" s="145"/>
      <c r="O63" s="145" t="str">
        <f>IF(ISERROR(VLOOKUP(N63,POA!$A$2:$C$16,3,0)),"",VLOOKUP(N63,POA!$A$2:$C$16,3,0))</f>
        <v/>
      </c>
      <c r="P63" s="78"/>
      <c r="Q63" s="78" t="str">
        <f>IF(ISERROR(VLOOKUP(P63,POA!$A$2:$F$16,4,0)),"",VLOOKUP(P63,POA!$A$2:$F$16,4,0))</f>
        <v/>
      </c>
      <c r="R63" s="80" t="str">
        <f>IF(ISERROR(VLOOKUP(N63,POA!$A$2:$C$16,2,0)),"",VLOOKUP(N63,POA!$A$2:$C$16,2,0))</f>
        <v/>
      </c>
      <c r="S63" s="85"/>
      <c r="T63" s="84" t="str">
        <f>IF(OR(S56=0,N63="",R63=""),"",IF(S56&gt;=(0.4*R63),"HABIL","NO HABIL"))</f>
        <v/>
      </c>
      <c r="U63" s="85"/>
      <c r="V63" s="84" t="str">
        <f>IF(OR(U56=0,N63="",R63=""),"",IF(U56&gt;=(0.5*R63),"HABIL","NO HABIL"))</f>
        <v/>
      </c>
      <c r="W63" s="85"/>
      <c r="X63" s="84" t="str">
        <f>IF(OR(W56=0,N63="",R63=""),"",IF(W56&gt;=$X$9,"HABIL","NO HABIL"))</f>
        <v/>
      </c>
      <c r="Y63" s="112"/>
      <c r="Z63" s="84" t="str">
        <f>IF(OR(Y56=0,N63="",R63=""),"",IF(Y56&lt;=$Z$9,"HABIL","NO HABIL"))</f>
        <v/>
      </c>
      <c r="AA63" s="78">
        <v>0</v>
      </c>
      <c r="AB63" s="78"/>
      <c r="AC63" s="84" t="str">
        <f>IF(OR(AB56=0,N63="",R63=""),"",IF(AB56&gt;=$AC$9,"HABIL","NO HABIL"))</f>
        <v/>
      </c>
      <c r="AD63" s="84" t="str">
        <f t="shared" si="7"/>
        <v/>
      </c>
      <c r="AE63" s="114">
        <f t="shared" si="33"/>
        <v>0</v>
      </c>
      <c r="AF63" s="105" t="str">
        <f t="shared" si="35"/>
        <v>MIPYME</v>
      </c>
      <c r="AG63" s="125"/>
      <c r="AH63" s="84" t="str">
        <f>IF(OR(AG56=0,N63="",R63=""),"",IF(AG56&gt;=$AH$9,"HABIL","NO HABIL"))</f>
        <v/>
      </c>
      <c r="AI63" s="125"/>
      <c r="AJ63" s="84" t="str">
        <f>IF(OR(AI56=0,N63="",R63=""),"",IF(AI56&gt;=$AJ$9,"HABIL","NO HABIL"))</f>
        <v/>
      </c>
      <c r="AK63" s="121" t="str">
        <f t="shared" si="36"/>
        <v/>
      </c>
    </row>
    <row r="64" spans="1:37" ht="18" customHeight="1" x14ac:dyDescent="0.25">
      <c r="B64" s="76" t="str">
        <f>IF(C64="","",B63+0.1)</f>
        <v/>
      </c>
      <c r="C64" s="95"/>
      <c r="D64" s="156"/>
      <c r="E64" s="75">
        <f>IF(ISERROR(VLOOKUP(C64,#REF!,2,0)),0,VLOOKUP(C64,#REF!,2,0))</f>
        <v>0</v>
      </c>
      <c r="F64" s="75">
        <f>IF(ISERROR(VLOOKUP(C64,#REF!,3,0)),0,VLOOKUP(C64,#REF!,3,0))</f>
        <v>0</v>
      </c>
      <c r="G64" s="75">
        <f>IF(ISERROR(VLOOKUP(C64,#REF!,4,0)),0,VLOOKUP(C64,#REF!,4,0))</f>
        <v>0</v>
      </c>
      <c r="H64" s="75">
        <f>IF(ISERROR(VLOOKUP(C64,#REF!,5,0)),0,VLOOKUP(C64,#REF!,5,0))</f>
        <v>0</v>
      </c>
      <c r="I64" s="148">
        <f t="shared" si="30"/>
        <v>0</v>
      </c>
      <c r="J64" s="75">
        <f t="shared" si="31"/>
        <v>0</v>
      </c>
      <c r="K64" s="148">
        <f t="shared" si="32"/>
        <v>0</v>
      </c>
      <c r="L64" s="148">
        <f>IF(ISERROR(VLOOKUP(C64,#REF!,6,0)),0,VLOOKUP(C64,#REF!,6,0))</f>
        <v>0</v>
      </c>
      <c r="M64" s="148">
        <f>IF(ISERROR(VLOOKUP(C64,#REF!,7,0)),0,VLOOKUP(C64,#REF!,7,0))</f>
        <v>0</v>
      </c>
      <c r="N64" s="145"/>
      <c r="O64" s="145" t="str">
        <f>IF(ISERROR(VLOOKUP(N64,POA!$A$2:$C$16,3,0)),"",VLOOKUP(N64,POA!$A$2:$C$16,3,0))</f>
        <v/>
      </c>
      <c r="P64" s="78"/>
      <c r="Q64" s="78" t="str">
        <f>IF(ISERROR(VLOOKUP(P64,POA!$A$2:$F$16,4,0)),"",VLOOKUP(P64,POA!$A$2:$F$16,4,0))</f>
        <v/>
      </c>
      <c r="R64" s="80" t="str">
        <f>IF(ISERROR(VLOOKUP(N64,POA!$A$2:$C$16,2,0)),"",VLOOKUP(N64,POA!$A$2:$C$16,2,0))</f>
        <v/>
      </c>
      <c r="S64" s="85"/>
      <c r="T64" s="84" t="str">
        <f>IF(OR(S56=0,N64="",R64=""),"",IF(S56&gt;=(0.4*R64),"HABIL","NO HABIL"))</f>
        <v/>
      </c>
      <c r="U64" s="85"/>
      <c r="V64" s="84" t="str">
        <f>IF(OR(U56=0,N64="",R64=""),"",IF(U56&gt;=(0.5*R64),"HABIL","NO HABIL"))</f>
        <v/>
      </c>
      <c r="W64" s="85"/>
      <c r="X64" s="84" t="str">
        <f>IF(OR(W56=0,N64="",R64=""),"",IF(W56&gt;=$X$9,"HABIL","NO HABIL"))</f>
        <v/>
      </c>
      <c r="Y64" s="112"/>
      <c r="Z64" s="84" t="str">
        <f>IF(OR(Y56=0,N64="",R64=""),"",IF(Y56&lt;=$Z$9,"HABIL","NO HABIL"))</f>
        <v/>
      </c>
      <c r="AA64" s="78">
        <v>0</v>
      </c>
      <c r="AB64" s="78"/>
      <c r="AC64" s="84" t="str">
        <f>IF(OR(AB56=0,N64="",R64=""),"",IF(AB56&gt;=$AC$9,"HABIL","NO HABIL"))</f>
        <v/>
      </c>
      <c r="AD64" s="84" t="str">
        <f t="shared" si="7"/>
        <v/>
      </c>
      <c r="AE64" s="114">
        <f t="shared" si="33"/>
        <v>0</v>
      </c>
      <c r="AF64" s="105" t="str">
        <f t="shared" si="35"/>
        <v>MIPYME</v>
      </c>
      <c r="AG64" s="125"/>
      <c r="AH64" s="84" t="str">
        <f>IF(OR(AG56=0,N64="",R64=""),"",IF(AG56&gt;=$AH$9,"HABIL","NO HABIL"))</f>
        <v/>
      </c>
      <c r="AI64" s="125"/>
      <c r="AJ64" s="84" t="str">
        <f>IF(OR(AI56=0,N64="",R64=""),"",IF(AI56&gt;=$AJ$9,"HABIL","NO HABIL"))</f>
        <v/>
      </c>
      <c r="AK64" s="118" t="str">
        <f t="shared" si="36"/>
        <v/>
      </c>
    </row>
    <row r="65" spans="2:37" ht="18" customHeight="1" x14ac:dyDescent="0.25">
      <c r="B65" s="76" t="str">
        <f>IF(C65="","",B64+0.1)</f>
        <v/>
      </c>
      <c r="C65" s="95"/>
      <c r="D65" s="156"/>
      <c r="E65" s="75">
        <f>IF(ISERROR(VLOOKUP(C65,#REF!,2,0)),0,VLOOKUP(C65,#REF!,2,0))</f>
        <v>0</v>
      </c>
      <c r="F65" s="75">
        <f>IF(ISERROR(VLOOKUP(C65,#REF!,3,0)),0,VLOOKUP(C65,#REF!,3,0))</f>
        <v>0</v>
      </c>
      <c r="G65" s="75">
        <f>IF(ISERROR(VLOOKUP(C65,#REF!,4,0)),0,VLOOKUP(C65,#REF!,4,0))</f>
        <v>0</v>
      </c>
      <c r="H65" s="75">
        <f>IF(ISERROR(VLOOKUP(C65,#REF!,5,0)),0,VLOOKUP(C65,#REF!,5,0))</f>
        <v>0</v>
      </c>
      <c r="I65" s="148">
        <f t="shared" si="30"/>
        <v>0</v>
      </c>
      <c r="J65" s="75">
        <f t="shared" si="31"/>
        <v>0</v>
      </c>
      <c r="K65" s="148">
        <f t="shared" si="32"/>
        <v>0</v>
      </c>
      <c r="L65" s="148">
        <f>IF(ISERROR(VLOOKUP(C65,#REF!,6,0)),0,VLOOKUP(C65,#REF!,6,0))</f>
        <v>0</v>
      </c>
      <c r="M65" s="148">
        <f>IF(ISERROR(VLOOKUP(C65,#REF!,7,0)),0,VLOOKUP(C65,#REF!,7,0))</f>
        <v>0</v>
      </c>
      <c r="N65" s="145"/>
      <c r="O65" s="145" t="str">
        <f>IF(ISERROR(VLOOKUP(N65,POA!$A$2:$C$16,3,0)),"",VLOOKUP(N65,POA!$A$2:$C$16,3,0))</f>
        <v/>
      </c>
      <c r="P65" s="78"/>
      <c r="Q65" s="78" t="str">
        <f>IF(ISERROR(VLOOKUP(P65,POA!$A$2:$F$16,4,0)),"",VLOOKUP(P65,POA!$A$2:$F$16,4,0))</f>
        <v/>
      </c>
      <c r="R65" s="80" t="str">
        <f>IF(ISERROR(VLOOKUP(N65,POA!$A$2:$C$16,2,0)),"",VLOOKUP(N65,POA!$A$2:$C$16,2,0))</f>
        <v/>
      </c>
      <c r="S65" s="85"/>
      <c r="T65" s="84" t="str">
        <f>IF(OR(S56=0,N65="",R65=""),"",IF(S56&gt;=(0.4*R65),"HABIL","NO HABIL"))</f>
        <v/>
      </c>
      <c r="U65" s="85"/>
      <c r="V65" s="84" t="str">
        <f>IF(OR(U56=0,N65="",R65=""),"",IF(U56&gt;=(0.5*R65),"HABIL","NO HABIL"))</f>
        <v/>
      </c>
      <c r="W65" s="85"/>
      <c r="X65" s="84" t="str">
        <f>IF(OR(W56=0,N65="",R65=""),"",IF(W56&gt;=$X$9,"HABIL","NO HABIL"))</f>
        <v/>
      </c>
      <c r="Y65" s="112"/>
      <c r="Z65" s="84" t="str">
        <f>IF(OR(Y56=0,N65="",R65=""),"",IF(Y56&lt;=$Z$9,"HABIL","NO HABIL"))</f>
        <v/>
      </c>
      <c r="AA65" s="78">
        <v>0</v>
      </c>
      <c r="AB65" s="78"/>
      <c r="AC65" s="84" t="str">
        <f>IF(OR(AB56=0,N65="",R65=""),"",IF(AB56&gt;=$AC$9,"HABIL","NO HABIL"))</f>
        <v/>
      </c>
      <c r="AD65" s="84" t="str">
        <f t="shared" si="7"/>
        <v/>
      </c>
      <c r="AE65" s="114">
        <f t="shared" si="33"/>
        <v>0</v>
      </c>
      <c r="AF65" s="105" t="str">
        <f t="shared" si="35"/>
        <v>MIPYME</v>
      </c>
      <c r="AG65" s="125"/>
      <c r="AH65" s="84" t="str">
        <f>IF(OR(AG56=0,N65="",R65=""),"",IF(AG56&gt;=$AH$9,"HABIL","NO HABIL"))</f>
        <v/>
      </c>
      <c r="AI65" s="125"/>
      <c r="AJ65" s="84" t="str">
        <f>IF(OR(AI56=0,N65="",R65=""),"",IF(AI56&gt;=$AJ$9,"HABIL","NO HABIL"))</f>
        <v/>
      </c>
      <c r="AK65" s="118" t="str">
        <f t="shared" si="36"/>
        <v/>
      </c>
    </row>
    <row r="66" spans="2:37" ht="18" customHeight="1" thickBot="1" x14ac:dyDescent="0.3">
      <c r="B66" s="93" t="str">
        <f>IF(C66="","",B65+0.1)</f>
        <v/>
      </c>
      <c r="C66" s="96"/>
      <c r="D66" s="96"/>
      <c r="E66" s="79">
        <f>IF(ISERROR(VLOOKUP(C66,#REF!,2,0)),0,VLOOKUP(C66,#REF!,2,0))</f>
        <v>0</v>
      </c>
      <c r="F66" s="79">
        <f>IF(ISERROR(VLOOKUP(C66,#REF!,3,0)),0,VLOOKUP(C66,#REF!,3,0))</f>
        <v>0</v>
      </c>
      <c r="G66" s="79">
        <f>IF(ISERROR(VLOOKUP(C66,#REF!,4,0)),0,VLOOKUP(C66,#REF!,4,0))</f>
        <v>0</v>
      </c>
      <c r="H66" s="79">
        <f>IF(ISERROR(VLOOKUP(C66,#REF!,5,0)),0,VLOOKUP(C66,#REF!,5,0))</f>
        <v>0</v>
      </c>
      <c r="I66" s="79">
        <f t="shared" si="30"/>
        <v>0</v>
      </c>
      <c r="J66" s="79">
        <f t="shared" si="31"/>
        <v>0</v>
      </c>
      <c r="K66" s="79">
        <f t="shared" si="32"/>
        <v>0</v>
      </c>
      <c r="L66" s="79">
        <f>IF(ISERROR(VLOOKUP(C66,#REF!,6,0)),0,VLOOKUP(C66,#REF!,6,0))</f>
        <v>0</v>
      </c>
      <c r="M66" s="79">
        <f>IF(ISERROR(VLOOKUP(C66,#REF!,7,0)),0,VLOOKUP(C66,#REF!,7,0))</f>
        <v>0</v>
      </c>
      <c r="N66" s="146"/>
      <c r="O66" s="146" t="str">
        <f>IF(ISERROR(VLOOKUP(N66,POA!$A$2:$C$16,3,0)),"",VLOOKUP(N66,POA!$A$2:$C$16,3,0))</f>
        <v/>
      </c>
      <c r="P66" s="90"/>
      <c r="Q66" s="90" t="str">
        <f>IF(ISERROR(VLOOKUP(P66,POA!$A$2:$F$16,4,0)),"",VLOOKUP(P66,POA!$A$2:$F$16,4,0))</f>
        <v/>
      </c>
      <c r="R66" s="83" t="str">
        <f>IF(ISERROR(VLOOKUP(N66,POA!$A$2:$C$16,2,0)),"",VLOOKUP(N66,POA!$A$2:$C$16,2,0))</f>
        <v/>
      </c>
      <c r="S66" s="92"/>
      <c r="T66" s="91" t="str">
        <f>IF(OR(S56=0,N66="",R66=""),"",IF(S56&gt;=(0.4*R66),"HABIL","NO HABIL"))</f>
        <v/>
      </c>
      <c r="U66" s="92"/>
      <c r="V66" s="91" t="str">
        <f>IF(OR(U56=0,N66="",R66=""),"",IF(U56&gt;=(0.5*R66),"HABIL","NO HABIL"))</f>
        <v/>
      </c>
      <c r="W66" s="92"/>
      <c r="X66" s="91" t="str">
        <f>IF(OR(W56=0,N66="",R66=""),"",IF(W56&gt;=$X$9,"HABIL","NO HABIL"))</f>
        <v/>
      </c>
      <c r="Y66" s="113"/>
      <c r="Z66" s="91" t="str">
        <f>IF(OR(Y56=0,N66="",R66=""),"",IF(Y56&lt;=$Z$9,"HABIL","NO HABIL"))</f>
        <v/>
      </c>
      <c r="AA66" s="90">
        <v>0</v>
      </c>
      <c r="AB66" s="90"/>
      <c r="AC66" s="91" t="str">
        <f>IF(OR(AB56=0,N66="",R66=""),"",IF(AB56&gt;=$AC$9,"HABIL","NO HABIL"))</f>
        <v/>
      </c>
      <c r="AD66" s="91" t="str">
        <f t="shared" si="7"/>
        <v/>
      </c>
      <c r="AE66" s="116">
        <f t="shared" si="33"/>
        <v>0</v>
      </c>
      <c r="AF66" s="106" t="str">
        <f t="shared" si="35"/>
        <v>MIPYME</v>
      </c>
      <c r="AG66" s="126"/>
      <c r="AH66" s="91" t="str">
        <f>IF(OR(AG56=0,N66="",R66=""),"",IF(AG56&gt;=$AH$9,"HABIL","NO HABIL"))</f>
        <v/>
      </c>
      <c r="AI66" s="126"/>
      <c r="AJ66" s="91" t="str">
        <f>IF(OR(AI56=0,N66="",R66=""),"",IF(AI56&gt;=$AJ$9,"HABIL","NO HABIL"))</f>
        <v/>
      </c>
      <c r="AK66" s="119" t="str">
        <f t="shared" si="36"/>
        <v/>
      </c>
    </row>
    <row r="67" spans="2:37" ht="18" customHeight="1" x14ac:dyDescent="0.25">
      <c r="B67" s="86">
        <v>6</v>
      </c>
      <c r="C67" s="87" t="s">
        <v>220</v>
      </c>
      <c r="D67" s="94">
        <f>IF(SUM(D68:D77)=0,"",SUM(D68:D77))</f>
        <v>1</v>
      </c>
      <c r="E67" s="88">
        <f>IF(ISERROR(($D68*E68)+($D69*E69)+($D70*E70)+($D71*E71)+($D72*E72)+($D73*E73)+($D74*E74)+($D75*E75)+($D76*E76)+($D77*E77)),"",($D68*E68)+($D69*E69)+($D70*E70)+($D71*E71)+($D72*E72)+($D73*E73)+($D74*E74)+($D75*E75)+($D76*E76)+($D77*E77))</f>
        <v>2215946198</v>
      </c>
      <c r="F67" s="88">
        <f>IF(ISERROR(($D68*F68)+($D69*F69)+($D70*F70)+($D71*F71)+($D72*F72)+($D73*F73)+($D74*F74)+($D75*F75)+($D76*F76)+($D77*F77)),"",($D68*F68)+($D69*F69)+($D70*F70)+($D71*F71)+($D72*F72)+($D73*F73)+($D74*F74)+($D75*F75)+($D76*F76)+($D77*F77))</f>
        <v>2254604759</v>
      </c>
      <c r="G67" s="88">
        <f>IF(ISERROR(($D68*G68)+($D69*G69)+($D70*G70)+($D71*G71)+($D72*G72)+($D73*G73)+($D74*G74)+($D75*G75)+($D76*G76)+($D77*G77)),"",($D68*G68)+($D69*G69)+($D70*G70)+($D71*G71)+($D72*G72)+($D73*G73)+($D74*G74)+($D75*G75)+($D76*G76)+($D77*G77))</f>
        <v>307921082</v>
      </c>
      <c r="H67" s="88">
        <f>IF(ISERROR(($D68*H68)+($D69*H69)+($D70*H70)+($D71*H71)+($D72*H72)+($D73*H73)+($D74*H74)+($D75*H75)+($D76*H76)+($D77*H77)),"",($D68*H68)+($D69*H69)+($D70*H70)+($D71*H71)+($D72*H72)+($D73*H73)+($D74*H74)+($D75*H75)+($D76*H76)+($D77*H77))</f>
        <v>615423082</v>
      </c>
      <c r="I67" s="88">
        <f>IF(ISERROR(SUM(I68:I77)),"",SUM(I68:I77))</f>
        <v>1908025116</v>
      </c>
      <c r="J67" s="88">
        <f>IF(ISERROR(SUM(J68:J77)),"",SUM(J68:J77))</f>
        <v>1639181677</v>
      </c>
      <c r="K67" s="88">
        <f>IF(ISERROR(($D68*K68)+($D69*K69)+($D70*K70)+($D71*K71)+($D72*K72)+($D73*K73)+($D74*K74)+($D75*K75)+($D76*K76)+($D77*K77)),"",($D68*K68)+($D69*K69)+($D70*K70)+($D71*K71)+($D72*K72)+($D73*K73)+($D74*K74)+($D75*K75)+($D76*K76)+($D77*K77))</f>
        <v>1639181677</v>
      </c>
      <c r="L67" s="88">
        <f>IF(ISERROR(($D68*L68)+($D69*L69)+($D70*L70)+($D71*L71)+($D72*L72)+($D73*L73)+($D74*L74)+($D75*L75)+($D76*L76)+($D77*L77)),"",($D68*L68)+($D69*L69)+($D70*L70)+($D71*L71)+($D72*L72)+($D73*L73)+($D74*L74)+($D75*L75)+($D76*L76)+($D77*L77))</f>
        <v>372157997</v>
      </c>
      <c r="M67" s="88">
        <f>IF(ISERROR(($D68*M68)+($D69*M69)+($D70*M70)+($D71*M71)+($D72*M72)+($D73*M73)+($D74*M74)+($D75*M75)+($D76*M76)+($D77*M77)),"",($D68*M68)+($D69*M69)+($D70*M70)+($D71*M71)+($D72*M72)+($D73*M73)+($D74*M74)+($D75*M75)+($D76*M76)+($D77*M77))</f>
        <v>1E-3</v>
      </c>
      <c r="N67" s="81">
        <v>1</v>
      </c>
      <c r="O67" s="151">
        <f>IF(ISERROR(VLOOKUP(N67,POA!$A$2:$C$16,3,0)),"",VLOOKUP(N67,POA!$A$2:$C$16,3,0))</f>
        <v>8</v>
      </c>
      <c r="P67" s="97"/>
      <c r="Q67" s="81">
        <f>+SUM(Q68:Q77)</f>
        <v>0</v>
      </c>
      <c r="R67" s="82">
        <f>IF(ISERROR(VLOOKUP(N67,POA!$A$2:$C$16,2,0)),"",VLOOKUP(N67,POA!$A$2:$C$16,2,0))</f>
        <v>2700000000</v>
      </c>
      <c r="S67" s="149">
        <f>SUM(I67)</f>
        <v>1908025116</v>
      </c>
      <c r="T67" s="89" t="str">
        <f>IF(OR(S67=0,N67="",R67=""),"",IF(S67&gt;=(R67/O67),"HABIL","NO HABIL"))</f>
        <v>HABIL</v>
      </c>
      <c r="U67" s="88">
        <f>SUM(J67)</f>
        <v>1639181677</v>
      </c>
      <c r="V67" s="89" t="str">
        <f>IF(OR(U67=0,N67="",R67=""),"",IF(U67&gt;=(20%*R67),"HABIL","NO HABIL"))</f>
        <v>HABIL</v>
      </c>
      <c r="W67" s="88">
        <f>IF(ISERROR(SUM(E67/G67)),0,SUM(E67/G67))</f>
        <v>7.1964744460075654</v>
      </c>
      <c r="X67" s="89" t="str">
        <f>IF(OR(W67=0,N67="",R67=""),"",IF(W67&gt;=$X$9,"HABIL","NO HABIL"))</f>
        <v>HABIL</v>
      </c>
      <c r="Y67" s="153">
        <f>IF(ISERROR(SUM(H67/F67)),0,SUM(H67/F67))</f>
        <v>0.27296273528357262</v>
      </c>
      <c r="Z67" s="89" t="str">
        <f>IF(OR(Y67=0,N67="",R67=""),"",IF(Y67&lt;=$Z$9,"HABIL","NO HABIL"))</f>
        <v>HABIL</v>
      </c>
      <c r="AA67" s="81">
        <f>+SUM(AA68:AA77)</f>
        <v>0</v>
      </c>
      <c r="AB67" s="153">
        <f>IF(ISERROR(SUM(L67/M67)),0,SUM(L67/M67))</f>
        <v>372157997000</v>
      </c>
      <c r="AC67" s="89" t="str">
        <f>IF(OR(AB67=0,N67="",R67=""),"",IF(AB67&gt;=$AC$9,"HABIL","NO HABIL"))</f>
        <v>HABIL</v>
      </c>
      <c r="AD67" s="89" t="str">
        <f t="shared" si="7"/>
        <v>HABIL</v>
      </c>
      <c r="AE67" s="115"/>
      <c r="AF67" s="104"/>
      <c r="AG67" s="153">
        <f>IF(ISERROR(SUM(L67/K67)),0,SUM(L67/K67))</f>
        <v>0.22703889521332174</v>
      </c>
      <c r="AH67" s="89" t="str">
        <f>IF(OR(AG67=0,N67="",R67=""),"",IF(AG67&gt;=$AH$9,"HABIL","NO HABIL"))</f>
        <v>HABIL</v>
      </c>
      <c r="AI67" s="153">
        <f>IF(ISERROR(SUM(L67/F67)),0,SUM(L67/F67))</f>
        <v>0.16506573736013302</v>
      </c>
      <c r="AJ67" s="89" t="str">
        <f>IF(OR(AI67=0,N67="",R67=""),"",IF(AI67&gt;=$AJ$9,"HABIL","NO HABIL"))</f>
        <v>HABIL</v>
      </c>
      <c r="AK67" s="117" t="str">
        <f t="shared" si="36"/>
        <v>HABIL</v>
      </c>
    </row>
    <row r="68" spans="2:37" ht="18" customHeight="1" x14ac:dyDescent="0.25">
      <c r="B68" s="76">
        <f t="shared" ref="B68:B73" si="37">IF(C68="","",B67+0.1)</f>
        <v>6.1</v>
      </c>
      <c r="C68" s="77" t="s">
        <v>220</v>
      </c>
      <c r="D68" s="156">
        <v>1</v>
      </c>
      <c r="E68" s="75">
        <v>2215946198</v>
      </c>
      <c r="F68" s="75">
        <v>2254604759</v>
      </c>
      <c r="G68" s="75">
        <v>307921082</v>
      </c>
      <c r="H68" s="75">
        <v>615423082</v>
      </c>
      <c r="I68" s="148">
        <f t="shared" ref="I68:I77" si="38">IF(ISERROR(E68-G68),"",E68-G68)</f>
        <v>1908025116</v>
      </c>
      <c r="J68" s="75">
        <f t="shared" ref="J68:J77" si="39">IF(ISERROR(F68-H68),"",F68-H68)</f>
        <v>1639181677</v>
      </c>
      <c r="K68" s="148">
        <f t="shared" ref="K68:K77" si="40">IF(ISERROR(F68-H68),"",F68-H68)</f>
        <v>1639181677</v>
      </c>
      <c r="L68" s="148">
        <v>372157997</v>
      </c>
      <c r="M68" s="148">
        <v>1E-3</v>
      </c>
      <c r="N68" s="147"/>
      <c r="O68" s="152" t="str">
        <f>IF(ISERROR(VLOOKUP(N68,POA!$A$2:$C$16,3,0)),"",VLOOKUP(N68,POA!$A$2:$C$16,3,0))</f>
        <v/>
      </c>
      <c r="P68" s="78"/>
      <c r="Q68" s="78" t="str">
        <f>IF(ISERROR(VLOOKUP(P68,POA!$A$2:$F$16,4,0)),"",VLOOKUP(P68,POA!$A$2:$F$16,4,0))</f>
        <v/>
      </c>
      <c r="R68" s="80" t="str">
        <f>IF(ISERROR(VLOOKUP(N68,POA!$A$2:$C$16,2,0)),"",VLOOKUP(N68,POA!$A$2:$C$16,2,0))</f>
        <v/>
      </c>
      <c r="S68" s="85"/>
      <c r="T68" s="84" t="str">
        <f>IF(OR(S67=0,N68="",R68=""),"",IF(S67&gt;=(0.4*R68),"HABIL","NO HABIL"))</f>
        <v/>
      </c>
      <c r="U68" s="85"/>
      <c r="V68" s="84" t="str">
        <f>IF(OR(U67=0,N68="",R68=""),"",IF(U67&gt;=(20%*R68),"HABIL","NO HABIL"))</f>
        <v/>
      </c>
      <c r="W68" s="85"/>
      <c r="X68" s="84" t="str">
        <f>IF(OR(W67=0,N68="",R68=""),"",IF(W67&gt;=$X$9,"HABIL","NO HABIL"))</f>
        <v/>
      </c>
      <c r="Y68" s="112"/>
      <c r="Z68" s="84" t="str">
        <f>IF(OR(Y67=0,N68="",R68=""),"",IF(Y67&lt;=$Z$9,"HABIL","NO HABIL"))</f>
        <v/>
      </c>
      <c r="AA68" s="78" t="s">
        <v>198</v>
      </c>
      <c r="AB68" s="78"/>
      <c r="AC68" s="84" t="str">
        <f>IF(OR(AB67=0,N68="",R68=""),"",IF(AB67&gt;=$AC$9,"HABIL","NO HABIL"))</f>
        <v/>
      </c>
      <c r="AD68" s="84" t="str">
        <f t="shared" si="7"/>
        <v/>
      </c>
      <c r="AE68" s="114">
        <f t="shared" ref="AE68:AE77" si="41">IF(ISERROR(F68/$AF$9),"",F68/$AF$9)</f>
        <v>3978.4802523380977</v>
      </c>
      <c r="AF68" s="105" t="str">
        <f>+IF(AE68&lt;$AF$10,"MIPYME","NO CUMPLE")</f>
        <v>MIPYME</v>
      </c>
      <c r="AG68" s="125"/>
      <c r="AH68" s="84" t="str">
        <f>IF(OR(AG67=0,N68="",R68=""),"",IF(AG67&gt;=$AH$9,"HABIL","NO HABIL"))</f>
        <v/>
      </c>
      <c r="AI68" s="125"/>
      <c r="AJ68" s="84" t="str">
        <f>IF(OR(AI67=0,N68="",R68=""),"",IF(AI67&gt;=$AJ$9,"HABIL","NO HABIL"))</f>
        <v/>
      </c>
      <c r="AK68" s="120" t="str">
        <f>IF(OR(AH68="",AJ68=""),"",IF(AH68="NO HABIL","NO HABIL",IF(AJ68="NO HABIL","NO HABIL",IF(AJ68="NO HABIL","NO HABIL","HABIL"))))</f>
        <v/>
      </c>
    </row>
    <row r="69" spans="2:37" ht="18" customHeight="1" x14ac:dyDescent="0.25">
      <c r="B69" s="76" t="str">
        <f t="shared" si="37"/>
        <v/>
      </c>
      <c r="C69" s="95"/>
      <c r="D69" s="156"/>
      <c r="E69" s="75"/>
      <c r="F69" s="75"/>
      <c r="G69" s="75"/>
      <c r="H69" s="75"/>
      <c r="I69" s="148">
        <f t="shared" si="38"/>
        <v>0</v>
      </c>
      <c r="J69" s="75">
        <f t="shared" si="39"/>
        <v>0</v>
      </c>
      <c r="K69" s="148">
        <f t="shared" si="40"/>
        <v>0</v>
      </c>
      <c r="L69" s="148"/>
      <c r="M69" s="148"/>
      <c r="N69" s="145"/>
      <c r="O69" s="145" t="str">
        <f>IF(ISERROR(VLOOKUP(N69,POA!$A$2:$C$16,3,0)),"",VLOOKUP(N69,POA!$A$2:$C$16,3,0))</f>
        <v/>
      </c>
      <c r="P69" s="78"/>
      <c r="Q69" s="78" t="str">
        <f>IF(ISERROR(VLOOKUP(P69,POA!$A$2:$F$16,4,0)),"",VLOOKUP(P69,POA!$A$2:$F$16,4,0))</f>
        <v/>
      </c>
      <c r="R69" s="80" t="str">
        <f>IF(ISERROR(VLOOKUP(N69,POA!$A$2:$C$16,2,0)),"",VLOOKUP(N69,POA!$A$2:$C$16,2,0))</f>
        <v/>
      </c>
      <c r="S69" s="85"/>
      <c r="T69" s="84" t="str">
        <f>IF(OR(S67=0,N69="",R69=""),"",IF(S67&gt;=(0.4*R69),"HABIL","NO HABIL"))</f>
        <v/>
      </c>
      <c r="U69" s="85"/>
      <c r="V69" s="84" t="str">
        <f>IF(OR(U67=0,N69="",R69=""),"",IF(U67&gt;=(20%*R69),"HABIL","NO HABIL"))</f>
        <v/>
      </c>
      <c r="W69" s="85"/>
      <c r="X69" s="84" t="str">
        <f>IF(OR(W67=0,N69="",R69=""),"",IF(W67&gt;=$X$9,"HABIL","NO HABIL"))</f>
        <v/>
      </c>
      <c r="Y69" s="112"/>
      <c r="Z69" s="84" t="str">
        <f>IF(OR(Y67=0,N69="",R69=""),"",IF(Y67&lt;=$Z$9,"HABIL","NO HABIL"))</f>
        <v/>
      </c>
      <c r="AA69" s="78" t="s">
        <v>198</v>
      </c>
      <c r="AB69" s="78"/>
      <c r="AC69" s="84" t="str">
        <f>IF(OR(AB67=0,N69="",R69=""),"",IF(AB67&gt;=$AC$9,"HABIL","NO HABIL"))</f>
        <v/>
      </c>
      <c r="AD69" s="84" t="str">
        <f t="shared" si="7"/>
        <v/>
      </c>
      <c r="AE69" s="114">
        <f t="shared" si="41"/>
        <v>0</v>
      </c>
      <c r="AF69" s="105" t="str">
        <f t="shared" ref="AF69:AF77" si="42">+IF(AE69&lt;$AF$10,"MIPYME","NO CUMPLE")</f>
        <v>MIPYME</v>
      </c>
      <c r="AG69" s="125"/>
      <c r="AH69" s="84" t="str">
        <f>IF(OR(AG67=0,N69="",R69=""),"",IF(AG67&gt;=$AH$9,"HABIL","NO HABIL"))</f>
        <v/>
      </c>
      <c r="AI69" s="125"/>
      <c r="AJ69" s="84" t="str">
        <f>IF(OR(AI67=0,N69="",R69=""),"",IF(AI67&gt;=$AJ$9,"HABIL","NO HABIL"))</f>
        <v/>
      </c>
      <c r="AK69" s="121" t="str">
        <f t="shared" ref="AK69:AK78" si="43">IF(OR(AH69="",AJ69=""),"",IF(AH69="NO HABIL","NO HABIL",IF(AJ69="NO HABIL","NO HABIL",IF(AJ69="NO HABIL","NO HABIL","HABIL"))))</f>
        <v/>
      </c>
    </row>
    <row r="70" spans="2:37" ht="18" customHeight="1" x14ac:dyDescent="0.25">
      <c r="B70" s="76" t="str">
        <f t="shared" si="37"/>
        <v/>
      </c>
      <c r="C70" s="95"/>
      <c r="D70" s="156"/>
      <c r="E70" s="75">
        <f>IF(ISERROR(VLOOKUP(C70,#REF!,2,0)),0,VLOOKUP(C70,#REF!,2,0))</f>
        <v>0</v>
      </c>
      <c r="F70" s="75">
        <f>IF(ISERROR(VLOOKUP(C70,#REF!,3,0)),0,VLOOKUP(C70,#REF!,3,0))</f>
        <v>0</v>
      </c>
      <c r="G70" s="75">
        <f>IF(ISERROR(VLOOKUP(C70,#REF!,4,0)),0,VLOOKUP(C70,#REF!,4,0))</f>
        <v>0</v>
      </c>
      <c r="H70" s="75">
        <f>IF(ISERROR(VLOOKUP(C70,#REF!,5,0)),0,VLOOKUP(C70,#REF!,5,0))</f>
        <v>0</v>
      </c>
      <c r="I70" s="148">
        <f t="shared" si="38"/>
        <v>0</v>
      </c>
      <c r="J70" s="75">
        <f t="shared" si="39"/>
        <v>0</v>
      </c>
      <c r="K70" s="148">
        <f t="shared" si="40"/>
        <v>0</v>
      </c>
      <c r="L70" s="148">
        <f>IF(ISERROR(VLOOKUP(C70,#REF!,6,0)),0,VLOOKUP(C70,#REF!,6,0))</f>
        <v>0</v>
      </c>
      <c r="M70" s="148">
        <f>IF(ISERROR(VLOOKUP(C70,#REF!,7,0)),0,VLOOKUP(C70,#REF!,7,0))</f>
        <v>0</v>
      </c>
      <c r="N70" s="145"/>
      <c r="O70" s="145" t="str">
        <f>IF(ISERROR(VLOOKUP(N70,POA!$A$2:$C$16,3,0)),"",VLOOKUP(N70,POA!$A$2:$C$16,3,0))</f>
        <v/>
      </c>
      <c r="P70" s="78"/>
      <c r="Q70" s="78" t="str">
        <f>IF(ISERROR(VLOOKUP(P70,POA!$A$2:$F$16,4,0)),"",VLOOKUP(P70,POA!$A$2:$F$16,4,0))</f>
        <v/>
      </c>
      <c r="R70" s="80" t="str">
        <f>IF(ISERROR(VLOOKUP(N70,POA!$A$2:$C$16,2,0)),"",VLOOKUP(N70,POA!$A$2:$C$16,2,0))</f>
        <v/>
      </c>
      <c r="S70" s="85"/>
      <c r="T70" s="84" t="str">
        <f>IF(OR(S67=0,N70="",R70=""),"",IF(S67&gt;=(0.4*R70),"HABIL","NO HABIL"))</f>
        <v/>
      </c>
      <c r="U70" s="85"/>
      <c r="V70" s="84" t="str">
        <f>IF(OR(U67=0,N70="",R70=""),"",IF(U67&gt;=(0.5*R70),"HABIL","NO HABIL"))</f>
        <v/>
      </c>
      <c r="W70" s="85"/>
      <c r="X70" s="84" t="str">
        <f>IF(OR(W67=0,N70="",R70=""),"",IF(W67&gt;=$X$9,"HABIL","NO HABIL"))</f>
        <v/>
      </c>
      <c r="Y70" s="112"/>
      <c r="Z70" s="84" t="str">
        <f>IF(OR(Y67=0,N70="",R70=""),"",IF(Y67&lt;=$Z$9,"HABIL","NO HABIL"))</f>
        <v/>
      </c>
      <c r="AA70" s="78">
        <v>0</v>
      </c>
      <c r="AB70" s="78"/>
      <c r="AC70" s="84" t="str">
        <f>IF(OR(AB67=0,N70="",R70=""),"",IF(AB67&gt;=$AC$9,"HABIL","NO HABIL"))</f>
        <v/>
      </c>
      <c r="AD70" s="84" t="str">
        <f t="shared" si="7"/>
        <v/>
      </c>
      <c r="AE70" s="114">
        <f t="shared" si="41"/>
        <v>0</v>
      </c>
      <c r="AF70" s="105" t="str">
        <f t="shared" si="42"/>
        <v>MIPYME</v>
      </c>
      <c r="AG70" s="125"/>
      <c r="AH70" s="84" t="str">
        <f>IF(OR(AG67=0,N70="",R70=""),"",IF(AG67&gt;=$AH$9,"HABIL","NO HABIL"))</f>
        <v/>
      </c>
      <c r="AI70" s="125"/>
      <c r="AJ70" s="84" t="str">
        <f>IF(OR(AI67=0,N70="",R70=""),"",IF(AI67&gt;=$AJ$9,"HABIL","NO HABIL"))</f>
        <v/>
      </c>
      <c r="AK70" s="121" t="str">
        <f t="shared" si="43"/>
        <v/>
      </c>
    </row>
    <row r="71" spans="2:37" ht="18" customHeight="1" x14ac:dyDescent="0.25">
      <c r="B71" s="76" t="str">
        <f t="shared" si="37"/>
        <v/>
      </c>
      <c r="C71" s="95"/>
      <c r="D71" s="156"/>
      <c r="E71" s="75">
        <f>IF(ISERROR(VLOOKUP(C71,#REF!,2,0)),0,VLOOKUP(C71,#REF!,2,0))</f>
        <v>0</v>
      </c>
      <c r="F71" s="75">
        <f>IF(ISERROR(VLOOKUP(C71,#REF!,3,0)),0,VLOOKUP(C71,#REF!,3,0))</f>
        <v>0</v>
      </c>
      <c r="G71" s="75">
        <f>IF(ISERROR(VLOOKUP(C71,#REF!,4,0)),0,VLOOKUP(C71,#REF!,4,0))</f>
        <v>0</v>
      </c>
      <c r="H71" s="75">
        <f>IF(ISERROR(VLOOKUP(C71,#REF!,5,0)),0,VLOOKUP(C71,#REF!,5,0))</f>
        <v>0</v>
      </c>
      <c r="I71" s="148">
        <f t="shared" si="38"/>
        <v>0</v>
      </c>
      <c r="J71" s="75">
        <f t="shared" si="39"/>
        <v>0</v>
      </c>
      <c r="K71" s="148">
        <f t="shared" si="40"/>
        <v>0</v>
      </c>
      <c r="L71" s="148">
        <f>IF(ISERROR(VLOOKUP(C71,#REF!,6,0)),0,VLOOKUP(C71,#REF!,6,0))</f>
        <v>0</v>
      </c>
      <c r="M71" s="148">
        <f>IF(ISERROR(VLOOKUP(C71,#REF!,7,0)),0,VLOOKUP(C71,#REF!,7,0))</f>
        <v>0</v>
      </c>
      <c r="N71" s="145"/>
      <c r="O71" s="145" t="str">
        <f>IF(ISERROR(VLOOKUP(N71,POA!$A$2:$C$16,3,0)),"",VLOOKUP(N71,POA!$A$2:$C$16,3,0))</f>
        <v/>
      </c>
      <c r="P71" s="78"/>
      <c r="Q71" s="78" t="str">
        <f>IF(ISERROR(VLOOKUP(P71,POA!$A$2:$F$16,4,0)),"",VLOOKUP(P71,POA!$A$2:$F$16,4,0))</f>
        <v/>
      </c>
      <c r="R71" s="80" t="str">
        <f>IF(ISERROR(VLOOKUP(N71,POA!$A$2:$C$16,2,0)),"",VLOOKUP(N71,POA!$A$2:$C$16,2,0))</f>
        <v/>
      </c>
      <c r="S71" s="85"/>
      <c r="T71" s="84" t="str">
        <f>IF(OR(S67=0,N71="",R71=""),"",IF(S67&gt;=(0.4*R71),"HABIL","NO HABIL"))</f>
        <v/>
      </c>
      <c r="U71" s="85"/>
      <c r="V71" s="84" t="str">
        <f>IF(OR(U67=0,N71="",R71=""),"",IF(U67&gt;=(0.5*R71),"HABIL","NO HABIL"))</f>
        <v/>
      </c>
      <c r="W71" s="85"/>
      <c r="X71" s="84" t="str">
        <f>IF(OR(W67=0,N71="",R71=""),"",IF(W67&gt;=$X$9,"HABIL","NO HABIL"))</f>
        <v/>
      </c>
      <c r="Y71" s="112"/>
      <c r="Z71" s="84" t="str">
        <f>IF(OR(Y67=0,N71="",R71=""),"",IF(Y67&lt;=$Z$9,"HABIL","NO HABIL"))</f>
        <v/>
      </c>
      <c r="AA71" s="78">
        <v>0</v>
      </c>
      <c r="AB71" s="78"/>
      <c r="AC71" s="84" t="str">
        <f>IF(OR(AB67=0,N71="",R71=""),"",IF(AB67&gt;=$AC$9,"HABIL","NO HABIL"))</f>
        <v/>
      </c>
      <c r="AD71" s="84" t="str">
        <f t="shared" si="7"/>
        <v/>
      </c>
      <c r="AE71" s="114">
        <f t="shared" si="41"/>
        <v>0</v>
      </c>
      <c r="AF71" s="105" t="str">
        <f t="shared" si="42"/>
        <v>MIPYME</v>
      </c>
      <c r="AG71" s="125"/>
      <c r="AH71" s="84" t="str">
        <f>IF(OR(AG67=0,N71="",R71=""),"",IF(AG67&gt;=$AH$9,"HABIL","NO HABIL"))</f>
        <v/>
      </c>
      <c r="AI71" s="125"/>
      <c r="AJ71" s="84" t="str">
        <f>IF(OR(AI67=0,N71="",R71=""),"",IF(AI67&gt;=$AJ$9,"HABIL","NO HABIL"))</f>
        <v/>
      </c>
      <c r="AK71" s="121" t="str">
        <f t="shared" si="43"/>
        <v/>
      </c>
    </row>
    <row r="72" spans="2:37" ht="18" customHeight="1" x14ac:dyDescent="0.25">
      <c r="B72" s="76" t="str">
        <f t="shared" si="37"/>
        <v/>
      </c>
      <c r="C72" s="95"/>
      <c r="D72" s="156"/>
      <c r="E72" s="75">
        <f>IF(ISERROR(VLOOKUP(C72,#REF!,2,0)),0,VLOOKUP(C72,#REF!,2,0))</f>
        <v>0</v>
      </c>
      <c r="F72" s="75">
        <f>IF(ISERROR(VLOOKUP(C72,#REF!,3,0)),0,VLOOKUP(C72,#REF!,3,0))</f>
        <v>0</v>
      </c>
      <c r="G72" s="75">
        <f>IF(ISERROR(VLOOKUP(C72,#REF!,4,0)),0,VLOOKUP(C72,#REF!,4,0))</f>
        <v>0</v>
      </c>
      <c r="H72" s="75">
        <f>IF(ISERROR(VLOOKUP(C72,#REF!,5,0)),0,VLOOKUP(C72,#REF!,5,0))</f>
        <v>0</v>
      </c>
      <c r="I72" s="148">
        <f t="shared" si="38"/>
        <v>0</v>
      </c>
      <c r="J72" s="75">
        <f t="shared" si="39"/>
        <v>0</v>
      </c>
      <c r="K72" s="148">
        <f t="shared" si="40"/>
        <v>0</v>
      </c>
      <c r="L72" s="148">
        <f>IF(ISERROR(VLOOKUP(C72,#REF!,6,0)),0,VLOOKUP(C72,#REF!,6,0))</f>
        <v>0</v>
      </c>
      <c r="M72" s="148">
        <f>IF(ISERROR(VLOOKUP(C72,#REF!,7,0)),0,VLOOKUP(C72,#REF!,7,0))</f>
        <v>0</v>
      </c>
      <c r="N72" s="145"/>
      <c r="O72" s="145" t="str">
        <f>IF(ISERROR(VLOOKUP(N72,POA!$A$2:$C$16,3,0)),"",VLOOKUP(N72,POA!$A$2:$C$16,3,0))</f>
        <v/>
      </c>
      <c r="P72" s="78"/>
      <c r="Q72" s="78" t="str">
        <f>IF(ISERROR(VLOOKUP(P72,POA!$A$2:$F$16,4,0)),"",VLOOKUP(P72,POA!$A$2:$F$16,4,0))</f>
        <v/>
      </c>
      <c r="R72" s="80" t="str">
        <f>IF(ISERROR(VLOOKUP(N72,POA!$A$2:$C$16,2,0)),"",VLOOKUP(N72,POA!$A$2:$C$16,2,0))</f>
        <v/>
      </c>
      <c r="S72" s="85"/>
      <c r="T72" s="84" t="str">
        <f>IF(OR(S67=0,N72="",R72=""),"",IF(S67&gt;=(0.4*R72),"HABIL","NO HABIL"))</f>
        <v/>
      </c>
      <c r="U72" s="85"/>
      <c r="V72" s="84" t="str">
        <f>IF(OR(U67=0,N72="",R72=""),"",IF(U67&gt;=(0.5*R72),"HABIL","NO HABIL"))</f>
        <v/>
      </c>
      <c r="W72" s="85"/>
      <c r="X72" s="84" t="str">
        <f>IF(OR(W67=0,N72="",R72=""),"",IF(W67&gt;=$X$9,"HABIL","NO HABIL"))</f>
        <v/>
      </c>
      <c r="Y72" s="112"/>
      <c r="Z72" s="84" t="str">
        <f>IF(OR(Y67=0,N72="",R72=""),"",IF(Y67&lt;=$Z$9,"HABIL","NO HABIL"))</f>
        <v/>
      </c>
      <c r="AA72" s="78">
        <v>0</v>
      </c>
      <c r="AB72" s="78"/>
      <c r="AC72" s="84" t="str">
        <f>IF(OR(AB67=0,N72="",R72=""),"",IF(AB67&gt;=$AC$9,"HABIL","NO HABIL"))</f>
        <v/>
      </c>
      <c r="AD72" s="84" t="str">
        <f t="shared" si="7"/>
        <v/>
      </c>
      <c r="AE72" s="114">
        <f t="shared" si="41"/>
        <v>0</v>
      </c>
      <c r="AF72" s="105" t="str">
        <f t="shared" si="42"/>
        <v>MIPYME</v>
      </c>
      <c r="AG72" s="125"/>
      <c r="AH72" s="84" t="str">
        <f>IF(OR(AG67=0,N72="",R72=""),"",IF(AG67&gt;=$AH$9,"HABIL","NO HABIL"))</f>
        <v/>
      </c>
      <c r="AI72" s="125"/>
      <c r="AJ72" s="84" t="str">
        <f>IF(OR(AI67=0,N72="",R72=""),"",IF(AI67&gt;=$AJ$9,"HABIL","NO HABIL"))</f>
        <v/>
      </c>
      <c r="AK72" s="118" t="str">
        <f t="shared" si="43"/>
        <v/>
      </c>
    </row>
    <row r="73" spans="2:37" ht="18" customHeight="1" x14ac:dyDescent="0.25">
      <c r="B73" s="76" t="str">
        <f t="shared" si="37"/>
        <v/>
      </c>
      <c r="C73" s="95"/>
      <c r="D73" s="156"/>
      <c r="E73" s="75">
        <f>IF(ISERROR(VLOOKUP(C73,#REF!,2,0)),0,VLOOKUP(C73,#REF!,2,0))</f>
        <v>0</v>
      </c>
      <c r="F73" s="75">
        <f>IF(ISERROR(VLOOKUP(C73,#REF!,3,0)),0,VLOOKUP(C73,#REF!,3,0))</f>
        <v>0</v>
      </c>
      <c r="G73" s="75">
        <f>IF(ISERROR(VLOOKUP(C73,#REF!,4,0)),0,VLOOKUP(C73,#REF!,4,0))</f>
        <v>0</v>
      </c>
      <c r="H73" s="75">
        <f>IF(ISERROR(VLOOKUP(C73,#REF!,5,0)),0,VLOOKUP(C73,#REF!,5,0))</f>
        <v>0</v>
      </c>
      <c r="I73" s="148">
        <f t="shared" si="38"/>
        <v>0</v>
      </c>
      <c r="J73" s="75">
        <f t="shared" si="39"/>
        <v>0</v>
      </c>
      <c r="K73" s="148">
        <f t="shared" si="40"/>
        <v>0</v>
      </c>
      <c r="L73" s="148">
        <f>IF(ISERROR(VLOOKUP(C73,#REF!,6,0)),0,VLOOKUP(C73,#REF!,6,0))</f>
        <v>0</v>
      </c>
      <c r="M73" s="148">
        <f>IF(ISERROR(VLOOKUP(C73,#REF!,7,0)),0,VLOOKUP(C73,#REF!,7,0))</f>
        <v>0</v>
      </c>
      <c r="N73" s="145"/>
      <c r="O73" s="145" t="str">
        <f>IF(ISERROR(VLOOKUP(N73,POA!$A$2:$C$16,3,0)),"",VLOOKUP(N73,POA!$A$2:$C$16,3,0))</f>
        <v/>
      </c>
      <c r="P73" s="78"/>
      <c r="Q73" s="78" t="str">
        <f>IF(ISERROR(VLOOKUP(P73,POA!$A$2:$F$16,4,0)),"",VLOOKUP(P73,POA!$A$2:$F$16,4,0))</f>
        <v/>
      </c>
      <c r="R73" s="80" t="str">
        <f>IF(ISERROR(VLOOKUP(N73,POA!$A$2:$C$16,2,0)),"",VLOOKUP(N73,POA!$A$2:$C$16,2,0))</f>
        <v/>
      </c>
      <c r="S73" s="85"/>
      <c r="T73" s="84" t="str">
        <f>IF(OR(S67=0,N73="",R73=""),"",IF(S67&gt;=(0.4*R73),"HABIL","NO HABIL"))</f>
        <v/>
      </c>
      <c r="U73" s="85"/>
      <c r="V73" s="84" t="str">
        <f>IF(OR(U67=0,N73="",R73=""),"",IF(U67&gt;=(0.5*R73),"HABIL","NO HABIL"))</f>
        <v/>
      </c>
      <c r="W73" s="85"/>
      <c r="X73" s="84" t="str">
        <f>IF(OR(W67=0,N73="",R73=""),"",IF(W67&gt;=$X$9,"HABIL","NO HABIL"))</f>
        <v/>
      </c>
      <c r="Y73" s="112"/>
      <c r="Z73" s="84" t="str">
        <f>IF(OR(Y67=0,N73="",R73=""),"",IF(Y67&lt;=$Z$9,"HABIL","NO HABIL"))</f>
        <v/>
      </c>
      <c r="AA73" s="78">
        <v>0</v>
      </c>
      <c r="AB73" s="78"/>
      <c r="AC73" s="84" t="str">
        <f>IF(OR(AB67=0,N73="",R73=""),"",IF(AB67&gt;=$AC$9,"HABIL","NO HABIL"))</f>
        <v/>
      </c>
      <c r="AD73" s="84" t="str">
        <f t="shared" si="7"/>
        <v/>
      </c>
      <c r="AE73" s="114">
        <f t="shared" si="41"/>
        <v>0</v>
      </c>
      <c r="AF73" s="105" t="str">
        <f t="shared" si="42"/>
        <v>MIPYME</v>
      </c>
      <c r="AG73" s="125"/>
      <c r="AH73" s="84" t="str">
        <f>IF(OR(AG67=0,N73="",R73=""),"",IF(AG67&gt;=$AH$9,"HABIL","NO HABIL"))</f>
        <v/>
      </c>
      <c r="AI73" s="125"/>
      <c r="AJ73" s="84" t="str">
        <f>IF(OR(AI67=0,N73="",R73=""),"",IF(AI67&gt;=$AJ$9,"HABIL","NO HABIL"))</f>
        <v/>
      </c>
      <c r="AK73" s="121" t="str">
        <f t="shared" si="43"/>
        <v/>
      </c>
    </row>
    <row r="74" spans="2:37" ht="18" customHeight="1" x14ac:dyDescent="0.25">
      <c r="B74" s="76" t="str">
        <f>IF(C74="","",B73+0.1)</f>
        <v/>
      </c>
      <c r="C74" s="95"/>
      <c r="D74" s="156"/>
      <c r="E74" s="75">
        <f>IF(ISERROR(VLOOKUP(C74,#REF!,2,0)),0,VLOOKUP(C74,#REF!,2,0))</f>
        <v>0</v>
      </c>
      <c r="F74" s="75">
        <f>IF(ISERROR(VLOOKUP(C74,#REF!,3,0)),0,VLOOKUP(C74,#REF!,3,0))</f>
        <v>0</v>
      </c>
      <c r="G74" s="75">
        <f>IF(ISERROR(VLOOKUP(C74,#REF!,4,0)),0,VLOOKUP(C74,#REF!,4,0))</f>
        <v>0</v>
      </c>
      <c r="H74" s="75">
        <f>IF(ISERROR(VLOOKUP(C74,#REF!,5,0)),0,VLOOKUP(C74,#REF!,5,0))</f>
        <v>0</v>
      </c>
      <c r="I74" s="148">
        <f t="shared" si="38"/>
        <v>0</v>
      </c>
      <c r="J74" s="75">
        <f t="shared" si="39"/>
        <v>0</v>
      </c>
      <c r="K74" s="148">
        <f t="shared" si="40"/>
        <v>0</v>
      </c>
      <c r="L74" s="148">
        <f>IF(ISERROR(VLOOKUP(C74,#REF!,6,0)),0,VLOOKUP(C74,#REF!,6,0))</f>
        <v>0</v>
      </c>
      <c r="M74" s="148">
        <f>IF(ISERROR(VLOOKUP(C74,#REF!,7,0)),0,VLOOKUP(C74,#REF!,7,0))</f>
        <v>0</v>
      </c>
      <c r="N74" s="145"/>
      <c r="O74" s="145" t="str">
        <f>IF(ISERROR(VLOOKUP(N74,POA!$A$2:$C$16,3,0)),"",VLOOKUP(N74,POA!$A$2:$C$16,3,0))</f>
        <v/>
      </c>
      <c r="P74" s="78"/>
      <c r="Q74" s="78" t="str">
        <f>IF(ISERROR(VLOOKUP(P74,POA!$A$2:$F$16,4,0)),"",VLOOKUP(P74,POA!$A$2:$F$16,4,0))</f>
        <v/>
      </c>
      <c r="R74" s="80" t="str">
        <f>IF(ISERROR(VLOOKUP(N74,POA!$A$2:$C$16,2,0)),"",VLOOKUP(N74,POA!$A$2:$C$16,2,0))</f>
        <v/>
      </c>
      <c r="S74" s="85"/>
      <c r="T74" s="84" t="str">
        <f>IF(OR(S67=0,N74="",R74=""),"",IF(S67&gt;=(0.4*R74),"HABIL","NO HABIL"))</f>
        <v/>
      </c>
      <c r="U74" s="85"/>
      <c r="V74" s="84" t="str">
        <f>IF(OR(U67=0,N74="",R74=""),"",IF(U67&gt;=(0.5*R74),"HABIL","NO HABIL"))</f>
        <v/>
      </c>
      <c r="W74" s="85"/>
      <c r="X74" s="84" t="str">
        <f>IF(OR(W67=0,N74="",R74=""),"",IF(W67&gt;=$X$9,"HABIL","NO HABIL"))</f>
        <v/>
      </c>
      <c r="Y74" s="112"/>
      <c r="Z74" s="84" t="str">
        <f>IF(OR(Y67=0,N74="",R74=""),"",IF(Y67&lt;=$Z$9,"HABIL","NO HABIL"))</f>
        <v/>
      </c>
      <c r="AA74" s="78">
        <v>0</v>
      </c>
      <c r="AB74" s="78"/>
      <c r="AC74" s="84" t="str">
        <f>IF(OR(AB67=0,N74="",R74=""),"",IF(AB67&gt;=$AC$9,"HABIL","NO HABIL"))</f>
        <v/>
      </c>
      <c r="AD74" s="84" t="str">
        <f t="shared" si="7"/>
        <v/>
      </c>
      <c r="AE74" s="114">
        <f t="shared" si="41"/>
        <v>0</v>
      </c>
      <c r="AF74" s="105" t="str">
        <f t="shared" si="42"/>
        <v>MIPYME</v>
      </c>
      <c r="AG74" s="125"/>
      <c r="AH74" s="84" t="str">
        <f>IF(OR(AG67=0,N74="",R74=""),"",IF(AG67&gt;=$AH$9,"HABIL","NO HABIL"))</f>
        <v/>
      </c>
      <c r="AI74" s="125"/>
      <c r="AJ74" s="84" t="str">
        <f>IF(OR(AI67=0,N74="",R74=""),"",IF(AI67&gt;=$AJ$9,"HABIL","NO HABIL"))</f>
        <v/>
      </c>
      <c r="AK74" s="121" t="str">
        <f t="shared" si="43"/>
        <v/>
      </c>
    </row>
    <row r="75" spans="2:37" ht="18" customHeight="1" x14ac:dyDescent="0.25">
      <c r="B75" s="76" t="str">
        <f>IF(C75="","",B74+0.1)</f>
        <v/>
      </c>
      <c r="C75" s="95"/>
      <c r="D75" s="156"/>
      <c r="E75" s="75">
        <f>IF(ISERROR(VLOOKUP(C75,#REF!,2,0)),0,VLOOKUP(C75,#REF!,2,0))</f>
        <v>0</v>
      </c>
      <c r="F75" s="75">
        <f>IF(ISERROR(VLOOKUP(C75,#REF!,3,0)),0,VLOOKUP(C75,#REF!,3,0))</f>
        <v>0</v>
      </c>
      <c r="G75" s="75">
        <f>IF(ISERROR(VLOOKUP(C75,#REF!,4,0)),0,VLOOKUP(C75,#REF!,4,0))</f>
        <v>0</v>
      </c>
      <c r="H75" s="75">
        <f>IF(ISERROR(VLOOKUP(C75,#REF!,5,0)),0,VLOOKUP(C75,#REF!,5,0))</f>
        <v>0</v>
      </c>
      <c r="I75" s="148">
        <f t="shared" si="38"/>
        <v>0</v>
      </c>
      <c r="J75" s="75">
        <f t="shared" si="39"/>
        <v>0</v>
      </c>
      <c r="K75" s="148">
        <f t="shared" si="40"/>
        <v>0</v>
      </c>
      <c r="L75" s="148">
        <f>IF(ISERROR(VLOOKUP(C75,#REF!,6,0)),0,VLOOKUP(C75,#REF!,6,0))</f>
        <v>0</v>
      </c>
      <c r="M75" s="148">
        <f>IF(ISERROR(VLOOKUP(C75,#REF!,7,0)),0,VLOOKUP(C75,#REF!,7,0))</f>
        <v>0</v>
      </c>
      <c r="N75" s="145"/>
      <c r="O75" s="145" t="str">
        <f>IF(ISERROR(VLOOKUP(N75,POA!$A$2:$C$16,3,0)),"",VLOOKUP(N75,POA!$A$2:$C$16,3,0))</f>
        <v/>
      </c>
      <c r="P75" s="78"/>
      <c r="Q75" s="78" t="str">
        <f>IF(ISERROR(VLOOKUP(P75,POA!$A$2:$F$16,4,0)),"",VLOOKUP(P75,POA!$A$2:$F$16,4,0))</f>
        <v/>
      </c>
      <c r="R75" s="80" t="str">
        <f>IF(ISERROR(VLOOKUP(N75,POA!$A$2:$C$16,2,0)),"",VLOOKUP(N75,POA!$A$2:$C$16,2,0))</f>
        <v/>
      </c>
      <c r="S75" s="85"/>
      <c r="T75" s="84" t="str">
        <f>IF(OR(S67=0,N75="",R75=""),"",IF(S67&gt;=(0.4*R75),"HABIL","NO HABIL"))</f>
        <v/>
      </c>
      <c r="U75" s="85"/>
      <c r="V75" s="84" t="str">
        <f>IF(OR(U67=0,N75="",R75=""),"",IF(U67&gt;=(0.5*R75),"HABIL","NO HABIL"))</f>
        <v/>
      </c>
      <c r="W75" s="85"/>
      <c r="X75" s="84" t="str">
        <f>IF(OR(W67=0,N75="",R75=""),"",IF(W67&gt;=$X$9,"HABIL","NO HABIL"))</f>
        <v/>
      </c>
      <c r="Y75" s="112"/>
      <c r="Z75" s="84" t="str">
        <f>IF(OR(Y67=0,N75="",R75=""),"",IF(Y67&lt;=$Z$9,"HABIL","NO HABIL"))</f>
        <v/>
      </c>
      <c r="AA75" s="78">
        <v>0</v>
      </c>
      <c r="AB75" s="78"/>
      <c r="AC75" s="84" t="str">
        <f>IF(OR(AB67=0,N75="",R75=""),"",IF(AB67&gt;=$AC$9,"HABIL","NO HABIL"))</f>
        <v/>
      </c>
      <c r="AD75" s="84" t="str">
        <f t="shared" si="7"/>
        <v/>
      </c>
      <c r="AE75" s="114">
        <f t="shared" si="41"/>
        <v>0</v>
      </c>
      <c r="AF75" s="105" t="str">
        <f t="shared" si="42"/>
        <v>MIPYME</v>
      </c>
      <c r="AG75" s="125"/>
      <c r="AH75" s="84" t="str">
        <f>IF(OR(AG67=0,N75="",R75=""),"",IF(AG67&gt;=$AH$9,"HABIL","NO HABIL"))</f>
        <v/>
      </c>
      <c r="AI75" s="125"/>
      <c r="AJ75" s="84" t="str">
        <f>IF(OR(AI67=0,N75="",R75=""),"",IF(AI67&gt;=$AJ$9,"HABIL","NO HABIL"))</f>
        <v/>
      </c>
      <c r="AK75" s="118" t="str">
        <f t="shared" si="43"/>
        <v/>
      </c>
    </row>
    <row r="76" spans="2:37" ht="18" customHeight="1" x14ac:dyDescent="0.25">
      <c r="B76" s="76" t="str">
        <f>IF(C76="","",B75+0.1)</f>
        <v/>
      </c>
      <c r="C76" s="95"/>
      <c r="D76" s="156"/>
      <c r="E76" s="75">
        <f>IF(ISERROR(VLOOKUP(C76,#REF!,2,0)),0,VLOOKUP(C76,#REF!,2,0))</f>
        <v>0</v>
      </c>
      <c r="F76" s="75">
        <f>IF(ISERROR(VLOOKUP(C76,#REF!,3,0)),0,VLOOKUP(C76,#REF!,3,0))</f>
        <v>0</v>
      </c>
      <c r="G76" s="75">
        <f>IF(ISERROR(VLOOKUP(C76,#REF!,4,0)),0,VLOOKUP(C76,#REF!,4,0))</f>
        <v>0</v>
      </c>
      <c r="H76" s="75">
        <f>IF(ISERROR(VLOOKUP(C76,#REF!,5,0)),0,VLOOKUP(C76,#REF!,5,0))</f>
        <v>0</v>
      </c>
      <c r="I76" s="148">
        <f t="shared" si="38"/>
        <v>0</v>
      </c>
      <c r="J76" s="75">
        <f t="shared" si="39"/>
        <v>0</v>
      </c>
      <c r="K76" s="148">
        <f t="shared" si="40"/>
        <v>0</v>
      </c>
      <c r="L76" s="148">
        <f>IF(ISERROR(VLOOKUP(C76,#REF!,6,0)),0,VLOOKUP(C76,#REF!,6,0))</f>
        <v>0</v>
      </c>
      <c r="M76" s="148">
        <f>IF(ISERROR(VLOOKUP(C76,#REF!,7,0)),0,VLOOKUP(C76,#REF!,7,0))</f>
        <v>0</v>
      </c>
      <c r="N76" s="145"/>
      <c r="O76" s="145" t="str">
        <f>IF(ISERROR(VLOOKUP(N76,POA!$A$2:$C$16,3,0)),"",VLOOKUP(N76,POA!$A$2:$C$16,3,0))</f>
        <v/>
      </c>
      <c r="P76" s="78"/>
      <c r="Q76" s="78" t="str">
        <f>IF(ISERROR(VLOOKUP(P76,POA!$A$2:$F$16,4,0)),"",VLOOKUP(P76,POA!$A$2:$F$16,4,0))</f>
        <v/>
      </c>
      <c r="R76" s="80" t="str">
        <f>IF(ISERROR(VLOOKUP(N76,POA!$A$2:$C$16,2,0)),"",VLOOKUP(N76,POA!$A$2:$C$16,2,0))</f>
        <v/>
      </c>
      <c r="S76" s="85"/>
      <c r="T76" s="84" t="str">
        <f>IF(OR(S67=0,N76="",R76=""),"",IF(S67&gt;=(0.4*R76),"HABIL","NO HABIL"))</f>
        <v/>
      </c>
      <c r="U76" s="85"/>
      <c r="V76" s="84" t="str">
        <f>IF(OR(U67=0,N76="",R76=""),"",IF(U67&gt;=(0.5*R76),"HABIL","NO HABIL"))</f>
        <v/>
      </c>
      <c r="W76" s="85"/>
      <c r="X76" s="84" t="str">
        <f>IF(OR(W67=0,N76="",R76=""),"",IF(W67&gt;=$X$9,"HABIL","NO HABIL"))</f>
        <v/>
      </c>
      <c r="Y76" s="112"/>
      <c r="Z76" s="84" t="str">
        <f>IF(OR(Y67=0,N76="",R76=""),"",IF(Y67&lt;=$Z$9,"HABIL","NO HABIL"))</f>
        <v/>
      </c>
      <c r="AA76" s="78">
        <v>0</v>
      </c>
      <c r="AB76" s="78"/>
      <c r="AC76" s="84" t="str">
        <f>IF(OR(AB67=0,N76="",R76=""),"",IF(AB67&gt;=$AC$9,"HABIL","NO HABIL"))</f>
        <v/>
      </c>
      <c r="AD76" s="84" t="str">
        <f t="shared" si="7"/>
        <v/>
      </c>
      <c r="AE76" s="114">
        <f t="shared" si="41"/>
        <v>0</v>
      </c>
      <c r="AF76" s="105" t="str">
        <f t="shared" si="42"/>
        <v>MIPYME</v>
      </c>
      <c r="AG76" s="125"/>
      <c r="AH76" s="84" t="str">
        <f>IF(OR(AG67=0,N76="",R76=""),"",IF(AG67&gt;=$AH$9,"HABIL","NO HABIL"))</f>
        <v/>
      </c>
      <c r="AI76" s="125"/>
      <c r="AJ76" s="84" t="str">
        <f>IF(OR(AI67=0,N76="",R76=""),"",IF(AI67&gt;=$AJ$9,"HABIL","NO HABIL"))</f>
        <v/>
      </c>
      <c r="AK76" s="118" t="str">
        <f t="shared" si="43"/>
        <v/>
      </c>
    </row>
    <row r="77" spans="2:37" ht="18" customHeight="1" thickBot="1" x14ac:dyDescent="0.3">
      <c r="B77" s="93" t="str">
        <f>IF(C77="","",B76+0.1)</f>
        <v/>
      </c>
      <c r="C77" s="96"/>
      <c r="D77" s="96"/>
      <c r="E77" s="79">
        <f>IF(ISERROR(VLOOKUP(C77,#REF!,2,0)),0,VLOOKUP(C77,#REF!,2,0))</f>
        <v>0</v>
      </c>
      <c r="F77" s="79">
        <f>IF(ISERROR(VLOOKUP(C77,#REF!,3,0)),0,VLOOKUP(C77,#REF!,3,0))</f>
        <v>0</v>
      </c>
      <c r="G77" s="79">
        <f>IF(ISERROR(VLOOKUP(C77,#REF!,4,0)),0,VLOOKUP(C77,#REF!,4,0))</f>
        <v>0</v>
      </c>
      <c r="H77" s="79">
        <f>IF(ISERROR(VLOOKUP(C77,#REF!,5,0)),0,VLOOKUP(C77,#REF!,5,0))</f>
        <v>0</v>
      </c>
      <c r="I77" s="79">
        <f t="shared" si="38"/>
        <v>0</v>
      </c>
      <c r="J77" s="79">
        <f t="shared" si="39"/>
        <v>0</v>
      </c>
      <c r="K77" s="79">
        <f t="shared" si="40"/>
        <v>0</v>
      </c>
      <c r="L77" s="79">
        <f>IF(ISERROR(VLOOKUP(C77,#REF!,6,0)),0,VLOOKUP(C77,#REF!,6,0))</f>
        <v>0</v>
      </c>
      <c r="M77" s="79">
        <f>IF(ISERROR(VLOOKUP(C77,#REF!,7,0)),0,VLOOKUP(C77,#REF!,7,0))</f>
        <v>0</v>
      </c>
      <c r="N77" s="146"/>
      <c r="O77" s="146" t="str">
        <f>IF(ISERROR(VLOOKUP(N77,POA!$A$2:$C$16,3,0)),"",VLOOKUP(N77,POA!$A$2:$C$16,3,0))</f>
        <v/>
      </c>
      <c r="P77" s="90"/>
      <c r="Q77" s="90" t="str">
        <f>IF(ISERROR(VLOOKUP(P77,POA!$A$2:$F$16,4,0)),"",VLOOKUP(P77,POA!$A$2:$F$16,4,0))</f>
        <v/>
      </c>
      <c r="R77" s="83" t="str">
        <f>IF(ISERROR(VLOOKUP(N77,POA!$A$2:$C$16,2,0)),"",VLOOKUP(N77,POA!$A$2:$C$16,2,0))</f>
        <v/>
      </c>
      <c r="S77" s="92"/>
      <c r="T77" s="91" t="str">
        <f>IF(OR(S67=0,N77="",R77=""),"",IF(S67&gt;=(0.4*R77),"HABIL","NO HABIL"))</f>
        <v/>
      </c>
      <c r="U77" s="92"/>
      <c r="V77" s="91" t="str">
        <f>IF(OR(U67=0,N77="",R77=""),"",IF(U67&gt;=(0.5*R77),"HABIL","NO HABIL"))</f>
        <v/>
      </c>
      <c r="W77" s="92"/>
      <c r="X77" s="91" t="str">
        <f>IF(OR(W67=0,N77="",R77=""),"",IF(W67&gt;=$X$9,"HABIL","NO HABIL"))</f>
        <v/>
      </c>
      <c r="Y77" s="113"/>
      <c r="Z77" s="91" t="str">
        <f>IF(OR(Y67=0,N77="",R77=""),"",IF(Y67&lt;=$Z$9,"HABIL","NO HABIL"))</f>
        <v/>
      </c>
      <c r="AA77" s="90">
        <v>0</v>
      </c>
      <c r="AB77" s="90"/>
      <c r="AC77" s="91" t="str">
        <f>IF(OR(AB67=0,N77="",R77=""),"",IF(AB67&gt;=$AC$9,"HABIL","NO HABIL"))</f>
        <v/>
      </c>
      <c r="AD77" s="91" t="str">
        <f t="shared" si="7"/>
        <v/>
      </c>
      <c r="AE77" s="116">
        <f t="shared" si="41"/>
        <v>0</v>
      </c>
      <c r="AF77" s="106" t="str">
        <f t="shared" si="42"/>
        <v>MIPYME</v>
      </c>
      <c r="AG77" s="126"/>
      <c r="AH77" s="91" t="str">
        <f>IF(OR(AG67=0,N77="",R77=""),"",IF(AG67&gt;=$AH$9,"HABIL","NO HABIL"))</f>
        <v/>
      </c>
      <c r="AI77" s="126"/>
      <c r="AJ77" s="91" t="str">
        <f>IF(OR(AI67=0,N77="",R77=""),"",IF(AI67&gt;=$AJ$9,"HABIL","NO HABIL"))</f>
        <v/>
      </c>
      <c r="AK77" s="119" t="str">
        <f t="shared" si="43"/>
        <v/>
      </c>
    </row>
    <row r="78" spans="2:37" ht="18" customHeight="1" x14ac:dyDescent="0.25">
      <c r="B78" s="86">
        <v>7</v>
      </c>
      <c r="C78" s="87" t="s">
        <v>221</v>
      </c>
      <c r="D78" s="94">
        <f>IF(SUM(D79:D88)=0,"",SUM(D79:D88))</f>
        <v>1</v>
      </c>
      <c r="E78" s="88">
        <f>IF(ISERROR(($D79*E79)+($D80*E80)+($D81*E81)+($D82*E82)+($D83*E83)+($D84*E84)+($D85*E85)+($D86*E86)+($D87*E87)+($D88*E88)),"",($D79*E79)+($D80*E80)+($D81*E81)+($D82*E82)+($D83*E83)+($D84*E84)+($D85*E85)+($D86*E86)+($D87*E87)+($D88*E88))</f>
        <v>1742928485</v>
      </c>
      <c r="F78" s="88">
        <f>IF(ISERROR(($D79*F79)+($D80*F80)+($D81*F81)+($D82*F82)+($D83*F83)+($D84*F84)+($D85*F85)+($D86*F86)+($D87*F87)+($D88*F88)),"",($D79*F79)+($D80*F80)+($D81*F81)+($D82*F82)+($D83*F83)+($D84*F84)+($D85*F85)+($D86*F86)+($D87*F87)+($D88*F88))</f>
        <v>4894185197</v>
      </c>
      <c r="G78" s="88">
        <f>IF(ISERROR(($D79*G79)+($D80*G80)+($D81*G81)+($D82*G82)+($D83*G83)+($D84*G84)+($D85*G85)+($D86*G86)+($D87*G87)+($D88*G88)),"",($D79*G79)+($D80*G80)+($D81*G81)+($D82*G82)+($D83*G83)+($D84*G84)+($D85*G85)+($D86*G86)+($D87*G87)+($D88*G88))</f>
        <v>376765621</v>
      </c>
      <c r="H78" s="88">
        <f>IF(ISERROR(($D79*H79)+($D80*H80)+($D81*H81)+($D82*H82)+($D83*H83)+($D84*H84)+($D85*H85)+($D86*H86)+($D87*H87)+($D88*H88)),"",($D79*H79)+($D80*H80)+($D81*H81)+($D82*H82)+($D83*H83)+($D84*H84)+($D85*H85)+($D86*H86)+($D87*H87)+($D88*H88))</f>
        <v>1809148856</v>
      </c>
      <c r="I78" s="88">
        <f>IF(ISERROR(SUM(I79:I88)),"",SUM(I79:I88))</f>
        <v>1366162864</v>
      </c>
      <c r="J78" s="88">
        <f>IF(ISERROR(SUM(J79:J88)),"",SUM(J79:J88))</f>
        <v>3085036341</v>
      </c>
      <c r="K78" s="88">
        <f>IF(ISERROR(($D79*K79)+($D80*K80)+($D81*K81)+($D82*K82)+($D83*K83)+($D84*K84)+($D85*K85)+($D86*K86)+($D87*K87)+($D88*K88)),"",($D79*K79)+($D80*K80)+($D81*K81)+($D82*K82)+($D83*K83)+($D84*K84)+($D85*K85)+($D86*K86)+($D87*K87)+($D88*K88))</f>
        <v>3085036341</v>
      </c>
      <c r="L78" s="88">
        <f>IF(ISERROR(($D79*L79)+($D80*L80)+($D81*L81)+($D82*L82)+($D83*L83)+($D84*L84)+($D85*L85)+($D86*L86)+($D87*L87)+($D88*L88)),"",($D79*L79)+($D80*L80)+($D81*L81)+($D82*L82)+($D83*L83)+($D84*L84)+($D85*L85)+($D86*L86)+($D87*L87)+($D88*L88))</f>
        <v>766680740</v>
      </c>
      <c r="M78" s="88">
        <f>IF(ISERROR(($D79*M79)+($D80*M80)+($D81*M81)+($D82*M82)+($D83*M83)+($D84*M84)+($D85*M85)+($D86*M86)+($D87*M87)+($D88*M88)),"",($D79*M79)+($D80*M80)+($D81*M81)+($D82*M82)+($D83*M83)+($D84*M84)+($D85*M85)+($D86*M86)+($D87*M87)+($D88*M88))</f>
        <v>44934120</v>
      </c>
      <c r="N78" s="81">
        <v>1</v>
      </c>
      <c r="O78" s="151">
        <f>IF(ISERROR(VLOOKUP(N78,POA!$A$2:$C$16,3,0)),"",VLOOKUP(N78,POA!$A$2:$C$16,3,0))</f>
        <v>8</v>
      </c>
      <c r="P78" s="97"/>
      <c r="Q78" s="81">
        <f>+SUM(Q79:Q88)</f>
        <v>0</v>
      </c>
      <c r="R78" s="82">
        <f>IF(ISERROR(VLOOKUP(N78,POA!$A$2:$C$16,2,0)),"",VLOOKUP(N78,POA!$A$2:$C$16,2,0))</f>
        <v>2700000000</v>
      </c>
      <c r="S78" s="149">
        <f>SUM(I78)</f>
        <v>1366162864</v>
      </c>
      <c r="T78" s="89" t="str">
        <f>IF(OR(S78=0,N78="",R78=""),"",IF(S78&gt;=(R78/O78),"HABIL","NO HABIL"))</f>
        <v>HABIL</v>
      </c>
      <c r="U78" s="88">
        <f>SUM(J78)</f>
        <v>3085036341</v>
      </c>
      <c r="V78" s="89" t="str">
        <f>IF(OR(U78=0,N78="",R78=""),"",IF(U78&gt;=(20%*R78),"HABIL","NO HABIL"))</f>
        <v>HABIL</v>
      </c>
      <c r="W78" s="88">
        <f>IF(ISERROR(SUM(E78/G78)),0,SUM(E78/G78))</f>
        <v>4.6260284586846634</v>
      </c>
      <c r="X78" s="89" t="str">
        <f>IF(OR(W78=0,N78="",R78=""),"",IF(W78&gt;=$X$9,"HABIL","NO HABIL"))</f>
        <v>HABIL</v>
      </c>
      <c r="Y78" s="153">
        <f>IF(ISERROR(SUM(H78/F78)),0,SUM(H78/F78))</f>
        <v>0.36965271708740366</v>
      </c>
      <c r="Z78" s="89" t="str">
        <f>IF(OR(Y78=0,N78="",R78=""),"",IF(Y78&lt;=$Z$9,"HABIL","NO HABIL"))</f>
        <v>HABIL</v>
      </c>
      <c r="AA78" s="81">
        <f>+SUM(AA79:AA88)</f>
        <v>0</v>
      </c>
      <c r="AB78" s="153">
        <f>IF(ISERROR(SUM(L78/M78)),0,SUM(L78/M78))</f>
        <v>17.062329027474</v>
      </c>
      <c r="AC78" s="89" t="str">
        <f>IF(OR(AB78=0,N78="",R78=""),"",IF(AB78&gt;=$AC$9,"HABIL","NO HABIL"))</f>
        <v>HABIL</v>
      </c>
      <c r="AD78" s="89" t="str">
        <f t="shared" si="7"/>
        <v>HABIL</v>
      </c>
      <c r="AE78" s="115"/>
      <c r="AF78" s="104"/>
      <c r="AG78" s="153">
        <f>IF(ISERROR(SUM(L78/K78)),0,SUM(L78/K78))</f>
        <v>0.24851595095034895</v>
      </c>
      <c r="AH78" s="89" t="str">
        <f>IF(OR(AG78=0,N78="",R78=""),"",IF(AG78&gt;=$AH$9,"HABIL","NO HABIL"))</f>
        <v>HABIL</v>
      </c>
      <c r="AI78" s="153">
        <f>IF(ISERROR(SUM(L78/F78)),0,SUM(L78/F78))</f>
        <v>0.15665135444199252</v>
      </c>
      <c r="AJ78" s="89" t="str">
        <f>IF(OR(AI78=0,N78="",R78=""),"",IF(AI78&gt;=$AJ$9,"HABIL","NO HABIL"))</f>
        <v>HABIL</v>
      </c>
      <c r="AK78" s="117" t="str">
        <f t="shared" si="43"/>
        <v>HABIL</v>
      </c>
    </row>
    <row r="79" spans="2:37" ht="18" customHeight="1" x14ac:dyDescent="0.25">
      <c r="B79" s="76">
        <f t="shared" ref="B79:B84" si="44">IF(C79="","",B78+0.1)</f>
        <v>7.1</v>
      </c>
      <c r="C79" s="77" t="s">
        <v>221</v>
      </c>
      <c r="D79" s="156">
        <v>1</v>
      </c>
      <c r="E79" s="75">
        <v>1742928485</v>
      </c>
      <c r="F79" s="75">
        <v>4894185197</v>
      </c>
      <c r="G79" s="75">
        <v>376765621</v>
      </c>
      <c r="H79" s="75">
        <v>1809148856</v>
      </c>
      <c r="I79" s="148">
        <f t="shared" ref="I79:I88" si="45">IF(ISERROR(E79-G79),"",E79-G79)</f>
        <v>1366162864</v>
      </c>
      <c r="J79" s="75">
        <f t="shared" ref="J79:J88" si="46">IF(ISERROR(F79-H79),"",F79-H79)</f>
        <v>3085036341</v>
      </c>
      <c r="K79" s="148">
        <f t="shared" ref="K79:K88" si="47">IF(ISERROR(F79-H79),"",F79-H79)</f>
        <v>3085036341</v>
      </c>
      <c r="L79" s="148">
        <v>766680740</v>
      </c>
      <c r="M79" s="148">
        <v>44934120</v>
      </c>
      <c r="N79" s="147"/>
      <c r="O79" s="152" t="str">
        <f>IF(ISERROR(VLOOKUP(N79,POA!$A$2:$C$16,3,0)),"",VLOOKUP(N79,POA!$A$2:$C$16,3,0))</f>
        <v/>
      </c>
      <c r="P79" s="78"/>
      <c r="Q79" s="78" t="str">
        <f>IF(ISERROR(VLOOKUP(P79,POA!$A$2:$F$16,4,0)),"",VLOOKUP(P79,POA!$A$2:$F$16,4,0))</f>
        <v/>
      </c>
      <c r="R79" s="80" t="str">
        <f>IF(ISERROR(VLOOKUP(N79,POA!$A$2:$C$16,2,0)),"",VLOOKUP(N79,POA!$A$2:$C$16,2,0))</f>
        <v/>
      </c>
      <c r="S79" s="85"/>
      <c r="T79" s="84" t="str">
        <f>IF(OR(S78=0,N79="",R79=""),"",IF(S78&gt;=(0.4*R79),"HABIL","NO HABIL"))</f>
        <v/>
      </c>
      <c r="U79" s="85"/>
      <c r="V79" s="84" t="str">
        <f>IF(OR(U78=0,N79="",R79=""),"",IF(U78&gt;=(20%*R79),"HABIL","NO HABIL"))</f>
        <v/>
      </c>
      <c r="W79" s="85"/>
      <c r="X79" s="84" t="str">
        <f>IF(OR(W78=0,N79="",R79=""),"",IF(W78&gt;=$X$9,"HABIL","NO HABIL"))</f>
        <v/>
      </c>
      <c r="Y79" s="112"/>
      <c r="Z79" s="84" t="str">
        <f>IF(OR(Y78=0,N79="",R79=""),"",IF(Y78&lt;=$Z$9,"HABIL","NO HABIL"))</f>
        <v/>
      </c>
      <c r="AA79" s="78" t="s">
        <v>198</v>
      </c>
      <c r="AB79" s="78"/>
      <c r="AC79" s="84" t="str">
        <f>IF(OR(AB78=0,N79="",R79=""),"",IF(AB78&gt;=$AC$9,"HABIL","NO HABIL"))</f>
        <v/>
      </c>
      <c r="AD79" s="84" t="str">
        <f t="shared" si="7"/>
        <v/>
      </c>
      <c r="AE79" s="114">
        <f t="shared" ref="AE79:AE88" si="48">IF(ISERROR(F79/$AF$9),"",F79/$AF$9)</f>
        <v>8636.2893894476802</v>
      </c>
      <c r="AF79" s="105" t="str">
        <f>+IF(AE79&lt;$AF$10,"MIPYME","NO CUMPLE")</f>
        <v>MIPYME</v>
      </c>
      <c r="AG79" s="125"/>
      <c r="AH79" s="84" t="str">
        <f>IF(OR(AG78=0,N79="",R79=""),"",IF(AG78&gt;=$AH$9,"HABIL","NO HABIL"))</f>
        <v/>
      </c>
      <c r="AI79" s="125"/>
      <c r="AJ79" s="84" t="str">
        <f>IF(OR(AI78=0,N79="",R79=""),"",IF(AI78&gt;=$AJ$9,"HABIL","NO HABIL"))</f>
        <v/>
      </c>
      <c r="AK79" s="120" t="str">
        <f>IF(OR(AH79="",AJ79=""),"",IF(AH79="NO HABIL","NO HABIL",IF(AJ79="NO HABIL","NO HABIL",IF(AJ79="NO HABIL","NO HABIL","HABIL"))))</f>
        <v/>
      </c>
    </row>
    <row r="80" spans="2:37" ht="18" customHeight="1" x14ac:dyDescent="0.25">
      <c r="B80" s="76" t="str">
        <f t="shared" si="44"/>
        <v/>
      </c>
      <c r="C80" s="95"/>
      <c r="D80" s="156"/>
      <c r="E80" s="75"/>
      <c r="F80" s="75"/>
      <c r="G80" s="75"/>
      <c r="H80" s="75"/>
      <c r="I80" s="148">
        <f t="shared" si="45"/>
        <v>0</v>
      </c>
      <c r="J80" s="75">
        <f t="shared" si="46"/>
        <v>0</v>
      </c>
      <c r="K80" s="148">
        <f t="shared" si="47"/>
        <v>0</v>
      </c>
      <c r="L80" s="148"/>
      <c r="M80" s="148"/>
      <c r="N80" s="145"/>
      <c r="O80" s="145" t="str">
        <f>IF(ISERROR(VLOOKUP(N80,POA!$A$2:$C$16,3,0)),"",VLOOKUP(N80,POA!$A$2:$C$16,3,0))</f>
        <v/>
      </c>
      <c r="P80" s="78"/>
      <c r="Q80" s="78" t="str">
        <f>IF(ISERROR(VLOOKUP(P80,POA!$A$2:$F$16,4,0)),"",VLOOKUP(P80,POA!$A$2:$F$16,4,0))</f>
        <v/>
      </c>
      <c r="R80" s="80" t="str">
        <f>IF(ISERROR(VLOOKUP(N80,POA!$A$2:$C$16,2,0)),"",VLOOKUP(N80,POA!$A$2:$C$16,2,0))</f>
        <v/>
      </c>
      <c r="S80" s="85"/>
      <c r="T80" s="84" t="str">
        <f>IF(OR(S78=0,N80="",R80=""),"",IF(S78&gt;=(0.4*R80),"HABIL","NO HABIL"))</f>
        <v/>
      </c>
      <c r="U80" s="85"/>
      <c r="V80" s="84" t="str">
        <f>IF(OR(U78=0,N80="",R80=""),"",IF(U78&gt;=(20%*R80),"HABIL","NO HABIL"))</f>
        <v/>
      </c>
      <c r="W80" s="85"/>
      <c r="X80" s="84" t="str">
        <f>IF(OR(W78=0,N80="",R80=""),"",IF(W78&gt;=$X$9,"HABIL","NO HABIL"))</f>
        <v/>
      </c>
      <c r="Y80" s="112"/>
      <c r="Z80" s="84" t="str">
        <f>IF(OR(Y78=0,N80="",R80=""),"",IF(Y78&lt;=$Z$9,"HABIL","NO HABIL"))</f>
        <v/>
      </c>
      <c r="AA80" s="78" t="s">
        <v>198</v>
      </c>
      <c r="AB80" s="78"/>
      <c r="AC80" s="84" t="str">
        <f>IF(OR(AB78=0,N80="",R80=""),"",IF(AB78&gt;=$AC$9,"HABIL","NO HABIL"))</f>
        <v/>
      </c>
      <c r="AD80" s="84" t="str">
        <f t="shared" si="7"/>
        <v/>
      </c>
      <c r="AE80" s="114">
        <f t="shared" si="48"/>
        <v>0</v>
      </c>
      <c r="AF80" s="105" t="str">
        <f t="shared" ref="AF80:AF88" si="49">+IF(AE80&lt;$AF$10,"MIPYME","NO CUMPLE")</f>
        <v>MIPYME</v>
      </c>
      <c r="AG80" s="125"/>
      <c r="AH80" s="84" t="str">
        <f>IF(OR(AG78=0,N80="",R80=""),"",IF(AG78&gt;=$AH$9,"HABIL","NO HABIL"))</f>
        <v/>
      </c>
      <c r="AI80" s="125"/>
      <c r="AJ80" s="84" t="str">
        <f>IF(OR(AI78=0,N80="",R80=""),"",IF(AI78&gt;=$AJ$9,"HABIL","NO HABIL"))</f>
        <v/>
      </c>
      <c r="AK80" s="121" t="str">
        <f t="shared" ref="AK80:AK89" si="50">IF(OR(AH80="",AJ80=""),"",IF(AH80="NO HABIL","NO HABIL",IF(AJ80="NO HABIL","NO HABIL",IF(AJ80="NO HABIL","NO HABIL","HABIL"))))</f>
        <v/>
      </c>
    </row>
    <row r="81" spans="2:37" ht="18" customHeight="1" x14ac:dyDescent="0.25">
      <c r="B81" s="76" t="str">
        <f t="shared" si="44"/>
        <v/>
      </c>
      <c r="C81" s="95"/>
      <c r="D81" s="156"/>
      <c r="E81" s="75">
        <f>IF(ISERROR(VLOOKUP(C81,#REF!,2,0)),0,VLOOKUP(C81,#REF!,2,0))</f>
        <v>0</v>
      </c>
      <c r="F81" s="75">
        <f>IF(ISERROR(VLOOKUP(C81,#REF!,3,0)),0,VLOOKUP(C81,#REF!,3,0))</f>
        <v>0</v>
      </c>
      <c r="G81" s="75">
        <f>IF(ISERROR(VLOOKUP(C81,#REF!,4,0)),0,VLOOKUP(C81,#REF!,4,0))</f>
        <v>0</v>
      </c>
      <c r="H81" s="75">
        <f>IF(ISERROR(VLOOKUP(C81,#REF!,5,0)),0,VLOOKUP(C81,#REF!,5,0))</f>
        <v>0</v>
      </c>
      <c r="I81" s="148">
        <f t="shared" si="45"/>
        <v>0</v>
      </c>
      <c r="J81" s="75">
        <f t="shared" si="46"/>
        <v>0</v>
      </c>
      <c r="K81" s="148">
        <f t="shared" si="47"/>
        <v>0</v>
      </c>
      <c r="L81" s="148">
        <f>IF(ISERROR(VLOOKUP(C81,#REF!,6,0)),0,VLOOKUP(C81,#REF!,6,0))</f>
        <v>0</v>
      </c>
      <c r="M81" s="148">
        <f>IF(ISERROR(VLOOKUP(C81,#REF!,7,0)),0,VLOOKUP(C81,#REF!,7,0))</f>
        <v>0</v>
      </c>
      <c r="N81" s="145"/>
      <c r="O81" s="145" t="str">
        <f>IF(ISERROR(VLOOKUP(N81,POA!$A$2:$C$16,3,0)),"",VLOOKUP(N81,POA!$A$2:$C$16,3,0))</f>
        <v/>
      </c>
      <c r="P81" s="78"/>
      <c r="Q81" s="78" t="str">
        <f>IF(ISERROR(VLOOKUP(P81,POA!$A$2:$F$16,4,0)),"",VLOOKUP(P81,POA!$A$2:$F$16,4,0))</f>
        <v/>
      </c>
      <c r="R81" s="80" t="str">
        <f>IF(ISERROR(VLOOKUP(N81,POA!$A$2:$C$16,2,0)),"",VLOOKUP(N81,POA!$A$2:$C$16,2,0))</f>
        <v/>
      </c>
      <c r="S81" s="85"/>
      <c r="T81" s="84" t="str">
        <f>IF(OR(S78=0,N81="",R81=""),"",IF(S78&gt;=(0.4*R81),"HABIL","NO HABIL"))</f>
        <v/>
      </c>
      <c r="U81" s="85"/>
      <c r="V81" s="84" t="str">
        <f>IF(OR(U78=0,N81="",R81=""),"",IF(U78&gt;=(0.5*R81),"HABIL","NO HABIL"))</f>
        <v/>
      </c>
      <c r="W81" s="85"/>
      <c r="X81" s="84" t="str">
        <f>IF(OR(W78=0,N81="",R81=""),"",IF(W78&gt;=$X$9,"HABIL","NO HABIL"))</f>
        <v/>
      </c>
      <c r="Y81" s="112"/>
      <c r="Z81" s="84" t="str">
        <f>IF(OR(Y78=0,N81="",R81=""),"",IF(Y78&lt;=$Z$9,"HABIL","NO HABIL"))</f>
        <v/>
      </c>
      <c r="AA81" s="78">
        <v>0</v>
      </c>
      <c r="AB81" s="78"/>
      <c r="AC81" s="84" t="str">
        <f>IF(OR(AB78=0,N81="",R81=""),"",IF(AB78&gt;=$AC$9,"HABIL","NO HABIL"))</f>
        <v/>
      </c>
      <c r="AD81" s="84" t="str">
        <f t="shared" si="7"/>
        <v/>
      </c>
      <c r="AE81" s="114">
        <f t="shared" si="48"/>
        <v>0</v>
      </c>
      <c r="AF81" s="105" t="str">
        <f t="shared" si="49"/>
        <v>MIPYME</v>
      </c>
      <c r="AG81" s="125"/>
      <c r="AH81" s="84" t="str">
        <f>IF(OR(AG78=0,N81="",R81=""),"",IF(AG78&gt;=$AH$9,"HABIL","NO HABIL"))</f>
        <v/>
      </c>
      <c r="AI81" s="125"/>
      <c r="AJ81" s="84" t="str">
        <f>IF(OR(AI78=0,N81="",R81=""),"",IF(AI78&gt;=$AJ$9,"HABIL","NO HABIL"))</f>
        <v/>
      </c>
      <c r="AK81" s="121" t="str">
        <f t="shared" si="50"/>
        <v/>
      </c>
    </row>
    <row r="82" spans="2:37" ht="18" customHeight="1" x14ac:dyDescent="0.25">
      <c r="B82" s="76" t="str">
        <f t="shared" si="44"/>
        <v/>
      </c>
      <c r="C82" s="95"/>
      <c r="D82" s="156"/>
      <c r="E82" s="75">
        <f>IF(ISERROR(VLOOKUP(C82,#REF!,2,0)),0,VLOOKUP(C82,#REF!,2,0))</f>
        <v>0</v>
      </c>
      <c r="F82" s="75">
        <f>IF(ISERROR(VLOOKUP(C82,#REF!,3,0)),0,VLOOKUP(C82,#REF!,3,0))</f>
        <v>0</v>
      </c>
      <c r="G82" s="75">
        <f>IF(ISERROR(VLOOKUP(C82,#REF!,4,0)),0,VLOOKUP(C82,#REF!,4,0))</f>
        <v>0</v>
      </c>
      <c r="H82" s="75">
        <f>IF(ISERROR(VLOOKUP(C82,#REF!,5,0)),0,VLOOKUP(C82,#REF!,5,0))</f>
        <v>0</v>
      </c>
      <c r="I82" s="148">
        <f t="shared" si="45"/>
        <v>0</v>
      </c>
      <c r="J82" s="75">
        <f t="shared" si="46"/>
        <v>0</v>
      </c>
      <c r="K82" s="148">
        <f t="shared" si="47"/>
        <v>0</v>
      </c>
      <c r="L82" s="148">
        <f>IF(ISERROR(VLOOKUP(C82,#REF!,6,0)),0,VLOOKUP(C82,#REF!,6,0))</f>
        <v>0</v>
      </c>
      <c r="M82" s="148">
        <f>IF(ISERROR(VLOOKUP(C82,#REF!,7,0)),0,VLOOKUP(C82,#REF!,7,0))</f>
        <v>0</v>
      </c>
      <c r="N82" s="145"/>
      <c r="O82" s="145" t="str">
        <f>IF(ISERROR(VLOOKUP(N82,POA!$A$2:$C$16,3,0)),"",VLOOKUP(N82,POA!$A$2:$C$16,3,0))</f>
        <v/>
      </c>
      <c r="P82" s="78"/>
      <c r="Q82" s="78" t="str">
        <f>IF(ISERROR(VLOOKUP(P82,POA!$A$2:$F$16,4,0)),"",VLOOKUP(P82,POA!$A$2:$F$16,4,0))</f>
        <v/>
      </c>
      <c r="R82" s="80" t="str">
        <f>IF(ISERROR(VLOOKUP(N82,POA!$A$2:$C$16,2,0)),"",VLOOKUP(N82,POA!$A$2:$C$16,2,0))</f>
        <v/>
      </c>
      <c r="S82" s="85"/>
      <c r="T82" s="84" t="str">
        <f>IF(OR(S78=0,N82="",R82=""),"",IF(S78&gt;=(0.4*R82),"HABIL","NO HABIL"))</f>
        <v/>
      </c>
      <c r="U82" s="85"/>
      <c r="V82" s="84" t="str">
        <f>IF(OR(U78=0,N82="",R82=""),"",IF(U78&gt;=(0.5*R82),"HABIL","NO HABIL"))</f>
        <v/>
      </c>
      <c r="W82" s="85"/>
      <c r="X82" s="84" t="str">
        <f>IF(OR(W78=0,N82="",R82=""),"",IF(W78&gt;=$X$9,"HABIL","NO HABIL"))</f>
        <v/>
      </c>
      <c r="Y82" s="112"/>
      <c r="Z82" s="84" t="str">
        <f>IF(OR(Y78=0,N82="",R82=""),"",IF(Y78&lt;=$Z$9,"HABIL","NO HABIL"))</f>
        <v/>
      </c>
      <c r="AA82" s="78">
        <v>0</v>
      </c>
      <c r="AB82" s="78"/>
      <c r="AC82" s="84" t="str">
        <f>IF(OR(AB78=0,N82="",R82=""),"",IF(AB78&gt;=$AC$9,"HABIL","NO HABIL"))</f>
        <v/>
      </c>
      <c r="AD82" s="84" t="str">
        <f t="shared" si="7"/>
        <v/>
      </c>
      <c r="AE82" s="114">
        <f t="shared" si="48"/>
        <v>0</v>
      </c>
      <c r="AF82" s="105" t="str">
        <f t="shared" si="49"/>
        <v>MIPYME</v>
      </c>
      <c r="AG82" s="125"/>
      <c r="AH82" s="84" t="str">
        <f>IF(OR(AG78=0,N82="",R82=""),"",IF(AG78&gt;=$AH$9,"HABIL","NO HABIL"))</f>
        <v/>
      </c>
      <c r="AI82" s="125"/>
      <c r="AJ82" s="84" t="str">
        <f>IF(OR(AI78=0,N82="",R82=""),"",IF(AI78&gt;=$AJ$9,"HABIL","NO HABIL"))</f>
        <v/>
      </c>
      <c r="AK82" s="121" t="str">
        <f t="shared" si="50"/>
        <v/>
      </c>
    </row>
    <row r="83" spans="2:37" ht="18" customHeight="1" x14ac:dyDescent="0.25">
      <c r="B83" s="76" t="str">
        <f t="shared" si="44"/>
        <v/>
      </c>
      <c r="C83" s="95"/>
      <c r="D83" s="156"/>
      <c r="E83" s="75">
        <f>IF(ISERROR(VLOOKUP(C83,#REF!,2,0)),0,VLOOKUP(C83,#REF!,2,0))</f>
        <v>0</v>
      </c>
      <c r="F83" s="75">
        <f>IF(ISERROR(VLOOKUP(C83,#REF!,3,0)),0,VLOOKUP(C83,#REF!,3,0))</f>
        <v>0</v>
      </c>
      <c r="G83" s="75">
        <f>IF(ISERROR(VLOOKUP(C83,#REF!,4,0)),0,VLOOKUP(C83,#REF!,4,0))</f>
        <v>0</v>
      </c>
      <c r="H83" s="75">
        <f>IF(ISERROR(VLOOKUP(C83,#REF!,5,0)),0,VLOOKUP(C83,#REF!,5,0))</f>
        <v>0</v>
      </c>
      <c r="I83" s="148">
        <f t="shared" si="45"/>
        <v>0</v>
      </c>
      <c r="J83" s="75">
        <f t="shared" si="46"/>
        <v>0</v>
      </c>
      <c r="K83" s="148">
        <f t="shared" si="47"/>
        <v>0</v>
      </c>
      <c r="L83" s="148">
        <f>IF(ISERROR(VLOOKUP(C83,#REF!,6,0)),0,VLOOKUP(C83,#REF!,6,0))</f>
        <v>0</v>
      </c>
      <c r="M83" s="148">
        <f>IF(ISERROR(VLOOKUP(C83,#REF!,7,0)),0,VLOOKUP(C83,#REF!,7,0))</f>
        <v>0</v>
      </c>
      <c r="N83" s="145"/>
      <c r="O83" s="145" t="str">
        <f>IF(ISERROR(VLOOKUP(N83,POA!$A$2:$C$16,3,0)),"",VLOOKUP(N83,POA!$A$2:$C$16,3,0))</f>
        <v/>
      </c>
      <c r="P83" s="78"/>
      <c r="Q83" s="78" t="str">
        <f>IF(ISERROR(VLOOKUP(P83,POA!$A$2:$F$16,4,0)),"",VLOOKUP(P83,POA!$A$2:$F$16,4,0))</f>
        <v/>
      </c>
      <c r="R83" s="80" t="str">
        <f>IF(ISERROR(VLOOKUP(N83,POA!$A$2:$C$16,2,0)),"",VLOOKUP(N83,POA!$A$2:$C$16,2,0))</f>
        <v/>
      </c>
      <c r="S83" s="85"/>
      <c r="T83" s="84" t="str">
        <f>IF(OR(S78=0,N83="",R83=""),"",IF(S78&gt;=(0.4*R83),"HABIL","NO HABIL"))</f>
        <v/>
      </c>
      <c r="U83" s="85"/>
      <c r="V83" s="84" t="str">
        <f>IF(OR(U78=0,N83="",R83=""),"",IF(U78&gt;=(0.5*R83),"HABIL","NO HABIL"))</f>
        <v/>
      </c>
      <c r="W83" s="85"/>
      <c r="X83" s="84" t="str">
        <f>IF(OR(W78=0,N83="",R83=""),"",IF(W78&gt;=$X$9,"HABIL","NO HABIL"))</f>
        <v/>
      </c>
      <c r="Y83" s="112"/>
      <c r="Z83" s="84" t="str">
        <f>IF(OR(Y78=0,N83="",R83=""),"",IF(Y78&lt;=$Z$9,"HABIL","NO HABIL"))</f>
        <v/>
      </c>
      <c r="AA83" s="78">
        <v>0</v>
      </c>
      <c r="AB83" s="78"/>
      <c r="AC83" s="84" t="str">
        <f>IF(OR(AB78=0,N83="",R83=""),"",IF(AB78&gt;=$AC$9,"HABIL","NO HABIL"))</f>
        <v/>
      </c>
      <c r="AD83" s="84" t="str">
        <f t="shared" si="7"/>
        <v/>
      </c>
      <c r="AE83" s="114">
        <f t="shared" si="48"/>
        <v>0</v>
      </c>
      <c r="AF83" s="105" t="str">
        <f t="shared" si="49"/>
        <v>MIPYME</v>
      </c>
      <c r="AG83" s="125"/>
      <c r="AH83" s="84" t="str">
        <f>IF(OR(AG78=0,N83="",R83=""),"",IF(AG78&gt;=$AH$9,"HABIL","NO HABIL"))</f>
        <v/>
      </c>
      <c r="AI83" s="125"/>
      <c r="AJ83" s="84" t="str">
        <f>IF(OR(AI78=0,N83="",R83=""),"",IF(AI78&gt;=$AJ$9,"HABIL","NO HABIL"))</f>
        <v/>
      </c>
      <c r="AK83" s="118" t="str">
        <f t="shared" si="50"/>
        <v/>
      </c>
    </row>
    <row r="84" spans="2:37" ht="18" customHeight="1" x14ac:dyDescent="0.25">
      <c r="B84" s="76" t="str">
        <f t="shared" si="44"/>
        <v/>
      </c>
      <c r="C84" s="95"/>
      <c r="D84" s="156"/>
      <c r="E84" s="75">
        <f>IF(ISERROR(VLOOKUP(C84,#REF!,2,0)),0,VLOOKUP(C84,#REF!,2,0))</f>
        <v>0</v>
      </c>
      <c r="F84" s="75">
        <f>IF(ISERROR(VLOOKUP(C84,#REF!,3,0)),0,VLOOKUP(C84,#REF!,3,0))</f>
        <v>0</v>
      </c>
      <c r="G84" s="75">
        <f>IF(ISERROR(VLOOKUP(C84,#REF!,4,0)),0,VLOOKUP(C84,#REF!,4,0))</f>
        <v>0</v>
      </c>
      <c r="H84" s="75">
        <f>IF(ISERROR(VLOOKUP(C84,#REF!,5,0)),0,VLOOKUP(C84,#REF!,5,0))</f>
        <v>0</v>
      </c>
      <c r="I84" s="148">
        <f t="shared" si="45"/>
        <v>0</v>
      </c>
      <c r="J84" s="75">
        <f t="shared" si="46"/>
        <v>0</v>
      </c>
      <c r="K84" s="148">
        <f t="shared" si="47"/>
        <v>0</v>
      </c>
      <c r="L84" s="148">
        <f>IF(ISERROR(VLOOKUP(C84,#REF!,6,0)),0,VLOOKUP(C84,#REF!,6,0))</f>
        <v>0</v>
      </c>
      <c r="M84" s="148">
        <f>IF(ISERROR(VLOOKUP(C84,#REF!,7,0)),0,VLOOKUP(C84,#REF!,7,0))</f>
        <v>0</v>
      </c>
      <c r="N84" s="145"/>
      <c r="O84" s="145" t="str">
        <f>IF(ISERROR(VLOOKUP(N84,POA!$A$2:$C$16,3,0)),"",VLOOKUP(N84,POA!$A$2:$C$16,3,0))</f>
        <v/>
      </c>
      <c r="P84" s="78"/>
      <c r="Q84" s="78" t="str">
        <f>IF(ISERROR(VLOOKUP(P84,POA!$A$2:$F$16,4,0)),"",VLOOKUP(P84,POA!$A$2:$F$16,4,0))</f>
        <v/>
      </c>
      <c r="R84" s="80" t="str">
        <f>IF(ISERROR(VLOOKUP(N84,POA!$A$2:$C$16,2,0)),"",VLOOKUP(N84,POA!$A$2:$C$16,2,0))</f>
        <v/>
      </c>
      <c r="S84" s="85"/>
      <c r="T84" s="84" t="str">
        <f>IF(OR(S78=0,N84="",R84=""),"",IF(S78&gt;=(0.4*R84),"HABIL","NO HABIL"))</f>
        <v/>
      </c>
      <c r="U84" s="85"/>
      <c r="V84" s="84" t="str">
        <f>IF(OR(U78=0,N84="",R84=""),"",IF(U78&gt;=(0.5*R84),"HABIL","NO HABIL"))</f>
        <v/>
      </c>
      <c r="W84" s="85"/>
      <c r="X84" s="84" t="str">
        <f>IF(OR(W78=0,N84="",R84=""),"",IF(W78&gt;=$X$9,"HABIL","NO HABIL"))</f>
        <v/>
      </c>
      <c r="Y84" s="112"/>
      <c r="Z84" s="84" t="str">
        <f>IF(OR(Y78=0,N84="",R84=""),"",IF(Y78&lt;=$Z$9,"HABIL","NO HABIL"))</f>
        <v/>
      </c>
      <c r="AA84" s="78">
        <v>0</v>
      </c>
      <c r="AB84" s="78"/>
      <c r="AC84" s="84" t="str">
        <f>IF(OR(AB78=0,N84="",R84=""),"",IF(AB78&gt;=$AC$9,"HABIL","NO HABIL"))</f>
        <v/>
      </c>
      <c r="AD84" s="84" t="str">
        <f t="shared" si="7"/>
        <v/>
      </c>
      <c r="AE84" s="114">
        <f t="shared" si="48"/>
        <v>0</v>
      </c>
      <c r="AF84" s="105" t="str">
        <f t="shared" si="49"/>
        <v>MIPYME</v>
      </c>
      <c r="AG84" s="125"/>
      <c r="AH84" s="84" t="str">
        <f>IF(OR(AG78=0,N84="",R84=""),"",IF(AG78&gt;=$AH$9,"HABIL","NO HABIL"))</f>
        <v/>
      </c>
      <c r="AI84" s="125"/>
      <c r="AJ84" s="84" t="str">
        <f>IF(OR(AI78=0,N84="",R84=""),"",IF(AI78&gt;=$AJ$9,"HABIL","NO HABIL"))</f>
        <v/>
      </c>
      <c r="AK84" s="121" t="str">
        <f t="shared" si="50"/>
        <v/>
      </c>
    </row>
    <row r="85" spans="2:37" ht="18" customHeight="1" x14ac:dyDescent="0.25">
      <c r="B85" s="76" t="str">
        <f>IF(C85="","",B84+0.1)</f>
        <v/>
      </c>
      <c r="C85" s="95"/>
      <c r="D85" s="156"/>
      <c r="E85" s="75">
        <f>IF(ISERROR(VLOOKUP(C85,#REF!,2,0)),0,VLOOKUP(C85,#REF!,2,0))</f>
        <v>0</v>
      </c>
      <c r="F85" s="75">
        <f>IF(ISERROR(VLOOKUP(C85,#REF!,3,0)),0,VLOOKUP(C85,#REF!,3,0))</f>
        <v>0</v>
      </c>
      <c r="G85" s="75">
        <f>IF(ISERROR(VLOOKUP(C85,#REF!,4,0)),0,VLOOKUP(C85,#REF!,4,0))</f>
        <v>0</v>
      </c>
      <c r="H85" s="75">
        <f>IF(ISERROR(VLOOKUP(C85,#REF!,5,0)),0,VLOOKUP(C85,#REF!,5,0))</f>
        <v>0</v>
      </c>
      <c r="I85" s="148">
        <f t="shared" si="45"/>
        <v>0</v>
      </c>
      <c r="J85" s="75">
        <f t="shared" si="46"/>
        <v>0</v>
      </c>
      <c r="K85" s="148">
        <f t="shared" si="47"/>
        <v>0</v>
      </c>
      <c r="L85" s="148">
        <f>IF(ISERROR(VLOOKUP(C85,#REF!,6,0)),0,VLOOKUP(C85,#REF!,6,0))</f>
        <v>0</v>
      </c>
      <c r="M85" s="148">
        <f>IF(ISERROR(VLOOKUP(C85,#REF!,7,0)),0,VLOOKUP(C85,#REF!,7,0))</f>
        <v>0</v>
      </c>
      <c r="N85" s="145"/>
      <c r="O85" s="145" t="str">
        <f>IF(ISERROR(VLOOKUP(N85,POA!$A$2:$C$16,3,0)),"",VLOOKUP(N85,POA!$A$2:$C$16,3,0))</f>
        <v/>
      </c>
      <c r="P85" s="78"/>
      <c r="Q85" s="78" t="str">
        <f>IF(ISERROR(VLOOKUP(P85,POA!$A$2:$F$16,4,0)),"",VLOOKUP(P85,POA!$A$2:$F$16,4,0))</f>
        <v/>
      </c>
      <c r="R85" s="80" t="str">
        <f>IF(ISERROR(VLOOKUP(N85,POA!$A$2:$C$16,2,0)),"",VLOOKUP(N85,POA!$A$2:$C$16,2,0))</f>
        <v/>
      </c>
      <c r="S85" s="85"/>
      <c r="T85" s="84" t="str">
        <f>IF(OR(S78=0,N85="",R85=""),"",IF(S78&gt;=(0.4*R85),"HABIL","NO HABIL"))</f>
        <v/>
      </c>
      <c r="U85" s="85"/>
      <c r="V85" s="84" t="str">
        <f>IF(OR(U78=0,N85="",R85=""),"",IF(U78&gt;=(0.5*R85),"HABIL","NO HABIL"))</f>
        <v/>
      </c>
      <c r="W85" s="85"/>
      <c r="X85" s="84" t="str">
        <f>IF(OR(W78=0,N85="",R85=""),"",IF(W78&gt;=$X$9,"HABIL","NO HABIL"))</f>
        <v/>
      </c>
      <c r="Y85" s="112"/>
      <c r="Z85" s="84" t="str">
        <f>IF(OR(Y78=0,N85="",R85=""),"",IF(Y78&lt;=$Z$9,"HABIL","NO HABIL"))</f>
        <v/>
      </c>
      <c r="AA85" s="78">
        <v>0</v>
      </c>
      <c r="AB85" s="78"/>
      <c r="AC85" s="84" t="str">
        <f>IF(OR(AB78=0,N85="",R85=""),"",IF(AB78&gt;=$AC$9,"HABIL","NO HABIL"))</f>
        <v/>
      </c>
      <c r="AD85" s="84" t="str">
        <f t="shared" si="7"/>
        <v/>
      </c>
      <c r="AE85" s="114">
        <f t="shared" si="48"/>
        <v>0</v>
      </c>
      <c r="AF85" s="105" t="str">
        <f t="shared" si="49"/>
        <v>MIPYME</v>
      </c>
      <c r="AG85" s="125"/>
      <c r="AH85" s="84" t="str">
        <f>IF(OR(AG78=0,N85="",R85=""),"",IF(AG78&gt;=$AH$9,"HABIL","NO HABIL"))</f>
        <v/>
      </c>
      <c r="AI85" s="125"/>
      <c r="AJ85" s="84" t="str">
        <f>IF(OR(AI78=0,N85="",R85=""),"",IF(AI78&gt;=$AJ$9,"HABIL","NO HABIL"))</f>
        <v/>
      </c>
      <c r="AK85" s="121" t="str">
        <f t="shared" si="50"/>
        <v/>
      </c>
    </row>
    <row r="86" spans="2:37" ht="18" customHeight="1" x14ac:dyDescent="0.25">
      <c r="B86" s="76" t="str">
        <f>IF(C86="","",B85+0.1)</f>
        <v/>
      </c>
      <c r="C86" s="95"/>
      <c r="D86" s="156"/>
      <c r="E86" s="75">
        <f>IF(ISERROR(VLOOKUP(C86,#REF!,2,0)),0,VLOOKUP(C86,#REF!,2,0))</f>
        <v>0</v>
      </c>
      <c r="F86" s="75">
        <f>IF(ISERROR(VLOOKUP(C86,#REF!,3,0)),0,VLOOKUP(C86,#REF!,3,0))</f>
        <v>0</v>
      </c>
      <c r="G86" s="75">
        <f>IF(ISERROR(VLOOKUP(C86,#REF!,4,0)),0,VLOOKUP(C86,#REF!,4,0))</f>
        <v>0</v>
      </c>
      <c r="H86" s="75">
        <f>IF(ISERROR(VLOOKUP(C86,#REF!,5,0)),0,VLOOKUP(C86,#REF!,5,0))</f>
        <v>0</v>
      </c>
      <c r="I86" s="148">
        <f t="shared" si="45"/>
        <v>0</v>
      </c>
      <c r="J86" s="75">
        <f t="shared" si="46"/>
        <v>0</v>
      </c>
      <c r="K86" s="148">
        <f t="shared" si="47"/>
        <v>0</v>
      </c>
      <c r="L86" s="148">
        <f>IF(ISERROR(VLOOKUP(C86,#REF!,6,0)),0,VLOOKUP(C86,#REF!,6,0))</f>
        <v>0</v>
      </c>
      <c r="M86" s="148">
        <f>IF(ISERROR(VLOOKUP(C86,#REF!,7,0)),0,VLOOKUP(C86,#REF!,7,0))</f>
        <v>0</v>
      </c>
      <c r="N86" s="145"/>
      <c r="O86" s="145" t="str">
        <f>IF(ISERROR(VLOOKUP(N86,POA!$A$2:$C$16,3,0)),"",VLOOKUP(N86,POA!$A$2:$C$16,3,0))</f>
        <v/>
      </c>
      <c r="P86" s="78"/>
      <c r="Q86" s="78" t="str">
        <f>IF(ISERROR(VLOOKUP(P86,POA!$A$2:$F$16,4,0)),"",VLOOKUP(P86,POA!$A$2:$F$16,4,0))</f>
        <v/>
      </c>
      <c r="R86" s="80" t="str">
        <f>IF(ISERROR(VLOOKUP(N86,POA!$A$2:$C$16,2,0)),"",VLOOKUP(N86,POA!$A$2:$C$16,2,0))</f>
        <v/>
      </c>
      <c r="S86" s="85"/>
      <c r="T86" s="84" t="str">
        <f>IF(OR(S78=0,N86="",R86=""),"",IF(S78&gt;=(0.4*R86),"HABIL","NO HABIL"))</f>
        <v/>
      </c>
      <c r="U86" s="85"/>
      <c r="V86" s="84" t="str">
        <f>IF(OR(U78=0,N86="",R86=""),"",IF(U78&gt;=(0.5*R86),"HABIL","NO HABIL"))</f>
        <v/>
      </c>
      <c r="W86" s="85"/>
      <c r="X86" s="84" t="str">
        <f>IF(OR(W78=0,N86="",R86=""),"",IF(W78&gt;=$X$9,"HABIL","NO HABIL"))</f>
        <v/>
      </c>
      <c r="Y86" s="112"/>
      <c r="Z86" s="84" t="str">
        <f>IF(OR(Y78=0,N86="",R86=""),"",IF(Y78&lt;=$Z$9,"HABIL","NO HABIL"))</f>
        <v/>
      </c>
      <c r="AA86" s="78">
        <v>0</v>
      </c>
      <c r="AB86" s="78"/>
      <c r="AC86" s="84" t="str">
        <f>IF(OR(AB78=0,N86="",R86=""),"",IF(AB78&gt;=$AC$9,"HABIL","NO HABIL"))</f>
        <v/>
      </c>
      <c r="AD86" s="84" t="str">
        <f t="shared" si="7"/>
        <v/>
      </c>
      <c r="AE86" s="114">
        <f t="shared" si="48"/>
        <v>0</v>
      </c>
      <c r="AF86" s="105" t="str">
        <f t="shared" si="49"/>
        <v>MIPYME</v>
      </c>
      <c r="AG86" s="125"/>
      <c r="AH86" s="84" t="str">
        <f>IF(OR(AG78=0,N86="",R86=""),"",IF(AG78&gt;=$AH$9,"HABIL","NO HABIL"))</f>
        <v/>
      </c>
      <c r="AI86" s="125"/>
      <c r="AJ86" s="84" t="str">
        <f>IF(OR(AI78=0,N86="",R86=""),"",IF(AI78&gt;=$AJ$9,"HABIL","NO HABIL"))</f>
        <v/>
      </c>
      <c r="AK86" s="118" t="str">
        <f t="shared" si="50"/>
        <v/>
      </c>
    </row>
    <row r="87" spans="2:37" ht="18" customHeight="1" x14ac:dyDescent="0.25">
      <c r="B87" s="76" t="str">
        <f>IF(C87="","",B86+0.1)</f>
        <v/>
      </c>
      <c r="C87" s="95"/>
      <c r="D87" s="156"/>
      <c r="E87" s="75">
        <f>IF(ISERROR(VLOOKUP(C87,#REF!,2,0)),0,VLOOKUP(C87,#REF!,2,0))</f>
        <v>0</v>
      </c>
      <c r="F87" s="75">
        <f>IF(ISERROR(VLOOKUP(C87,#REF!,3,0)),0,VLOOKUP(C87,#REF!,3,0))</f>
        <v>0</v>
      </c>
      <c r="G87" s="75">
        <f>IF(ISERROR(VLOOKUP(C87,#REF!,4,0)),0,VLOOKUP(C87,#REF!,4,0))</f>
        <v>0</v>
      </c>
      <c r="H87" s="75">
        <f>IF(ISERROR(VLOOKUP(C87,#REF!,5,0)),0,VLOOKUP(C87,#REF!,5,0))</f>
        <v>0</v>
      </c>
      <c r="I87" s="148">
        <f t="shared" si="45"/>
        <v>0</v>
      </c>
      <c r="J87" s="75">
        <f t="shared" si="46"/>
        <v>0</v>
      </c>
      <c r="K87" s="148">
        <f t="shared" si="47"/>
        <v>0</v>
      </c>
      <c r="L87" s="148">
        <f>IF(ISERROR(VLOOKUP(C87,#REF!,6,0)),0,VLOOKUP(C87,#REF!,6,0))</f>
        <v>0</v>
      </c>
      <c r="M87" s="148">
        <f>IF(ISERROR(VLOOKUP(C87,#REF!,7,0)),0,VLOOKUP(C87,#REF!,7,0))</f>
        <v>0</v>
      </c>
      <c r="N87" s="145"/>
      <c r="O87" s="145" t="str">
        <f>IF(ISERROR(VLOOKUP(N87,POA!$A$2:$C$16,3,0)),"",VLOOKUP(N87,POA!$A$2:$C$16,3,0))</f>
        <v/>
      </c>
      <c r="P87" s="78"/>
      <c r="Q87" s="78" t="str">
        <f>IF(ISERROR(VLOOKUP(P87,POA!$A$2:$F$16,4,0)),"",VLOOKUP(P87,POA!$A$2:$F$16,4,0))</f>
        <v/>
      </c>
      <c r="R87" s="80" t="str">
        <f>IF(ISERROR(VLOOKUP(N87,POA!$A$2:$C$16,2,0)),"",VLOOKUP(N87,POA!$A$2:$C$16,2,0))</f>
        <v/>
      </c>
      <c r="S87" s="85"/>
      <c r="T87" s="84" t="str">
        <f>IF(OR(S78=0,N87="",R87=""),"",IF(S78&gt;=(0.4*R87),"HABIL","NO HABIL"))</f>
        <v/>
      </c>
      <c r="U87" s="85"/>
      <c r="V87" s="84" t="str">
        <f>IF(OR(U78=0,N87="",R87=""),"",IF(U78&gt;=(0.5*R87),"HABIL","NO HABIL"))</f>
        <v/>
      </c>
      <c r="W87" s="85"/>
      <c r="X87" s="84" t="str">
        <f>IF(OR(W78=0,N87="",R87=""),"",IF(W78&gt;=$X$9,"HABIL","NO HABIL"))</f>
        <v/>
      </c>
      <c r="Y87" s="112"/>
      <c r="Z87" s="84" t="str">
        <f>IF(OR(Y78=0,N87="",R87=""),"",IF(Y78&lt;=$Z$9,"HABIL","NO HABIL"))</f>
        <v/>
      </c>
      <c r="AA87" s="78">
        <v>0</v>
      </c>
      <c r="AB87" s="78"/>
      <c r="AC87" s="84" t="str">
        <f>IF(OR(AB78=0,N87="",R87=""),"",IF(AB78&gt;=$AC$9,"HABIL","NO HABIL"))</f>
        <v/>
      </c>
      <c r="AD87" s="84" t="str">
        <f t="shared" ref="AD87:AD150" si="51">IF(OR(T87="",V87="",X87="",Z87="",AC87=""),"",IF(T87="NO HABIL","NO HABIL",IF(V87="NO HABIL","NO HABIL",IF(X87="NO HABIL","NO HABIL",IF(Z87="NO HABIL","NO HABIL",IF(AC87="NO HABIL","NO HABIL",IF(AC87="NO HABIL","NO HABIL","HABIL")))))))</f>
        <v/>
      </c>
      <c r="AE87" s="114">
        <f t="shared" si="48"/>
        <v>0</v>
      </c>
      <c r="AF87" s="105" t="str">
        <f t="shared" si="49"/>
        <v>MIPYME</v>
      </c>
      <c r="AG87" s="125"/>
      <c r="AH87" s="84" t="str">
        <f>IF(OR(AG78=0,N87="",R87=""),"",IF(AG78&gt;=$AH$9,"HABIL","NO HABIL"))</f>
        <v/>
      </c>
      <c r="AI87" s="125"/>
      <c r="AJ87" s="84" t="str">
        <f>IF(OR(AI78=0,N87="",R87=""),"",IF(AI78&gt;=$AJ$9,"HABIL","NO HABIL"))</f>
        <v/>
      </c>
      <c r="AK87" s="118" t="str">
        <f t="shared" si="50"/>
        <v/>
      </c>
    </row>
    <row r="88" spans="2:37" ht="18" customHeight="1" thickBot="1" x14ac:dyDescent="0.3">
      <c r="B88" s="93" t="str">
        <f>IF(C88="","",B87+0.1)</f>
        <v/>
      </c>
      <c r="C88" s="96"/>
      <c r="D88" s="96"/>
      <c r="E88" s="79">
        <f>IF(ISERROR(VLOOKUP(C88,#REF!,2,0)),0,VLOOKUP(C88,#REF!,2,0))</f>
        <v>0</v>
      </c>
      <c r="F88" s="79">
        <f>IF(ISERROR(VLOOKUP(C88,#REF!,3,0)),0,VLOOKUP(C88,#REF!,3,0))</f>
        <v>0</v>
      </c>
      <c r="G88" s="79">
        <f>IF(ISERROR(VLOOKUP(C88,#REF!,4,0)),0,VLOOKUP(C88,#REF!,4,0))</f>
        <v>0</v>
      </c>
      <c r="H88" s="79">
        <f>IF(ISERROR(VLOOKUP(C88,#REF!,5,0)),0,VLOOKUP(C88,#REF!,5,0))</f>
        <v>0</v>
      </c>
      <c r="I88" s="79">
        <f t="shared" si="45"/>
        <v>0</v>
      </c>
      <c r="J88" s="79">
        <f t="shared" si="46"/>
        <v>0</v>
      </c>
      <c r="K88" s="79">
        <f t="shared" si="47"/>
        <v>0</v>
      </c>
      <c r="L88" s="79">
        <f>IF(ISERROR(VLOOKUP(C88,#REF!,6,0)),0,VLOOKUP(C88,#REF!,6,0))</f>
        <v>0</v>
      </c>
      <c r="M88" s="79">
        <f>IF(ISERROR(VLOOKUP(C88,#REF!,7,0)),0,VLOOKUP(C88,#REF!,7,0))</f>
        <v>0</v>
      </c>
      <c r="N88" s="146"/>
      <c r="O88" s="146" t="str">
        <f>IF(ISERROR(VLOOKUP(N88,POA!$A$2:$C$16,3,0)),"",VLOOKUP(N88,POA!$A$2:$C$16,3,0))</f>
        <v/>
      </c>
      <c r="P88" s="90"/>
      <c r="Q88" s="90" t="str">
        <f>IF(ISERROR(VLOOKUP(P88,POA!$A$2:$F$16,4,0)),"",VLOOKUP(P88,POA!$A$2:$F$16,4,0))</f>
        <v/>
      </c>
      <c r="R88" s="83" t="str">
        <f>IF(ISERROR(VLOOKUP(N88,POA!$A$2:$C$16,2,0)),"",VLOOKUP(N88,POA!$A$2:$C$16,2,0))</f>
        <v/>
      </c>
      <c r="S88" s="92"/>
      <c r="T88" s="91" t="str">
        <f>IF(OR(S78=0,N88="",R88=""),"",IF(S78&gt;=(0.4*R88),"HABIL","NO HABIL"))</f>
        <v/>
      </c>
      <c r="U88" s="92"/>
      <c r="V88" s="91" t="str">
        <f>IF(OR(U78=0,N88="",R88=""),"",IF(U78&gt;=(0.5*R88),"HABIL","NO HABIL"))</f>
        <v/>
      </c>
      <c r="W88" s="92"/>
      <c r="X88" s="91" t="str">
        <f>IF(OR(W78=0,N88="",R88=""),"",IF(W78&gt;=$X$9,"HABIL","NO HABIL"))</f>
        <v/>
      </c>
      <c r="Y88" s="113"/>
      <c r="Z88" s="91" t="str">
        <f>IF(OR(Y78=0,N88="",R88=""),"",IF(Y78&lt;=$Z$9,"HABIL","NO HABIL"))</f>
        <v/>
      </c>
      <c r="AA88" s="90">
        <v>0</v>
      </c>
      <c r="AB88" s="90"/>
      <c r="AC88" s="91" t="str">
        <f>IF(OR(AB78=0,N88="",R88=""),"",IF(AB78&gt;=$AC$9,"HABIL","NO HABIL"))</f>
        <v/>
      </c>
      <c r="AD88" s="91" t="str">
        <f t="shared" si="51"/>
        <v/>
      </c>
      <c r="AE88" s="116">
        <f t="shared" si="48"/>
        <v>0</v>
      </c>
      <c r="AF88" s="106" t="str">
        <f t="shared" si="49"/>
        <v>MIPYME</v>
      </c>
      <c r="AG88" s="126"/>
      <c r="AH88" s="91" t="str">
        <f>IF(OR(AG78=0,N88="",R88=""),"",IF(AG78&gt;=$AH$9,"HABIL","NO HABIL"))</f>
        <v/>
      </c>
      <c r="AI88" s="126"/>
      <c r="AJ88" s="91" t="str">
        <f>IF(OR(AI78=0,N88="",R88=""),"",IF(AI78&gt;=$AJ$9,"HABIL","NO HABIL"))</f>
        <v/>
      </c>
      <c r="AK88" s="119" t="str">
        <f t="shared" si="50"/>
        <v/>
      </c>
    </row>
    <row r="89" spans="2:37" ht="18" customHeight="1" x14ac:dyDescent="0.25">
      <c r="B89" s="86">
        <v>8</v>
      </c>
      <c r="C89" s="87" t="s">
        <v>222</v>
      </c>
      <c r="D89" s="94">
        <f>IF(SUM(D90:D99)=0,"",SUM(D90:D99))</f>
        <v>1</v>
      </c>
      <c r="E89" s="88">
        <f>IF(ISERROR(($D90*E90)+($D91*E91)+($D92*E92)+($D93*E93)+($D94*E94)+($D95*E95)+($D96*E96)+($D97*E97)+($D98*E98)+($D99*E99)),"",($D90*E90)+($D91*E91)+($D92*E92)+($D93*E93)+($D94*E94)+($D95*E95)+($D96*E96)+($D97*E97)+($D98*E98)+($D99*E99))</f>
        <v>22417032757.5</v>
      </c>
      <c r="F89" s="88">
        <f>IF(ISERROR(($D90*F90)+($D91*F91)+($D92*F92)+($D93*F93)+($D94*F94)+($D95*F95)+($D96*F96)+($D97*F97)+($D98*F98)+($D99*F99)),"",($D90*F90)+($D91*F91)+($D92*F92)+($D93*F93)+($D94*F94)+($D95*F95)+($D96*F96)+($D97*F97)+($D98*F98)+($D99*F99))</f>
        <v>25997711253</v>
      </c>
      <c r="G89" s="88">
        <f>IF(ISERROR(($D90*G90)+($D91*G91)+($D92*G92)+($D93*G93)+($D94*G94)+($D95*G95)+($D96*G96)+($D97*G97)+($D98*G98)+($D99*G99)),"",($D90*G90)+($D91*G91)+($D92*G92)+($D93*G93)+($D94*G94)+($D95*G95)+($D96*G96)+($D97*G97)+($D98*G98)+($D99*G99))</f>
        <v>4360331436.5</v>
      </c>
      <c r="H89" s="88">
        <f>IF(ISERROR(($D90*H90)+($D91*H91)+($D92*H92)+($D93*H93)+($D94*H94)+($D95*H95)+($D96*H96)+($D97*H97)+($D98*H98)+($D99*H99)),"",($D90*H90)+($D91*H91)+($D92*H92)+($D93*H93)+($D94*H94)+($D95*H95)+($D96*H96)+($D97*H97)+($D98*H98)+($D99*H99))</f>
        <v>6967055693</v>
      </c>
      <c r="I89" s="88">
        <f>IF(ISERROR(SUM(I90:I99)),"",SUM(I90:I99))</f>
        <v>36113402642</v>
      </c>
      <c r="J89" s="88">
        <f>IF(ISERROR(SUM(J90:J99)),"",SUM(J90:J99))</f>
        <v>38061311120</v>
      </c>
      <c r="K89" s="88">
        <f>IF(ISERROR(($D90*K90)+($D91*K91)+($D92*K92)+($D93*K93)+($D94*K94)+($D95*K95)+($D96*K96)+($D97*K97)+($D98*K98)+($D99*K99)),"",($D90*K90)+($D91*K91)+($D92*K92)+($D93*K93)+($D94*K94)+($D95*K95)+($D96*K96)+($D97*K97)+($D98*K98)+($D99*K99))</f>
        <v>19030655560</v>
      </c>
      <c r="L89" s="88">
        <f>IF(ISERROR(($D90*L90)+($D91*L91)+($D92*L92)+($D93*L93)+($D94*L94)+($D95*L95)+($D96*L96)+($D97*L97)+($D98*L98)+($D99*L99)),"",($D90*L90)+($D91*L91)+($D92*L92)+($D93*L93)+($D94*L94)+($D95*L95)+($D96*L96)+($D97*L97)+($D98*L98)+($D99*L99))</f>
        <v>2726492758.5</v>
      </c>
      <c r="M89" s="88">
        <f>IF(ISERROR(($D90*M90)+($D91*M91)+($D92*M92)+($D93*M93)+($D94*M94)+($D95*M95)+($D96*M96)+($D97*M97)+($D98*M98)+($D99*M99)),"",($D90*M90)+($D91*M91)+($D92*M92)+($D93*M93)+($D94*M94)+($D95*M95)+($D96*M96)+($D97*M97)+($D98*M98)+($D99*M99))</f>
        <v>5574510.5</v>
      </c>
      <c r="N89" s="81">
        <v>1</v>
      </c>
      <c r="O89" s="151">
        <f>IF(ISERROR(VLOOKUP(N89,POA!$A$2:$C$16,3,0)),"",VLOOKUP(N89,POA!$A$2:$C$16,3,0))</f>
        <v>8</v>
      </c>
      <c r="P89" s="97"/>
      <c r="Q89" s="81">
        <f>+SUM(Q90:Q99)</f>
        <v>0</v>
      </c>
      <c r="R89" s="82">
        <f>IF(ISERROR(VLOOKUP(N89,POA!$A$2:$C$16,2,0)),"",VLOOKUP(N89,POA!$A$2:$C$16,2,0))</f>
        <v>2700000000</v>
      </c>
      <c r="S89" s="149">
        <f>SUM(I89)</f>
        <v>36113402642</v>
      </c>
      <c r="T89" s="89" t="str">
        <f>IF(OR(S89=0,N89="",R89=""),"",IF(S89&gt;=(R89/O89),"HABIL","NO HABIL"))</f>
        <v>HABIL</v>
      </c>
      <c r="U89" s="88">
        <f>SUM(J89)</f>
        <v>38061311120</v>
      </c>
      <c r="V89" s="89" t="str">
        <f>IF(OR(U89=0,N89="",R89=""),"",IF(U89&gt;=(20%*R89),"HABIL","NO HABIL"))</f>
        <v>HABIL</v>
      </c>
      <c r="W89" s="88">
        <f>IF(ISERROR(SUM(E89/G89)),0,SUM(E89/G89))</f>
        <v>5.1411304585354998</v>
      </c>
      <c r="X89" s="89" t="str">
        <f>IF(OR(W89=0,N89="",R89=""),"",IF(W89&gt;=$X$9,"HABIL","NO HABIL"))</f>
        <v>HABIL</v>
      </c>
      <c r="Y89" s="153">
        <f>IF(ISERROR(SUM(H89/F89)),0,SUM(H89/F89))</f>
        <v>0.2679872710793354</v>
      </c>
      <c r="Z89" s="89" t="str">
        <f>IF(OR(Y89=0,N89="",R89=""),"",IF(Y89&lt;=$Z$9,"HABIL","NO HABIL"))</f>
        <v>HABIL</v>
      </c>
      <c r="AA89" s="81">
        <f>+SUM(AA90:AA99)</f>
        <v>0</v>
      </c>
      <c r="AB89" s="153">
        <f>IF(ISERROR(SUM(L89/M89)),0,SUM(L89/M89))</f>
        <v>489.09994133117158</v>
      </c>
      <c r="AC89" s="89" t="str">
        <f>IF(OR(AB89=0,N89="",R89=""),"",IF(AB89&gt;=$AC$9,"HABIL","NO HABIL"))</f>
        <v>HABIL</v>
      </c>
      <c r="AD89" s="89" t="str">
        <f t="shared" si="51"/>
        <v>HABIL</v>
      </c>
      <c r="AE89" s="115"/>
      <c r="AF89" s="104"/>
      <c r="AG89" s="153">
        <f>IF(ISERROR(SUM(L89/K89)),0,SUM(L89/K89))</f>
        <v>0.14326846229253071</v>
      </c>
      <c r="AH89" s="89" t="str">
        <f>IF(OR(AG89=0,N89="",R89=""),"",IF(AG89&gt;=$AH$9,"HABIL","NO HABIL"))</f>
        <v>HABIL</v>
      </c>
      <c r="AI89" s="153">
        <f>IF(ISERROR(SUM(L89/F89)),0,SUM(L89/F89))</f>
        <v>0.10487433805102274</v>
      </c>
      <c r="AJ89" s="89" t="str">
        <f>IF(OR(AI89=0,N89="",R89=""),"",IF(AI89&gt;=$AJ$9,"HABIL","NO HABIL"))</f>
        <v>HABIL</v>
      </c>
      <c r="AK89" s="117" t="str">
        <f t="shared" si="50"/>
        <v>HABIL</v>
      </c>
    </row>
    <row r="90" spans="2:37" ht="18" customHeight="1" x14ac:dyDescent="0.25">
      <c r="B90" s="76">
        <f t="shared" ref="B90:B95" si="52">IF(C90="","",B89+0.1)</f>
        <v>8.1</v>
      </c>
      <c r="C90" s="77" t="s">
        <v>223</v>
      </c>
      <c r="D90" s="156">
        <v>0.5</v>
      </c>
      <c r="E90" s="75">
        <v>40885164715</v>
      </c>
      <c r="F90" s="75">
        <v>46629051294</v>
      </c>
      <c r="G90" s="75">
        <v>8061761254</v>
      </c>
      <c r="H90" s="75">
        <v>9601761254</v>
      </c>
      <c r="I90" s="148">
        <f t="shared" ref="I90:I99" si="53">IF(ISERROR(E90-G90),"",E90-G90)</f>
        <v>32823403461</v>
      </c>
      <c r="J90" s="75">
        <f t="shared" ref="J90:J99" si="54">IF(ISERROR(F90-H90),"",F90-H90)</f>
        <v>37027290040</v>
      </c>
      <c r="K90" s="148">
        <f t="shared" ref="K90:K99" si="55">IF(ISERROR(F90-H90),"",F90-H90)</f>
        <v>37027290040</v>
      </c>
      <c r="L90" s="148">
        <v>4980203053</v>
      </c>
      <c r="M90" s="148">
        <v>7894125</v>
      </c>
      <c r="N90" s="147"/>
      <c r="O90" s="152" t="str">
        <f>IF(ISERROR(VLOOKUP(N90,POA!$A$2:$C$16,3,0)),"",VLOOKUP(N90,POA!$A$2:$C$16,3,0))</f>
        <v/>
      </c>
      <c r="P90" s="78"/>
      <c r="Q90" s="78" t="str">
        <f>IF(ISERROR(VLOOKUP(P90,POA!$A$2:$F$16,4,0)),"",VLOOKUP(P90,POA!$A$2:$F$16,4,0))</f>
        <v/>
      </c>
      <c r="R90" s="80" t="str">
        <f>IF(ISERROR(VLOOKUP(N90,POA!$A$2:$C$16,2,0)),"",VLOOKUP(N90,POA!$A$2:$C$16,2,0))</f>
        <v/>
      </c>
      <c r="S90" s="85"/>
      <c r="T90" s="84" t="str">
        <f>IF(OR(S89=0,N90="",R90=""),"",IF(S89&gt;=(0.4*R90),"HABIL","NO HABIL"))</f>
        <v/>
      </c>
      <c r="U90" s="85"/>
      <c r="V90" s="84" t="str">
        <f>IF(OR(U89=0,N90="",R90=""),"",IF(U89&gt;=(20%*R90),"HABIL","NO HABIL"))</f>
        <v/>
      </c>
      <c r="W90" s="85"/>
      <c r="X90" s="84" t="str">
        <f>IF(OR(W89=0,N90="",R90=""),"",IF(W89&gt;=$X$9,"HABIL","NO HABIL"))</f>
        <v/>
      </c>
      <c r="Y90" s="112"/>
      <c r="Z90" s="84" t="str">
        <f>IF(OR(Y89=0,N90="",R90=""),"",IF(Y89&lt;=$Z$9,"HABIL","NO HABIL"))</f>
        <v/>
      </c>
      <c r="AA90" s="78" t="s">
        <v>198</v>
      </c>
      <c r="AB90" s="78"/>
      <c r="AC90" s="84" t="str">
        <f>IF(OR(AB89=0,N90="",R90=""),"",IF(AB89&gt;=$AC$9,"HABIL","NO HABIL"))</f>
        <v/>
      </c>
      <c r="AD90" s="84" t="str">
        <f t="shared" si="51"/>
        <v/>
      </c>
      <c r="AE90" s="114">
        <f t="shared" ref="AE90:AE99" si="56">IF(ISERROR(F90/$AF$9),"",F90/$AF$9)</f>
        <v>82281.721005823187</v>
      </c>
      <c r="AF90" s="105" t="str">
        <f>+IF(AE90&lt;$AF$10,"MIPYME","NO CUMPLE")</f>
        <v>NO CUMPLE</v>
      </c>
      <c r="AG90" s="125"/>
      <c r="AH90" s="84" t="str">
        <f>IF(OR(AG89=0,N90="",R90=""),"",IF(AG89&gt;=$AH$9,"HABIL","NO HABIL"))</f>
        <v/>
      </c>
      <c r="AI90" s="125"/>
      <c r="AJ90" s="84" t="str">
        <f>IF(OR(AI89=0,N90="",R90=""),"",IF(AI89&gt;=$AJ$9,"HABIL","NO HABIL"))</f>
        <v/>
      </c>
      <c r="AK90" s="120" t="str">
        <f>IF(OR(AH90="",AJ90=""),"",IF(AH90="NO HABIL","NO HABIL",IF(AJ90="NO HABIL","NO HABIL",IF(AJ90="NO HABIL","NO HABIL","HABIL"))))</f>
        <v/>
      </c>
    </row>
    <row r="91" spans="2:37" ht="18" customHeight="1" x14ac:dyDescent="0.25">
      <c r="B91" s="76">
        <f t="shared" si="52"/>
        <v>8.1999999999999993</v>
      </c>
      <c r="C91" s="95" t="s">
        <v>224</v>
      </c>
      <c r="D91" s="156">
        <v>0.5</v>
      </c>
      <c r="E91" s="75">
        <v>3948900800</v>
      </c>
      <c r="F91" s="75">
        <v>5366371212</v>
      </c>
      <c r="G91" s="75">
        <v>658901619</v>
      </c>
      <c r="H91" s="75">
        <v>4332350132</v>
      </c>
      <c r="I91" s="148">
        <f t="shared" si="53"/>
        <v>3289999181</v>
      </c>
      <c r="J91" s="75">
        <f t="shared" si="54"/>
        <v>1034021080</v>
      </c>
      <c r="K91" s="148">
        <f t="shared" si="55"/>
        <v>1034021080</v>
      </c>
      <c r="L91" s="148">
        <v>472782464</v>
      </c>
      <c r="M91" s="148">
        <v>3254896</v>
      </c>
      <c r="N91" s="145"/>
      <c r="O91" s="145" t="str">
        <f>IF(ISERROR(VLOOKUP(N91,POA!$A$2:$C$16,3,0)),"",VLOOKUP(N91,POA!$A$2:$C$16,3,0))</f>
        <v/>
      </c>
      <c r="P91" s="78"/>
      <c r="Q91" s="78" t="str">
        <f>IF(ISERROR(VLOOKUP(P91,POA!$A$2:$F$16,4,0)),"",VLOOKUP(P91,POA!$A$2:$F$16,4,0))</f>
        <v/>
      </c>
      <c r="R91" s="80" t="str">
        <f>IF(ISERROR(VLOOKUP(N91,POA!$A$2:$C$16,2,0)),"",VLOOKUP(N91,POA!$A$2:$C$16,2,0))</f>
        <v/>
      </c>
      <c r="S91" s="85"/>
      <c r="T91" s="84" t="str">
        <f>IF(OR(S89=0,N91="",R91=""),"",IF(S89&gt;=(0.4*R91),"HABIL","NO HABIL"))</f>
        <v/>
      </c>
      <c r="U91" s="85"/>
      <c r="V91" s="84" t="str">
        <f>IF(OR(U89=0,N91="",R91=""),"",IF(U89&gt;=(20%*R91),"HABIL","NO HABIL"))</f>
        <v/>
      </c>
      <c r="W91" s="85"/>
      <c r="X91" s="84" t="str">
        <f>IF(OR(W89=0,N91="",R91=""),"",IF(W89&gt;=$X$9,"HABIL","NO HABIL"))</f>
        <v/>
      </c>
      <c r="Y91" s="112"/>
      <c r="Z91" s="84" t="str">
        <f>IF(OR(Y89=0,N91="",R91=""),"",IF(Y89&lt;=$Z$9,"HABIL","NO HABIL"))</f>
        <v/>
      </c>
      <c r="AA91" s="78" t="s">
        <v>198</v>
      </c>
      <c r="AB91" s="78"/>
      <c r="AC91" s="84" t="str">
        <f>IF(OR(AB89=0,N91="",R91=""),"",IF(AB89&gt;=$AC$9,"HABIL","NO HABIL"))</f>
        <v/>
      </c>
      <c r="AD91" s="84" t="str">
        <f t="shared" si="51"/>
        <v/>
      </c>
      <c r="AE91" s="114">
        <f t="shared" si="56"/>
        <v>9469.509814716781</v>
      </c>
      <c r="AF91" s="105" t="str">
        <f t="shared" ref="AF91:AF99" si="57">+IF(AE91&lt;$AF$10,"MIPYME","NO CUMPLE")</f>
        <v>MIPYME</v>
      </c>
      <c r="AG91" s="125"/>
      <c r="AH91" s="84" t="str">
        <f>IF(OR(AG89=0,N91="",R91=""),"",IF(AG89&gt;=$AH$9,"HABIL","NO HABIL"))</f>
        <v/>
      </c>
      <c r="AI91" s="125"/>
      <c r="AJ91" s="84" t="str">
        <f>IF(OR(AI89=0,N91="",R91=""),"",IF(AI89&gt;=$AJ$9,"HABIL","NO HABIL"))</f>
        <v/>
      </c>
      <c r="AK91" s="121" t="str">
        <f t="shared" ref="AK91:AK100" si="58">IF(OR(AH91="",AJ91=""),"",IF(AH91="NO HABIL","NO HABIL",IF(AJ91="NO HABIL","NO HABIL",IF(AJ91="NO HABIL","NO HABIL","HABIL"))))</f>
        <v/>
      </c>
    </row>
    <row r="92" spans="2:37" ht="18" customHeight="1" x14ac:dyDescent="0.25">
      <c r="B92" s="76" t="str">
        <f t="shared" si="52"/>
        <v/>
      </c>
      <c r="C92" s="95"/>
      <c r="D92" s="156"/>
      <c r="E92" s="75">
        <f>IF(ISERROR(VLOOKUP(C92,#REF!,2,0)),0,VLOOKUP(C92,#REF!,2,0))</f>
        <v>0</v>
      </c>
      <c r="F92" s="75">
        <f>IF(ISERROR(VLOOKUP(C92,#REF!,3,0)),0,VLOOKUP(C92,#REF!,3,0))</f>
        <v>0</v>
      </c>
      <c r="G92" s="75">
        <f>IF(ISERROR(VLOOKUP(C92,#REF!,4,0)),0,VLOOKUP(C92,#REF!,4,0))</f>
        <v>0</v>
      </c>
      <c r="H92" s="75">
        <f>IF(ISERROR(VLOOKUP(C92,#REF!,5,0)),0,VLOOKUP(C92,#REF!,5,0))</f>
        <v>0</v>
      </c>
      <c r="I92" s="148">
        <f t="shared" si="53"/>
        <v>0</v>
      </c>
      <c r="J92" s="75">
        <f t="shared" si="54"/>
        <v>0</v>
      </c>
      <c r="K92" s="148">
        <f t="shared" si="55"/>
        <v>0</v>
      </c>
      <c r="L92" s="148">
        <f>IF(ISERROR(VLOOKUP(C92,#REF!,6,0)),0,VLOOKUP(C92,#REF!,6,0))</f>
        <v>0</v>
      </c>
      <c r="M92" s="148">
        <f>IF(ISERROR(VLOOKUP(C92,#REF!,7,0)),0,VLOOKUP(C92,#REF!,7,0))</f>
        <v>0</v>
      </c>
      <c r="N92" s="145"/>
      <c r="O92" s="145" t="str">
        <f>IF(ISERROR(VLOOKUP(N92,POA!$A$2:$C$16,3,0)),"",VLOOKUP(N92,POA!$A$2:$C$16,3,0))</f>
        <v/>
      </c>
      <c r="P92" s="78"/>
      <c r="Q92" s="78" t="str">
        <f>IF(ISERROR(VLOOKUP(P92,POA!$A$2:$F$16,4,0)),"",VLOOKUP(P92,POA!$A$2:$F$16,4,0))</f>
        <v/>
      </c>
      <c r="R92" s="80" t="str">
        <f>IF(ISERROR(VLOOKUP(N92,POA!$A$2:$C$16,2,0)),"",VLOOKUP(N92,POA!$A$2:$C$16,2,0))</f>
        <v/>
      </c>
      <c r="S92" s="85"/>
      <c r="T92" s="84" t="str">
        <f>IF(OR(S89=0,N92="",R92=""),"",IF(S89&gt;=(0.4*R92),"HABIL","NO HABIL"))</f>
        <v/>
      </c>
      <c r="U92" s="85"/>
      <c r="V92" s="84" t="str">
        <f>IF(OR(U89=0,N92="",R92=""),"",IF(U89&gt;=(0.5*R92),"HABIL","NO HABIL"))</f>
        <v/>
      </c>
      <c r="W92" s="85"/>
      <c r="X92" s="84" t="str">
        <f>IF(OR(W89=0,N92="",R92=""),"",IF(W89&gt;=$X$9,"HABIL","NO HABIL"))</f>
        <v/>
      </c>
      <c r="Y92" s="112"/>
      <c r="Z92" s="84" t="str">
        <f>IF(OR(Y89=0,N92="",R92=""),"",IF(Y89&lt;=$Z$9,"HABIL","NO HABIL"))</f>
        <v/>
      </c>
      <c r="AA92" s="78">
        <v>0</v>
      </c>
      <c r="AB92" s="78"/>
      <c r="AC92" s="84" t="str">
        <f>IF(OR(AB89=0,N92="",R92=""),"",IF(AB89&gt;=$AC$9,"HABIL","NO HABIL"))</f>
        <v/>
      </c>
      <c r="AD92" s="84" t="str">
        <f t="shared" si="51"/>
        <v/>
      </c>
      <c r="AE92" s="114">
        <f t="shared" si="56"/>
        <v>0</v>
      </c>
      <c r="AF92" s="105" t="str">
        <f t="shared" si="57"/>
        <v>MIPYME</v>
      </c>
      <c r="AG92" s="125"/>
      <c r="AH92" s="84" t="str">
        <f>IF(OR(AG89=0,N92="",R92=""),"",IF(AG89&gt;=$AH$9,"HABIL","NO HABIL"))</f>
        <v/>
      </c>
      <c r="AI92" s="125"/>
      <c r="AJ92" s="84" t="str">
        <f>IF(OR(AI89=0,N92="",R92=""),"",IF(AI89&gt;=$AJ$9,"HABIL","NO HABIL"))</f>
        <v/>
      </c>
      <c r="AK92" s="121" t="str">
        <f t="shared" si="58"/>
        <v/>
      </c>
    </row>
    <row r="93" spans="2:37" ht="18" customHeight="1" x14ac:dyDescent="0.25">
      <c r="B93" s="76" t="str">
        <f t="shared" si="52"/>
        <v/>
      </c>
      <c r="C93" s="95"/>
      <c r="D93" s="156"/>
      <c r="E93" s="75">
        <f>IF(ISERROR(VLOOKUP(C93,#REF!,2,0)),0,VLOOKUP(C93,#REF!,2,0))</f>
        <v>0</v>
      </c>
      <c r="F93" s="75">
        <f>IF(ISERROR(VLOOKUP(C93,#REF!,3,0)),0,VLOOKUP(C93,#REF!,3,0))</f>
        <v>0</v>
      </c>
      <c r="G93" s="75">
        <f>IF(ISERROR(VLOOKUP(C93,#REF!,4,0)),0,VLOOKUP(C93,#REF!,4,0))</f>
        <v>0</v>
      </c>
      <c r="H93" s="75">
        <f>IF(ISERROR(VLOOKUP(C93,#REF!,5,0)),0,VLOOKUP(C93,#REF!,5,0))</f>
        <v>0</v>
      </c>
      <c r="I93" s="148">
        <f t="shared" si="53"/>
        <v>0</v>
      </c>
      <c r="J93" s="75">
        <f t="shared" si="54"/>
        <v>0</v>
      </c>
      <c r="K93" s="148">
        <f t="shared" si="55"/>
        <v>0</v>
      </c>
      <c r="L93" s="148">
        <f>IF(ISERROR(VLOOKUP(C93,#REF!,6,0)),0,VLOOKUP(C93,#REF!,6,0))</f>
        <v>0</v>
      </c>
      <c r="M93" s="148">
        <f>IF(ISERROR(VLOOKUP(C93,#REF!,7,0)),0,VLOOKUP(C93,#REF!,7,0))</f>
        <v>0</v>
      </c>
      <c r="N93" s="145"/>
      <c r="O93" s="145" t="str">
        <f>IF(ISERROR(VLOOKUP(N93,POA!$A$2:$C$16,3,0)),"",VLOOKUP(N93,POA!$A$2:$C$16,3,0))</f>
        <v/>
      </c>
      <c r="P93" s="78"/>
      <c r="Q93" s="78" t="str">
        <f>IF(ISERROR(VLOOKUP(P93,POA!$A$2:$F$16,4,0)),"",VLOOKUP(P93,POA!$A$2:$F$16,4,0))</f>
        <v/>
      </c>
      <c r="R93" s="80" t="str">
        <f>IF(ISERROR(VLOOKUP(N93,POA!$A$2:$C$16,2,0)),"",VLOOKUP(N93,POA!$A$2:$C$16,2,0))</f>
        <v/>
      </c>
      <c r="S93" s="85"/>
      <c r="T93" s="84" t="str">
        <f>IF(OR(S89=0,N93="",R93=""),"",IF(S89&gt;=(0.4*R93),"HABIL","NO HABIL"))</f>
        <v/>
      </c>
      <c r="U93" s="85"/>
      <c r="V93" s="84" t="str">
        <f>IF(OR(U89=0,N93="",R93=""),"",IF(U89&gt;=(0.5*R93),"HABIL","NO HABIL"))</f>
        <v/>
      </c>
      <c r="W93" s="85"/>
      <c r="X93" s="84" t="str">
        <f>IF(OR(W89=0,N93="",R93=""),"",IF(W89&gt;=$X$9,"HABIL","NO HABIL"))</f>
        <v/>
      </c>
      <c r="Y93" s="112"/>
      <c r="Z93" s="84" t="str">
        <f>IF(OR(Y89=0,N93="",R93=""),"",IF(Y89&lt;=$Z$9,"HABIL","NO HABIL"))</f>
        <v/>
      </c>
      <c r="AA93" s="78">
        <v>0</v>
      </c>
      <c r="AB93" s="78"/>
      <c r="AC93" s="84" t="str">
        <f>IF(OR(AB89=0,N93="",R93=""),"",IF(AB89&gt;=$AC$9,"HABIL","NO HABIL"))</f>
        <v/>
      </c>
      <c r="AD93" s="84" t="str">
        <f t="shared" si="51"/>
        <v/>
      </c>
      <c r="AE93" s="114">
        <f t="shared" si="56"/>
        <v>0</v>
      </c>
      <c r="AF93" s="105" t="str">
        <f t="shared" si="57"/>
        <v>MIPYME</v>
      </c>
      <c r="AG93" s="125"/>
      <c r="AH93" s="84" t="str">
        <f>IF(OR(AG89=0,N93="",R93=""),"",IF(AG89&gt;=$AH$9,"HABIL","NO HABIL"))</f>
        <v/>
      </c>
      <c r="AI93" s="125"/>
      <c r="AJ93" s="84" t="str">
        <f>IF(OR(AI89=0,N93="",R93=""),"",IF(AI89&gt;=$AJ$9,"HABIL","NO HABIL"))</f>
        <v/>
      </c>
      <c r="AK93" s="121" t="str">
        <f t="shared" si="58"/>
        <v/>
      </c>
    </row>
    <row r="94" spans="2:37" ht="18" customHeight="1" x14ac:dyDescent="0.25">
      <c r="B94" s="76" t="str">
        <f t="shared" si="52"/>
        <v/>
      </c>
      <c r="C94" s="95"/>
      <c r="D94" s="156"/>
      <c r="E94" s="75">
        <f>IF(ISERROR(VLOOKUP(C94,#REF!,2,0)),0,VLOOKUP(C94,#REF!,2,0))</f>
        <v>0</v>
      </c>
      <c r="F94" s="75">
        <f>IF(ISERROR(VLOOKUP(C94,#REF!,3,0)),0,VLOOKUP(C94,#REF!,3,0))</f>
        <v>0</v>
      </c>
      <c r="G94" s="75">
        <f>IF(ISERROR(VLOOKUP(C94,#REF!,4,0)),0,VLOOKUP(C94,#REF!,4,0))</f>
        <v>0</v>
      </c>
      <c r="H94" s="75">
        <f>IF(ISERROR(VLOOKUP(C94,#REF!,5,0)),0,VLOOKUP(C94,#REF!,5,0))</f>
        <v>0</v>
      </c>
      <c r="I94" s="148">
        <f t="shared" si="53"/>
        <v>0</v>
      </c>
      <c r="J94" s="75">
        <f t="shared" si="54"/>
        <v>0</v>
      </c>
      <c r="K94" s="148">
        <f t="shared" si="55"/>
        <v>0</v>
      </c>
      <c r="L94" s="148">
        <f>IF(ISERROR(VLOOKUP(C94,#REF!,6,0)),0,VLOOKUP(C94,#REF!,6,0))</f>
        <v>0</v>
      </c>
      <c r="M94" s="148">
        <f>IF(ISERROR(VLOOKUP(C94,#REF!,7,0)),0,VLOOKUP(C94,#REF!,7,0))</f>
        <v>0</v>
      </c>
      <c r="N94" s="145"/>
      <c r="O94" s="145" t="str">
        <f>IF(ISERROR(VLOOKUP(N94,POA!$A$2:$C$16,3,0)),"",VLOOKUP(N94,POA!$A$2:$C$16,3,0))</f>
        <v/>
      </c>
      <c r="P94" s="78"/>
      <c r="Q94" s="78" t="str">
        <f>IF(ISERROR(VLOOKUP(P94,POA!$A$2:$F$16,4,0)),"",VLOOKUP(P94,POA!$A$2:$F$16,4,0))</f>
        <v/>
      </c>
      <c r="R94" s="80" t="str">
        <f>IF(ISERROR(VLOOKUP(N94,POA!$A$2:$C$16,2,0)),"",VLOOKUP(N94,POA!$A$2:$C$16,2,0))</f>
        <v/>
      </c>
      <c r="S94" s="85"/>
      <c r="T94" s="84" t="str">
        <f>IF(OR(S89=0,N94="",R94=""),"",IF(S89&gt;=(0.4*R94),"HABIL","NO HABIL"))</f>
        <v/>
      </c>
      <c r="U94" s="85"/>
      <c r="V94" s="84" t="str">
        <f>IF(OR(U89=0,N94="",R94=""),"",IF(U89&gt;=(0.5*R94),"HABIL","NO HABIL"))</f>
        <v/>
      </c>
      <c r="W94" s="85"/>
      <c r="X94" s="84" t="str">
        <f>IF(OR(W89=0,N94="",R94=""),"",IF(W89&gt;=$X$9,"HABIL","NO HABIL"))</f>
        <v/>
      </c>
      <c r="Y94" s="112"/>
      <c r="Z94" s="84" t="str">
        <f>IF(OR(Y89=0,N94="",R94=""),"",IF(Y89&lt;=$Z$9,"HABIL","NO HABIL"))</f>
        <v/>
      </c>
      <c r="AA94" s="78">
        <v>0</v>
      </c>
      <c r="AB94" s="78"/>
      <c r="AC94" s="84" t="str">
        <f>IF(OR(AB89=0,N94="",R94=""),"",IF(AB89&gt;=$AC$9,"HABIL","NO HABIL"))</f>
        <v/>
      </c>
      <c r="AD94" s="84" t="str">
        <f t="shared" si="51"/>
        <v/>
      </c>
      <c r="AE94" s="114">
        <f t="shared" si="56"/>
        <v>0</v>
      </c>
      <c r="AF94" s="105" t="str">
        <f t="shared" si="57"/>
        <v>MIPYME</v>
      </c>
      <c r="AG94" s="125"/>
      <c r="AH94" s="84" t="str">
        <f>IF(OR(AG89=0,N94="",R94=""),"",IF(AG89&gt;=$AH$9,"HABIL","NO HABIL"))</f>
        <v/>
      </c>
      <c r="AI94" s="125"/>
      <c r="AJ94" s="84" t="str">
        <f>IF(OR(AI89=0,N94="",R94=""),"",IF(AI89&gt;=$AJ$9,"HABIL","NO HABIL"))</f>
        <v/>
      </c>
      <c r="AK94" s="118" t="str">
        <f t="shared" si="58"/>
        <v/>
      </c>
    </row>
    <row r="95" spans="2:37" ht="18" customHeight="1" x14ac:dyDescent="0.25">
      <c r="B95" s="76" t="str">
        <f t="shared" si="52"/>
        <v/>
      </c>
      <c r="C95" s="95"/>
      <c r="D95" s="156"/>
      <c r="E95" s="75">
        <f>IF(ISERROR(VLOOKUP(C95,#REF!,2,0)),0,VLOOKUP(C95,#REF!,2,0))</f>
        <v>0</v>
      </c>
      <c r="F95" s="75">
        <f>IF(ISERROR(VLOOKUP(C95,#REF!,3,0)),0,VLOOKUP(C95,#REF!,3,0))</f>
        <v>0</v>
      </c>
      <c r="G95" s="75">
        <f>IF(ISERROR(VLOOKUP(C95,#REF!,4,0)),0,VLOOKUP(C95,#REF!,4,0))</f>
        <v>0</v>
      </c>
      <c r="H95" s="75">
        <f>IF(ISERROR(VLOOKUP(C95,#REF!,5,0)),0,VLOOKUP(C95,#REF!,5,0))</f>
        <v>0</v>
      </c>
      <c r="I95" s="148">
        <f t="shared" si="53"/>
        <v>0</v>
      </c>
      <c r="J95" s="75">
        <f t="shared" si="54"/>
        <v>0</v>
      </c>
      <c r="K95" s="148">
        <f t="shared" si="55"/>
        <v>0</v>
      </c>
      <c r="L95" s="148">
        <f>IF(ISERROR(VLOOKUP(C95,#REF!,6,0)),0,VLOOKUP(C95,#REF!,6,0))</f>
        <v>0</v>
      </c>
      <c r="M95" s="148">
        <f>IF(ISERROR(VLOOKUP(C95,#REF!,7,0)),0,VLOOKUP(C95,#REF!,7,0))</f>
        <v>0</v>
      </c>
      <c r="N95" s="145"/>
      <c r="O95" s="145" t="str">
        <f>IF(ISERROR(VLOOKUP(N95,POA!$A$2:$C$16,3,0)),"",VLOOKUP(N95,POA!$A$2:$C$16,3,0))</f>
        <v/>
      </c>
      <c r="P95" s="78"/>
      <c r="Q95" s="78" t="str">
        <f>IF(ISERROR(VLOOKUP(P95,POA!$A$2:$F$16,4,0)),"",VLOOKUP(P95,POA!$A$2:$F$16,4,0))</f>
        <v/>
      </c>
      <c r="R95" s="80" t="str">
        <f>IF(ISERROR(VLOOKUP(N95,POA!$A$2:$C$16,2,0)),"",VLOOKUP(N95,POA!$A$2:$C$16,2,0))</f>
        <v/>
      </c>
      <c r="S95" s="85"/>
      <c r="T95" s="84" t="str">
        <f>IF(OR(S89=0,N95="",R95=""),"",IF(S89&gt;=(0.4*R95),"HABIL","NO HABIL"))</f>
        <v/>
      </c>
      <c r="U95" s="85"/>
      <c r="V95" s="84" t="str">
        <f>IF(OR(U89=0,N95="",R95=""),"",IF(U89&gt;=(0.5*R95),"HABIL","NO HABIL"))</f>
        <v/>
      </c>
      <c r="W95" s="85"/>
      <c r="X95" s="84" t="str">
        <f>IF(OR(W89=0,N95="",R95=""),"",IF(W89&gt;=$X$9,"HABIL","NO HABIL"))</f>
        <v/>
      </c>
      <c r="Y95" s="112"/>
      <c r="Z95" s="84" t="str">
        <f>IF(OR(Y89=0,N95="",R95=""),"",IF(Y89&lt;=$Z$9,"HABIL","NO HABIL"))</f>
        <v/>
      </c>
      <c r="AA95" s="78">
        <v>0</v>
      </c>
      <c r="AB95" s="78"/>
      <c r="AC95" s="84" t="str">
        <f>IF(OR(AB89=0,N95="",R95=""),"",IF(AB89&gt;=$AC$9,"HABIL","NO HABIL"))</f>
        <v/>
      </c>
      <c r="AD95" s="84" t="str">
        <f t="shared" si="51"/>
        <v/>
      </c>
      <c r="AE95" s="114">
        <f t="shared" si="56"/>
        <v>0</v>
      </c>
      <c r="AF95" s="105" t="str">
        <f t="shared" si="57"/>
        <v>MIPYME</v>
      </c>
      <c r="AG95" s="125"/>
      <c r="AH95" s="84" t="str">
        <f>IF(OR(AG89=0,N95="",R95=""),"",IF(AG89&gt;=$AH$9,"HABIL","NO HABIL"))</f>
        <v/>
      </c>
      <c r="AI95" s="125"/>
      <c r="AJ95" s="84" t="str">
        <f>IF(OR(AI89=0,N95="",R95=""),"",IF(AI89&gt;=$AJ$9,"HABIL","NO HABIL"))</f>
        <v/>
      </c>
      <c r="AK95" s="121" t="str">
        <f t="shared" si="58"/>
        <v/>
      </c>
    </row>
    <row r="96" spans="2:37" ht="18" customHeight="1" x14ac:dyDescent="0.25">
      <c r="B96" s="76" t="str">
        <f>IF(C96="","",B95+0.1)</f>
        <v/>
      </c>
      <c r="C96" s="95"/>
      <c r="D96" s="156"/>
      <c r="E96" s="75">
        <f>IF(ISERROR(VLOOKUP(C96,#REF!,2,0)),0,VLOOKUP(C96,#REF!,2,0))</f>
        <v>0</v>
      </c>
      <c r="F96" s="75">
        <f>IF(ISERROR(VLOOKUP(C96,#REF!,3,0)),0,VLOOKUP(C96,#REF!,3,0))</f>
        <v>0</v>
      </c>
      <c r="G96" s="75">
        <f>IF(ISERROR(VLOOKUP(C96,#REF!,4,0)),0,VLOOKUP(C96,#REF!,4,0))</f>
        <v>0</v>
      </c>
      <c r="H96" s="75">
        <f>IF(ISERROR(VLOOKUP(C96,#REF!,5,0)),0,VLOOKUP(C96,#REF!,5,0))</f>
        <v>0</v>
      </c>
      <c r="I96" s="148">
        <f t="shared" si="53"/>
        <v>0</v>
      </c>
      <c r="J96" s="75">
        <f t="shared" si="54"/>
        <v>0</v>
      </c>
      <c r="K96" s="148">
        <f t="shared" si="55"/>
        <v>0</v>
      </c>
      <c r="L96" s="148">
        <f>IF(ISERROR(VLOOKUP(C96,#REF!,6,0)),0,VLOOKUP(C96,#REF!,6,0))</f>
        <v>0</v>
      </c>
      <c r="M96" s="148">
        <f>IF(ISERROR(VLOOKUP(C96,#REF!,7,0)),0,VLOOKUP(C96,#REF!,7,0))</f>
        <v>0</v>
      </c>
      <c r="N96" s="145"/>
      <c r="O96" s="145" t="str">
        <f>IF(ISERROR(VLOOKUP(N96,POA!$A$2:$C$16,3,0)),"",VLOOKUP(N96,POA!$A$2:$C$16,3,0))</f>
        <v/>
      </c>
      <c r="P96" s="78"/>
      <c r="Q96" s="78" t="str">
        <f>IF(ISERROR(VLOOKUP(P96,POA!$A$2:$F$16,4,0)),"",VLOOKUP(P96,POA!$A$2:$F$16,4,0))</f>
        <v/>
      </c>
      <c r="R96" s="80" t="str">
        <f>IF(ISERROR(VLOOKUP(N96,POA!$A$2:$C$16,2,0)),"",VLOOKUP(N96,POA!$A$2:$C$16,2,0))</f>
        <v/>
      </c>
      <c r="S96" s="85"/>
      <c r="T96" s="84" t="str">
        <f>IF(OR(S89=0,N96="",R96=""),"",IF(S89&gt;=(0.4*R96),"HABIL","NO HABIL"))</f>
        <v/>
      </c>
      <c r="U96" s="85"/>
      <c r="V96" s="84" t="str">
        <f>IF(OR(U89=0,N96="",R96=""),"",IF(U89&gt;=(0.5*R96),"HABIL","NO HABIL"))</f>
        <v/>
      </c>
      <c r="W96" s="85"/>
      <c r="X96" s="84" t="str">
        <f>IF(OR(W89=0,N96="",R96=""),"",IF(W89&gt;=$X$9,"HABIL","NO HABIL"))</f>
        <v/>
      </c>
      <c r="Y96" s="112"/>
      <c r="Z96" s="84" t="str">
        <f>IF(OR(Y89=0,N96="",R96=""),"",IF(Y89&lt;=$Z$9,"HABIL","NO HABIL"))</f>
        <v/>
      </c>
      <c r="AA96" s="78">
        <v>0</v>
      </c>
      <c r="AB96" s="78"/>
      <c r="AC96" s="84" t="str">
        <f>IF(OR(AB89=0,N96="",R96=""),"",IF(AB89&gt;=$AC$9,"HABIL","NO HABIL"))</f>
        <v/>
      </c>
      <c r="AD96" s="84" t="str">
        <f t="shared" si="51"/>
        <v/>
      </c>
      <c r="AE96" s="114">
        <f t="shared" si="56"/>
        <v>0</v>
      </c>
      <c r="AF96" s="105" t="str">
        <f t="shared" si="57"/>
        <v>MIPYME</v>
      </c>
      <c r="AG96" s="125"/>
      <c r="AH96" s="84" t="str">
        <f>IF(OR(AG89=0,N96="",R96=""),"",IF(AG89&gt;=$AH$9,"HABIL","NO HABIL"))</f>
        <v/>
      </c>
      <c r="AI96" s="125"/>
      <c r="AJ96" s="84" t="str">
        <f>IF(OR(AI89=0,N96="",R96=""),"",IF(AI89&gt;=$AJ$9,"HABIL","NO HABIL"))</f>
        <v/>
      </c>
      <c r="AK96" s="121" t="str">
        <f t="shared" si="58"/>
        <v/>
      </c>
    </row>
    <row r="97" spans="1:37" ht="18" customHeight="1" x14ac:dyDescent="0.25">
      <c r="B97" s="76" t="str">
        <f>IF(C97="","",B96+0.1)</f>
        <v/>
      </c>
      <c r="C97" s="95"/>
      <c r="D97" s="156"/>
      <c r="E97" s="75">
        <f>IF(ISERROR(VLOOKUP(C97,#REF!,2,0)),0,VLOOKUP(C97,#REF!,2,0))</f>
        <v>0</v>
      </c>
      <c r="F97" s="75">
        <f>IF(ISERROR(VLOOKUP(C97,#REF!,3,0)),0,VLOOKUP(C97,#REF!,3,0))</f>
        <v>0</v>
      </c>
      <c r="G97" s="75">
        <f>IF(ISERROR(VLOOKUP(C97,#REF!,4,0)),0,VLOOKUP(C97,#REF!,4,0))</f>
        <v>0</v>
      </c>
      <c r="H97" s="75">
        <f>IF(ISERROR(VLOOKUP(C97,#REF!,5,0)),0,VLOOKUP(C97,#REF!,5,0))</f>
        <v>0</v>
      </c>
      <c r="I97" s="148">
        <f t="shared" si="53"/>
        <v>0</v>
      </c>
      <c r="J97" s="75">
        <f t="shared" si="54"/>
        <v>0</v>
      </c>
      <c r="K97" s="148">
        <f t="shared" si="55"/>
        <v>0</v>
      </c>
      <c r="L97" s="148">
        <f>IF(ISERROR(VLOOKUP(C97,#REF!,6,0)),0,VLOOKUP(C97,#REF!,6,0))</f>
        <v>0</v>
      </c>
      <c r="M97" s="148">
        <f>IF(ISERROR(VLOOKUP(C97,#REF!,7,0)),0,VLOOKUP(C97,#REF!,7,0))</f>
        <v>0</v>
      </c>
      <c r="N97" s="145"/>
      <c r="O97" s="145" t="str">
        <f>IF(ISERROR(VLOOKUP(N97,POA!$A$2:$C$16,3,0)),"",VLOOKUP(N97,POA!$A$2:$C$16,3,0))</f>
        <v/>
      </c>
      <c r="P97" s="78"/>
      <c r="Q97" s="78" t="str">
        <f>IF(ISERROR(VLOOKUP(P97,POA!$A$2:$F$16,4,0)),"",VLOOKUP(P97,POA!$A$2:$F$16,4,0))</f>
        <v/>
      </c>
      <c r="R97" s="80" t="str">
        <f>IF(ISERROR(VLOOKUP(N97,POA!$A$2:$C$16,2,0)),"",VLOOKUP(N97,POA!$A$2:$C$16,2,0))</f>
        <v/>
      </c>
      <c r="S97" s="85"/>
      <c r="T97" s="84" t="str">
        <f>IF(OR(S89=0,N97="",R97=""),"",IF(S89&gt;=(0.4*R97),"HABIL","NO HABIL"))</f>
        <v/>
      </c>
      <c r="U97" s="85"/>
      <c r="V97" s="84" t="str">
        <f>IF(OR(U89=0,N97="",R97=""),"",IF(U89&gt;=(0.5*R97),"HABIL","NO HABIL"))</f>
        <v/>
      </c>
      <c r="W97" s="85"/>
      <c r="X97" s="84" t="str">
        <f>IF(OR(W89=0,N97="",R97=""),"",IF(W89&gt;=$X$9,"HABIL","NO HABIL"))</f>
        <v/>
      </c>
      <c r="Y97" s="112"/>
      <c r="Z97" s="84" t="str">
        <f>IF(OR(Y89=0,N97="",R97=""),"",IF(Y89&lt;=$Z$9,"HABIL","NO HABIL"))</f>
        <v/>
      </c>
      <c r="AA97" s="78">
        <v>0</v>
      </c>
      <c r="AB97" s="78"/>
      <c r="AC97" s="84" t="str">
        <f>IF(OR(AB89=0,N97="",R97=""),"",IF(AB89&gt;=$AC$9,"HABIL","NO HABIL"))</f>
        <v/>
      </c>
      <c r="AD97" s="84" t="str">
        <f t="shared" si="51"/>
        <v/>
      </c>
      <c r="AE97" s="114">
        <f t="shared" si="56"/>
        <v>0</v>
      </c>
      <c r="AF97" s="105" t="str">
        <f t="shared" si="57"/>
        <v>MIPYME</v>
      </c>
      <c r="AG97" s="125"/>
      <c r="AH97" s="84" t="str">
        <f>IF(OR(AG89=0,N97="",R97=""),"",IF(AG89&gt;=$AH$9,"HABIL","NO HABIL"))</f>
        <v/>
      </c>
      <c r="AI97" s="125"/>
      <c r="AJ97" s="84" t="str">
        <f>IF(OR(AI89=0,N97="",R97=""),"",IF(AI89&gt;=$AJ$9,"HABIL","NO HABIL"))</f>
        <v/>
      </c>
      <c r="AK97" s="118" t="str">
        <f t="shared" si="58"/>
        <v/>
      </c>
    </row>
    <row r="98" spans="1:37" ht="18" customHeight="1" x14ac:dyDescent="0.25">
      <c r="B98" s="76" t="str">
        <f>IF(C98="","",B97+0.1)</f>
        <v/>
      </c>
      <c r="C98" s="95"/>
      <c r="D98" s="156"/>
      <c r="E98" s="75">
        <f>IF(ISERROR(VLOOKUP(C98,#REF!,2,0)),0,VLOOKUP(C98,#REF!,2,0))</f>
        <v>0</v>
      </c>
      <c r="F98" s="75">
        <f>IF(ISERROR(VLOOKUP(C98,#REF!,3,0)),0,VLOOKUP(C98,#REF!,3,0))</f>
        <v>0</v>
      </c>
      <c r="G98" s="75">
        <f>IF(ISERROR(VLOOKUP(C98,#REF!,4,0)),0,VLOOKUP(C98,#REF!,4,0))</f>
        <v>0</v>
      </c>
      <c r="H98" s="75">
        <f>IF(ISERROR(VLOOKUP(C98,#REF!,5,0)),0,VLOOKUP(C98,#REF!,5,0))</f>
        <v>0</v>
      </c>
      <c r="I98" s="148">
        <f t="shared" si="53"/>
        <v>0</v>
      </c>
      <c r="J98" s="75">
        <f t="shared" si="54"/>
        <v>0</v>
      </c>
      <c r="K98" s="148">
        <f t="shared" si="55"/>
        <v>0</v>
      </c>
      <c r="L98" s="148">
        <f>IF(ISERROR(VLOOKUP(C98,#REF!,6,0)),0,VLOOKUP(C98,#REF!,6,0))</f>
        <v>0</v>
      </c>
      <c r="M98" s="148">
        <f>IF(ISERROR(VLOOKUP(C98,#REF!,7,0)),0,VLOOKUP(C98,#REF!,7,0))</f>
        <v>0</v>
      </c>
      <c r="N98" s="145"/>
      <c r="O98" s="145" t="str">
        <f>IF(ISERROR(VLOOKUP(N98,POA!$A$2:$C$16,3,0)),"",VLOOKUP(N98,POA!$A$2:$C$16,3,0))</f>
        <v/>
      </c>
      <c r="P98" s="78"/>
      <c r="Q98" s="78" t="str">
        <f>IF(ISERROR(VLOOKUP(P98,POA!$A$2:$F$16,4,0)),"",VLOOKUP(P98,POA!$A$2:$F$16,4,0))</f>
        <v/>
      </c>
      <c r="R98" s="80" t="str">
        <f>IF(ISERROR(VLOOKUP(N98,POA!$A$2:$C$16,2,0)),"",VLOOKUP(N98,POA!$A$2:$C$16,2,0))</f>
        <v/>
      </c>
      <c r="S98" s="85"/>
      <c r="T98" s="84" t="str">
        <f>IF(OR(S89=0,N98="",R98=""),"",IF(S89&gt;=(0.4*R98),"HABIL","NO HABIL"))</f>
        <v/>
      </c>
      <c r="U98" s="85"/>
      <c r="V98" s="84" t="str">
        <f>IF(OR(U89=0,N98="",R98=""),"",IF(U89&gt;=(0.5*R98),"HABIL","NO HABIL"))</f>
        <v/>
      </c>
      <c r="W98" s="85"/>
      <c r="X98" s="84" t="str">
        <f>IF(OR(W89=0,N98="",R98=""),"",IF(W89&gt;=$X$9,"HABIL","NO HABIL"))</f>
        <v/>
      </c>
      <c r="Y98" s="112"/>
      <c r="Z98" s="84" t="str">
        <f>IF(OR(Y89=0,N98="",R98=""),"",IF(Y89&lt;=$Z$9,"HABIL","NO HABIL"))</f>
        <v/>
      </c>
      <c r="AA98" s="78">
        <v>0</v>
      </c>
      <c r="AB98" s="78"/>
      <c r="AC98" s="84" t="str">
        <f>IF(OR(AB89=0,N98="",R98=""),"",IF(AB89&gt;=$AC$9,"HABIL","NO HABIL"))</f>
        <v/>
      </c>
      <c r="AD98" s="84" t="str">
        <f t="shared" si="51"/>
        <v/>
      </c>
      <c r="AE98" s="114">
        <f t="shared" si="56"/>
        <v>0</v>
      </c>
      <c r="AF98" s="105" t="str">
        <f t="shared" si="57"/>
        <v>MIPYME</v>
      </c>
      <c r="AG98" s="125"/>
      <c r="AH98" s="84" t="str">
        <f>IF(OR(AG89=0,N98="",R98=""),"",IF(AG89&gt;=$AH$9,"HABIL","NO HABIL"))</f>
        <v/>
      </c>
      <c r="AI98" s="125"/>
      <c r="AJ98" s="84" t="str">
        <f>IF(OR(AI89=0,N98="",R98=""),"",IF(AI89&gt;=$AJ$9,"HABIL","NO HABIL"))</f>
        <v/>
      </c>
      <c r="AK98" s="118" t="str">
        <f t="shared" si="58"/>
        <v/>
      </c>
    </row>
    <row r="99" spans="1:37" ht="18" customHeight="1" thickBot="1" x14ac:dyDescent="0.3">
      <c r="B99" s="93" t="str">
        <f>IF(C99="","",B98+0.1)</f>
        <v/>
      </c>
      <c r="C99" s="96"/>
      <c r="D99" s="96"/>
      <c r="E99" s="79">
        <f>IF(ISERROR(VLOOKUP(C99,#REF!,2,0)),0,VLOOKUP(C99,#REF!,2,0))</f>
        <v>0</v>
      </c>
      <c r="F99" s="79">
        <f>IF(ISERROR(VLOOKUP(C99,#REF!,3,0)),0,VLOOKUP(C99,#REF!,3,0))</f>
        <v>0</v>
      </c>
      <c r="G99" s="79">
        <f>IF(ISERROR(VLOOKUP(C99,#REF!,4,0)),0,VLOOKUP(C99,#REF!,4,0))</f>
        <v>0</v>
      </c>
      <c r="H99" s="79">
        <f>IF(ISERROR(VLOOKUP(C99,#REF!,5,0)),0,VLOOKUP(C99,#REF!,5,0))</f>
        <v>0</v>
      </c>
      <c r="I99" s="79">
        <f t="shared" si="53"/>
        <v>0</v>
      </c>
      <c r="J99" s="79">
        <f t="shared" si="54"/>
        <v>0</v>
      </c>
      <c r="K99" s="79">
        <f t="shared" si="55"/>
        <v>0</v>
      </c>
      <c r="L99" s="79">
        <f>IF(ISERROR(VLOOKUP(C99,#REF!,6,0)),0,VLOOKUP(C99,#REF!,6,0))</f>
        <v>0</v>
      </c>
      <c r="M99" s="79">
        <f>IF(ISERROR(VLOOKUP(C99,#REF!,7,0)),0,VLOOKUP(C99,#REF!,7,0))</f>
        <v>0</v>
      </c>
      <c r="N99" s="146"/>
      <c r="O99" s="146" t="str">
        <f>IF(ISERROR(VLOOKUP(N99,POA!$A$2:$C$16,3,0)),"",VLOOKUP(N99,POA!$A$2:$C$16,3,0))</f>
        <v/>
      </c>
      <c r="P99" s="90"/>
      <c r="Q99" s="90" t="str">
        <f>IF(ISERROR(VLOOKUP(P99,POA!$A$2:$F$16,4,0)),"",VLOOKUP(P99,POA!$A$2:$F$16,4,0))</f>
        <v/>
      </c>
      <c r="R99" s="83" t="str">
        <f>IF(ISERROR(VLOOKUP(N99,POA!$A$2:$C$16,2,0)),"",VLOOKUP(N99,POA!$A$2:$C$16,2,0))</f>
        <v/>
      </c>
      <c r="S99" s="92"/>
      <c r="T99" s="91" t="str">
        <f>IF(OR(S89=0,N99="",R99=""),"",IF(S89&gt;=(0.4*R99),"HABIL","NO HABIL"))</f>
        <v/>
      </c>
      <c r="U99" s="92"/>
      <c r="V99" s="91" t="str">
        <f>IF(OR(U89=0,N99="",R99=""),"",IF(U89&gt;=(0.5*R99),"HABIL","NO HABIL"))</f>
        <v/>
      </c>
      <c r="W99" s="92"/>
      <c r="X99" s="91" t="str">
        <f>IF(OR(W89=0,N99="",R99=""),"",IF(W89&gt;=$X$9,"HABIL","NO HABIL"))</f>
        <v/>
      </c>
      <c r="Y99" s="113"/>
      <c r="Z99" s="91" t="str">
        <f>IF(OR(Y89=0,N99="",R99=""),"",IF(Y89&lt;=$Z$9,"HABIL","NO HABIL"))</f>
        <v/>
      </c>
      <c r="AA99" s="90">
        <v>0</v>
      </c>
      <c r="AB99" s="90"/>
      <c r="AC99" s="91" t="str">
        <f>IF(OR(AB89=0,N99="",R99=""),"",IF(AB89&gt;=$AC$9,"HABIL","NO HABIL"))</f>
        <v/>
      </c>
      <c r="AD99" s="91" t="str">
        <f t="shared" si="51"/>
        <v/>
      </c>
      <c r="AE99" s="116">
        <f t="shared" si="56"/>
        <v>0</v>
      </c>
      <c r="AF99" s="106" t="str">
        <f t="shared" si="57"/>
        <v>MIPYME</v>
      </c>
      <c r="AG99" s="126"/>
      <c r="AH99" s="91" t="str">
        <f>IF(OR(AG89=0,N99="",R99=""),"",IF(AG89&gt;=$AH$9,"HABIL","NO HABIL"))</f>
        <v/>
      </c>
      <c r="AI99" s="126"/>
      <c r="AJ99" s="91" t="str">
        <f>IF(OR(AI89=0,N99="",R99=""),"",IF(AI89&gt;=$AJ$9,"HABIL","NO HABIL"))</f>
        <v/>
      </c>
      <c r="AK99" s="119" t="str">
        <f t="shared" si="58"/>
        <v/>
      </c>
    </row>
    <row r="100" spans="1:37" ht="18" customHeight="1" x14ac:dyDescent="0.25">
      <c r="B100" s="86">
        <v>9</v>
      </c>
      <c r="C100" s="87" t="s">
        <v>225</v>
      </c>
      <c r="D100" s="94">
        <f>IF(SUM(D101:D110)=0,"",SUM(D101:D110))</f>
        <v>1</v>
      </c>
      <c r="E100" s="88">
        <f>IF(ISERROR(($D101*E101)+($D102*E102)+($D103*E103)+($D104*E104)+($D105*E105)+($D106*E106)+($D107*E107)+($D108*E108)+($D109*E109)+($D110*E110)),"",($D101*E101)+($D102*E102)+($D103*E103)+($D104*E104)+($D105*E105)+($D106*E106)+($D107*E107)+($D108*E108)+($D109*E109)+($D110*E110))</f>
        <v>0</v>
      </c>
      <c r="F100" s="88">
        <f>IF(ISERROR(($D101*F101)+($D102*F102)+($D103*F103)+($D104*F104)+($D105*F105)+($D106*F106)+($D107*F107)+($D108*F108)+($D109*F109)+($D110*F110)),"",($D101*F101)+($D102*F102)+($D103*F103)+($D104*F104)+($D105*F105)+($D106*F106)+($D107*F107)+($D108*F108)+($D109*F109)+($D110*F110))</f>
        <v>0</v>
      </c>
      <c r="G100" s="88">
        <f>IF(ISERROR(($D101*G101)+($D102*G102)+($D103*G103)+($D104*G104)+($D105*G105)+($D106*G106)+($D107*G107)+($D108*G108)+($D109*G109)+($D110*G110)),"",($D101*G101)+($D102*G102)+($D103*G103)+($D104*G104)+($D105*G105)+($D106*G106)+($D107*G107)+($D108*G108)+($D109*G109)+($D110*G110))</f>
        <v>0</v>
      </c>
      <c r="H100" s="88">
        <f>IF(ISERROR(($D101*H101)+($D102*H102)+($D103*H103)+($D104*H104)+($D105*H105)+($D106*H106)+($D107*H107)+($D108*H108)+($D109*H109)+($D110*H110)),"",($D101*H101)+($D102*H102)+($D103*H103)+($D104*H104)+($D105*H105)+($D106*H106)+($D107*H107)+($D108*H108)+($D109*H109)+($D110*H110))</f>
        <v>0</v>
      </c>
      <c r="I100" s="88">
        <f>IF(ISERROR(SUM(I101:I110)),"",SUM(I101:I110))</f>
        <v>0</v>
      </c>
      <c r="J100" s="88">
        <f>IF(ISERROR(SUM(J101:J110)),"",SUM(J101:J110))</f>
        <v>0</v>
      </c>
      <c r="K100" s="88">
        <f>IF(ISERROR(($D101*K101)+($D102*K102)+($D103*K103)+($D104*K104)+($D105*K105)+($D106*K106)+($D107*K107)+($D108*K108)+($D109*K109)+($D110*K110)),"",($D101*K101)+($D102*K102)+($D103*K103)+($D104*K104)+($D105*K105)+($D106*K106)+($D107*K107)+($D108*K108)+($D109*K109)+($D110*K110))</f>
        <v>0</v>
      </c>
      <c r="L100" s="88">
        <f>IF(ISERROR(($D101*L101)+($D102*L102)+($D103*L103)+($D104*L104)+($D105*L105)+($D106*L106)+($D107*L107)+($D108*L108)+($D109*L109)+($D110*L110)),"",($D101*L101)+($D102*L102)+($D103*L103)+($D104*L104)+($D105*L105)+($D106*L106)+($D107*L107)+($D108*L108)+($D109*L109)+($D110*L110))</f>
        <v>0</v>
      </c>
      <c r="M100" s="88">
        <f>IF(ISERROR(($D101*M101)+($D102*M102)+($D103*M103)+($D104*M104)+($D105*M105)+($D106*M106)+($D107*M107)+($D108*M108)+($D109*M109)+($D110*M110)),"",($D101*M101)+($D102*M102)+($D103*M103)+($D104*M104)+($D105*M105)+($D106*M106)+($D107*M107)+($D108*M108)+($D109*M109)+($D110*M110))</f>
        <v>0</v>
      </c>
      <c r="N100" s="81">
        <v>1</v>
      </c>
      <c r="O100" s="151">
        <f>IF(ISERROR(VLOOKUP(N100,POA!$A$2:$C$16,3,0)),"",VLOOKUP(N100,POA!$A$2:$C$16,3,0))</f>
        <v>8</v>
      </c>
      <c r="P100" s="97"/>
      <c r="Q100" s="81">
        <f>+SUM(Q101:Q110)</f>
        <v>0</v>
      </c>
      <c r="R100" s="82">
        <f>IF(ISERROR(VLOOKUP(N100,POA!$A$2:$C$16,2,0)),"",VLOOKUP(N100,POA!$A$2:$C$16,2,0))</f>
        <v>2700000000</v>
      </c>
      <c r="S100" s="149">
        <f>SUM(I100)</f>
        <v>0</v>
      </c>
      <c r="T100" s="89" t="str">
        <f>IF(OR(S100=0,N100="",R100=""),"",IF(S100&gt;=(R100/O100),"HABIL","NO HABIL"))</f>
        <v/>
      </c>
      <c r="U100" s="88">
        <f>SUM(J100)</f>
        <v>0</v>
      </c>
      <c r="V100" s="89" t="str">
        <f>IF(OR(U100=0,N100="",R100=""),"",IF(U100&gt;=(20%*R100),"HABIL","NO HABIL"))</f>
        <v/>
      </c>
      <c r="W100" s="88">
        <f>IF(ISERROR(SUM(E100/G100)),0,SUM(E100/G100))</f>
        <v>0</v>
      </c>
      <c r="X100" s="89" t="str">
        <f>IF(OR(W100=0,N100="",R100=""),"",IF(W100&gt;=$X$9,"HABIL","NO HABIL"))</f>
        <v/>
      </c>
      <c r="Y100" s="153">
        <f>IF(ISERROR(SUM(H100/F100)),0,SUM(H100/F100))</f>
        <v>0</v>
      </c>
      <c r="Z100" s="89" t="str">
        <f>IF(OR(Y100=0,N100="",R100=""),"",IF(Y100&lt;=$Z$9,"HABIL","NO HABIL"))</f>
        <v/>
      </c>
      <c r="AA100" s="81">
        <f>+SUM(AA101:AA110)</f>
        <v>0</v>
      </c>
      <c r="AB100" s="153">
        <f>IF(ISERROR(SUM(L100/M100)),0,SUM(L100/M100))</f>
        <v>0</v>
      </c>
      <c r="AC100" s="89" t="str">
        <f>IF(OR(AB100=0,N100="",R100=""),"",IF(AB100&gt;=$AC$9,"HABIL","NO HABIL"))</f>
        <v/>
      </c>
      <c r="AD100" s="89" t="str">
        <f t="shared" si="51"/>
        <v/>
      </c>
      <c r="AE100" s="115"/>
      <c r="AF100" s="104"/>
      <c r="AG100" s="153">
        <f>IF(ISERROR(SUM(L100/K100)),0,SUM(L100/K100))</f>
        <v>0</v>
      </c>
      <c r="AH100" s="89" t="str">
        <f>IF(OR(AG100=0,N100="",R100=""),"",IF(AG100&gt;=$AH$9,"HABIL","NO HABIL"))</f>
        <v/>
      </c>
      <c r="AI100" s="153">
        <f>IF(ISERROR(SUM(L100/F100)),0,SUM(L100/F100))</f>
        <v>0</v>
      </c>
      <c r="AJ100" s="89" t="str">
        <f>IF(OR(AI100=0,N100="",R100=""),"",IF(AI100&gt;=$AJ$9,"HABIL","NO HABIL"))</f>
        <v/>
      </c>
      <c r="AK100" s="117" t="str">
        <f t="shared" si="58"/>
        <v/>
      </c>
    </row>
    <row r="101" spans="1:37" ht="18" customHeight="1" x14ac:dyDescent="0.25">
      <c r="B101" s="76">
        <f t="shared" ref="B101:B106" si="59">IF(C101="","",B100+0.1)</f>
        <v>9.1</v>
      </c>
      <c r="C101" s="77" t="s">
        <v>226</v>
      </c>
      <c r="D101" s="156">
        <v>0.5</v>
      </c>
      <c r="E101" s="75"/>
      <c r="F101" s="75"/>
      <c r="G101" s="75"/>
      <c r="H101" s="75"/>
      <c r="I101" s="148">
        <f t="shared" ref="I101:I110" si="60">IF(ISERROR(E101-G101),"",E101-G101)</f>
        <v>0</v>
      </c>
      <c r="J101" s="75">
        <f t="shared" ref="J101:J110" si="61">IF(ISERROR(F101-H101),"",F101-H101)</f>
        <v>0</v>
      </c>
      <c r="K101" s="148">
        <f t="shared" ref="K101:K110" si="62">IF(ISERROR(F101-H101),"",F101-H101)</f>
        <v>0</v>
      </c>
      <c r="L101" s="148"/>
      <c r="M101" s="148"/>
      <c r="N101" s="147"/>
      <c r="O101" s="152" t="str">
        <f>IF(ISERROR(VLOOKUP(N101,POA!$A$2:$C$16,3,0)),"",VLOOKUP(N101,POA!$A$2:$C$16,3,0))</f>
        <v/>
      </c>
      <c r="P101" s="78"/>
      <c r="Q101" s="78" t="str">
        <f>IF(ISERROR(VLOOKUP(P101,POA!$A$2:$F$16,4,0)),"",VLOOKUP(P101,POA!$A$2:$F$16,4,0))</f>
        <v/>
      </c>
      <c r="R101" s="80" t="str">
        <f>IF(ISERROR(VLOOKUP(N101,POA!$A$2:$C$16,2,0)),"",VLOOKUP(N101,POA!$A$2:$C$16,2,0))</f>
        <v/>
      </c>
      <c r="S101" s="85"/>
      <c r="T101" s="84" t="str">
        <f>IF(OR(S100=0,N101="",R101=""),"",IF(S100&gt;=(0.4*R101),"HABIL","NO HABIL"))</f>
        <v/>
      </c>
      <c r="U101" s="85"/>
      <c r="V101" s="84" t="str">
        <f>IF(OR(U100=0,N101="",R101=""),"",IF(U100&gt;=(20%*R101),"HABIL","NO HABIL"))</f>
        <v/>
      </c>
      <c r="W101" s="85"/>
      <c r="X101" s="84" t="str">
        <f>IF(OR(W100=0,N101="",R101=""),"",IF(W100&gt;=$X$9,"HABIL","NO HABIL"))</f>
        <v/>
      </c>
      <c r="Y101" s="112"/>
      <c r="Z101" s="84" t="str">
        <f>IF(OR(Y100=0,N101="",R101=""),"",IF(Y100&lt;=$Z$9,"HABIL","NO HABIL"))</f>
        <v/>
      </c>
      <c r="AA101" s="78" t="s">
        <v>198</v>
      </c>
      <c r="AB101" s="78"/>
      <c r="AC101" s="84" t="str">
        <f>IF(OR(AB100=0,N101="",R101=""),"",IF(AB100&gt;=$AC$9,"HABIL","NO HABIL"))</f>
        <v/>
      </c>
      <c r="AD101" s="84" t="str">
        <f t="shared" si="51"/>
        <v/>
      </c>
      <c r="AE101" s="114">
        <f t="shared" ref="AE101:AE110" si="63">IF(ISERROR(F101/$AF$9),"",F101/$AF$9)</f>
        <v>0</v>
      </c>
      <c r="AF101" s="105" t="str">
        <f>+IF(AE101&lt;$AF$10,"MIPYME","NO CUMPLE")</f>
        <v>MIPYME</v>
      </c>
      <c r="AG101" s="125"/>
      <c r="AH101" s="84" t="str">
        <f>IF(OR(AG100=0,N101="",R101=""),"",IF(AG100&gt;=$AH$9,"HABIL","NO HABIL"))</f>
        <v/>
      </c>
      <c r="AI101" s="125"/>
      <c r="AJ101" s="84" t="str">
        <f>IF(OR(AI100=0,N101="",R101=""),"",IF(AI100&gt;=$AJ$9,"HABIL","NO HABIL"))</f>
        <v/>
      </c>
      <c r="AK101" s="120" t="str">
        <f>IF(OR(AH101="",AJ101=""),"",IF(AH101="NO HABIL","NO HABIL",IF(AJ101="NO HABIL","NO HABIL",IF(AJ101="NO HABIL","NO HABIL","HABIL"))))</f>
        <v/>
      </c>
    </row>
    <row r="102" spans="1:37" ht="18" customHeight="1" x14ac:dyDescent="0.25">
      <c r="A102" s="173"/>
      <c r="B102" s="231">
        <f t="shared" si="59"/>
        <v>9.1999999999999993</v>
      </c>
      <c r="C102" s="95" t="s">
        <v>227</v>
      </c>
      <c r="D102" s="156">
        <v>0.5</v>
      </c>
      <c r="E102" s="75"/>
      <c r="F102" s="75"/>
      <c r="G102" s="75"/>
      <c r="H102" s="75"/>
      <c r="I102" s="148">
        <f t="shared" si="60"/>
        <v>0</v>
      </c>
      <c r="J102" s="75">
        <f t="shared" si="61"/>
        <v>0</v>
      </c>
      <c r="K102" s="148">
        <f t="shared" si="62"/>
        <v>0</v>
      </c>
      <c r="L102" s="148"/>
      <c r="M102" s="148"/>
      <c r="N102" s="145"/>
      <c r="O102" s="145" t="str">
        <f>IF(ISERROR(VLOOKUP(N102,POA!$A$2:$C$16,3,0)),"",VLOOKUP(N102,POA!$A$2:$C$16,3,0))</f>
        <v/>
      </c>
      <c r="P102" s="78"/>
      <c r="Q102" s="78" t="str">
        <f>IF(ISERROR(VLOOKUP(P102,POA!$A$2:$F$16,4,0)),"",VLOOKUP(P102,POA!$A$2:$F$16,4,0))</f>
        <v/>
      </c>
      <c r="R102" s="80" t="str">
        <f>IF(ISERROR(VLOOKUP(N102,POA!$A$2:$C$16,2,0)),"",VLOOKUP(N102,POA!$A$2:$C$16,2,0))</f>
        <v/>
      </c>
      <c r="S102" s="85"/>
      <c r="T102" s="84" t="str">
        <f>IF(OR(S100=0,N102="",R102=""),"",IF(S100&gt;=(0.4*R102),"HABIL","NO HABIL"))</f>
        <v/>
      </c>
      <c r="U102" s="85"/>
      <c r="V102" s="84" t="str">
        <f>IF(OR(U100=0,N102="",R102=""),"",IF(U100&gt;=(20%*R102),"HABIL","NO HABIL"))</f>
        <v/>
      </c>
      <c r="W102" s="85"/>
      <c r="X102" s="84" t="str">
        <f>IF(OR(W100=0,N102="",R102=""),"",IF(W100&gt;=$X$9,"HABIL","NO HABIL"))</f>
        <v/>
      </c>
      <c r="Y102" s="112"/>
      <c r="Z102" s="84" t="str">
        <f>IF(OR(Y100=0,N102="",R102=""),"",IF(Y100&lt;=$Z$9,"HABIL","NO HABIL"))</f>
        <v/>
      </c>
      <c r="AA102" s="78" t="s">
        <v>198</v>
      </c>
      <c r="AB102" s="78"/>
      <c r="AC102" s="84" t="str">
        <f>IF(OR(AB100=0,N102="",R102=""),"",IF(AB100&gt;=$AC$9,"HABIL","NO HABIL"))</f>
        <v/>
      </c>
      <c r="AD102" s="84" t="str">
        <f t="shared" si="51"/>
        <v/>
      </c>
      <c r="AE102" s="114">
        <f t="shared" si="63"/>
        <v>0</v>
      </c>
      <c r="AF102" s="105" t="str">
        <f t="shared" ref="AF102:AF110" si="64">+IF(AE102&lt;$AF$10,"MIPYME","NO CUMPLE")</f>
        <v>MIPYME</v>
      </c>
      <c r="AG102" s="125"/>
      <c r="AH102" s="84" t="str">
        <f>IF(OR(AG100=0,N102="",R102=""),"",IF(AG100&gt;=$AH$9,"HABIL","NO HABIL"))</f>
        <v/>
      </c>
      <c r="AI102" s="125"/>
      <c r="AJ102" s="84" t="str">
        <f>IF(OR(AI100=0,N102="",R102=""),"",IF(AI100&gt;=$AJ$9,"HABIL","NO HABIL"))</f>
        <v/>
      </c>
      <c r="AK102" s="121" t="str">
        <f t="shared" ref="AK102:AK111" si="65">IF(OR(AH102="",AJ102=""),"",IF(AH102="NO HABIL","NO HABIL",IF(AJ102="NO HABIL","NO HABIL",IF(AJ102="NO HABIL","NO HABIL","HABIL"))))</f>
        <v/>
      </c>
    </row>
    <row r="103" spans="1:37" ht="18" customHeight="1" x14ac:dyDescent="0.25">
      <c r="B103" s="76" t="str">
        <f t="shared" si="59"/>
        <v/>
      </c>
      <c r="C103" s="95"/>
      <c r="D103" s="156"/>
      <c r="E103" s="75">
        <f>IF(ISERROR(VLOOKUP(C103,#REF!,2,0)),0,VLOOKUP(C103,#REF!,2,0))</f>
        <v>0</v>
      </c>
      <c r="F103" s="75">
        <f>IF(ISERROR(VLOOKUP(C103,#REF!,3,0)),0,VLOOKUP(C103,#REF!,3,0))</f>
        <v>0</v>
      </c>
      <c r="G103" s="75">
        <f>IF(ISERROR(VLOOKUP(C103,#REF!,4,0)),0,VLOOKUP(C103,#REF!,4,0))</f>
        <v>0</v>
      </c>
      <c r="H103" s="75">
        <f>IF(ISERROR(VLOOKUP(C103,#REF!,5,0)),0,VLOOKUP(C103,#REF!,5,0))</f>
        <v>0</v>
      </c>
      <c r="I103" s="148">
        <f t="shared" si="60"/>
        <v>0</v>
      </c>
      <c r="J103" s="75">
        <f t="shared" si="61"/>
        <v>0</v>
      </c>
      <c r="K103" s="148">
        <f t="shared" si="62"/>
        <v>0</v>
      </c>
      <c r="L103" s="148">
        <f>IF(ISERROR(VLOOKUP(C103,#REF!,6,0)),0,VLOOKUP(C103,#REF!,6,0))</f>
        <v>0</v>
      </c>
      <c r="M103" s="148">
        <f>IF(ISERROR(VLOOKUP(C103,#REF!,7,0)),0,VLOOKUP(C103,#REF!,7,0))</f>
        <v>0</v>
      </c>
      <c r="N103" s="145"/>
      <c r="O103" s="145" t="str">
        <f>IF(ISERROR(VLOOKUP(N103,POA!$A$2:$C$16,3,0)),"",VLOOKUP(N103,POA!$A$2:$C$16,3,0))</f>
        <v/>
      </c>
      <c r="P103" s="78"/>
      <c r="Q103" s="78" t="str">
        <f>IF(ISERROR(VLOOKUP(P103,POA!$A$2:$F$16,4,0)),"",VLOOKUP(P103,POA!$A$2:$F$16,4,0))</f>
        <v/>
      </c>
      <c r="R103" s="80" t="str">
        <f>IF(ISERROR(VLOOKUP(N103,POA!$A$2:$C$16,2,0)),"",VLOOKUP(N103,POA!$A$2:$C$16,2,0))</f>
        <v/>
      </c>
      <c r="S103" s="85"/>
      <c r="T103" s="84" t="str">
        <f>IF(OR(S100=0,N103="",R103=""),"",IF(S100&gt;=(0.4*R103),"HABIL","NO HABIL"))</f>
        <v/>
      </c>
      <c r="U103" s="85"/>
      <c r="V103" s="84" t="str">
        <f>IF(OR(U100=0,N103="",R103=""),"",IF(U100&gt;=(0.5*R103),"HABIL","NO HABIL"))</f>
        <v/>
      </c>
      <c r="W103" s="85"/>
      <c r="X103" s="84" t="str">
        <f>IF(OR(W100=0,N103="",R103=""),"",IF(W100&gt;=$X$9,"HABIL","NO HABIL"))</f>
        <v/>
      </c>
      <c r="Y103" s="112"/>
      <c r="Z103" s="84" t="str">
        <f>IF(OR(Y100=0,N103="",R103=""),"",IF(Y100&lt;=$Z$9,"HABIL","NO HABIL"))</f>
        <v/>
      </c>
      <c r="AA103" s="78">
        <v>0</v>
      </c>
      <c r="AB103" s="78"/>
      <c r="AC103" s="84" t="str">
        <f>IF(OR(AB100=0,N103="",R103=""),"",IF(AB100&gt;=$AC$9,"HABIL","NO HABIL"))</f>
        <v/>
      </c>
      <c r="AD103" s="84" t="str">
        <f t="shared" si="51"/>
        <v/>
      </c>
      <c r="AE103" s="114">
        <f t="shared" si="63"/>
        <v>0</v>
      </c>
      <c r="AF103" s="105" t="str">
        <f t="shared" si="64"/>
        <v>MIPYME</v>
      </c>
      <c r="AG103" s="125"/>
      <c r="AH103" s="84" t="str">
        <f>IF(OR(AG100=0,N103="",R103=""),"",IF(AG100&gt;=$AH$9,"HABIL","NO HABIL"))</f>
        <v/>
      </c>
      <c r="AI103" s="125"/>
      <c r="AJ103" s="84" t="str">
        <f>IF(OR(AI100=0,N103="",R103=""),"",IF(AI100&gt;=$AJ$9,"HABIL","NO HABIL"))</f>
        <v/>
      </c>
      <c r="AK103" s="121" t="str">
        <f t="shared" si="65"/>
        <v/>
      </c>
    </row>
    <row r="104" spans="1:37" ht="18" customHeight="1" x14ac:dyDescent="0.25">
      <c r="B104" s="76" t="str">
        <f t="shared" si="59"/>
        <v/>
      </c>
      <c r="C104" s="95"/>
      <c r="D104" s="156"/>
      <c r="E104" s="75">
        <f>IF(ISERROR(VLOOKUP(C104,#REF!,2,0)),0,VLOOKUP(C104,#REF!,2,0))</f>
        <v>0</v>
      </c>
      <c r="F104" s="75">
        <f>IF(ISERROR(VLOOKUP(C104,#REF!,3,0)),0,VLOOKUP(C104,#REF!,3,0))</f>
        <v>0</v>
      </c>
      <c r="G104" s="75">
        <f>IF(ISERROR(VLOOKUP(C104,#REF!,4,0)),0,VLOOKUP(C104,#REF!,4,0))</f>
        <v>0</v>
      </c>
      <c r="H104" s="75">
        <f>IF(ISERROR(VLOOKUP(C104,#REF!,5,0)),0,VLOOKUP(C104,#REF!,5,0))</f>
        <v>0</v>
      </c>
      <c r="I104" s="148">
        <f t="shared" si="60"/>
        <v>0</v>
      </c>
      <c r="J104" s="75">
        <f t="shared" si="61"/>
        <v>0</v>
      </c>
      <c r="K104" s="148">
        <f t="shared" si="62"/>
        <v>0</v>
      </c>
      <c r="L104" s="148">
        <f>IF(ISERROR(VLOOKUP(C104,#REF!,6,0)),0,VLOOKUP(C104,#REF!,6,0))</f>
        <v>0</v>
      </c>
      <c r="M104" s="148">
        <f>IF(ISERROR(VLOOKUP(C104,#REF!,7,0)),0,VLOOKUP(C104,#REF!,7,0))</f>
        <v>0</v>
      </c>
      <c r="N104" s="145"/>
      <c r="O104" s="145" t="str">
        <f>IF(ISERROR(VLOOKUP(N104,POA!$A$2:$C$16,3,0)),"",VLOOKUP(N104,POA!$A$2:$C$16,3,0))</f>
        <v/>
      </c>
      <c r="P104" s="78"/>
      <c r="Q104" s="78" t="str">
        <f>IF(ISERROR(VLOOKUP(P104,POA!$A$2:$F$16,4,0)),"",VLOOKUP(P104,POA!$A$2:$F$16,4,0))</f>
        <v/>
      </c>
      <c r="R104" s="80" t="str">
        <f>IF(ISERROR(VLOOKUP(N104,POA!$A$2:$C$16,2,0)),"",VLOOKUP(N104,POA!$A$2:$C$16,2,0))</f>
        <v/>
      </c>
      <c r="S104" s="85"/>
      <c r="T104" s="84" t="str">
        <f>IF(OR(S100=0,N104="",R104=""),"",IF(S100&gt;=(0.4*R104),"HABIL","NO HABIL"))</f>
        <v/>
      </c>
      <c r="U104" s="85"/>
      <c r="V104" s="84" t="str">
        <f>IF(OR(U100=0,N104="",R104=""),"",IF(U100&gt;=(0.5*R104),"HABIL","NO HABIL"))</f>
        <v/>
      </c>
      <c r="W104" s="85"/>
      <c r="X104" s="84" t="str">
        <f>IF(OR(W100=0,N104="",R104=""),"",IF(W100&gt;=$X$9,"HABIL","NO HABIL"))</f>
        <v/>
      </c>
      <c r="Y104" s="112"/>
      <c r="Z104" s="84" t="str">
        <f>IF(OR(Y100=0,N104="",R104=""),"",IF(Y100&lt;=$Z$9,"HABIL","NO HABIL"))</f>
        <v/>
      </c>
      <c r="AA104" s="78">
        <v>0</v>
      </c>
      <c r="AB104" s="78"/>
      <c r="AC104" s="84" t="str">
        <f>IF(OR(AB100=0,N104="",R104=""),"",IF(AB100&gt;=$AC$9,"HABIL","NO HABIL"))</f>
        <v/>
      </c>
      <c r="AD104" s="84" t="str">
        <f t="shared" si="51"/>
        <v/>
      </c>
      <c r="AE104" s="114">
        <f t="shared" si="63"/>
        <v>0</v>
      </c>
      <c r="AF104" s="105" t="str">
        <f t="shared" si="64"/>
        <v>MIPYME</v>
      </c>
      <c r="AG104" s="125"/>
      <c r="AH104" s="84" t="str">
        <f>IF(OR(AG100=0,N104="",R104=""),"",IF(AG100&gt;=$AH$9,"HABIL","NO HABIL"))</f>
        <v/>
      </c>
      <c r="AI104" s="125"/>
      <c r="AJ104" s="84" t="str">
        <f>IF(OR(AI100=0,N104="",R104=""),"",IF(AI100&gt;=$AJ$9,"HABIL","NO HABIL"))</f>
        <v/>
      </c>
      <c r="AK104" s="121" t="str">
        <f t="shared" si="65"/>
        <v/>
      </c>
    </row>
    <row r="105" spans="1:37" ht="18" customHeight="1" x14ac:dyDescent="0.25">
      <c r="B105" s="76" t="str">
        <f t="shared" si="59"/>
        <v/>
      </c>
      <c r="C105" s="95"/>
      <c r="D105" s="156"/>
      <c r="E105" s="75">
        <f>IF(ISERROR(VLOOKUP(C105,#REF!,2,0)),0,VLOOKUP(C105,#REF!,2,0))</f>
        <v>0</v>
      </c>
      <c r="F105" s="75">
        <f>IF(ISERROR(VLOOKUP(C105,#REF!,3,0)),0,VLOOKUP(C105,#REF!,3,0))</f>
        <v>0</v>
      </c>
      <c r="G105" s="75">
        <f>IF(ISERROR(VLOOKUP(C105,#REF!,4,0)),0,VLOOKUP(C105,#REF!,4,0))</f>
        <v>0</v>
      </c>
      <c r="H105" s="75">
        <f>IF(ISERROR(VLOOKUP(C105,#REF!,5,0)),0,VLOOKUP(C105,#REF!,5,0))</f>
        <v>0</v>
      </c>
      <c r="I105" s="148">
        <f t="shared" si="60"/>
        <v>0</v>
      </c>
      <c r="J105" s="75">
        <f t="shared" si="61"/>
        <v>0</v>
      </c>
      <c r="K105" s="148">
        <f t="shared" si="62"/>
        <v>0</v>
      </c>
      <c r="L105" s="148">
        <f>IF(ISERROR(VLOOKUP(C105,#REF!,6,0)),0,VLOOKUP(C105,#REF!,6,0))</f>
        <v>0</v>
      </c>
      <c r="M105" s="148">
        <f>IF(ISERROR(VLOOKUP(C105,#REF!,7,0)),0,VLOOKUP(C105,#REF!,7,0))</f>
        <v>0</v>
      </c>
      <c r="N105" s="145"/>
      <c r="O105" s="145" t="str">
        <f>IF(ISERROR(VLOOKUP(N105,POA!$A$2:$C$16,3,0)),"",VLOOKUP(N105,POA!$A$2:$C$16,3,0))</f>
        <v/>
      </c>
      <c r="P105" s="78"/>
      <c r="Q105" s="78" t="str">
        <f>IF(ISERROR(VLOOKUP(P105,POA!$A$2:$F$16,4,0)),"",VLOOKUP(P105,POA!$A$2:$F$16,4,0))</f>
        <v/>
      </c>
      <c r="R105" s="80" t="str">
        <f>IF(ISERROR(VLOOKUP(N105,POA!$A$2:$C$16,2,0)),"",VLOOKUP(N105,POA!$A$2:$C$16,2,0))</f>
        <v/>
      </c>
      <c r="S105" s="85"/>
      <c r="T105" s="84" t="str">
        <f>IF(OR(S100=0,N105="",R105=""),"",IF(S100&gt;=(0.4*R105),"HABIL","NO HABIL"))</f>
        <v/>
      </c>
      <c r="U105" s="85"/>
      <c r="V105" s="84" t="str">
        <f>IF(OR(U100=0,N105="",R105=""),"",IF(U100&gt;=(0.5*R105),"HABIL","NO HABIL"))</f>
        <v/>
      </c>
      <c r="W105" s="85"/>
      <c r="X105" s="84" t="str">
        <f>IF(OR(W100=0,N105="",R105=""),"",IF(W100&gt;=$X$9,"HABIL","NO HABIL"))</f>
        <v/>
      </c>
      <c r="Y105" s="112"/>
      <c r="Z105" s="84" t="str">
        <f>IF(OR(Y100=0,N105="",R105=""),"",IF(Y100&lt;=$Z$9,"HABIL","NO HABIL"))</f>
        <v/>
      </c>
      <c r="AA105" s="78">
        <v>0</v>
      </c>
      <c r="AB105" s="78"/>
      <c r="AC105" s="84" t="str">
        <f>IF(OR(AB100=0,N105="",R105=""),"",IF(AB100&gt;=$AC$9,"HABIL","NO HABIL"))</f>
        <v/>
      </c>
      <c r="AD105" s="84" t="str">
        <f t="shared" si="51"/>
        <v/>
      </c>
      <c r="AE105" s="114">
        <f t="shared" si="63"/>
        <v>0</v>
      </c>
      <c r="AF105" s="105" t="str">
        <f t="shared" si="64"/>
        <v>MIPYME</v>
      </c>
      <c r="AG105" s="125"/>
      <c r="AH105" s="84" t="str">
        <f>IF(OR(AG100=0,N105="",R105=""),"",IF(AG100&gt;=$AH$9,"HABIL","NO HABIL"))</f>
        <v/>
      </c>
      <c r="AI105" s="125"/>
      <c r="AJ105" s="84" t="str">
        <f>IF(OR(AI100=0,N105="",R105=""),"",IF(AI100&gt;=$AJ$9,"HABIL","NO HABIL"))</f>
        <v/>
      </c>
      <c r="AK105" s="118" t="str">
        <f t="shared" si="65"/>
        <v/>
      </c>
    </row>
    <row r="106" spans="1:37" ht="18" customHeight="1" x14ac:dyDescent="0.25">
      <c r="B106" s="76" t="str">
        <f t="shared" si="59"/>
        <v/>
      </c>
      <c r="C106" s="95"/>
      <c r="D106" s="156"/>
      <c r="E106" s="75">
        <f>IF(ISERROR(VLOOKUP(C106,#REF!,2,0)),0,VLOOKUP(C106,#REF!,2,0))</f>
        <v>0</v>
      </c>
      <c r="F106" s="75">
        <f>IF(ISERROR(VLOOKUP(C106,#REF!,3,0)),0,VLOOKUP(C106,#REF!,3,0))</f>
        <v>0</v>
      </c>
      <c r="G106" s="75">
        <f>IF(ISERROR(VLOOKUP(C106,#REF!,4,0)),0,VLOOKUP(C106,#REF!,4,0))</f>
        <v>0</v>
      </c>
      <c r="H106" s="75">
        <f>IF(ISERROR(VLOOKUP(C106,#REF!,5,0)),0,VLOOKUP(C106,#REF!,5,0))</f>
        <v>0</v>
      </c>
      <c r="I106" s="148">
        <f t="shared" si="60"/>
        <v>0</v>
      </c>
      <c r="J106" s="75">
        <f t="shared" si="61"/>
        <v>0</v>
      </c>
      <c r="K106" s="148">
        <f t="shared" si="62"/>
        <v>0</v>
      </c>
      <c r="L106" s="148">
        <f>IF(ISERROR(VLOOKUP(C106,#REF!,6,0)),0,VLOOKUP(C106,#REF!,6,0))</f>
        <v>0</v>
      </c>
      <c r="M106" s="148">
        <f>IF(ISERROR(VLOOKUP(C106,#REF!,7,0)),0,VLOOKUP(C106,#REF!,7,0))</f>
        <v>0</v>
      </c>
      <c r="N106" s="145"/>
      <c r="O106" s="145" t="str">
        <f>IF(ISERROR(VLOOKUP(N106,POA!$A$2:$C$16,3,0)),"",VLOOKUP(N106,POA!$A$2:$C$16,3,0))</f>
        <v/>
      </c>
      <c r="P106" s="78"/>
      <c r="Q106" s="78" t="str">
        <f>IF(ISERROR(VLOOKUP(P106,POA!$A$2:$F$16,4,0)),"",VLOOKUP(P106,POA!$A$2:$F$16,4,0))</f>
        <v/>
      </c>
      <c r="R106" s="80" t="str">
        <f>IF(ISERROR(VLOOKUP(N106,POA!$A$2:$C$16,2,0)),"",VLOOKUP(N106,POA!$A$2:$C$16,2,0))</f>
        <v/>
      </c>
      <c r="S106" s="85"/>
      <c r="T106" s="84" t="str">
        <f>IF(OR(S100=0,N106="",R106=""),"",IF(S100&gt;=(0.4*R106),"HABIL","NO HABIL"))</f>
        <v/>
      </c>
      <c r="U106" s="85"/>
      <c r="V106" s="84" t="str">
        <f>IF(OR(U100=0,N106="",R106=""),"",IF(U100&gt;=(0.5*R106),"HABIL","NO HABIL"))</f>
        <v/>
      </c>
      <c r="W106" s="85"/>
      <c r="X106" s="84" t="str">
        <f>IF(OR(W100=0,N106="",R106=""),"",IF(W100&gt;=$X$9,"HABIL","NO HABIL"))</f>
        <v/>
      </c>
      <c r="Y106" s="112"/>
      <c r="Z106" s="84" t="str">
        <f>IF(OR(Y100=0,N106="",R106=""),"",IF(Y100&lt;=$Z$9,"HABIL","NO HABIL"))</f>
        <v/>
      </c>
      <c r="AA106" s="78">
        <v>0</v>
      </c>
      <c r="AB106" s="78"/>
      <c r="AC106" s="84" t="str">
        <f>IF(OR(AB100=0,N106="",R106=""),"",IF(AB100&gt;=$AC$9,"HABIL","NO HABIL"))</f>
        <v/>
      </c>
      <c r="AD106" s="84" t="str">
        <f t="shared" si="51"/>
        <v/>
      </c>
      <c r="AE106" s="114">
        <f t="shared" si="63"/>
        <v>0</v>
      </c>
      <c r="AF106" s="105" t="str">
        <f t="shared" si="64"/>
        <v>MIPYME</v>
      </c>
      <c r="AG106" s="125"/>
      <c r="AH106" s="84" t="str">
        <f>IF(OR(AG100=0,N106="",R106=""),"",IF(AG100&gt;=$AH$9,"HABIL","NO HABIL"))</f>
        <v/>
      </c>
      <c r="AI106" s="125"/>
      <c r="AJ106" s="84" t="str">
        <f>IF(OR(AI100=0,N106="",R106=""),"",IF(AI100&gt;=$AJ$9,"HABIL","NO HABIL"))</f>
        <v/>
      </c>
      <c r="AK106" s="121" t="str">
        <f t="shared" si="65"/>
        <v/>
      </c>
    </row>
    <row r="107" spans="1:37" ht="18" customHeight="1" x14ac:dyDescent="0.25">
      <c r="B107" s="76" t="str">
        <f>IF(C107="","",B106+0.1)</f>
        <v/>
      </c>
      <c r="C107" s="95"/>
      <c r="D107" s="156"/>
      <c r="E107" s="75">
        <f>IF(ISERROR(VLOOKUP(C107,#REF!,2,0)),0,VLOOKUP(C107,#REF!,2,0))</f>
        <v>0</v>
      </c>
      <c r="F107" s="75">
        <f>IF(ISERROR(VLOOKUP(C107,#REF!,3,0)),0,VLOOKUP(C107,#REF!,3,0))</f>
        <v>0</v>
      </c>
      <c r="G107" s="75">
        <f>IF(ISERROR(VLOOKUP(C107,#REF!,4,0)),0,VLOOKUP(C107,#REF!,4,0))</f>
        <v>0</v>
      </c>
      <c r="H107" s="75">
        <f>IF(ISERROR(VLOOKUP(C107,#REF!,5,0)),0,VLOOKUP(C107,#REF!,5,0))</f>
        <v>0</v>
      </c>
      <c r="I107" s="148">
        <f t="shared" si="60"/>
        <v>0</v>
      </c>
      <c r="J107" s="75">
        <f t="shared" si="61"/>
        <v>0</v>
      </c>
      <c r="K107" s="148">
        <f t="shared" si="62"/>
        <v>0</v>
      </c>
      <c r="L107" s="148">
        <f>IF(ISERROR(VLOOKUP(C107,#REF!,6,0)),0,VLOOKUP(C107,#REF!,6,0))</f>
        <v>0</v>
      </c>
      <c r="M107" s="148">
        <f>IF(ISERROR(VLOOKUP(C107,#REF!,7,0)),0,VLOOKUP(C107,#REF!,7,0))</f>
        <v>0</v>
      </c>
      <c r="N107" s="145"/>
      <c r="O107" s="145" t="str">
        <f>IF(ISERROR(VLOOKUP(N107,POA!$A$2:$C$16,3,0)),"",VLOOKUP(N107,POA!$A$2:$C$16,3,0))</f>
        <v/>
      </c>
      <c r="P107" s="78"/>
      <c r="Q107" s="78" t="str">
        <f>IF(ISERROR(VLOOKUP(P107,POA!$A$2:$F$16,4,0)),"",VLOOKUP(P107,POA!$A$2:$F$16,4,0))</f>
        <v/>
      </c>
      <c r="R107" s="80" t="str">
        <f>IF(ISERROR(VLOOKUP(N107,POA!$A$2:$C$16,2,0)),"",VLOOKUP(N107,POA!$A$2:$C$16,2,0))</f>
        <v/>
      </c>
      <c r="S107" s="85"/>
      <c r="T107" s="84" t="str">
        <f>IF(OR(S100=0,N107="",R107=""),"",IF(S100&gt;=(0.4*R107),"HABIL","NO HABIL"))</f>
        <v/>
      </c>
      <c r="U107" s="85"/>
      <c r="V107" s="84" t="str">
        <f>IF(OR(U100=0,N107="",R107=""),"",IF(U100&gt;=(0.5*R107),"HABIL","NO HABIL"))</f>
        <v/>
      </c>
      <c r="W107" s="85"/>
      <c r="X107" s="84" t="str">
        <f>IF(OR(W100=0,N107="",R107=""),"",IF(W100&gt;=$X$9,"HABIL","NO HABIL"))</f>
        <v/>
      </c>
      <c r="Y107" s="112"/>
      <c r="Z107" s="84" t="str">
        <f>IF(OR(Y100=0,N107="",R107=""),"",IF(Y100&lt;=$Z$9,"HABIL","NO HABIL"))</f>
        <v/>
      </c>
      <c r="AA107" s="78">
        <v>0</v>
      </c>
      <c r="AB107" s="78"/>
      <c r="AC107" s="84" t="str">
        <f>IF(OR(AB100=0,N107="",R107=""),"",IF(AB100&gt;=$AC$9,"HABIL","NO HABIL"))</f>
        <v/>
      </c>
      <c r="AD107" s="84" t="str">
        <f t="shared" si="51"/>
        <v/>
      </c>
      <c r="AE107" s="114">
        <f t="shared" si="63"/>
        <v>0</v>
      </c>
      <c r="AF107" s="105" t="str">
        <f t="shared" si="64"/>
        <v>MIPYME</v>
      </c>
      <c r="AG107" s="125"/>
      <c r="AH107" s="84" t="str">
        <f>IF(OR(AG100=0,N107="",R107=""),"",IF(AG100&gt;=$AH$9,"HABIL","NO HABIL"))</f>
        <v/>
      </c>
      <c r="AI107" s="125"/>
      <c r="AJ107" s="84" t="str">
        <f>IF(OR(AI100=0,N107="",R107=""),"",IF(AI100&gt;=$AJ$9,"HABIL","NO HABIL"))</f>
        <v/>
      </c>
      <c r="AK107" s="121" t="str">
        <f t="shared" si="65"/>
        <v/>
      </c>
    </row>
    <row r="108" spans="1:37" ht="18" customHeight="1" x14ac:dyDescent="0.25">
      <c r="B108" s="76" t="str">
        <f>IF(C108="","",B107+0.1)</f>
        <v/>
      </c>
      <c r="C108" s="95"/>
      <c r="D108" s="156"/>
      <c r="E108" s="75">
        <f>IF(ISERROR(VLOOKUP(C108,#REF!,2,0)),0,VLOOKUP(C108,#REF!,2,0))</f>
        <v>0</v>
      </c>
      <c r="F108" s="75">
        <f>IF(ISERROR(VLOOKUP(C108,#REF!,3,0)),0,VLOOKUP(C108,#REF!,3,0))</f>
        <v>0</v>
      </c>
      <c r="G108" s="75">
        <f>IF(ISERROR(VLOOKUP(C108,#REF!,4,0)),0,VLOOKUP(C108,#REF!,4,0))</f>
        <v>0</v>
      </c>
      <c r="H108" s="75">
        <f>IF(ISERROR(VLOOKUP(C108,#REF!,5,0)),0,VLOOKUP(C108,#REF!,5,0))</f>
        <v>0</v>
      </c>
      <c r="I108" s="148">
        <f t="shared" si="60"/>
        <v>0</v>
      </c>
      <c r="J108" s="75">
        <f t="shared" si="61"/>
        <v>0</v>
      </c>
      <c r="K108" s="148">
        <f t="shared" si="62"/>
        <v>0</v>
      </c>
      <c r="L108" s="148">
        <f>IF(ISERROR(VLOOKUP(C108,#REF!,6,0)),0,VLOOKUP(C108,#REF!,6,0))</f>
        <v>0</v>
      </c>
      <c r="M108" s="148">
        <f>IF(ISERROR(VLOOKUP(C108,#REF!,7,0)),0,VLOOKUP(C108,#REF!,7,0))</f>
        <v>0</v>
      </c>
      <c r="N108" s="145"/>
      <c r="O108" s="145" t="str">
        <f>IF(ISERROR(VLOOKUP(N108,POA!$A$2:$C$16,3,0)),"",VLOOKUP(N108,POA!$A$2:$C$16,3,0))</f>
        <v/>
      </c>
      <c r="P108" s="78"/>
      <c r="Q108" s="78" t="str">
        <f>IF(ISERROR(VLOOKUP(P108,POA!$A$2:$F$16,4,0)),"",VLOOKUP(P108,POA!$A$2:$F$16,4,0))</f>
        <v/>
      </c>
      <c r="R108" s="80" t="str">
        <f>IF(ISERROR(VLOOKUP(N108,POA!$A$2:$C$16,2,0)),"",VLOOKUP(N108,POA!$A$2:$C$16,2,0))</f>
        <v/>
      </c>
      <c r="S108" s="85"/>
      <c r="T108" s="84" t="str">
        <f>IF(OR(S100=0,N108="",R108=""),"",IF(S100&gt;=(0.4*R108),"HABIL","NO HABIL"))</f>
        <v/>
      </c>
      <c r="U108" s="85"/>
      <c r="V108" s="84" t="str">
        <f>IF(OR(U100=0,N108="",R108=""),"",IF(U100&gt;=(0.5*R108),"HABIL","NO HABIL"))</f>
        <v/>
      </c>
      <c r="W108" s="85"/>
      <c r="X108" s="84" t="str">
        <f>IF(OR(W100=0,N108="",R108=""),"",IF(W100&gt;=$X$9,"HABIL","NO HABIL"))</f>
        <v/>
      </c>
      <c r="Y108" s="112"/>
      <c r="Z108" s="84" t="str">
        <f>IF(OR(Y100=0,N108="",R108=""),"",IF(Y100&lt;=$Z$9,"HABIL","NO HABIL"))</f>
        <v/>
      </c>
      <c r="AA108" s="78">
        <v>0</v>
      </c>
      <c r="AB108" s="78"/>
      <c r="AC108" s="84" t="str">
        <f>IF(OR(AB100=0,N108="",R108=""),"",IF(AB100&gt;=$AC$9,"HABIL","NO HABIL"))</f>
        <v/>
      </c>
      <c r="AD108" s="84" t="str">
        <f t="shared" si="51"/>
        <v/>
      </c>
      <c r="AE108" s="114">
        <f t="shared" si="63"/>
        <v>0</v>
      </c>
      <c r="AF108" s="105" t="str">
        <f t="shared" si="64"/>
        <v>MIPYME</v>
      </c>
      <c r="AG108" s="125"/>
      <c r="AH108" s="84" t="str">
        <f>IF(OR(AG100=0,N108="",R108=""),"",IF(AG100&gt;=$AH$9,"HABIL","NO HABIL"))</f>
        <v/>
      </c>
      <c r="AI108" s="125"/>
      <c r="AJ108" s="84" t="str">
        <f>IF(OR(AI100=0,N108="",R108=""),"",IF(AI100&gt;=$AJ$9,"HABIL","NO HABIL"))</f>
        <v/>
      </c>
      <c r="AK108" s="118" t="str">
        <f t="shared" si="65"/>
        <v/>
      </c>
    </row>
    <row r="109" spans="1:37" ht="18" customHeight="1" x14ac:dyDescent="0.25">
      <c r="B109" s="76" t="str">
        <f>IF(C109="","",B108+0.1)</f>
        <v/>
      </c>
      <c r="C109" s="95"/>
      <c r="D109" s="156"/>
      <c r="E109" s="75">
        <f>IF(ISERROR(VLOOKUP(C109,#REF!,2,0)),0,VLOOKUP(C109,#REF!,2,0))</f>
        <v>0</v>
      </c>
      <c r="F109" s="75">
        <f>IF(ISERROR(VLOOKUP(C109,#REF!,3,0)),0,VLOOKUP(C109,#REF!,3,0))</f>
        <v>0</v>
      </c>
      <c r="G109" s="75">
        <f>IF(ISERROR(VLOOKUP(C109,#REF!,4,0)),0,VLOOKUP(C109,#REF!,4,0))</f>
        <v>0</v>
      </c>
      <c r="H109" s="75">
        <f>IF(ISERROR(VLOOKUP(C109,#REF!,5,0)),0,VLOOKUP(C109,#REF!,5,0))</f>
        <v>0</v>
      </c>
      <c r="I109" s="148">
        <f t="shared" si="60"/>
        <v>0</v>
      </c>
      <c r="J109" s="75">
        <f t="shared" si="61"/>
        <v>0</v>
      </c>
      <c r="K109" s="148">
        <f t="shared" si="62"/>
        <v>0</v>
      </c>
      <c r="L109" s="148">
        <f>IF(ISERROR(VLOOKUP(C109,#REF!,6,0)),0,VLOOKUP(C109,#REF!,6,0))</f>
        <v>0</v>
      </c>
      <c r="M109" s="148">
        <f>IF(ISERROR(VLOOKUP(C109,#REF!,7,0)),0,VLOOKUP(C109,#REF!,7,0))</f>
        <v>0</v>
      </c>
      <c r="N109" s="145"/>
      <c r="O109" s="145" t="str">
        <f>IF(ISERROR(VLOOKUP(N109,POA!$A$2:$C$16,3,0)),"",VLOOKUP(N109,POA!$A$2:$C$16,3,0))</f>
        <v/>
      </c>
      <c r="P109" s="78"/>
      <c r="Q109" s="78" t="str">
        <f>IF(ISERROR(VLOOKUP(P109,POA!$A$2:$F$16,4,0)),"",VLOOKUP(P109,POA!$A$2:$F$16,4,0))</f>
        <v/>
      </c>
      <c r="R109" s="80" t="str">
        <f>IF(ISERROR(VLOOKUP(N109,POA!$A$2:$C$16,2,0)),"",VLOOKUP(N109,POA!$A$2:$C$16,2,0))</f>
        <v/>
      </c>
      <c r="S109" s="85"/>
      <c r="T109" s="84" t="str">
        <f>IF(OR(S100=0,N109="",R109=""),"",IF(S100&gt;=(0.4*R109),"HABIL","NO HABIL"))</f>
        <v/>
      </c>
      <c r="U109" s="85"/>
      <c r="V109" s="84" t="str">
        <f>IF(OR(U100=0,N109="",R109=""),"",IF(U100&gt;=(0.5*R109),"HABIL","NO HABIL"))</f>
        <v/>
      </c>
      <c r="W109" s="85"/>
      <c r="X109" s="84" t="str">
        <f>IF(OR(W100=0,N109="",R109=""),"",IF(W100&gt;=$X$9,"HABIL","NO HABIL"))</f>
        <v/>
      </c>
      <c r="Y109" s="112"/>
      <c r="Z109" s="84" t="str">
        <f>IF(OR(Y100=0,N109="",R109=""),"",IF(Y100&lt;=$Z$9,"HABIL","NO HABIL"))</f>
        <v/>
      </c>
      <c r="AA109" s="78">
        <v>0</v>
      </c>
      <c r="AB109" s="78"/>
      <c r="AC109" s="84" t="str">
        <f>IF(OR(AB100=0,N109="",R109=""),"",IF(AB100&gt;=$AC$9,"HABIL","NO HABIL"))</f>
        <v/>
      </c>
      <c r="AD109" s="84" t="str">
        <f t="shared" si="51"/>
        <v/>
      </c>
      <c r="AE109" s="114">
        <f t="shared" si="63"/>
        <v>0</v>
      </c>
      <c r="AF109" s="105" t="str">
        <f t="shared" si="64"/>
        <v>MIPYME</v>
      </c>
      <c r="AG109" s="125"/>
      <c r="AH109" s="84" t="str">
        <f>IF(OR(AG100=0,N109="",R109=""),"",IF(AG100&gt;=$AH$9,"HABIL","NO HABIL"))</f>
        <v/>
      </c>
      <c r="AI109" s="125"/>
      <c r="AJ109" s="84" t="str">
        <f>IF(OR(AI100=0,N109="",R109=""),"",IF(AI100&gt;=$AJ$9,"HABIL","NO HABIL"))</f>
        <v/>
      </c>
      <c r="AK109" s="118" t="str">
        <f t="shared" si="65"/>
        <v/>
      </c>
    </row>
    <row r="110" spans="1:37" ht="18" customHeight="1" thickBot="1" x14ac:dyDescent="0.3">
      <c r="B110" s="93" t="str">
        <f>IF(C110="","",B109+0.1)</f>
        <v/>
      </c>
      <c r="C110" s="96"/>
      <c r="D110" s="96"/>
      <c r="E110" s="79">
        <f>IF(ISERROR(VLOOKUP(C110,#REF!,2,0)),0,VLOOKUP(C110,#REF!,2,0))</f>
        <v>0</v>
      </c>
      <c r="F110" s="79">
        <f>IF(ISERROR(VLOOKUP(C110,#REF!,3,0)),0,VLOOKUP(C110,#REF!,3,0))</f>
        <v>0</v>
      </c>
      <c r="G110" s="79">
        <f>IF(ISERROR(VLOOKUP(C110,#REF!,4,0)),0,VLOOKUP(C110,#REF!,4,0))</f>
        <v>0</v>
      </c>
      <c r="H110" s="79">
        <f>IF(ISERROR(VLOOKUP(C110,#REF!,5,0)),0,VLOOKUP(C110,#REF!,5,0))</f>
        <v>0</v>
      </c>
      <c r="I110" s="79">
        <f t="shared" si="60"/>
        <v>0</v>
      </c>
      <c r="J110" s="79">
        <f t="shared" si="61"/>
        <v>0</v>
      </c>
      <c r="K110" s="79">
        <f t="shared" si="62"/>
        <v>0</v>
      </c>
      <c r="L110" s="79">
        <f>IF(ISERROR(VLOOKUP(C110,#REF!,6,0)),0,VLOOKUP(C110,#REF!,6,0))</f>
        <v>0</v>
      </c>
      <c r="M110" s="79">
        <f>IF(ISERROR(VLOOKUP(C110,#REF!,7,0)),0,VLOOKUP(C110,#REF!,7,0))</f>
        <v>0</v>
      </c>
      <c r="N110" s="146"/>
      <c r="O110" s="146" t="str">
        <f>IF(ISERROR(VLOOKUP(N110,POA!$A$2:$C$16,3,0)),"",VLOOKUP(N110,POA!$A$2:$C$16,3,0))</f>
        <v/>
      </c>
      <c r="P110" s="90"/>
      <c r="Q110" s="90" t="str">
        <f>IF(ISERROR(VLOOKUP(P110,POA!$A$2:$F$16,4,0)),"",VLOOKUP(P110,POA!$A$2:$F$16,4,0))</f>
        <v/>
      </c>
      <c r="R110" s="83" t="str">
        <f>IF(ISERROR(VLOOKUP(N110,POA!$A$2:$C$16,2,0)),"",VLOOKUP(N110,POA!$A$2:$C$16,2,0))</f>
        <v/>
      </c>
      <c r="S110" s="92"/>
      <c r="T110" s="91" t="str">
        <f>IF(OR(S100=0,N110="",R110=""),"",IF(S100&gt;=(0.4*R110),"HABIL","NO HABIL"))</f>
        <v/>
      </c>
      <c r="U110" s="92"/>
      <c r="V110" s="91" t="str">
        <f>IF(OR(U100=0,N110="",R110=""),"",IF(U100&gt;=(0.5*R110),"HABIL","NO HABIL"))</f>
        <v/>
      </c>
      <c r="W110" s="92"/>
      <c r="X110" s="91" t="str">
        <f>IF(OR(W100=0,N110="",R110=""),"",IF(W100&gt;=$X$9,"HABIL","NO HABIL"))</f>
        <v/>
      </c>
      <c r="Y110" s="113"/>
      <c r="Z110" s="91" t="str">
        <f>IF(OR(Y100=0,N110="",R110=""),"",IF(Y100&lt;=$Z$9,"HABIL","NO HABIL"))</f>
        <v/>
      </c>
      <c r="AA110" s="90">
        <v>0</v>
      </c>
      <c r="AB110" s="90"/>
      <c r="AC110" s="91" t="str">
        <f>IF(OR(AB100=0,N110="",R110=""),"",IF(AB100&gt;=$AC$9,"HABIL","NO HABIL"))</f>
        <v/>
      </c>
      <c r="AD110" s="91" t="str">
        <f t="shared" si="51"/>
        <v/>
      </c>
      <c r="AE110" s="116">
        <f t="shared" si="63"/>
        <v>0</v>
      </c>
      <c r="AF110" s="106" t="str">
        <f t="shared" si="64"/>
        <v>MIPYME</v>
      </c>
      <c r="AG110" s="126"/>
      <c r="AH110" s="91" t="str">
        <f>IF(OR(AG100=0,N110="",R110=""),"",IF(AG100&gt;=$AH$9,"HABIL","NO HABIL"))</f>
        <v/>
      </c>
      <c r="AI110" s="126"/>
      <c r="AJ110" s="91" t="str">
        <f>IF(OR(AI100=0,N110="",R110=""),"",IF(AI100&gt;=$AJ$9,"HABIL","NO HABIL"))</f>
        <v/>
      </c>
      <c r="AK110" s="119" t="str">
        <f t="shared" si="65"/>
        <v/>
      </c>
    </row>
    <row r="111" spans="1:37" ht="33" x14ac:dyDescent="0.25">
      <c r="B111" s="86">
        <v>10</v>
      </c>
      <c r="C111" s="87" t="s">
        <v>228</v>
      </c>
      <c r="D111" s="94">
        <f>IF(SUM(D112:D121)=0,"",SUM(D112:D121))</f>
        <v>1</v>
      </c>
      <c r="E111" s="88">
        <f>IF(ISERROR(($D112*E112)+($D113*E113)+($D114*E114)+($D115*E115)+($D116*E116)+($D117*E117)+($D118*E118)+($D119*E119)+($D120*E120)+($D121*E121)),"",($D112*E112)+($D113*E113)+($D114*E114)+($D115*E115)+($D116*E116)+($D117*E117)+($D118*E118)+($D119*E119)+($D120*E120)+($D121*E121))</f>
        <v>837817248.5</v>
      </c>
      <c r="F111" s="88">
        <f>IF(ISERROR(($D112*F112)+($D113*F113)+($D114*F114)+($D115*F115)+($D116*F116)+($D117*F117)+($D118*F118)+($D119*F119)+($D120*F120)+($D121*F121)),"",($D112*F112)+($D113*F113)+($D114*F114)+($D115*F115)+($D116*F116)+($D117*F117)+($D118*F118)+($D119*F119)+($D120*F120)+($D121*F121))</f>
        <v>876712550</v>
      </c>
      <c r="G111" s="88">
        <f>IF(ISERROR(($D112*G112)+($D113*G113)+($D114*G114)+($D115*G115)+($D116*G116)+($D117*G117)+($D118*G118)+($D119*G119)+($D120*G120)+($D121*G121)),"",($D112*G112)+($D113*G113)+($D114*G114)+($D115*G115)+($D116*G116)+($D117*G117)+($D118*G118)+($D119*G119)+($D120*G120)+($D121*G121))</f>
        <v>34534011</v>
      </c>
      <c r="H111" s="88">
        <f>IF(ISERROR(($D112*H112)+($D113*H113)+($D114*H114)+($D115*H115)+($D116*H116)+($D117*H117)+($D118*H118)+($D119*H119)+($D120*H120)+($D121*H121)),"",($D112*H112)+($D113*H113)+($D114*H114)+($D115*H115)+($D116*H116)+($D117*H117)+($D118*H118)+($D119*H119)+($D120*H120)+($D121*H121))</f>
        <v>79654011</v>
      </c>
      <c r="I111" s="88">
        <f>IF(ISERROR(SUM(I112:I121)),"",SUM(I112:I121))</f>
        <v>1606566475</v>
      </c>
      <c r="J111" s="88">
        <f>IF(ISERROR(SUM(J112:J121)),"",SUM(J112:J121))</f>
        <v>1594117078</v>
      </c>
      <c r="K111" s="88">
        <f>IF(ISERROR(($D112*K112)+($D113*K113)+($D114*K114)+($D115*K115)+($D116*K116)+($D117*K117)+($D118*K118)+($D119*K119)+($D120*K120)+($D121*K121)),"",($D112*K112)+($D113*K113)+($D114*K114)+($D115*K115)+($D116*K116)+($D117*K117)+($D118*K118)+($D119*K119)+($D120*K120)+($D121*K121))</f>
        <v>797058539</v>
      </c>
      <c r="L111" s="88">
        <f>IF(ISERROR(($D112*L112)+($D113*L113)+($D114*L114)+($D115*L115)+($D116*L116)+($D117*L117)+($D118*L118)+($D119*L119)+($D120*L120)+($D121*L121)),"",($D112*L112)+($D113*L113)+($D114*L114)+($D115*L115)+($D116*L116)+($D117*L117)+($D118*L118)+($D119*L119)+($D120*L120)+($D121*L121))</f>
        <v>231844139.5</v>
      </c>
      <c r="M111" s="88">
        <f>IF(ISERROR(($D112*M112)+($D113*M113)+($D114*M114)+($D115*M115)+($D116*M116)+($D117*M117)+($D118*M118)+($D119*M119)+($D120*M120)+($D121*M121)),"",($D112*M112)+($D113*M113)+($D114*M114)+($D115*M115)+($D116*M116)+($D117*M117)+($D118*M118)+($D119*M119)+($D120*M120)+($D121*M121))</f>
        <v>2623617</v>
      </c>
      <c r="N111" s="81">
        <v>1</v>
      </c>
      <c r="O111" s="151">
        <f>IF(ISERROR(VLOOKUP(N111,POA!$A$2:$C$16,3,0)),"",VLOOKUP(N111,POA!$A$2:$C$16,3,0))</f>
        <v>8</v>
      </c>
      <c r="P111" s="97"/>
      <c r="Q111" s="81">
        <f>+SUM(Q112:Q121)</f>
        <v>0</v>
      </c>
      <c r="R111" s="82">
        <f>IF(ISERROR(VLOOKUP(N111,POA!$A$2:$C$16,2,0)),"",VLOOKUP(N111,POA!$A$2:$C$16,2,0))</f>
        <v>2700000000</v>
      </c>
      <c r="S111" s="149">
        <f>SUM(I111)</f>
        <v>1606566475</v>
      </c>
      <c r="T111" s="89" t="str">
        <f>IF(OR(S111=0,N111="",R111=""),"",IF(S111&gt;=(R111/O111),"HABIL","NO HABIL"))</f>
        <v>HABIL</v>
      </c>
      <c r="U111" s="88">
        <f>SUM(J111)</f>
        <v>1594117078</v>
      </c>
      <c r="V111" s="89" t="str">
        <f>IF(OR(U111=0,N111="",R111=""),"",IF(U111&gt;=(20%*R111),"HABIL","NO HABIL"))</f>
        <v>HABIL</v>
      </c>
      <c r="W111" s="88">
        <f>IF(ISERROR(SUM(E111/G111)),0,SUM(E111/G111))</f>
        <v>24.260641154599735</v>
      </c>
      <c r="X111" s="89" t="str">
        <f>IF(OR(W111=0,N111="",R111=""),"",IF(W111&gt;=$X$9,"HABIL","NO HABIL"))</f>
        <v>HABIL</v>
      </c>
      <c r="Y111" s="153">
        <f>IF(ISERROR(SUM(H111/F111)),0,SUM(H111/F111))</f>
        <v>9.0855333370099475E-2</v>
      </c>
      <c r="Z111" s="89" t="str">
        <f>IF(OR(Y111=0,N111="",R111=""),"",IF(Y111&lt;=$Z$9,"HABIL","NO HABIL"))</f>
        <v>HABIL</v>
      </c>
      <c r="AA111" s="81">
        <f>+SUM(AA112:AA121)</f>
        <v>0</v>
      </c>
      <c r="AB111" s="153">
        <f>IF(ISERROR(SUM(L111/M111)),0,SUM(L111/M111))</f>
        <v>88.368134335156384</v>
      </c>
      <c r="AC111" s="89" t="str">
        <f>IF(OR(AB111=0,N111="",R111=""),"",IF(AB111&gt;=$AC$9,"HABIL","NO HABIL"))</f>
        <v>HABIL</v>
      </c>
      <c r="AD111" s="89" t="str">
        <f t="shared" si="51"/>
        <v>HABIL</v>
      </c>
      <c r="AE111" s="115"/>
      <c r="AF111" s="104"/>
      <c r="AG111" s="153">
        <f>IF(ISERROR(SUM(L111/K111)),0,SUM(L111/K111))</f>
        <v>0.29087466999710543</v>
      </c>
      <c r="AH111" s="89" t="str">
        <f>IF(OR(AG111=0,N111="",R111=""),"",IF(AG111&gt;=$AH$9,"HABIL","NO HABIL"))</f>
        <v>HABIL</v>
      </c>
      <c r="AI111" s="153">
        <f>IF(ISERROR(SUM(L111/F111)),0,SUM(L111/F111))</f>
        <v>0.26444715488560078</v>
      </c>
      <c r="AJ111" s="89" t="str">
        <f>IF(OR(AI111=0,N111="",R111=""),"",IF(AI111&gt;=$AJ$9,"HABIL","NO HABIL"))</f>
        <v>HABIL</v>
      </c>
      <c r="AK111" s="117" t="str">
        <f t="shared" si="65"/>
        <v>HABIL</v>
      </c>
    </row>
    <row r="112" spans="1:37" ht="16.5" x14ac:dyDescent="0.25">
      <c r="B112" s="76">
        <f t="shared" ref="B112:B117" si="66">IF(C112="","",B111+0.1)</f>
        <v>10.1</v>
      </c>
      <c r="C112" s="77" t="s">
        <v>229</v>
      </c>
      <c r="D112" s="156">
        <v>0.5</v>
      </c>
      <c r="E112" s="75">
        <v>1064052583</v>
      </c>
      <c r="F112" s="75">
        <v>1125997730</v>
      </c>
      <c r="G112" s="75">
        <v>64710042</v>
      </c>
      <c r="H112" s="75">
        <v>144350042</v>
      </c>
      <c r="I112" s="148">
        <f t="shared" ref="I112:I121" si="67">IF(ISERROR(E112-G112),"",E112-G112)</f>
        <v>999342541</v>
      </c>
      <c r="J112" s="75">
        <f t="shared" ref="J112:J121" si="68">IF(ISERROR(F112-H112),"",F112-H112)</f>
        <v>981647688</v>
      </c>
      <c r="K112" s="148">
        <f t="shared" ref="K112:K121" si="69">IF(ISERROR(F112-H112),"",F112-H112)</f>
        <v>981647688</v>
      </c>
      <c r="L112" s="148">
        <v>274380577</v>
      </c>
      <c r="M112" s="148">
        <v>4768510</v>
      </c>
      <c r="N112" s="147"/>
      <c r="O112" s="152" t="str">
        <f>IF(ISERROR(VLOOKUP(N112,POA!$A$2:$C$16,3,0)),"",VLOOKUP(N112,POA!$A$2:$C$16,3,0))</f>
        <v/>
      </c>
      <c r="P112" s="78"/>
      <c r="Q112" s="78" t="str">
        <f>IF(ISERROR(VLOOKUP(P112,POA!$A$2:$F$16,4,0)),"",VLOOKUP(P112,POA!$A$2:$F$16,4,0))</f>
        <v/>
      </c>
      <c r="R112" s="80" t="str">
        <f>IF(ISERROR(VLOOKUP(N112,POA!$A$2:$C$16,2,0)),"",VLOOKUP(N112,POA!$A$2:$C$16,2,0))</f>
        <v/>
      </c>
      <c r="S112" s="85"/>
      <c r="T112" s="84" t="str">
        <f>IF(OR(S111=0,N112="",R112=""),"",IF(S111&gt;=(0.4*R112),"HABIL","NO HABIL"))</f>
        <v/>
      </c>
      <c r="U112" s="85"/>
      <c r="V112" s="84" t="str">
        <f>IF(OR(U111=0,N112="",R112=""),"",IF(U111&gt;=(20%*R112),"HABIL","NO HABIL"))</f>
        <v/>
      </c>
      <c r="W112" s="85"/>
      <c r="X112" s="84" t="str">
        <f>IF(OR(W111=0,N112="",R112=""),"",IF(W111&gt;=$X$9,"HABIL","NO HABIL"))</f>
        <v/>
      </c>
      <c r="Y112" s="112"/>
      <c r="Z112" s="84" t="str">
        <f>IF(OR(Y111=0,N112="",R112=""),"",IF(Y111&lt;=$Z$9,"HABIL","NO HABIL"))</f>
        <v/>
      </c>
      <c r="AA112" s="78" t="s">
        <v>198</v>
      </c>
      <c r="AB112" s="78"/>
      <c r="AC112" s="84" t="str">
        <f>IF(OR(AB111=0,N112="",R112=""),"",IF(AB111&gt;=$AC$9,"HABIL","NO HABIL"))</f>
        <v/>
      </c>
      <c r="AD112" s="84" t="str">
        <f t="shared" si="51"/>
        <v/>
      </c>
      <c r="AE112" s="114">
        <f t="shared" ref="AE112:AE121" si="70">IF(ISERROR(F112/$AF$9),"",F112/$AF$9)</f>
        <v>1986.9379389447679</v>
      </c>
      <c r="AF112" s="105" t="str">
        <f>+IF(AE112&lt;$AF$10,"MIPYME","NO CUMPLE")</f>
        <v>MIPYME</v>
      </c>
      <c r="AG112" s="125"/>
      <c r="AH112" s="84" t="str">
        <f>IF(OR(AG111=0,N112="",R112=""),"",IF(AG111&gt;=$AH$9,"HABIL","NO HABIL"))</f>
        <v/>
      </c>
      <c r="AI112" s="125"/>
      <c r="AJ112" s="84" t="str">
        <f>IF(OR(AI111=0,N112="",R112=""),"",IF(AI111&gt;=$AJ$9,"HABIL","NO HABIL"))</f>
        <v/>
      </c>
      <c r="AK112" s="120" t="str">
        <f>IF(OR(AH112="",AJ112=""),"",IF(AH112="NO HABIL","NO HABIL",IF(AJ112="NO HABIL","NO HABIL",IF(AJ112="NO HABIL","NO HABIL","HABIL"))))</f>
        <v/>
      </c>
    </row>
    <row r="113" spans="1:37" ht="33" x14ac:dyDescent="0.25">
      <c r="B113" s="76">
        <f t="shared" si="66"/>
        <v>10.199999999999999</v>
      </c>
      <c r="C113" s="95" t="s">
        <v>230</v>
      </c>
      <c r="D113" s="156">
        <v>0.5</v>
      </c>
      <c r="E113" s="75">
        <v>611581914</v>
      </c>
      <c r="F113" s="75">
        <v>627427370</v>
      </c>
      <c r="G113" s="75">
        <v>4357980</v>
      </c>
      <c r="H113" s="75">
        <v>14957980</v>
      </c>
      <c r="I113" s="148">
        <f t="shared" si="67"/>
        <v>607223934</v>
      </c>
      <c r="J113" s="75">
        <f t="shared" si="68"/>
        <v>612469390</v>
      </c>
      <c r="K113" s="148">
        <f t="shared" si="69"/>
        <v>612469390</v>
      </c>
      <c r="L113" s="148">
        <v>189307702</v>
      </c>
      <c r="M113" s="148">
        <v>478724</v>
      </c>
      <c r="N113" s="145"/>
      <c r="O113" s="145" t="str">
        <f>IF(ISERROR(VLOOKUP(N113,POA!$A$2:$C$16,3,0)),"",VLOOKUP(N113,POA!$A$2:$C$16,3,0))</f>
        <v/>
      </c>
      <c r="P113" s="78"/>
      <c r="Q113" s="78" t="str">
        <f>IF(ISERROR(VLOOKUP(P113,POA!$A$2:$F$16,4,0)),"",VLOOKUP(P113,POA!$A$2:$F$16,4,0))</f>
        <v/>
      </c>
      <c r="R113" s="80" t="str">
        <f>IF(ISERROR(VLOOKUP(N113,POA!$A$2:$C$16,2,0)),"",VLOOKUP(N113,POA!$A$2:$C$16,2,0))</f>
        <v/>
      </c>
      <c r="S113" s="85"/>
      <c r="T113" s="84" t="str">
        <f>IF(OR(S111=0,N113="",R113=""),"",IF(S111&gt;=(0.4*R113),"HABIL","NO HABIL"))</f>
        <v/>
      </c>
      <c r="U113" s="85"/>
      <c r="V113" s="84" t="str">
        <f>IF(OR(U111=0,N113="",R113=""),"",IF(U111&gt;=(20%*R113),"HABIL","NO HABIL"))</f>
        <v/>
      </c>
      <c r="W113" s="85"/>
      <c r="X113" s="84" t="str">
        <f>IF(OR(W111=0,N113="",R113=""),"",IF(W111&gt;=$X$9,"HABIL","NO HABIL"))</f>
        <v/>
      </c>
      <c r="Y113" s="112"/>
      <c r="Z113" s="84" t="str">
        <f>IF(OR(Y111=0,N113="",R113=""),"",IF(Y111&lt;=$Z$9,"HABIL","NO HABIL"))</f>
        <v/>
      </c>
      <c r="AA113" s="78" t="s">
        <v>198</v>
      </c>
      <c r="AB113" s="78"/>
      <c r="AC113" s="84" t="str">
        <f>IF(OR(AB111=0,N113="",R113=""),"",IF(AB111&gt;=$AC$9,"HABIL","NO HABIL"))</f>
        <v/>
      </c>
      <c r="AD113" s="84" t="str">
        <f t="shared" si="51"/>
        <v/>
      </c>
      <c r="AE113" s="114">
        <f t="shared" si="70"/>
        <v>1107.1596435503793</v>
      </c>
      <c r="AF113" s="105" t="str">
        <f t="shared" ref="AF113:AF121" si="71">+IF(AE113&lt;$AF$10,"MIPYME","NO CUMPLE")</f>
        <v>MIPYME</v>
      </c>
      <c r="AG113" s="125"/>
      <c r="AH113" s="84" t="str">
        <f>IF(OR(AG111=0,N113="",R113=""),"",IF(AG111&gt;=$AH$9,"HABIL","NO HABIL"))</f>
        <v/>
      </c>
      <c r="AI113" s="125"/>
      <c r="AJ113" s="84" t="str">
        <f>IF(OR(AI111=0,N113="",R113=""),"",IF(AI111&gt;=$AJ$9,"HABIL","NO HABIL"))</f>
        <v/>
      </c>
      <c r="AK113" s="121" t="str">
        <f t="shared" ref="AK113:AK122" si="72">IF(OR(AH113="",AJ113=""),"",IF(AH113="NO HABIL","NO HABIL",IF(AJ113="NO HABIL","NO HABIL",IF(AJ113="NO HABIL","NO HABIL","HABIL"))))</f>
        <v/>
      </c>
    </row>
    <row r="114" spans="1:37" ht="18" customHeight="1" x14ac:dyDescent="0.25">
      <c r="B114" s="76" t="str">
        <f t="shared" si="66"/>
        <v/>
      </c>
      <c r="C114" s="95"/>
      <c r="D114" s="156"/>
      <c r="E114" s="75">
        <f>IF(ISERROR(VLOOKUP(C114,#REF!,2,0)),0,VLOOKUP(C114,#REF!,2,0))</f>
        <v>0</v>
      </c>
      <c r="F114" s="75">
        <f>IF(ISERROR(VLOOKUP(C114,#REF!,3,0)),0,VLOOKUP(C114,#REF!,3,0))</f>
        <v>0</v>
      </c>
      <c r="G114" s="75">
        <f>IF(ISERROR(VLOOKUP(C114,#REF!,4,0)),0,VLOOKUP(C114,#REF!,4,0))</f>
        <v>0</v>
      </c>
      <c r="H114" s="75">
        <f>IF(ISERROR(VLOOKUP(C114,#REF!,5,0)),0,VLOOKUP(C114,#REF!,5,0))</f>
        <v>0</v>
      </c>
      <c r="I114" s="148">
        <f t="shared" si="67"/>
        <v>0</v>
      </c>
      <c r="J114" s="75">
        <f t="shared" si="68"/>
        <v>0</v>
      </c>
      <c r="K114" s="148">
        <f t="shared" si="69"/>
        <v>0</v>
      </c>
      <c r="L114" s="148">
        <f>IF(ISERROR(VLOOKUP(C114,#REF!,6,0)),0,VLOOKUP(C114,#REF!,6,0))</f>
        <v>0</v>
      </c>
      <c r="M114" s="148">
        <f>IF(ISERROR(VLOOKUP(C114,#REF!,7,0)),0,VLOOKUP(C114,#REF!,7,0))</f>
        <v>0</v>
      </c>
      <c r="N114" s="145"/>
      <c r="O114" s="145" t="str">
        <f>IF(ISERROR(VLOOKUP(N114,POA!$A$2:$C$16,3,0)),"",VLOOKUP(N114,POA!$A$2:$C$16,3,0))</f>
        <v/>
      </c>
      <c r="P114" s="78"/>
      <c r="Q114" s="78" t="str">
        <f>IF(ISERROR(VLOOKUP(P114,POA!$A$2:$F$16,4,0)),"",VLOOKUP(P114,POA!$A$2:$F$16,4,0))</f>
        <v/>
      </c>
      <c r="R114" s="80" t="str">
        <f>IF(ISERROR(VLOOKUP(N114,POA!$A$2:$C$16,2,0)),"",VLOOKUP(N114,POA!$A$2:$C$16,2,0))</f>
        <v/>
      </c>
      <c r="S114" s="85"/>
      <c r="T114" s="84" t="str">
        <f>IF(OR(S111=0,N114="",R114=""),"",IF(S111&gt;=(0.4*R114),"HABIL","NO HABIL"))</f>
        <v/>
      </c>
      <c r="U114" s="85"/>
      <c r="V114" s="84" t="str">
        <f>IF(OR(U111=0,N114="",R114=""),"",IF(U111&gt;=(0.5*R114),"HABIL","NO HABIL"))</f>
        <v/>
      </c>
      <c r="W114" s="85"/>
      <c r="X114" s="84" t="str">
        <f>IF(OR(W111=0,N114="",R114=""),"",IF(W111&gt;=$X$9,"HABIL","NO HABIL"))</f>
        <v/>
      </c>
      <c r="Y114" s="112"/>
      <c r="Z114" s="84" t="str">
        <f>IF(OR(Y111=0,N114="",R114=""),"",IF(Y111&lt;=$Z$9,"HABIL","NO HABIL"))</f>
        <v/>
      </c>
      <c r="AA114" s="78">
        <v>0</v>
      </c>
      <c r="AB114" s="78"/>
      <c r="AC114" s="84" t="str">
        <f>IF(OR(AB111=0,N114="",R114=""),"",IF(AB111&gt;=$AC$9,"HABIL","NO HABIL"))</f>
        <v/>
      </c>
      <c r="AD114" s="84" t="str">
        <f t="shared" si="51"/>
        <v/>
      </c>
      <c r="AE114" s="114">
        <f t="shared" si="70"/>
        <v>0</v>
      </c>
      <c r="AF114" s="105" t="str">
        <f t="shared" si="71"/>
        <v>MIPYME</v>
      </c>
      <c r="AG114" s="125"/>
      <c r="AH114" s="84" t="str">
        <f>IF(OR(AG111=0,N114="",R114=""),"",IF(AG111&gt;=$AH$9,"HABIL","NO HABIL"))</f>
        <v/>
      </c>
      <c r="AI114" s="125"/>
      <c r="AJ114" s="84" t="str">
        <f>IF(OR(AI111=0,N114="",R114=""),"",IF(AI111&gt;=$AJ$9,"HABIL","NO HABIL"))</f>
        <v/>
      </c>
      <c r="AK114" s="121" t="str">
        <f t="shared" si="72"/>
        <v/>
      </c>
    </row>
    <row r="115" spans="1:37" ht="18" customHeight="1" x14ac:dyDescent="0.25">
      <c r="B115" s="76" t="str">
        <f t="shared" si="66"/>
        <v/>
      </c>
      <c r="C115" s="95"/>
      <c r="D115" s="156"/>
      <c r="E115" s="75">
        <f>IF(ISERROR(VLOOKUP(C115,#REF!,2,0)),0,VLOOKUP(C115,#REF!,2,0))</f>
        <v>0</v>
      </c>
      <c r="F115" s="75">
        <f>IF(ISERROR(VLOOKUP(C115,#REF!,3,0)),0,VLOOKUP(C115,#REF!,3,0))</f>
        <v>0</v>
      </c>
      <c r="G115" s="75">
        <f>IF(ISERROR(VLOOKUP(C115,#REF!,4,0)),0,VLOOKUP(C115,#REF!,4,0))</f>
        <v>0</v>
      </c>
      <c r="H115" s="75">
        <f>IF(ISERROR(VLOOKUP(C115,#REF!,5,0)),0,VLOOKUP(C115,#REF!,5,0))</f>
        <v>0</v>
      </c>
      <c r="I115" s="148">
        <f t="shared" si="67"/>
        <v>0</v>
      </c>
      <c r="J115" s="75">
        <f t="shared" si="68"/>
        <v>0</v>
      </c>
      <c r="K115" s="148">
        <f t="shared" si="69"/>
        <v>0</v>
      </c>
      <c r="L115" s="148">
        <f>IF(ISERROR(VLOOKUP(C115,#REF!,6,0)),0,VLOOKUP(C115,#REF!,6,0))</f>
        <v>0</v>
      </c>
      <c r="M115" s="148">
        <f>IF(ISERROR(VLOOKUP(C115,#REF!,7,0)),0,VLOOKUP(C115,#REF!,7,0))</f>
        <v>0</v>
      </c>
      <c r="N115" s="145"/>
      <c r="O115" s="145" t="str">
        <f>IF(ISERROR(VLOOKUP(N115,POA!$A$2:$C$16,3,0)),"",VLOOKUP(N115,POA!$A$2:$C$16,3,0))</f>
        <v/>
      </c>
      <c r="P115" s="78"/>
      <c r="Q115" s="78" t="str">
        <f>IF(ISERROR(VLOOKUP(P115,POA!$A$2:$F$16,4,0)),"",VLOOKUP(P115,POA!$A$2:$F$16,4,0))</f>
        <v/>
      </c>
      <c r="R115" s="80" t="str">
        <f>IF(ISERROR(VLOOKUP(N115,POA!$A$2:$C$16,2,0)),"",VLOOKUP(N115,POA!$A$2:$C$16,2,0))</f>
        <v/>
      </c>
      <c r="S115" s="85"/>
      <c r="T115" s="84" t="str">
        <f>IF(OR(S111=0,N115="",R115=""),"",IF(S111&gt;=(0.4*R115),"HABIL","NO HABIL"))</f>
        <v/>
      </c>
      <c r="U115" s="85"/>
      <c r="V115" s="84" t="str">
        <f>IF(OR(U111=0,N115="",R115=""),"",IF(U111&gt;=(0.5*R115),"HABIL","NO HABIL"))</f>
        <v/>
      </c>
      <c r="W115" s="85"/>
      <c r="X115" s="84" t="str">
        <f>IF(OR(W111=0,N115="",R115=""),"",IF(W111&gt;=$X$9,"HABIL","NO HABIL"))</f>
        <v/>
      </c>
      <c r="Y115" s="112"/>
      <c r="Z115" s="84" t="str">
        <f>IF(OR(Y111=0,N115="",R115=""),"",IF(Y111&lt;=$Z$9,"HABIL","NO HABIL"))</f>
        <v/>
      </c>
      <c r="AA115" s="78">
        <v>0</v>
      </c>
      <c r="AB115" s="78"/>
      <c r="AC115" s="84" t="str">
        <f>IF(OR(AB111=0,N115="",R115=""),"",IF(AB111&gt;=$AC$9,"HABIL","NO HABIL"))</f>
        <v/>
      </c>
      <c r="AD115" s="84" t="str">
        <f t="shared" si="51"/>
        <v/>
      </c>
      <c r="AE115" s="114">
        <f t="shared" si="70"/>
        <v>0</v>
      </c>
      <c r="AF115" s="105" t="str">
        <f t="shared" si="71"/>
        <v>MIPYME</v>
      </c>
      <c r="AG115" s="125"/>
      <c r="AH115" s="84" t="str">
        <f>IF(OR(AG111=0,N115="",R115=""),"",IF(AG111&gt;=$AH$9,"HABIL","NO HABIL"))</f>
        <v/>
      </c>
      <c r="AI115" s="125"/>
      <c r="AJ115" s="84" t="str">
        <f>IF(OR(AI111=0,N115="",R115=""),"",IF(AI111&gt;=$AJ$9,"HABIL","NO HABIL"))</f>
        <v/>
      </c>
      <c r="AK115" s="121" t="str">
        <f t="shared" si="72"/>
        <v/>
      </c>
    </row>
    <row r="116" spans="1:37" ht="18" customHeight="1" x14ac:dyDescent="0.25">
      <c r="B116" s="76" t="str">
        <f t="shared" si="66"/>
        <v/>
      </c>
      <c r="C116" s="95"/>
      <c r="D116" s="156"/>
      <c r="E116" s="75">
        <f>IF(ISERROR(VLOOKUP(C116,#REF!,2,0)),0,VLOOKUP(C116,#REF!,2,0))</f>
        <v>0</v>
      </c>
      <c r="F116" s="75">
        <f>IF(ISERROR(VLOOKUP(C116,#REF!,3,0)),0,VLOOKUP(C116,#REF!,3,0))</f>
        <v>0</v>
      </c>
      <c r="G116" s="75">
        <f>IF(ISERROR(VLOOKUP(C116,#REF!,4,0)),0,VLOOKUP(C116,#REF!,4,0))</f>
        <v>0</v>
      </c>
      <c r="H116" s="75">
        <f>IF(ISERROR(VLOOKUP(C116,#REF!,5,0)),0,VLOOKUP(C116,#REF!,5,0))</f>
        <v>0</v>
      </c>
      <c r="I116" s="148">
        <f t="shared" si="67"/>
        <v>0</v>
      </c>
      <c r="J116" s="75">
        <f t="shared" si="68"/>
        <v>0</v>
      </c>
      <c r="K116" s="148">
        <f t="shared" si="69"/>
        <v>0</v>
      </c>
      <c r="L116" s="148">
        <f>IF(ISERROR(VLOOKUP(C116,#REF!,6,0)),0,VLOOKUP(C116,#REF!,6,0))</f>
        <v>0</v>
      </c>
      <c r="M116" s="148">
        <f>IF(ISERROR(VLOOKUP(C116,#REF!,7,0)),0,VLOOKUP(C116,#REF!,7,0))</f>
        <v>0</v>
      </c>
      <c r="N116" s="145"/>
      <c r="O116" s="145" t="str">
        <f>IF(ISERROR(VLOOKUP(N116,POA!$A$2:$C$16,3,0)),"",VLOOKUP(N116,POA!$A$2:$C$16,3,0))</f>
        <v/>
      </c>
      <c r="P116" s="78"/>
      <c r="Q116" s="78" t="str">
        <f>IF(ISERROR(VLOOKUP(P116,POA!$A$2:$F$16,4,0)),"",VLOOKUP(P116,POA!$A$2:$F$16,4,0))</f>
        <v/>
      </c>
      <c r="R116" s="80" t="str">
        <f>IF(ISERROR(VLOOKUP(N116,POA!$A$2:$C$16,2,0)),"",VLOOKUP(N116,POA!$A$2:$C$16,2,0))</f>
        <v/>
      </c>
      <c r="S116" s="85"/>
      <c r="T116" s="84" t="str">
        <f>IF(OR(S111=0,N116="",R116=""),"",IF(S111&gt;=(0.4*R116),"HABIL","NO HABIL"))</f>
        <v/>
      </c>
      <c r="U116" s="85"/>
      <c r="V116" s="84" t="str">
        <f>IF(OR(U111=0,N116="",R116=""),"",IF(U111&gt;=(0.5*R116),"HABIL","NO HABIL"))</f>
        <v/>
      </c>
      <c r="W116" s="85"/>
      <c r="X116" s="84" t="str">
        <f>IF(OR(W111=0,N116="",R116=""),"",IF(W111&gt;=$X$9,"HABIL","NO HABIL"))</f>
        <v/>
      </c>
      <c r="Y116" s="112"/>
      <c r="Z116" s="84" t="str">
        <f>IF(OR(Y111=0,N116="",R116=""),"",IF(Y111&lt;=$Z$9,"HABIL","NO HABIL"))</f>
        <v/>
      </c>
      <c r="AA116" s="78">
        <v>0</v>
      </c>
      <c r="AB116" s="78"/>
      <c r="AC116" s="84" t="str">
        <f>IF(OR(AB111=0,N116="",R116=""),"",IF(AB111&gt;=$AC$9,"HABIL","NO HABIL"))</f>
        <v/>
      </c>
      <c r="AD116" s="84" t="str">
        <f t="shared" si="51"/>
        <v/>
      </c>
      <c r="AE116" s="114">
        <f t="shared" si="70"/>
        <v>0</v>
      </c>
      <c r="AF116" s="105" t="str">
        <f t="shared" si="71"/>
        <v>MIPYME</v>
      </c>
      <c r="AG116" s="125"/>
      <c r="AH116" s="84" t="str">
        <f>IF(OR(AG111=0,N116="",R116=""),"",IF(AG111&gt;=$AH$9,"HABIL","NO HABIL"))</f>
        <v/>
      </c>
      <c r="AI116" s="125"/>
      <c r="AJ116" s="84" t="str">
        <f>IF(OR(AI111=0,N116="",R116=""),"",IF(AI111&gt;=$AJ$9,"HABIL","NO HABIL"))</f>
        <v/>
      </c>
      <c r="AK116" s="118" t="str">
        <f t="shared" si="72"/>
        <v/>
      </c>
    </row>
    <row r="117" spans="1:37" ht="18" customHeight="1" x14ac:dyDescent="0.25">
      <c r="B117" s="76" t="str">
        <f t="shared" si="66"/>
        <v/>
      </c>
      <c r="C117" s="95"/>
      <c r="D117" s="156"/>
      <c r="E117" s="75">
        <f>IF(ISERROR(VLOOKUP(C117,#REF!,2,0)),0,VLOOKUP(C117,#REF!,2,0))</f>
        <v>0</v>
      </c>
      <c r="F117" s="75">
        <f>IF(ISERROR(VLOOKUP(C117,#REF!,3,0)),0,VLOOKUP(C117,#REF!,3,0))</f>
        <v>0</v>
      </c>
      <c r="G117" s="75">
        <f>IF(ISERROR(VLOOKUP(C117,#REF!,4,0)),0,VLOOKUP(C117,#REF!,4,0))</f>
        <v>0</v>
      </c>
      <c r="H117" s="75">
        <f>IF(ISERROR(VLOOKUP(C117,#REF!,5,0)),0,VLOOKUP(C117,#REF!,5,0))</f>
        <v>0</v>
      </c>
      <c r="I117" s="148">
        <f t="shared" si="67"/>
        <v>0</v>
      </c>
      <c r="J117" s="75">
        <f t="shared" si="68"/>
        <v>0</v>
      </c>
      <c r="K117" s="148">
        <f t="shared" si="69"/>
        <v>0</v>
      </c>
      <c r="L117" s="148">
        <f>IF(ISERROR(VLOOKUP(C117,#REF!,6,0)),0,VLOOKUP(C117,#REF!,6,0))</f>
        <v>0</v>
      </c>
      <c r="M117" s="148">
        <f>IF(ISERROR(VLOOKUP(C117,#REF!,7,0)),0,VLOOKUP(C117,#REF!,7,0))</f>
        <v>0</v>
      </c>
      <c r="N117" s="145"/>
      <c r="O117" s="145" t="str">
        <f>IF(ISERROR(VLOOKUP(N117,POA!$A$2:$C$16,3,0)),"",VLOOKUP(N117,POA!$A$2:$C$16,3,0))</f>
        <v/>
      </c>
      <c r="P117" s="78"/>
      <c r="Q117" s="78" t="str">
        <f>IF(ISERROR(VLOOKUP(P117,POA!$A$2:$F$16,4,0)),"",VLOOKUP(P117,POA!$A$2:$F$16,4,0))</f>
        <v/>
      </c>
      <c r="R117" s="80" t="str">
        <f>IF(ISERROR(VLOOKUP(N117,POA!$A$2:$C$16,2,0)),"",VLOOKUP(N117,POA!$A$2:$C$16,2,0))</f>
        <v/>
      </c>
      <c r="S117" s="85"/>
      <c r="T117" s="84" t="str">
        <f>IF(OR(S111=0,N117="",R117=""),"",IF(S111&gt;=(0.4*R117),"HABIL","NO HABIL"))</f>
        <v/>
      </c>
      <c r="U117" s="85"/>
      <c r="V117" s="84" t="str">
        <f>IF(OR(U111=0,N117="",R117=""),"",IF(U111&gt;=(0.5*R117),"HABIL","NO HABIL"))</f>
        <v/>
      </c>
      <c r="W117" s="85"/>
      <c r="X117" s="84" t="str">
        <f>IF(OR(W111=0,N117="",R117=""),"",IF(W111&gt;=$X$9,"HABIL","NO HABIL"))</f>
        <v/>
      </c>
      <c r="Y117" s="112"/>
      <c r="Z117" s="84" t="str">
        <f>IF(OR(Y111=0,N117="",R117=""),"",IF(Y111&lt;=$Z$9,"HABIL","NO HABIL"))</f>
        <v/>
      </c>
      <c r="AA117" s="78">
        <v>0</v>
      </c>
      <c r="AB117" s="78"/>
      <c r="AC117" s="84" t="str">
        <f>IF(OR(AB111=0,N117="",R117=""),"",IF(AB111&gt;=$AC$9,"HABIL","NO HABIL"))</f>
        <v/>
      </c>
      <c r="AD117" s="84" t="str">
        <f t="shared" si="51"/>
        <v/>
      </c>
      <c r="AE117" s="114">
        <f t="shared" si="70"/>
        <v>0</v>
      </c>
      <c r="AF117" s="105" t="str">
        <f t="shared" si="71"/>
        <v>MIPYME</v>
      </c>
      <c r="AG117" s="125"/>
      <c r="AH117" s="84" t="str">
        <f>IF(OR(AG111=0,N117="",R117=""),"",IF(AG111&gt;=$AH$9,"HABIL","NO HABIL"))</f>
        <v/>
      </c>
      <c r="AI117" s="125"/>
      <c r="AJ117" s="84" t="str">
        <f>IF(OR(AI111=0,N117="",R117=""),"",IF(AI111&gt;=$AJ$9,"HABIL","NO HABIL"))</f>
        <v/>
      </c>
      <c r="AK117" s="121" t="str">
        <f t="shared" si="72"/>
        <v/>
      </c>
    </row>
    <row r="118" spans="1:37" ht="18" customHeight="1" x14ac:dyDescent="0.25">
      <c r="B118" s="76" t="str">
        <f>IF(C118="","",B117+0.1)</f>
        <v/>
      </c>
      <c r="C118" s="95"/>
      <c r="D118" s="156"/>
      <c r="E118" s="75">
        <f>IF(ISERROR(VLOOKUP(C118,#REF!,2,0)),0,VLOOKUP(C118,#REF!,2,0))</f>
        <v>0</v>
      </c>
      <c r="F118" s="75">
        <f>IF(ISERROR(VLOOKUP(C118,#REF!,3,0)),0,VLOOKUP(C118,#REF!,3,0))</f>
        <v>0</v>
      </c>
      <c r="G118" s="75">
        <f>IF(ISERROR(VLOOKUP(C118,#REF!,4,0)),0,VLOOKUP(C118,#REF!,4,0))</f>
        <v>0</v>
      </c>
      <c r="H118" s="75">
        <f>IF(ISERROR(VLOOKUP(C118,#REF!,5,0)),0,VLOOKUP(C118,#REF!,5,0))</f>
        <v>0</v>
      </c>
      <c r="I118" s="148">
        <f t="shared" si="67"/>
        <v>0</v>
      </c>
      <c r="J118" s="75">
        <f t="shared" si="68"/>
        <v>0</v>
      </c>
      <c r="K118" s="148">
        <f t="shared" si="69"/>
        <v>0</v>
      </c>
      <c r="L118" s="148">
        <f>IF(ISERROR(VLOOKUP(C118,#REF!,6,0)),0,VLOOKUP(C118,#REF!,6,0))</f>
        <v>0</v>
      </c>
      <c r="M118" s="148">
        <f>IF(ISERROR(VLOOKUP(C118,#REF!,7,0)),0,VLOOKUP(C118,#REF!,7,0))</f>
        <v>0</v>
      </c>
      <c r="N118" s="145"/>
      <c r="O118" s="145" t="str">
        <f>IF(ISERROR(VLOOKUP(N118,POA!$A$2:$C$16,3,0)),"",VLOOKUP(N118,POA!$A$2:$C$16,3,0))</f>
        <v/>
      </c>
      <c r="P118" s="78"/>
      <c r="Q118" s="78" t="str">
        <f>IF(ISERROR(VLOOKUP(P118,POA!$A$2:$F$16,4,0)),"",VLOOKUP(P118,POA!$A$2:$F$16,4,0))</f>
        <v/>
      </c>
      <c r="R118" s="80" t="str">
        <f>IF(ISERROR(VLOOKUP(N118,POA!$A$2:$C$16,2,0)),"",VLOOKUP(N118,POA!$A$2:$C$16,2,0))</f>
        <v/>
      </c>
      <c r="S118" s="85"/>
      <c r="T118" s="84" t="str">
        <f>IF(OR(S111=0,N118="",R118=""),"",IF(S111&gt;=(0.4*R118),"HABIL","NO HABIL"))</f>
        <v/>
      </c>
      <c r="U118" s="85"/>
      <c r="V118" s="84" t="str">
        <f>IF(OR(U111=0,N118="",R118=""),"",IF(U111&gt;=(0.5*R118),"HABIL","NO HABIL"))</f>
        <v/>
      </c>
      <c r="W118" s="85"/>
      <c r="X118" s="84" t="str">
        <f>IF(OR(W111=0,N118="",R118=""),"",IF(W111&gt;=$X$9,"HABIL","NO HABIL"))</f>
        <v/>
      </c>
      <c r="Y118" s="112"/>
      <c r="Z118" s="84" t="str">
        <f>IF(OR(Y111=0,N118="",R118=""),"",IF(Y111&lt;=$Z$9,"HABIL","NO HABIL"))</f>
        <v/>
      </c>
      <c r="AA118" s="78">
        <v>0</v>
      </c>
      <c r="AB118" s="78"/>
      <c r="AC118" s="84" t="str">
        <f>IF(OR(AB111=0,N118="",R118=""),"",IF(AB111&gt;=$AC$9,"HABIL","NO HABIL"))</f>
        <v/>
      </c>
      <c r="AD118" s="84" t="str">
        <f t="shared" si="51"/>
        <v/>
      </c>
      <c r="AE118" s="114">
        <f t="shared" si="70"/>
        <v>0</v>
      </c>
      <c r="AF118" s="105" t="str">
        <f t="shared" si="71"/>
        <v>MIPYME</v>
      </c>
      <c r="AG118" s="125"/>
      <c r="AH118" s="84" t="str">
        <f>IF(OR(AG111=0,N118="",R118=""),"",IF(AG111&gt;=$AH$9,"HABIL","NO HABIL"))</f>
        <v/>
      </c>
      <c r="AI118" s="125"/>
      <c r="AJ118" s="84" t="str">
        <f>IF(OR(AI111=0,N118="",R118=""),"",IF(AI111&gt;=$AJ$9,"HABIL","NO HABIL"))</f>
        <v/>
      </c>
      <c r="AK118" s="121" t="str">
        <f t="shared" si="72"/>
        <v/>
      </c>
    </row>
    <row r="119" spans="1:37" ht="18" customHeight="1" x14ac:dyDescent="0.25">
      <c r="B119" s="76" t="str">
        <f>IF(C119="","",B118+0.1)</f>
        <v/>
      </c>
      <c r="C119" s="95"/>
      <c r="D119" s="156"/>
      <c r="E119" s="75">
        <f>IF(ISERROR(VLOOKUP(C119,#REF!,2,0)),0,VLOOKUP(C119,#REF!,2,0))</f>
        <v>0</v>
      </c>
      <c r="F119" s="75">
        <f>IF(ISERROR(VLOOKUP(C119,#REF!,3,0)),0,VLOOKUP(C119,#REF!,3,0))</f>
        <v>0</v>
      </c>
      <c r="G119" s="75">
        <f>IF(ISERROR(VLOOKUP(C119,#REF!,4,0)),0,VLOOKUP(C119,#REF!,4,0))</f>
        <v>0</v>
      </c>
      <c r="H119" s="75">
        <f>IF(ISERROR(VLOOKUP(C119,#REF!,5,0)),0,VLOOKUP(C119,#REF!,5,0))</f>
        <v>0</v>
      </c>
      <c r="I119" s="148">
        <f t="shared" si="67"/>
        <v>0</v>
      </c>
      <c r="J119" s="75">
        <f t="shared" si="68"/>
        <v>0</v>
      </c>
      <c r="K119" s="148">
        <f t="shared" si="69"/>
        <v>0</v>
      </c>
      <c r="L119" s="148">
        <f>IF(ISERROR(VLOOKUP(C119,#REF!,6,0)),0,VLOOKUP(C119,#REF!,6,0))</f>
        <v>0</v>
      </c>
      <c r="M119" s="148">
        <f>IF(ISERROR(VLOOKUP(C119,#REF!,7,0)),0,VLOOKUP(C119,#REF!,7,0))</f>
        <v>0</v>
      </c>
      <c r="N119" s="145"/>
      <c r="O119" s="145" t="str">
        <f>IF(ISERROR(VLOOKUP(N119,POA!$A$2:$C$16,3,0)),"",VLOOKUP(N119,POA!$A$2:$C$16,3,0))</f>
        <v/>
      </c>
      <c r="P119" s="78"/>
      <c r="Q119" s="78" t="str">
        <f>IF(ISERROR(VLOOKUP(P119,POA!$A$2:$F$16,4,0)),"",VLOOKUP(P119,POA!$A$2:$F$16,4,0))</f>
        <v/>
      </c>
      <c r="R119" s="80" t="str">
        <f>IF(ISERROR(VLOOKUP(N119,POA!$A$2:$C$16,2,0)),"",VLOOKUP(N119,POA!$A$2:$C$16,2,0))</f>
        <v/>
      </c>
      <c r="S119" s="85"/>
      <c r="T119" s="84" t="str">
        <f>IF(OR(S111=0,N119="",R119=""),"",IF(S111&gt;=(0.4*R119),"HABIL","NO HABIL"))</f>
        <v/>
      </c>
      <c r="U119" s="85"/>
      <c r="V119" s="84" t="str">
        <f>IF(OR(U111=0,N119="",R119=""),"",IF(U111&gt;=(0.5*R119),"HABIL","NO HABIL"))</f>
        <v/>
      </c>
      <c r="W119" s="85"/>
      <c r="X119" s="84" t="str">
        <f>IF(OR(W111=0,N119="",R119=""),"",IF(W111&gt;=$X$9,"HABIL","NO HABIL"))</f>
        <v/>
      </c>
      <c r="Y119" s="112"/>
      <c r="Z119" s="84" t="str">
        <f>IF(OR(Y111=0,N119="",R119=""),"",IF(Y111&lt;=$Z$9,"HABIL","NO HABIL"))</f>
        <v/>
      </c>
      <c r="AA119" s="78">
        <v>0</v>
      </c>
      <c r="AB119" s="78"/>
      <c r="AC119" s="84" t="str">
        <f>IF(OR(AB111=0,N119="",R119=""),"",IF(AB111&gt;=$AC$9,"HABIL","NO HABIL"))</f>
        <v/>
      </c>
      <c r="AD119" s="84" t="str">
        <f t="shared" si="51"/>
        <v/>
      </c>
      <c r="AE119" s="114">
        <f t="shared" si="70"/>
        <v>0</v>
      </c>
      <c r="AF119" s="105" t="str">
        <f t="shared" si="71"/>
        <v>MIPYME</v>
      </c>
      <c r="AG119" s="125"/>
      <c r="AH119" s="84" t="str">
        <f>IF(OR(AG111=0,N119="",R119=""),"",IF(AG111&gt;=$AH$9,"HABIL","NO HABIL"))</f>
        <v/>
      </c>
      <c r="AI119" s="125"/>
      <c r="AJ119" s="84" t="str">
        <f>IF(OR(AI111=0,N119="",R119=""),"",IF(AI111&gt;=$AJ$9,"HABIL","NO HABIL"))</f>
        <v/>
      </c>
      <c r="AK119" s="118" t="str">
        <f t="shared" si="72"/>
        <v/>
      </c>
    </row>
    <row r="120" spans="1:37" ht="18" customHeight="1" x14ac:dyDescent="0.25">
      <c r="B120" s="76" t="str">
        <f>IF(C120="","",B119+0.1)</f>
        <v/>
      </c>
      <c r="C120" s="95"/>
      <c r="D120" s="156"/>
      <c r="E120" s="75">
        <f>IF(ISERROR(VLOOKUP(C120,#REF!,2,0)),0,VLOOKUP(C120,#REF!,2,0))</f>
        <v>0</v>
      </c>
      <c r="F120" s="75">
        <f>IF(ISERROR(VLOOKUP(C120,#REF!,3,0)),0,VLOOKUP(C120,#REF!,3,0))</f>
        <v>0</v>
      </c>
      <c r="G120" s="75">
        <f>IF(ISERROR(VLOOKUP(C120,#REF!,4,0)),0,VLOOKUP(C120,#REF!,4,0))</f>
        <v>0</v>
      </c>
      <c r="H120" s="75">
        <f>IF(ISERROR(VLOOKUP(C120,#REF!,5,0)),0,VLOOKUP(C120,#REF!,5,0))</f>
        <v>0</v>
      </c>
      <c r="I120" s="148">
        <f t="shared" si="67"/>
        <v>0</v>
      </c>
      <c r="J120" s="75">
        <f t="shared" si="68"/>
        <v>0</v>
      </c>
      <c r="K120" s="148">
        <f t="shared" si="69"/>
        <v>0</v>
      </c>
      <c r="L120" s="148">
        <f>IF(ISERROR(VLOOKUP(C120,#REF!,6,0)),0,VLOOKUP(C120,#REF!,6,0))</f>
        <v>0</v>
      </c>
      <c r="M120" s="148">
        <f>IF(ISERROR(VLOOKUP(C120,#REF!,7,0)),0,VLOOKUP(C120,#REF!,7,0))</f>
        <v>0</v>
      </c>
      <c r="N120" s="145"/>
      <c r="O120" s="145" t="str">
        <f>IF(ISERROR(VLOOKUP(N120,POA!$A$2:$C$16,3,0)),"",VLOOKUP(N120,POA!$A$2:$C$16,3,0))</f>
        <v/>
      </c>
      <c r="P120" s="78"/>
      <c r="Q120" s="78" t="str">
        <f>IF(ISERROR(VLOOKUP(P120,POA!$A$2:$F$16,4,0)),"",VLOOKUP(P120,POA!$A$2:$F$16,4,0))</f>
        <v/>
      </c>
      <c r="R120" s="80" t="str">
        <f>IF(ISERROR(VLOOKUP(N120,POA!$A$2:$C$16,2,0)),"",VLOOKUP(N120,POA!$A$2:$C$16,2,0))</f>
        <v/>
      </c>
      <c r="S120" s="85"/>
      <c r="T120" s="84" t="str">
        <f>IF(OR(S111=0,N120="",R120=""),"",IF(S111&gt;=(0.4*R120),"HABIL","NO HABIL"))</f>
        <v/>
      </c>
      <c r="U120" s="85"/>
      <c r="V120" s="84" t="str">
        <f>IF(OR(U111=0,N120="",R120=""),"",IF(U111&gt;=(0.5*R120),"HABIL","NO HABIL"))</f>
        <v/>
      </c>
      <c r="W120" s="85"/>
      <c r="X120" s="84" t="str">
        <f>IF(OR(W111=0,N120="",R120=""),"",IF(W111&gt;=$X$9,"HABIL","NO HABIL"))</f>
        <v/>
      </c>
      <c r="Y120" s="112"/>
      <c r="Z120" s="84" t="str">
        <f>IF(OR(Y111=0,N120="",R120=""),"",IF(Y111&lt;=$Z$9,"HABIL","NO HABIL"))</f>
        <v/>
      </c>
      <c r="AA120" s="78">
        <v>0</v>
      </c>
      <c r="AB120" s="78"/>
      <c r="AC120" s="84" t="str">
        <f>IF(OR(AB111=0,N120="",R120=""),"",IF(AB111&gt;=$AC$9,"HABIL","NO HABIL"))</f>
        <v/>
      </c>
      <c r="AD120" s="84" t="str">
        <f t="shared" si="51"/>
        <v/>
      </c>
      <c r="AE120" s="114">
        <f t="shared" si="70"/>
        <v>0</v>
      </c>
      <c r="AF120" s="105" t="str">
        <f t="shared" si="71"/>
        <v>MIPYME</v>
      </c>
      <c r="AG120" s="125"/>
      <c r="AH120" s="84" t="str">
        <f>IF(OR(AG111=0,N120="",R120=""),"",IF(AG111&gt;=$AH$9,"HABIL","NO HABIL"))</f>
        <v/>
      </c>
      <c r="AI120" s="125"/>
      <c r="AJ120" s="84" t="str">
        <f>IF(OR(AI111=0,N120="",R120=""),"",IF(AI111&gt;=$AJ$9,"HABIL","NO HABIL"))</f>
        <v/>
      </c>
      <c r="AK120" s="118" t="str">
        <f t="shared" si="72"/>
        <v/>
      </c>
    </row>
    <row r="121" spans="1:37" ht="18" customHeight="1" thickBot="1" x14ac:dyDescent="0.3">
      <c r="B121" s="93" t="str">
        <f>IF(C121="","",B120+0.1)</f>
        <v/>
      </c>
      <c r="C121" s="96"/>
      <c r="D121" s="96"/>
      <c r="E121" s="79">
        <f>IF(ISERROR(VLOOKUP(C121,#REF!,2,0)),0,VLOOKUP(C121,#REF!,2,0))</f>
        <v>0</v>
      </c>
      <c r="F121" s="79">
        <f>IF(ISERROR(VLOOKUP(C121,#REF!,3,0)),0,VLOOKUP(C121,#REF!,3,0))</f>
        <v>0</v>
      </c>
      <c r="G121" s="79">
        <f>IF(ISERROR(VLOOKUP(C121,#REF!,4,0)),0,VLOOKUP(C121,#REF!,4,0))</f>
        <v>0</v>
      </c>
      <c r="H121" s="79">
        <f>IF(ISERROR(VLOOKUP(C121,#REF!,5,0)),0,VLOOKUP(C121,#REF!,5,0))</f>
        <v>0</v>
      </c>
      <c r="I121" s="79">
        <f t="shared" si="67"/>
        <v>0</v>
      </c>
      <c r="J121" s="79">
        <f t="shared" si="68"/>
        <v>0</v>
      </c>
      <c r="K121" s="79">
        <f t="shared" si="69"/>
        <v>0</v>
      </c>
      <c r="L121" s="79">
        <f>IF(ISERROR(VLOOKUP(C121,#REF!,6,0)),0,VLOOKUP(C121,#REF!,6,0))</f>
        <v>0</v>
      </c>
      <c r="M121" s="79">
        <f>IF(ISERROR(VLOOKUP(C121,#REF!,7,0)),0,VLOOKUP(C121,#REF!,7,0))</f>
        <v>0</v>
      </c>
      <c r="N121" s="146"/>
      <c r="O121" s="146" t="str">
        <f>IF(ISERROR(VLOOKUP(N121,POA!$A$2:$C$16,3,0)),"",VLOOKUP(N121,POA!$A$2:$C$16,3,0))</f>
        <v/>
      </c>
      <c r="P121" s="90"/>
      <c r="Q121" s="90" t="str">
        <f>IF(ISERROR(VLOOKUP(P121,POA!$A$2:$F$16,4,0)),"",VLOOKUP(P121,POA!$A$2:$F$16,4,0))</f>
        <v/>
      </c>
      <c r="R121" s="83" t="str">
        <f>IF(ISERROR(VLOOKUP(N121,POA!$A$2:$C$16,2,0)),"",VLOOKUP(N121,POA!$A$2:$C$16,2,0))</f>
        <v/>
      </c>
      <c r="S121" s="92"/>
      <c r="T121" s="91" t="str">
        <f>IF(OR(S111=0,N121="",R121=""),"",IF(S111&gt;=(0.4*R121),"HABIL","NO HABIL"))</f>
        <v/>
      </c>
      <c r="U121" s="92"/>
      <c r="V121" s="91" t="str">
        <f>IF(OR(U111=0,N121="",R121=""),"",IF(U111&gt;=(0.5*R121),"HABIL","NO HABIL"))</f>
        <v/>
      </c>
      <c r="W121" s="92"/>
      <c r="X121" s="91" t="str">
        <f>IF(OR(W111=0,N121="",R121=""),"",IF(W111&gt;=$X$9,"HABIL","NO HABIL"))</f>
        <v/>
      </c>
      <c r="Y121" s="113"/>
      <c r="Z121" s="91" t="str">
        <f>IF(OR(Y111=0,N121="",R121=""),"",IF(Y111&lt;=$Z$9,"HABIL","NO HABIL"))</f>
        <v/>
      </c>
      <c r="AA121" s="90">
        <v>0</v>
      </c>
      <c r="AB121" s="90"/>
      <c r="AC121" s="91" t="str">
        <f>IF(OR(AB111=0,N121="",R121=""),"",IF(AB111&gt;=$AC$9,"HABIL","NO HABIL"))</f>
        <v/>
      </c>
      <c r="AD121" s="91" t="str">
        <f t="shared" si="51"/>
        <v/>
      </c>
      <c r="AE121" s="116">
        <f t="shared" si="70"/>
        <v>0</v>
      </c>
      <c r="AF121" s="106" t="str">
        <f t="shared" si="71"/>
        <v>MIPYME</v>
      </c>
      <c r="AG121" s="126"/>
      <c r="AH121" s="91" t="str">
        <f>IF(OR(AG111=0,N121="",R121=""),"",IF(AG111&gt;=$AH$9,"HABIL","NO HABIL"))</f>
        <v/>
      </c>
      <c r="AI121" s="126"/>
      <c r="AJ121" s="91" t="str">
        <f>IF(OR(AI111=0,N121="",R121=""),"",IF(AI111&gt;=$AJ$9,"HABIL","NO HABIL"))</f>
        <v/>
      </c>
      <c r="AK121" s="119" t="str">
        <f t="shared" si="72"/>
        <v/>
      </c>
    </row>
    <row r="122" spans="1:37" ht="18" customHeight="1" x14ac:dyDescent="0.25">
      <c r="B122" s="86">
        <v>11</v>
      </c>
      <c r="C122" s="87" t="s">
        <v>231</v>
      </c>
      <c r="D122" s="94">
        <f>IF(SUM(D123:D132)=0,"",SUM(D123:D132))</f>
        <v>1</v>
      </c>
      <c r="E122" s="88">
        <f>IF(ISERROR(($D123*E123)+($D124*E124)+($D125*E125)+($D126*E126)+($D127*E127)+($D128*E128)+($D129*E129)+($D130*E130)+($D131*E131)+($D132*E132)),"",($D123*E123)+($D124*E124)+($D125*E125)+($D126*E126)+($D127*E127)+($D128*E128)+($D129*E129)+($D130*E130)+($D131*E131)+($D132*E132))</f>
        <v>3529977157</v>
      </c>
      <c r="F122" s="88">
        <f>IF(ISERROR(($D123*F123)+($D124*F124)+($D125*F125)+($D126*F126)+($D127*F127)+($D128*F128)+($D129*F129)+($D130*F130)+($D131*F131)+($D132*F132)),"",($D123*F123)+($D124*F124)+($D125*F125)+($D126*F126)+($D127*F127)+($D128*F128)+($D129*F129)+($D130*F130)+($D131*F131)+($D132*F132))</f>
        <v>4355332157</v>
      </c>
      <c r="G122" s="88">
        <f>IF(ISERROR(($D123*G123)+($D124*G124)+($D125*G125)+($D126*G126)+($D127*G127)+($D128*G128)+($D129*G129)+($D130*G130)+($D131*G131)+($D132*G132)),"",($D123*G123)+($D124*G124)+($D125*G125)+($D126*G126)+($D127*G127)+($D128*G128)+($D129*G129)+($D130*G130)+($D131*G131)+($D132*G132))</f>
        <v>693835936</v>
      </c>
      <c r="H122" s="88">
        <f>IF(ISERROR(($D123*H123)+($D124*H124)+($D125*H125)+($D126*H126)+($D127*H127)+($D128*H128)+($D129*H129)+($D130*H130)+($D131*H131)+($D132*H132)),"",($D123*H123)+($D124*H124)+($D125*H125)+($D126*H126)+($D127*H127)+($D128*H128)+($D129*H129)+($D130*H130)+($D131*H131)+($D132*H132))</f>
        <v>1732489878</v>
      </c>
      <c r="I122" s="88">
        <f>IF(ISERROR(SUM(I123:I132)),"",SUM(I123:I132))</f>
        <v>2836141221</v>
      </c>
      <c r="J122" s="88">
        <f>IF(ISERROR(SUM(J123:J132)),"",SUM(J123:J132))</f>
        <v>2622842279</v>
      </c>
      <c r="K122" s="88">
        <f>IF(ISERROR(($D123*K123)+($D124*K124)+($D125*K125)+($D126*K126)+($D127*K127)+($D128*K128)+($D129*K129)+($D130*K130)+($D131*K131)+($D132*K132)),"",($D123*K123)+($D124*K124)+($D125*K125)+($D126*K126)+($D127*K127)+($D128*K128)+($D129*K129)+($D130*K130)+($D131*K131)+($D132*K132))</f>
        <v>2622842279</v>
      </c>
      <c r="L122" s="88">
        <f>IF(ISERROR(($D123*L123)+($D124*L124)+($D125*L125)+($D126*L126)+($D127*L127)+($D128*L128)+($D129*L129)+($D130*L130)+($D131*L131)+($D132*L132)),"",($D123*L123)+($D124*L124)+($D125*L125)+($D126*L126)+($D127*L127)+($D128*L128)+($D129*L129)+($D130*L130)+($D131*L131)+($D132*L132))</f>
        <v>427971502</v>
      </c>
      <c r="M122" s="88">
        <f>IF(ISERROR(($D123*M123)+($D124*M124)+($D125*M125)+($D126*M126)+($D127*M127)+($D128*M128)+($D129*M129)+($D130*M130)+($D131*M131)+($D132*M132)),"",($D123*M123)+($D124*M124)+($D125*M125)+($D126*M126)+($D127*M127)+($D128*M128)+($D129*M129)+($D130*M130)+($D131*M131)+($D132*M132))</f>
        <v>66302200</v>
      </c>
      <c r="N122" s="81">
        <v>1</v>
      </c>
      <c r="O122" s="151">
        <f>IF(ISERROR(VLOOKUP(N122,POA!$A$2:$C$16,3,0)),"",VLOOKUP(N122,POA!$A$2:$C$16,3,0))</f>
        <v>8</v>
      </c>
      <c r="P122" s="97"/>
      <c r="Q122" s="81">
        <f>+SUM(Q123:Q132)</f>
        <v>0</v>
      </c>
      <c r="R122" s="82">
        <f>IF(ISERROR(VLOOKUP(N122,POA!$A$2:$C$16,2,0)),"",VLOOKUP(N122,POA!$A$2:$C$16,2,0))</f>
        <v>2700000000</v>
      </c>
      <c r="S122" s="149">
        <f>SUM(I122)</f>
        <v>2836141221</v>
      </c>
      <c r="T122" s="89" t="str">
        <f>IF(OR(S122=0,N122="",R122=""),"",IF(S122&gt;=(R122/O122),"HABIL","NO HABIL"))</f>
        <v>HABIL</v>
      </c>
      <c r="U122" s="88">
        <f>SUM(J122)</f>
        <v>2622842279</v>
      </c>
      <c r="V122" s="89" t="str">
        <f>IF(OR(U122=0,N122="",R122=""),"",IF(U122&gt;=(20%*R122),"HABIL","NO HABIL"))</f>
        <v>HABIL</v>
      </c>
      <c r="W122" s="88">
        <f>IF(ISERROR(SUM(E122/G122)),0,SUM(E122/G122))</f>
        <v>5.0876251486057358</v>
      </c>
      <c r="X122" s="89" t="str">
        <f>IF(OR(W122=0,N122="",R122=""),"",IF(W122&gt;=$X$9,"HABIL","NO HABIL"))</f>
        <v>HABIL</v>
      </c>
      <c r="Y122" s="153">
        <f>IF(ISERROR(SUM(H122/F122)),0,SUM(H122/F122))</f>
        <v>0.39778593584773975</v>
      </c>
      <c r="Z122" s="89" t="str">
        <f>IF(OR(Y122=0,N122="",R122=""),"",IF(Y122&lt;=$Z$9,"HABIL","NO HABIL"))</f>
        <v>HABIL</v>
      </c>
      <c r="AA122" s="81">
        <f>+SUM(AA123:AA132)</f>
        <v>0</v>
      </c>
      <c r="AB122" s="153">
        <f>IF(ISERROR(SUM(L122/M122)),0,SUM(L122/M122))</f>
        <v>6.4548612564892265</v>
      </c>
      <c r="AC122" s="89" t="str">
        <f>IF(OR(AB122=0,N122="",R122=""),"",IF(AB122&gt;=$AC$9,"HABIL","NO HABIL"))</f>
        <v>HABIL</v>
      </c>
      <c r="AD122" s="89" t="str">
        <f t="shared" si="51"/>
        <v>HABIL</v>
      </c>
      <c r="AE122" s="115"/>
      <c r="AF122" s="104"/>
      <c r="AG122" s="153">
        <f>IF(ISERROR(SUM(L122/K122)),0,SUM(L122/K122))</f>
        <v>0.16317088733340493</v>
      </c>
      <c r="AH122" s="89" t="str">
        <f>IF(OR(AG122=0,N122="",R122=""),"",IF(AG122&gt;=$AH$9,"HABIL","NO HABIL"))</f>
        <v>HABIL</v>
      </c>
      <c r="AI122" s="153">
        <f>IF(ISERROR(SUM(L122/F122)),0,SUM(L122/F122))</f>
        <v>9.8263803212380346E-2</v>
      </c>
      <c r="AJ122" s="89" t="str">
        <f>IF(OR(AI122=0,N122="",R122=""),"",IF(AI122&gt;=$AJ$9,"HABIL","NO HABIL"))</f>
        <v>HABIL</v>
      </c>
      <c r="AK122" s="117" t="str">
        <f t="shared" si="72"/>
        <v>HABIL</v>
      </c>
    </row>
    <row r="123" spans="1:37" ht="18" customHeight="1" x14ac:dyDescent="0.25">
      <c r="A123" s="173"/>
      <c r="B123" s="231">
        <f t="shared" ref="B123:B128" si="73">IF(C123="","",B122+0.1)</f>
        <v>11.1</v>
      </c>
      <c r="C123" s="77" t="s">
        <v>231</v>
      </c>
      <c r="D123" s="156">
        <v>1</v>
      </c>
      <c r="E123" s="75">
        <v>3529977157</v>
      </c>
      <c r="F123" s="75">
        <v>4355332157</v>
      </c>
      <c r="G123" s="75">
        <v>693835936</v>
      </c>
      <c r="H123" s="75">
        <v>1732489878</v>
      </c>
      <c r="I123" s="148">
        <f t="shared" ref="I123:I132" si="74">IF(ISERROR(E123-G123),"",E123-G123)</f>
        <v>2836141221</v>
      </c>
      <c r="J123" s="75">
        <f t="shared" ref="J123:J132" si="75">IF(ISERROR(F123-H123),"",F123-H123)</f>
        <v>2622842279</v>
      </c>
      <c r="K123" s="148">
        <f t="shared" ref="K123:K132" si="76">IF(ISERROR(F123-H123),"",F123-H123)</f>
        <v>2622842279</v>
      </c>
      <c r="L123" s="148">
        <v>427971502</v>
      </c>
      <c r="M123" s="148">
        <v>66302200</v>
      </c>
      <c r="N123" s="147"/>
      <c r="O123" s="152" t="str">
        <f>IF(ISERROR(VLOOKUP(N123,POA!$A$2:$C$16,3,0)),"",VLOOKUP(N123,POA!$A$2:$C$16,3,0))</f>
        <v/>
      </c>
      <c r="P123" s="78"/>
      <c r="Q123" s="78" t="str">
        <f>IF(ISERROR(VLOOKUP(P123,POA!$A$2:$F$16,4,0)),"",VLOOKUP(P123,POA!$A$2:$F$16,4,0))</f>
        <v/>
      </c>
      <c r="R123" s="80" t="str">
        <f>IF(ISERROR(VLOOKUP(N123,POA!$A$2:$C$16,2,0)),"",VLOOKUP(N123,POA!$A$2:$C$16,2,0))</f>
        <v/>
      </c>
      <c r="S123" s="85"/>
      <c r="T123" s="84" t="str">
        <f>IF(OR(S122=0,N123="",R123=""),"",IF(S122&gt;=(0.4*R123),"HABIL","NO HABIL"))</f>
        <v/>
      </c>
      <c r="U123" s="85"/>
      <c r="V123" s="84" t="str">
        <f>IF(OR(U122=0,N123="",R123=""),"",IF(U122&gt;=(20%*R123),"HABIL","NO HABIL"))</f>
        <v/>
      </c>
      <c r="W123" s="85"/>
      <c r="X123" s="84" t="str">
        <f>IF(OR(W122=0,N123="",R123=""),"",IF(W122&gt;=$X$9,"HABIL","NO HABIL"))</f>
        <v/>
      </c>
      <c r="Y123" s="112"/>
      <c r="Z123" s="84" t="str">
        <f>IF(OR(Y122=0,N123="",R123=""),"",IF(Y122&lt;=$Z$9,"HABIL","NO HABIL"))</f>
        <v/>
      </c>
      <c r="AA123" s="78" t="s">
        <v>198</v>
      </c>
      <c r="AB123" s="78"/>
      <c r="AC123" s="84" t="str">
        <f>IF(OR(AB122=0,N123="",R123=""),"",IF(AB122&gt;=$AC$9,"HABIL","NO HABIL"))</f>
        <v/>
      </c>
      <c r="AD123" s="84" t="str">
        <f t="shared" si="51"/>
        <v/>
      </c>
      <c r="AE123" s="114">
        <f t="shared" ref="AE123:AE132" si="77">IF(ISERROR(F123/$AF$9),"",F123/$AF$9)</f>
        <v>7685.4281930474681</v>
      </c>
      <c r="AF123" s="105" t="str">
        <f>+IF(AE123&lt;$AF$10,"MIPYME","NO CUMPLE")</f>
        <v>MIPYME</v>
      </c>
      <c r="AG123" s="125"/>
      <c r="AH123" s="84" t="str">
        <f>IF(OR(AG122=0,N123="",R123=""),"",IF(AG122&gt;=$AH$9,"HABIL","NO HABIL"))</f>
        <v/>
      </c>
      <c r="AI123" s="125"/>
      <c r="AJ123" s="84" t="str">
        <f>IF(OR(AI122=0,N123="",R123=""),"",IF(AI122&gt;=$AJ$9,"HABIL","NO HABIL"))</f>
        <v/>
      </c>
      <c r="AK123" s="120" t="str">
        <f>IF(OR(AH123="",AJ123=""),"",IF(AH123="NO HABIL","NO HABIL",IF(AJ123="NO HABIL","NO HABIL",IF(AJ123="NO HABIL","NO HABIL","HABIL"))))</f>
        <v/>
      </c>
    </row>
    <row r="124" spans="1:37" ht="18" customHeight="1" x14ac:dyDescent="0.25">
      <c r="B124" s="76" t="str">
        <f t="shared" si="73"/>
        <v/>
      </c>
      <c r="C124" s="95"/>
      <c r="D124" s="156"/>
      <c r="E124" s="75"/>
      <c r="F124" s="75"/>
      <c r="G124" s="75"/>
      <c r="H124" s="75"/>
      <c r="I124" s="148">
        <f t="shared" si="74"/>
        <v>0</v>
      </c>
      <c r="J124" s="75">
        <f t="shared" si="75"/>
        <v>0</v>
      </c>
      <c r="K124" s="148">
        <f t="shared" si="76"/>
        <v>0</v>
      </c>
      <c r="L124" s="148"/>
      <c r="M124" s="148"/>
      <c r="N124" s="145"/>
      <c r="O124" s="145" t="str">
        <f>IF(ISERROR(VLOOKUP(N124,POA!$A$2:$C$16,3,0)),"",VLOOKUP(N124,POA!$A$2:$C$16,3,0))</f>
        <v/>
      </c>
      <c r="P124" s="78"/>
      <c r="Q124" s="78" t="str">
        <f>IF(ISERROR(VLOOKUP(P124,POA!$A$2:$F$16,4,0)),"",VLOOKUP(P124,POA!$A$2:$F$16,4,0))</f>
        <v/>
      </c>
      <c r="R124" s="80" t="str">
        <f>IF(ISERROR(VLOOKUP(N124,POA!$A$2:$C$16,2,0)),"",VLOOKUP(N124,POA!$A$2:$C$16,2,0))</f>
        <v/>
      </c>
      <c r="S124" s="85"/>
      <c r="T124" s="84" t="str">
        <f>IF(OR(S122=0,N124="",R124=""),"",IF(S122&gt;=(0.4*R124),"HABIL","NO HABIL"))</f>
        <v/>
      </c>
      <c r="U124" s="85"/>
      <c r="V124" s="84" t="str">
        <f>IF(OR(U122=0,N124="",R124=""),"",IF(U122&gt;=(20%*R124),"HABIL","NO HABIL"))</f>
        <v/>
      </c>
      <c r="W124" s="85"/>
      <c r="X124" s="84" t="str">
        <f>IF(OR(W122=0,N124="",R124=""),"",IF(W122&gt;=$X$9,"HABIL","NO HABIL"))</f>
        <v/>
      </c>
      <c r="Y124" s="112"/>
      <c r="Z124" s="84" t="str">
        <f>IF(OR(Y122=0,N124="",R124=""),"",IF(Y122&lt;=$Z$9,"HABIL","NO HABIL"))</f>
        <v/>
      </c>
      <c r="AA124" s="78" t="s">
        <v>198</v>
      </c>
      <c r="AB124" s="78"/>
      <c r="AC124" s="84" t="str">
        <f>IF(OR(AB122=0,N124="",R124=""),"",IF(AB122&gt;=$AC$9,"HABIL","NO HABIL"))</f>
        <v/>
      </c>
      <c r="AD124" s="84" t="str">
        <f t="shared" si="51"/>
        <v/>
      </c>
      <c r="AE124" s="114">
        <f t="shared" si="77"/>
        <v>0</v>
      </c>
      <c r="AF124" s="105" t="str">
        <f t="shared" ref="AF124:AF132" si="78">+IF(AE124&lt;$AF$10,"MIPYME","NO CUMPLE")</f>
        <v>MIPYME</v>
      </c>
      <c r="AG124" s="125"/>
      <c r="AH124" s="84" t="str">
        <f>IF(OR(AG122=0,N124="",R124=""),"",IF(AG122&gt;=$AH$9,"HABIL","NO HABIL"))</f>
        <v/>
      </c>
      <c r="AI124" s="125"/>
      <c r="AJ124" s="84" t="str">
        <f>IF(OR(AI122=0,N124="",R124=""),"",IF(AI122&gt;=$AJ$9,"HABIL","NO HABIL"))</f>
        <v/>
      </c>
      <c r="AK124" s="121" t="str">
        <f t="shared" ref="AK124:AK133" si="79">IF(OR(AH124="",AJ124=""),"",IF(AH124="NO HABIL","NO HABIL",IF(AJ124="NO HABIL","NO HABIL",IF(AJ124="NO HABIL","NO HABIL","HABIL"))))</f>
        <v/>
      </c>
    </row>
    <row r="125" spans="1:37" ht="18" customHeight="1" x14ac:dyDescent="0.25">
      <c r="A125" s="173"/>
      <c r="B125" s="76" t="str">
        <f t="shared" si="73"/>
        <v/>
      </c>
      <c r="C125" s="95"/>
      <c r="D125" s="156"/>
      <c r="E125" s="75">
        <f>IF(ISERROR(VLOOKUP(C125,#REF!,2,0)),0,VLOOKUP(C125,#REF!,2,0))</f>
        <v>0</v>
      </c>
      <c r="F125" s="75">
        <f>IF(ISERROR(VLOOKUP(C125,#REF!,3,0)),0,VLOOKUP(C125,#REF!,3,0))</f>
        <v>0</v>
      </c>
      <c r="G125" s="75">
        <f>IF(ISERROR(VLOOKUP(C125,#REF!,4,0)),0,VLOOKUP(C125,#REF!,4,0))</f>
        <v>0</v>
      </c>
      <c r="H125" s="75">
        <f>IF(ISERROR(VLOOKUP(C125,#REF!,5,0)),0,VLOOKUP(C125,#REF!,5,0))</f>
        <v>0</v>
      </c>
      <c r="I125" s="148">
        <f t="shared" si="74"/>
        <v>0</v>
      </c>
      <c r="J125" s="75">
        <f t="shared" si="75"/>
        <v>0</v>
      </c>
      <c r="K125" s="148">
        <f t="shared" si="76"/>
        <v>0</v>
      </c>
      <c r="L125" s="148">
        <f>IF(ISERROR(VLOOKUP(C125,#REF!,6,0)),0,VLOOKUP(C125,#REF!,6,0))</f>
        <v>0</v>
      </c>
      <c r="M125" s="148">
        <f>IF(ISERROR(VLOOKUP(C125,#REF!,7,0)),0,VLOOKUP(C125,#REF!,7,0))</f>
        <v>0</v>
      </c>
      <c r="N125" s="145"/>
      <c r="O125" s="145" t="str">
        <f>IF(ISERROR(VLOOKUP(N125,POA!$A$2:$C$16,3,0)),"",VLOOKUP(N125,POA!$A$2:$C$16,3,0))</f>
        <v/>
      </c>
      <c r="P125" s="78"/>
      <c r="Q125" s="78" t="str">
        <f>IF(ISERROR(VLOOKUP(P125,POA!$A$2:$F$16,4,0)),"",VLOOKUP(P125,POA!$A$2:$F$16,4,0))</f>
        <v/>
      </c>
      <c r="R125" s="80" t="str">
        <f>IF(ISERROR(VLOOKUP(N125,POA!$A$2:$C$16,2,0)),"",VLOOKUP(N125,POA!$A$2:$C$16,2,0))</f>
        <v/>
      </c>
      <c r="S125" s="85"/>
      <c r="T125" s="84" t="str">
        <f>IF(OR(S122=0,N125="",R125=""),"",IF(S122&gt;=(0.4*R125),"HABIL","NO HABIL"))</f>
        <v/>
      </c>
      <c r="U125" s="85"/>
      <c r="V125" s="84" t="str">
        <f>IF(OR(U122=0,N125="",R125=""),"",IF(U122&gt;=(0.5*R125),"HABIL","NO HABIL"))</f>
        <v/>
      </c>
      <c r="W125" s="85"/>
      <c r="X125" s="84" t="str">
        <f>IF(OR(W122=0,N125="",R125=""),"",IF(W122&gt;=$X$9,"HABIL","NO HABIL"))</f>
        <v/>
      </c>
      <c r="Y125" s="112"/>
      <c r="Z125" s="84" t="str">
        <f>IF(OR(Y122=0,N125="",R125=""),"",IF(Y122&lt;=$Z$9,"HABIL","NO HABIL"))</f>
        <v/>
      </c>
      <c r="AA125" s="78">
        <v>0</v>
      </c>
      <c r="AB125" s="78"/>
      <c r="AC125" s="84" t="str">
        <f>IF(OR(AB122=0,N125="",R125=""),"",IF(AB122&gt;=$AC$9,"HABIL","NO HABIL"))</f>
        <v/>
      </c>
      <c r="AD125" s="84" t="str">
        <f t="shared" si="51"/>
        <v/>
      </c>
      <c r="AE125" s="114">
        <f t="shared" si="77"/>
        <v>0</v>
      </c>
      <c r="AF125" s="105" t="str">
        <f t="shared" si="78"/>
        <v>MIPYME</v>
      </c>
      <c r="AG125" s="125"/>
      <c r="AH125" s="84" t="str">
        <f>IF(OR(AG122=0,N125="",R125=""),"",IF(AG122&gt;=$AH$9,"HABIL","NO HABIL"))</f>
        <v/>
      </c>
      <c r="AI125" s="125"/>
      <c r="AJ125" s="84" t="str">
        <f>IF(OR(AI122=0,N125="",R125=""),"",IF(AI122&gt;=$AJ$9,"HABIL","NO HABIL"))</f>
        <v/>
      </c>
      <c r="AK125" s="121" t="str">
        <f t="shared" si="79"/>
        <v/>
      </c>
    </row>
    <row r="126" spans="1:37" ht="18" customHeight="1" x14ac:dyDescent="0.25">
      <c r="B126" s="76" t="str">
        <f t="shared" si="73"/>
        <v/>
      </c>
      <c r="C126" s="95"/>
      <c r="D126" s="156"/>
      <c r="E126" s="75">
        <f>IF(ISERROR(VLOOKUP(C126,#REF!,2,0)),0,VLOOKUP(C126,#REF!,2,0))</f>
        <v>0</v>
      </c>
      <c r="F126" s="75">
        <f>IF(ISERROR(VLOOKUP(C126,#REF!,3,0)),0,VLOOKUP(C126,#REF!,3,0))</f>
        <v>0</v>
      </c>
      <c r="G126" s="75">
        <f>IF(ISERROR(VLOOKUP(C126,#REF!,4,0)),0,VLOOKUP(C126,#REF!,4,0))</f>
        <v>0</v>
      </c>
      <c r="H126" s="75">
        <f>IF(ISERROR(VLOOKUP(C126,#REF!,5,0)),0,VLOOKUP(C126,#REF!,5,0))</f>
        <v>0</v>
      </c>
      <c r="I126" s="148">
        <f t="shared" si="74"/>
        <v>0</v>
      </c>
      <c r="J126" s="75">
        <f t="shared" si="75"/>
        <v>0</v>
      </c>
      <c r="K126" s="148">
        <f t="shared" si="76"/>
        <v>0</v>
      </c>
      <c r="L126" s="148">
        <f>IF(ISERROR(VLOOKUP(C126,#REF!,6,0)),0,VLOOKUP(C126,#REF!,6,0))</f>
        <v>0</v>
      </c>
      <c r="M126" s="148">
        <f>IF(ISERROR(VLOOKUP(C126,#REF!,7,0)),0,VLOOKUP(C126,#REF!,7,0))</f>
        <v>0</v>
      </c>
      <c r="N126" s="145"/>
      <c r="O126" s="145" t="str">
        <f>IF(ISERROR(VLOOKUP(N126,POA!$A$2:$C$16,3,0)),"",VLOOKUP(N126,POA!$A$2:$C$16,3,0))</f>
        <v/>
      </c>
      <c r="P126" s="78"/>
      <c r="Q126" s="78" t="str">
        <f>IF(ISERROR(VLOOKUP(P126,POA!$A$2:$F$16,4,0)),"",VLOOKUP(P126,POA!$A$2:$F$16,4,0))</f>
        <v/>
      </c>
      <c r="R126" s="80" t="str">
        <f>IF(ISERROR(VLOOKUP(N126,POA!$A$2:$C$16,2,0)),"",VLOOKUP(N126,POA!$A$2:$C$16,2,0))</f>
        <v/>
      </c>
      <c r="S126" s="85"/>
      <c r="T126" s="84" t="str">
        <f>IF(OR(S122=0,N126="",R126=""),"",IF(S122&gt;=(0.4*R126),"HABIL","NO HABIL"))</f>
        <v/>
      </c>
      <c r="U126" s="85"/>
      <c r="V126" s="84" t="str">
        <f>IF(OR(U122=0,N126="",R126=""),"",IF(U122&gt;=(0.5*R126),"HABIL","NO HABIL"))</f>
        <v/>
      </c>
      <c r="W126" s="85"/>
      <c r="X126" s="84" t="str">
        <f>IF(OR(W122=0,N126="",R126=""),"",IF(W122&gt;=$X$9,"HABIL","NO HABIL"))</f>
        <v/>
      </c>
      <c r="Y126" s="112"/>
      <c r="Z126" s="84" t="str">
        <f>IF(OR(Y122=0,N126="",R126=""),"",IF(Y122&lt;=$Z$9,"HABIL","NO HABIL"))</f>
        <v/>
      </c>
      <c r="AA126" s="78">
        <v>0</v>
      </c>
      <c r="AB126" s="78"/>
      <c r="AC126" s="84" t="str">
        <f>IF(OR(AB122=0,N126="",R126=""),"",IF(AB122&gt;=$AC$9,"HABIL","NO HABIL"))</f>
        <v/>
      </c>
      <c r="AD126" s="84" t="str">
        <f t="shared" si="51"/>
        <v/>
      </c>
      <c r="AE126" s="114">
        <f t="shared" si="77"/>
        <v>0</v>
      </c>
      <c r="AF126" s="105" t="str">
        <f t="shared" si="78"/>
        <v>MIPYME</v>
      </c>
      <c r="AG126" s="125"/>
      <c r="AH126" s="84" t="str">
        <f>IF(OR(AG122=0,N126="",R126=""),"",IF(AG122&gt;=$AH$9,"HABIL","NO HABIL"))</f>
        <v/>
      </c>
      <c r="AI126" s="125"/>
      <c r="AJ126" s="84" t="str">
        <f>IF(OR(AI122=0,N126="",R126=""),"",IF(AI122&gt;=$AJ$9,"HABIL","NO HABIL"))</f>
        <v/>
      </c>
      <c r="AK126" s="121" t="str">
        <f t="shared" si="79"/>
        <v/>
      </c>
    </row>
    <row r="127" spans="1:37" ht="18" customHeight="1" x14ac:dyDescent="0.25">
      <c r="B127" s="76" t="str">
        <f t="shared" si="73"/>
        <v/>
      </c>
      <c r="C127" s="95"/>
      <c r="D127" s="156"/>
      <c r="E127" s="75">
        <f>IF(ISERROR(VLOOKUP(C127,#REF!,2,0)),0,VLOOKUP(C127,#REF!,2,0))</f>
        <v>0</v>
      </c>
      <c r="F127" s="75">
        <f>IF(ISERROR(VLOOKUP(C127,#REF!,3,0)),0,VLOOKUP(C127,#REF!,3,0))</f>
        <v>0</v>
      </c>
      <c r="G127" s="75">
        <f>IF(ISERROR(VLOOKUP(C127,#REF!,4,0)),0,VLOOKUP(C127,#REF!,4,0))</f>
        <v>0</v>
      </c>
      <c r="H127" s="75">
        <f>IF(ISERROR(VLOOKUP(C127,#REF!,5,0)),0,VLOOKUP(C127,#REF!,5,0))</f>
        <v>0</v>
      </c>
      <c r="I127" s="148">
        <f t="shared" si="74"/>
        <v>0</v>
      </c>
      <c r="J127" s="75">
        <f t="shared" si="75"/>
        <v>0</v>
      </c>
      <c r="K127" s="148">
        <f t="shared" si="76"/>
        <v>0</v>
      </c>
      <c r="L127" s="148">
        <f>IF(ISERROR(VLOOKUP(C127,#REF!,6,0)),0,VLOOKUP(C127,#REF!,6,0))</f>
        <v>0</v>
      </c>
      <c r="M127" s="148">
        <f>IF(ISERROR(VLOOKUP(C127,#REF!,7,0)),0,VLOOKUP(C127,#REF!,7,0))</f>
        <v>0</v>
      </c>
      <c r="N127" s="145"/>
      <c r="O127" s="145" t="str">
        <f>IF(ISERROR(VLOOKUP(N127,POA!$A$2:$C$16,3,0)),"",VLOOKUP(N127,POA!$A$2:$C$16,3,0))</f>
        <v/>
      </c>
      <c r="P127" s="78"/>
      <c r="Q127" s="78" t="str">
        <f>IF(ISERROR(VLOOKUP(P127,POA!$A$2:$F$16,4,0)),"",VLOOKUP(P127,POA!$A$2:$F$16,4,0))</f>
        <v/>
      </c>
      <c r="R127" s="80" t="str">
        <f>IF(ISERROR(VLOOKUP(N127,POA!$A$2:$C$16,2,0)),"",VLOOKUP(N127,POA!$A$2:$C$16,2,0))</f>
        <v/>
      </c>
      <c r="S127" s="85"/>
      <c r="T127" s="84" t="str">
        <f>IF(OR(S122=0,N127="",R127=""),"",IF(S122&gt;=(0.4*R127),"HABIL","NO HABIL"))</f>
        <v/>
      </c>
      <c r="U127" s="85"/>
      <c r="V127" s="84" t="str">
        <f>IF(OR(U122=0,N127="",R127=""),"",IF(U122&gt;=(0.5*R127),"HABIL","NO HABIL"))</f>
        <v/>
      </c>
      <c r="W127" s="85"/>
      <c r="X127" s="84" t="str">
        <f>IF(OR(W122=0,N127="",R127=""),"",IF(W122&gt;=$X$9,"HABIL","NO HABIL"))</f>
        <v/>
      </c>
      <c r="Y127" s="112"/>
      <c r="Z127" s="84" t="str">
        <f>IF(OR(Y122=0,N127="",R127=""),"",IF(Y122&lt;=$Z$9,"HABIL","NO HABIL"))</f>
        <v/>
      </c>
      <c r="AA127" s="78">
        <v>0</v>
      </c>
      <c r="AB127" s="78"/>
      <c r="AC127" s="84" t="str">
        <f>IF(OR(AB122=0,N127="",R127=""),"",IF(AB122&gt;=$AC$9,"HABIL","NO HABIL"))</f>
        <v/>
      </c>
      <c r="AD127" s="84" t="str">
        <f t="shared" si="51"/>
        <v/>
      </c>
      <c r="AE127" s="114">
        <f t="shared" si="77"/>
        <v>0</v>
      </c>
      <c r="AF127" s="105" t="str">
        <f t="shared" si="78"/>
        <v>MIPYME</v>
      </c>
      <c r="AG127" s="125"/>
      <c r="AH127" s="84" t="str">
        <f>IF(OR(AG122=0,N127="",R127=""),"",IF(AG122&gt;=$AH$9,"HABIL","NO HABIL"))</f>
        <v/>
      </c>
      <c r="AI127" s="125"/>
      <c r="AJ127" s="84" t="str">
        <f>IF(OR(AI122=0,N127="",R127=""),"",IF(AI122&gt;=$AJ$9,"HABIL","NO HABIL"))</f>
        <v/>
      </c>
      <c r="AK127" s="118" t="str">
        <f t="shared" si="79"/>
        <v/>
      </c>
    </row>
    <row r="128" spans="1:37" ht="18" customHeight="1" x14ac:dyDescent="0.25">
      <c r="B128" s="76" t="str">
        <f t="shared" si="73"/>
        <v/>
      </c>
      <c r="C128" s="95"/>
      <c r="D128" s="156"/>
      <c r="E128" s="75">
        <f>IF(ISERROR(VLOOKUP(C128,#REF!,2,0)),0,VLOOKUP(C128,#REF!,2,0))</f>
        <v>0</v>
      </c>
      <c r="F128" s="75">
        <f>IF(ISERROR(VLOOKUP(C128,#REF!,3,0)),0,VLOOKUP(C128,#REF!,3,0))</f>
        <v>0</v>
      </c>
      <c r="G128" s="75">
        <f>IF(ISERROR(VLOOKUP(C128,#REF!,4,0)),0,VLOOKUP(C128,#REF!,4,0))</f>
        <v>0</v>
      </c>
      <c r="H128" s="75">
        <f>IF(ISERROR(VLOOKUP(C128,#REF!,5,0)),0,VLOOKUP(C128,#REF!,5,0))</f>
        <v>0</v>
      </c>
      <c r="I128" s="148">
        <f t="shared" si="74"/>
        <v>0</v>
      </c>
      <c r="J128" s="75">
        <f t="shared" si="75"/>
        <v>0</v>
      </c>
      <c r="K128" s="148">
        <f t="shared" si="76"/>
        <v>0</v>
      </c>
      <c r="L128" s="148">
        <f>IF(ISERROR(VLOOKUP(C128,#REF!,6,0)),0,VLOOKUP(C128,#REF!,6,0))</f>
        <v>0</v>
      </c>
      <c r="M128" s="148">
        <f>IF(ISERROR(VLOOKUP(C128,#REF!,7,0)),0,VLOOKUP(C128,#REF!,7,0))</f>
        <v>0</v>
      </c>
      <c r="N128" s="145"/>
      <c r="O128" s="145" t="str">
        <f>IF(ISERROR(VLOOKUP(N128,POA!$A$2:$C$16,3,0)),"",VLOOKUP(N128,POA!$A$2:$C$16,3,0))</f>
        <v/>
      </c>
      <c r="P128" s="78"/>
      <c r="Q128" s="78" t="str">
        <f>IF(ISERROR(VLOOKUP(P128,POA!$A$2:$F$16,4,0)),"",VLOOKUP(P128,POA!$A$2:$F$16,4,0))</f>
        <v/>
      </c>
      <c r="R128" s="80" t="str">
        <f>IF(ISERROR(VLOOKUP(N128,POA!$A$2:$C$16,2,0)),"",VLOOKUP(N128,POA!$A$2:$C$16,2,0))</f>
        <v/>
      </c>
      <c r="S128" s="85"/>
      <c r="T128" s="84" t="str">
        <f>IF(OR(S122=0,N128="",R128=""),"",IF(S122&gt;=(0.4*R128),"HABIL","NO HABIL"))</f>
        <v/>
      </c>
      <c r="U128" s="85"/>
      <c r="V128" s="84" t="str">
        <f>IF(OR(U122=0,N128="",R128=""),"",IF(U122&gt;=(0.5*R128),"HABIL","NO HABIL"))</f>
        <v/>
      </c>
      <c r="W128" s="85"/>
      <c r="X128" s="84" t="str">
        <f>IF(OR(W122=0,N128="",R128=""),"",IF(W122&gt;=$X$9,"HABIL","NO HABIL"))</f>
        <v/>
      </c>
      <c r="Y128" s="112"/>
      <c r="Z128" s="84" t="str">
        <f>IF(OR(Y122=0,N128="",R128=""),"",IF(Y122&lt;=$Z$9,"HABIL","NO HABIL"))</f>
        <v/>
      </c>
      <c r="AA128" s="78">
        <v>0</v>
      </c>
      <c r="AB128" s="78"/>
      <c r="AC128" s="84" t="str">
        <f>IF(OR(AB122=0,N128="",R128=""),"",IF(AB122&gt;=$AC$9,"HABIL","NO HABIL"))</f>
        <v/>
      </c>
      <c r="AD128" s="84" t="str">
        <f t="shared" si="51"/>
        <v/>
      </c>
      <c r="AE128" s="114">
        <f t="shared" si="77"/>
        <v>0</v>
      </c>
      <c r="AF128" s="105" t="str">
        <f t="shared" si="78"/>
        <v>MIPYME</v>
      </c>
      <c r="AG128" s="125"/>
      <c r="AH128" s="84" t="str">
        <f>IF(OR(AG122=0,N128="",R128=""),"",IF(AG122&gt;=$AH$9,"HABIL","NO HABIL"))</f>
        <v/>
      </c>
      <c r="AI128" s="125"/>
      <c r="AJ128" s="84" t="str">
        <f>IF(OR(AI122=0,N128="",R128=""),"",IF(AI122&gt;=$AJ$9,"HABIL","NO HABIL"))</f>
        <v/>
      </c>
      <c r="AK128" s="121" t="str">
        <f t="shared" si="79"/>
        <v/>
      </c>
    </row>
    <row r="129" spans="2:37" ht="18" customHeight="1" x14ac:dyDescent="0.25">
      <c r="B129" s="76" t="str">
        <f>IF(C129="","",B128+0.1)</f>
        <v/>
      </c>
      <c r="C129" s="95"/>
      <c r="D129" s="156"/>
      <c r="E129" s="75">
        <f>IF(ISERROR(VLOOKUP(C129,#REF!,2,0)),0,VLOOKUP(C129,#REF!,2,0))</f>
        <v>0</v>
      </c>
      <c r="F129" s="75">
        <f>IF(ISERROR(VLOOKUP(C129,#REF!,3,0)),0,VLOOKUP(C129,#REF!,3,0))</f>
        <v>0</v>
      </c>
      <c r="G129" s="75">
        <f>IF(ISERROR(VLOOKUP(C129,#REF!,4,0)),0,VLOOKUP(C129,#REF!,4,0))</f>
        <v>0</v>
      </c>
      <c r="H129" s="75">
        <f>IF(ISERROR(VLOOKUP(C129,#REF!,5,0)),0,VLOOKUP(C129,#REF!,5,0))</f>
        <v>0</v>
      </c>
      <c r="I129" s="148">
        <f t="shared" si="74"/>
        <v>0</v>
      </c>
      <c r="J129" s="75">
        <f t="shared" si="75"/>
        <v>0</v>
      </c>
      <c r="K129" s="148">
        <f t="shared" si="76"/>
        <v>0</v>
      </c>
      <c r="L129" s="148">
        <f>IF(ISERROR(VLOOKUP(C129,#REF!,6,0)),0,VLOOKUP(C129,#REF!,6,0))</f>
        <v>0</v>
      </c>
      <c r="M129" s="148">
        <f>IF(ISERROR(VLOOKUP(C129,#REF!,7,0)),0,VLOOKUP(C129,#REF!,7,0))</f>
        <v>0</v>
      </c>
      <c r="N129" s="145"/>
      <c r="O129" s="145" t="str">
        <f>IF(ISERROR(VLOOKUP(N129,POA!$A$2:$C$16,3,0)),"",VLOOKUP(N129,POA!$A$2:$C$16,3,0))</f>
        <v/>
      </c>
      <c r="P129" s="78"/>
      <c r="Q129" s="78" t="str">
        <f>IF(ISERROR(VLOOKUP(P129,POA!$A$2:$F$16,4,0)),"",VLOOKUP(P129,POA!$A$2:$F$16,4,0))</f>
        <v/>
      </c>
      <c r="R129" s="80" t="str">
        <f>IF(ISERROR(VLOOKUP(N129,POA!$A$2:$C$16,2,0)),"",VLOOKUP(N129,POA!$A$2:$C$16,2,0))</f>
        <v/>
      </c>
      <c r="S129" s="85"/>
      <c r="T129" s="84" t="str">
        <f>IF(OR(S122=0,N129="",R129=""),"",IF(S122&gt;=(0.4*R129),"HABIL","NO HABIL"))</f>
        <v/>
      </c>
      <c r="U129" s="85"/>
      <c r="V129" s="84" t="str">
        <f>IF(OR(U122=0,N129="",R129=""),"",IF(U122&gt;=(0.5*R129),"HABIL","NO HABIL"))</f>
        <v/>
      </c>
      <c r="W129" s="85"/>
      <c r="X129" s="84" t="str">
        <f>IF(OR(W122=0,N129="",R129=""),"",IF(W122&gt;=$X$9,"HABIL","NO HABIL"))</f>
        <v/>
      </c>
      <c r="Y129" s="112"/>
      <c r="Z129" s="84" t="str">
        <f>IF(OR(Y122=0,N129="",R129=""),"",IF(Y122&lt;=$Z$9,"HABIL","NO HABIL"))</f>
        <v/>
      </c>
      <c r="AA129" s="78">
        <v>0</v>
      </c>
      <c r="AB129" s="78"/>
      <c r="AC129" s="84" t="str">
        <f>IF(OR(AB122=0,N129="",R129=""),"",IF(AB122&gt;=$AC$9,"HABIL","NO HABIL"))</f>
        <v/>
      </c>
      <c r="AD129" s="84" t="str">
        <f t="shared" si="51"/>
        <v/>
      </c>
      <c r="AE129" s="114">
        <f t="shared" si="77"/>
        <v>0</v>
      </c>
      <c r="AF129" s="105" t="str">
        <f t="shared" si="78"/>
        <v>MIPYME</v>
      </c>
      <c r="AG129" s="125"/>
      <c r="AH129" s="84" t="str">
        <f>IF(OR(AG122=0,N129="",R129=""),"",IF(AG122&gt;=$AH$9,"HABIL","NO HABIL"))</f>
        <v/>
      </c>
      <c r="AI129" s="125"/>
      <c r="AJ129" s="84" t="str">
        <f>IF(OR(AI122=0,N129="",R129=""),"",IF(AI122&gt;=$AJ$9,"HABIL","NO HABIL"))</f>
        <v/>
      </c>
      <c r="AK129" s="121" t="str">
        <f t="shared" si="79"/>
        <v/>
      </c>
    </row>
    <row r="130" spans="2:37" ht="18" customHeight="1" x14ac:dyDescent="0.25">
      <c r="B130" s="76" t="str">
        <f>IF(C130="","",B129+0.1)</f>
        <v/>
      </c>
      <c r="C130" s="95"/>
      <c r="D130" s="156"/>
      <c r="E130" s="75">
        <f>IF(ISERROR(VLOOKUP(C130,#REF!,2,0)),0,VLOOKUP(C130,#REF!,2,0))</f>
        <v>0</v>
      </c>
      <c r="F130" s="75">
        <f>IF(ISERROR(VLOOKUP(C130,#REF!,3,0)),0,VLOOKUP(C130,#REF!,3,0))</f>
        <v>0</v>
      </c>
      <c r="G130" s="75">
        <f>IF(ISERROR(VLOOKUP(C130,#REF!,4,0)),0,VLOOKUP(C130,#REF!,4,0))</f>
        <v>0</v>
      </c>
      <c r="H130" s="75">
        <f>IF(ISERROR(VLOOKUP(C130,#REF!,5,0)),0,VLOOKUP(C130,#REF!,5,0))</f>
        <v>0</v>
      </c>
      <c r="I130" s="148">
        <f t="shared" si="74"/>
        <v>0</v>
      </c>
      <c r="J130" s="75">
        <f t="shared" si="75"/>
        <v>0</v>
      </c>
      <c r="K130" s="148">
        <f t="shared" si="76"/>
        <v>0</v>
      </c>
      <c r="L130" s="148">
        <f>IF(ISERROR(VLOOKUP(C130,#REF!,6,0)),0,VLOOKUP(C130,#REF!,6,0))</f>
        <v>0</v>
      </c>
      <c r="M130" s="148">
        <f>IF(ISERROR(VLOOKUP(C130,#REF!,7,0)),0,VLOOKUP(C130,#REF!,7,0))</f>
        <v>0</v>
      </c>
      <c r="N130" s="145"/>
      <c r="O130" s="145" t="str">
        <f>IF(ISERROR(VLOOKUP(N130,POA!$A$2:$C$16,3,0)),"",VLOOKUP(N130,POA!$A$2:$C$16,3,0))</f>
        <v/>
      </c>
      <c r="P130" s="78"/>
      <c r="Q130" s="78" t="str">
        <f>IF(ISERROR(VLOOKUP(P130,POA!$A$2:$F$16,4,0)),"",VLOOKUP(P130,POA!$A$2:$F$16,4,0))</f>
        <v/>
      </c>
      <c r="R130" s="80" t="str">
        <f>IF(ISERROR(VLOOKUP(N130,POA!$A$2:$C$16,2,0)),"",VLOOKUP(N130,POA!$A$2:$C$16,2,0))</f>
        <v/>
      </c>
      <c r="S130" s="85"/>
      <c r="T130" s="84" t="str">
        <f>IF(OR(S122=0,N130="",R130=""),"",IF(S122&gt;=(0.4*R130),"HABIL","NO HABIL"))</f>
        <v/>
      </c>
      <c r="U130" s="85"/>
      <c r="V130" s="84" t="str">
        <f>IF(OR(U122=0,N130="",R130=""),"",IF(U122&gt;=(0.5*R130),"HABIL","NO HABIL"))</f>
        <v/>
      </c>
      <c r="W130" s="85"/>
      <c r="X130" s="84" t="str">
        <f>IF(OR(W122=0,N130="",R130=""),"",IF(W122&gt;=$X$9,"HABIL","NO HABIL"))</f>
        <v/>
      </c>
      <c r="Y130" s="112"/>
      <c r="Z130" s="84" t="str">
        <f>IF(OR(Y122=0,N130="",R130=""),"",IF(Y122&lt;=$Z$9,"HABIL","NO HABIL"))</f>
        <v/>
      </c>
      <c r="AA130" s="78">
        <v>0</v>
      </c>
      <c r="AB130" s="78"/>
      <c r="AC130" s="84" t="str">
        <f>IF(OR(AB122=0,N130="",R130=""),"",IF(AB122&gt;=$AC$9,"HABIL","NO HABIL"))</f>
        <v/>
      </c>
      <c r="AD130" s="84" t="str">
        <f t="shared" si="51"/>
        <v/>
      </c>
      <c r="AE130" s="114">
        <f t="shared" si="77"/>
        <v>0</v>
      </c>
      <c r="AF130" s="105" t="str">
        <f t="shared" si="78"/>
        <v>MIPYME</v>
      </c>
      <c r="AG130" s="125"/>
      <c r="AH130" s="84" t="str">
        <f>IF(OR(AG122=0,N130="",R130=""),"",IF(AG122&gt;=$AH$9,"HABIL","NO HABIL"))</f>
        <v/>
      </c>
      <c r="AI130" s="125"/>
      <c r="AJ130" s="84" t="str">
        <f>IF(OR(AI122=0,N130="",R130=""),"",IF(AI122&gt;=$AJ$9,"HABIL","NO HABIL"))</f>
        <v/>
      </c>
      <c r="AK130" s="118" t="str">
        <f t="shared" si="79"/>
        <v/>
      </c>
    </row>
    <row r="131" spans="2:37" ht="18" customHeight="1" x14ac:dyDescent="0.25">
      <c r="B131" s="76" t="str">
        <f>IF(C131="","",B130+0.1)</f>
        <v/>
      </c>
      <c r="C131" s="95"/>
      <c r="D131" s="156"/>
      <c r="E131" s="75">
        <f>IF(ISERROR(VLOOKUP(C131,#REF!,2,0)),0,VLOOKUP(C131,#REF!,2,0))</f>
        <v>0</v>
      </c>
      <c r="F131" s="75">
        <f>IF(ISERROR(VLOOKUP(C131,#REF!,3,0)),0,VLOOKUP(C131,#REF!,3,0))</f>
        <v>0</v>
      </c>
      <c r="G131" s="75">
        <f>IF(ISERROR(VLOOKUP(C131,#REF!,4,0)),0,VLOOKUP(C131,#REF!,4,0))</f>
        <v>0</v>
      </c>
      <c r="H131" s="75">
        <f>IF(ISERROR(VLOOKUP(C131,#REF!,5,0)),0,VLOOKUP(C131,#REF!,5,0))</f>
        <v>0</v>
      </c>
      <c r="I131" s="148">
        <f t="shared" si="74"/>
        <v>0</v>
      </c>
      <c r="J131" s="75">
        <f t="shared" si="75"/>
        <v>0</v>
      </c>
      <c r="K131" s="148">
        <f t="shared" si="76"/>
        <v>0</v>
      </c>
      <c r="L131" s="148">
        <f>IF(ISERROR(VLOOKUP(C131,#REF!,6,0)),0,VLOOKUP(C131,#REF!,6,0))</f>
        <v>0</v>
      </c>
      <c r="M131" s="148">
        <f>IF(ISERROR(VLOOKUP(C131,#REF!,7,0)),0,VLOOKUP(C131,#REF!,7,0))</f>
        <v>0</v>
      </c>
      <c r="N131" s="145"/>
      <c r="O131" s="145" t="str">
        <f>IF(ISERROR(VLOOKUP(N131,POA!$A$2:$C$16,3,0)),"",VLOOKUP(N131,POA!$A$2:$C$16,3,0))</f>
        <v/>
      </c>
      <c r="P131" s="78"/>
      <c r="Q131" s="78" t="str">
        <f>IF(ISERROR(VLOOKUP(P131,POA!$A$2:$F$16,4,0)),"",VLOOKUP(P131,POA!$A$2:$F$16,4,0))</f>
        <v/>
      </c>
      <c r="R131" s="80" t="str">
        <f>IF(ISERROR(VLOOKUP(N131,POA!$A$2:$C$16,2,0)),"",VLOOKUP(N131,POA!$A$2:$C$16,2,0))</f>
        <v/>
      </c>
      <c r="S131" s="85"/>
      <c r="T131" s="84" t="str">
        <f>IF(OR(S122=0,N131="",R131=""),"",IF(S122&gt;=(0.4*R131),"HABIL","NO HABIL"))</f>
        <v/>
      </c>
      <c r="U131" s="85"/>
      <c r="V131" s="84" t="str">
        <f>IF(OR(U122=0,N131="",R131=""),"",IF(U122&gt;=(0.5*R131),"HABIL","NO HABIL"))</f>
        <v/>
      </c>
      <c r="W131" s="85"/>
      <c r="X131" s="84" t="str">
        <f>IF(OR(W122=0,N131="",R131=""),"",IF(W122&gt;=$X$9,"HABIL","NO HABIL"))</f>
        <v/>
      </c>
      <c r="Y131" s="112"/>
      <c r="Z131" s="84" t="str">
        <f>IF(OR(Y122=0,N131="",R131=""),"",IF(Y122&lt;=$Z$9,"HABIL","NO HABIL"))</f>
        <v/>
      </c>
      <c r="AA131" s="78">
        <v>0</v>
      </c>
      <c r="AB131" s="78"/>
      <c r="AC131" s="84" t="str">
        <f>IF(OR(AB122=0,N131="",R131=""),"",IF(AB122&gt;=$AC$9,"HABIL","NO HABIL"))</f>
        <v/>
      </c>
      <c r="AD131" s="84" t="str">
        <f t="shared" si="51"/>
        <v/>
      </c>
      <c r="AE131" s="114">
        <f t="shared" si="77"/>
        <v>0</v>
      </c>
      <c r="AF131" s="105" t="str">
        <f t="shared" si="78"/>
        <v>MIPYME</v>
      </c>
      <c r="AG131" s="125"/>
      <c r="AH131" s="84" t="str">
        <f>IF(OR(AG122=0,N131="",R131=""),"",IF(AG122&gt;=$AH$9,"HABIL","NO HABIL"))</f>
        <v/>
      </c>
      <c r="AI131" s="125"/>
      <c r="AJ131" s="84" t="str">
        <f>IF(OR(AI122=0,N131="",R131=""),"",IF(AI122&gt;=$AJ$9,"HABIL","NO HABIL"))</f>
        <v/>
      </c>
      <c r="AK131" s="118" t="str">
        <f t="shared" si="79"/>
        <v/>
      </c>
    </row>
    <row r="132" spans="2:37" ht="18" customHeight="1" thickBot="1" x14ac:dyDescent="0.3">
      <c r="B132" s="93" t="str">
        <f>IF(C132="","",B131+0.1)</f>
        <v/>
      </c>
      <c r="C132" s="96"/>
      <c r="D132" s="96"/>
      <c r="E132" s="79">
        <f>IF(ISERROR(VLOOKUP(C132,#REF!,2,0)),0,VLOOKUP(C132,#REF!,2,0))</f>
        <v>0</v>
      </c>
      <c r="F132" s="79">
        <f>IF(ISERROR(VLOOKUP(C132,#REF!,3,0)),0,VLOOKUP(C132,#REF!,3,0))</f>
        <v>0</v>
      </c>
      <c r="G132" s="79">
        <f>IF(ISERROR(VLOOKUP(C132,#REF!,4,0)),0,VLOOKUP(C132,#REF!,4,0))</f>
        <v>0</v>
      </c>
      <c r="H132" s="79">
        <f>IF(ISERROR(VLOOKUP(C132,#REF!,5,0)),0,VLOOKUP(C132,#REF!,5,0))</f>
        <v>0</v>
      </c>
      <c r="I132" s="79">
        <f t="shared" si="74"/>
        <v>0</v>
      </c>
      <c r="J132" s="79">
        <f t="shared" si="75"/>
        <v>0</v>
      </c>
      <c r="K132" s="79">
        <f t="shared" si="76"/>
        <v>0</v>
      </c>
      <c r="L132" s="79">
        <f>IF(ISERROR(VLOOKUP(C132,#REF!,6,0)),0,VLOOKUP(C132,#REF!,6,0))</f>
        <v>0</v>
      </c>
      <c r="M132" s="79">
        <f>IF(ISERROR(VLOOKUP(C132,#REF!,7,0)),0,VLOOKUP(C132,#REF!,7,0))</f>
        <v>0</v>
      </c>
      <c r="N132" s="146"/>
      <c r="O132" s="146" t="str">
        <f>IF(ISERROR(VLOOKUP(N132,POA!$A$2:$C$16,3,0)),"",VLOOKUP(N132,POA!$A$2:$C$16,3,0))</f>
        <v/>
      </c>
      <c r="P132" s="90"/>
      <c r="Q132" s="90" t="str">
        <f>IF(ISERROR(VLOOKUP(P132,POA!$A$2:$F$16,4,0)),"",VLOOKUP(P132,POA!$A$2:$F$16,4,0))</f>
        <v/>
      </c>
      <c r="R132" s="83" t="str">
        <f>IF(ISERROR(VLOOKUP(N132,POA!$A$2:$C$16,2,0)),"",VLOOKUP(N132,POA!$A$2:$C$16,2,0))</f>
        <v/>
      </c>
      <c r="S132" s="92"/>
      <c r="T132" s="91" t="str">
        <f>IF(OR(S122=0,N132="",R132=""),"",IF(S122&gt;=(0.4*R132),"HABIL","NO HABIL"))</f>
        <v/>
      </c>
      <c r="U132" s="92"/>
      <c r="V132" s="91" t="str">
        <f>IF(OR(U122=0,N132="",R132=""),"",IF(U122&gt;=(0.5*R132),"HABIL","NO HABIL"))</f>
        <v/>
      </c>
      <c r="W132" s="92"/>
      <c r="X132" s="91" t="str">
        <f>IF(OR(W122=0,N132="",R132=""),"",IF(W122&gt;=$X$9,"HABIL","NO HABIL"))</f>
        <v/>
      </c>
      <c r="Y132" s="113"/>
      <c r="Z132" s="91" t="str">
        <f>IF(OR(Y122=0,N132="",R132=""),"",IF(Y122&lt;=$Z$9,"HABIL","NO HABIL"))</f>
        <v/>
      </c>
      <c r="AA132" s="90">
        <v>0</v>
      </c>
      <c r="AB132" s="90"/>
      <c r="AC132" s="91" t="str">
        <f>IF(OR(AB122=0,N132="",R132=""),"",IF(AB122&gt;=$AC$9,"HABIL","NO HABIL"))</f>
        <v/>
      </c>
      <c r="AD132" s="91" t="str">
        <f t="shared" si="51"/>
        <v/>
      </c>
      <c r="AE132" s="116">
        <f t="shared" si="77"/>
        <v>0</v>
      </c>
      <c r="AF132" s="106" t="str">
        <f t="shared" si="78"/>
        <v>MIPYME</v>
      </c>
      <c r="AG132" s="126"/>
      <c r="AH132" s="91" t="str">
        <f>IF(OR(AG122=0,N132="",R132=""),"",IF(AG122&gt;=$AH$9,"HABIL","NO HABIL"))</f>
        <v/>
      </c>
      <c r="AI132" s="126"/>
      <c r="AJ132" s="91" t="str">
        <f>IF(OR(AI122=0,N132="",R132=""),"",IF(AI122&gt;=$AJ$9,"HABIL","NO HABIL"))</f>
        <v/>
      </c>
      <c r="AK132" s="119" t="str">
        <f t="shared" si="79"/>
        <v/>
      </c>
    </row>
    <row r="133" spans="2:37" ht="66" x14ac:dyDescent="0.25">
      <c r="B133" s="86">
        <v>12</v>
      </c>
      <c r="C133" s="87" t="s">
        <v>232</v>
      </c>
      <c r="D133" s="94">
        <f>IF(SUM(D134:D143)=0,"",SUM(D134:D143))</f>
        <v>1</v>
      </c>
      <c r="E133" s="88">
        <f>IF(ISERROR(($D134*E134)+($D135*E135)+($D136*E136)+($D137*E137)+($D138*E138)+($D139*E139)+($D140*E140)+($D141*E141)+($D142*E142)+($D143*E143)),"",($D134*E134)+($D135*E135)+($D136*E136)+($D137*E137)+($D138*E138)+($D139*E139)+($D140*E140)+($D141*E141)+($D142*E142)+($D143*E143))</f>
        <v>1522993500</v>
      </c>
      <c r="F133" s="88">
        <f>IF(ISERROR(($D134*F134)+($D135*F135)+($D136*F136)+($D137*F137)+($D138*F138)+($D139*F139)+($D140*F140)+($D141*F141)+($D142*F142)+($D143*F143)),"",($D134*F134)+($D135*F135)+($D136*F136)+($D137*F137)+($D138*F138)+($D139*F139)+($D140*F140)+($D141*F141)+($D142*F142)+($D143*F143))</f>
        <v>1650493500</v>
      </c>
      <c r="G133" s="88">
        <f>IF(ISERROR(($D134*G134)+($D135*G135)+($D136*G136)+($D137*G137)+($D138*G138)+($D139*G139)+($D140*G140)+($D141*G141)+($D142*G142)+($D143*G143)),"",($D134*G134)+($D135*G135)+($D136*G136)+($D137*G137)+($D138*G138)+($D139*G139)+($D140*G140)+($D141*G141)+($D142*G142)+($D143*G143))</f>
        <v>28989000</v>
      </c>
      <c r="H133" s="88">
        <f>IF(ISERROR(($D134*H134)+($D135*H135)+($D136*H136)+($D137*H137)+($D138*H138)+($D139*H139)+($D140*H140)+($D141*H141)+($D142*H142)+($D143*H143)),"",($D134*H134)+($D135*H135)+($D136*H136)+($D137*H137)+($D138*H138)+($D139*H139)+($D140*H140)+($D141*H141)+($D142*H142)+($D143*H143))</f>
        <v>28989000</v>
      </c>
      <c r="I133" s="88">
        <f>IF(ISERROR(SUM(I134:I143)),"",SUM(I134:I143))</f>
        <v>1494004500</v>
      </c>
      <c r="J133" s="88">
        <f>IF(ISERROR(SUM(J134:J143)),"",SUM(J134:J143))</f>
        <v>1621504500</v>
      </c>
      <c r="K133" s="88">
        <f>IF(ISERROR(($D134*K134)+($D135*K135)+($D136*K136)+($D137*K137)+($D138*K138)+($D139*K139)+($D140*K140)+($D141*K141)+($D142*K142)+($D143*K143)),"",($D134*K134)+($D135*K135)+($D136*K136)+($D137*K137)+($D138*K138)+($D139*K139)+($D140*K140)+($D141*K141)+($D142*K142)+($D143*K143))</f>
        <v>1621504500</v>
      </c>
      <c r="L133" s="88">
        <f>IF(ISERROR(($D134*L134)+($D135*L135)+($D136*L136)+($D137*L137)+($D138*L138)+($D139*L139)+($D140*L140)+($D141*L141)+($D142*L142)+($D143*L143)),"",($D134*L134)+($D135*L135)+($D136*L136)+($D137*L137)+($D138*L138)+($D139*L139)+($D140*L140)+($D141*L141)+($D142*L142)+($D143*L143))</f>
        <v>594890400</v>
      </c>
      <c r="M133" s="88">
        <f>IF(ISERROR(($D134*M134)+($D135*M135)+($D136*M136)+($D137*M137)+($D138*M138)+($D139*M139)+($D140*M140)+($D141*M141)+($D142*M142)+($D143*M143)),"",($D134*M134)+($D135*M135)+($D136*M136)+($D137*M137)+($D138*M138)+($D139*M139)+($D140*M140)+($D141*M141)+($D142*M142)+($D143*M143))</f>
        <v>1E-3</v>
      </c>
      <c r="N133" s="81">
        <v>1</v>
      </c>
      <c r="O133" s="151">
        <f>IF(ISERROR(VLOOKUP(N133,POA!$A$2:$C$16,3,0)),"",VLOOKUP(N133,POA!$A$2:$C$16,3,0))</f>
        <v>8</v>
      </c>
      <c r="P133" s="97"/>
      <c r="Q133" s="81">
        <f>+SUM(Q134:Q143)</f>
        <v>0</v>
      </c>
      <c r="R133" s="82">
        <f>IF(ISERROR(VLOOKUP(N133,POA!$A$2:$C$16,2,0)),"",VLOOKUP(N133,POA!$A$2:$C$16,2,0))</f>
        <v>2700000000</v>
      </c>
      <c r="S133" s="149">
        <f>SUM(I133)</f>
        <v>1494004500</v>
      </c>
      <c r="T133" s="89" t="str">
        <f>IF(OR(S133=0,N133="",R133=""),"",IF(S133&gt;=(R133/O133),"HABIL","NO HABIL"))</f>
        <v>HABIL</v>
      </c>
      <c r="U133" s="88">
        <f>SUM(J133)</f>
        <v>1621504500</v>
      </c>
      <c r="V133" s="89" t="str">
        <f>IF(OR(U133=0,N133="",R133=""),"",IF(U133&gt;=(20%*R133),"HABIL","NO HABIL"))</f>
        <v>HABIL</v>
      </c>
      <c r="W133" s="88">
        <f>IF(ISERROR(SUM(E133/G133)),0,SUM(E133/G133))</f>
        <v>52.536945048121702</v>
      </c>
      <c r="X133" s="89" t="str">
        <f>IF(OR(W133=0,N133="",R133=""),"",IF(W133&gt;=$X$9,"HABIL","NO HABIL"))</f>
        <v>HABIL</v>
      </c>
      <c r="Y133" s="153">
        <f>IF(ISERROR(SUM(H133/F133)),0,SUM(H133/F133))</f>
        <v>1.7563837724898643E-2</v>
      </c>
      <c r="Z133" s="89" t="str">
        <f>IF(OR(Y133=0,N133="",R133=""),"",IF(Y133&lt;=$Z$9,"HABIL","NO HABIL"))</f>
        <v>HABIL</v>
      </c>
      <c r="AA133" s="81">
        <f>+SUM(AA134:AA143)</f>
        <v>0</v>
      </c>
      <c r="AB133" s="153">
        <f>IF(ISERROR(SUM(L133/M133)),0,SUM(L133/M133))</f>
        <v>594890400000</v>
      </c>
      <c r="AC133" s="89" t="str">
        <f>IF(OR(AB133=0,N133="",R133=""),"",IF(AB133&gt;=$AC$9,"HABIL","NO HABIL"))</f>
        <v>HABIL</v>
      </c>
      <c r="AD133" s="89" t="str">
        <f t="shared" si="51"/>
        <v>HABIL</v>
      </c>
      <c r="AE133" s="115"/>
      <c r="AF133" s="104"/>
      <c r="AG133" s="153">
        <f>IF(ISERROR(SUM(L133/K133)),0,SUM(L133/K133))</f>
        <v>0.36687557758859135</v>
      </c>
      <c r="AH133" s="89" t="str">
        <f>IF(OR(AG133=0,N133="",R133=""),"",IF(AG133&gt;=$AH$9,"HABIL","NO HABIL"))</f>
        <v>HABIL</v>
      </c>
      <c r="AI133" s="153">
        <f>IF(ISERROR(SUM(L133/F133)),0,SUM(L133/F133))</f>
        <v>0.36043183447859684</v>
      </c>
      <c r="AJ133" s="89" t="str">
        <f>IF(OR(AI133=0,N133="",R133=""),"",IF(AI133&gt;=$AJ$9,"HABIL","NO HABIL"))</f>
        <v>HABIL</v>
      </c>
      <c r="AK133" s="117" t="str">
        <f t="shared" si="79"/>
        <v>HABIL</v>
      </c>
    </row>
    <row r="134" spans="2:37" ht="49.5" x14ac:dyDescent="0.25">
      <c r="B134" s="76">
        <f t="shared" ref="B134:B139" si="80">IF(C134="","",B133+0.1)</f>
        <v>12.1</v>
      </c>
      <c r="C134" s="77" t="s">
        <v>232</v>
      </c>
      <c r="D134" s="156">
        <v>1</v>
      </c>
      <c r="E134" s="75">
        <v>1522993500</v>
      </c>
      <c r="F134" s="75">
        <v>1650493500</v>
      </c>
      <c r="G134" s="75">
        <v>28989000</v>
      </c>
      <c r="H134" s="75">
        <v>28989000</v>
      </c>
      <c r="I134" s="148">
        <f t="shared" ref="I134:I143" si="81">IF(ISERROR(E134-G134),"",E134-G134)</f>
        <v>1494004500</v>
      </c>
      <c r="J134" s="75">
        <f t="shared" ref="J134:J143" si="82">IF(ISERROR(F134-H134),"",F134-H134)</f>
        <v>1621504500</v>
      </c>
      <c r="K134" s="148">
        <f t="shared" ref="K134:K143" si="83">IF(ISERROR(F134-H134),"",F134-H134)</f>
        <v>1621504500</v>
      </c>
      <c r="L134" s="148">
        <v>594890400</v>
      </c>
      <c r="M134" s="148">
        <v>1E-3</v>
      </c>
      <c r="N134" s="147"/>
      <c r="O134" s="152" t="str">
        <f>IF(ISERROR(VLOOKUP(N134,POA!$A$2:$C$16,3,0)),"",VLOOKUP(N134,POA!$A$2:$C$16,3,0))</f>
        <v/>
      </c>
      <c r="P134" s="78"/>
      <c r="Q134" s="78" t="str">
        <f>IF(ISERROR(VLOOKUP(P134,POA!$A$2:$F$16,4,0)),"",VLOOKUP(P134,POA!$A$2:$F$16,4,0))</f>
        <v/>
      </c>
      <c r="R134" s="80" t="str">
        <f>IF(ISERROR(VLOOKUP(N134,POA!$A$2:$C$16,2,0)),"",VLOOKUP(N134,POA!$A$2:$C$16,2,0))</f>
        <v/>
      </c>
      <c r="S134" s="85"/>
      <c r="T134" s="84" t="str">
        <f>IF(OR(S133=0,N134="",R134=""),"",IF(S133&gt;=(0.4*R134),"HABIL","NO HABIL"))</f>
        <v/>
      </c>
      <c r="U134" s="85"/>
      <c r="V134" s="84" t="str">
        <f>IF(OR(U133=0,N134="",R134=""),"",IF(U133&gt;=(20%*R134),"HABIL","NO HABIL"))</f>
        <v/>
      </c>
      <c r="W134" s="85"/>
      <c r="X134" s="84" t="str">
        <f>IF(OR(W133=0,N134="",R134=""),"",IF(W133&gt;=$X$9,"HABIL","NO HABIL"))</f>
        <v/>
      </c>
      <c r="Y134" s="112"/>
      <c r="Z134" s="84" t="str">
        <f>IF(OR(Y133=0,N134="",R134=""),"",IF(Y133&lt;=$Z$9,"HABIL","NO HABIL"))</f>
        <v/>
      </c>
      <c r="AA134" s="78" t="s">
        <v>198</v>
      </c>
      <c r="AB134" s="78"/>
      <c r="AC134" s="84" t="str">
        <f>IF(OR(AB133=0,N134="",R134=""),"",IF(AB133&gt;=$AC$9,"HABIL","NO HABIL"))</f>
        <v/>
      </c>
      <c r="AD134" s="84" t="str">
        <f t="shared" si="51"/>
        <v/>
      </c>
      <c r="AE134" s="114">
        <f t="shared" ref="AE134:AE143" si="84">IF(ISERROR(F134/$AF$9),"",F134/$AF$9)</f>
        <v>2912.464266807835</v>
      </c>
      <c r="AF134" s="105" t="str">
        <f>+IF(AE134&lt;$AF$10,"MIPYME","NO CUMPLE")</f>
        <v>MIPYME</v>
      </c>
      <c r="AG134" s="125"/>
      <c r="AH134" s="84" t="str">
        <f>IF(OR(AG133=0,N134="",R134=""),"",IF(AG133&gt;=$AH$9,"HABIL","NO HABIL"))</f>
        <v/>
      </c>
      <c r="AI134" s="125"/>
      <c r="AJ134" s="84" t="str">
        <f>IF(OR(AI133=0,N134="",R134=""),"",IF(AI133&gt;=$AJ$9,"HABIL","NO HABIL"))</f>
        <v/>
      </c>
      <c r="AK134" s="120" t="str">
        <f>IF(OR(AH134="",AJ134=""),"",IF(AH134="NO HABIL","NO HABIL",IF(AJ134="NO HABIL","NO HABIL",IF(AJ134="NO HABIL","NO HABIL","HABIL"))))</f>
        <v/>
      </c>
    </row>
    <row r="135" spans="2:37" ht="18" customHeight="1" x14ac:dyDescent="0.25">
      <c r="B135" s="76" t="str">
        <f t="shared" si="80"/>
        <v/>
      </c>
      <c r="C135" s="95"/>
      <c r="D135" s="156"/>
      <c r="E135" s="75"/>
      <c r="F135" s="75"/>
      <c r="G135" s="75"/>
      <c r="H135" s="75"/>
      <c r="I135" s="148">
        <f t="shared" si="81"/>
        <v>0</v>
      </c>
      <c r="J135" s="75">
        <f t="shared" si="82"/>
        <v>0</v>
      </c>
      <c r="K135" s="148">
        <f t="shared" si="83"/>
        <v>0</v>
      </c>
      <c r="L135" s="148"/>
      <c r="M135" s="148"/>
      <c r="N135" s="145"/>
      <c r="O135" s="145" t="str">
        <f>IF(ISERROR(VLOOKUP(N135,POA!$A$2:$C$16,3,0)),"",VLOOKUP(N135,POA!$A$2:$C$16,3,0))</f>
        <v/>
      </c>
      <c r="P135" s="78"/>
      <c r="Q135" s="78" t="str">
        <f>IF(ISERROR(VLOOKUP(P135,POA!$A$2:$F$16,4,0)),"",VLOOKUP(P135,POA!$A$2:$F$16,4,0))</f>
        <v/>
      </c>
      <c r="R135" s="80" t="str">
        <f>IF(ISERROR(VLOOKUP(N135,POA!$A$2:$C$16,2,0)),"",VLOOKUP(N135,POA!$A$2:$C$16,2,0))</f>
        <v/>
      </c>
      <c r="S135" s="85"/>
      <c r="T135" s="84" t="str">
        <f>IF(OR(S133=0,N135="",R135=""),"",IF(S133&gt;=(0.4*R135),"HABIL","NO HABIL"))</f>
        <v/>
      </c>
      <c r="U135" s="85"/>
      <c r="V135" s="84" t="str">
        <f>IF(OR(U133=0,N135="",R135=""),"",IF(U133&gt;=(20%*R135),"HABIL","NO HABIL"))</f>
        <v/>
      </c>
      <c r="W135" s="85"/>
      <c r="X135" s="84" t="str">
        <f>IF(OR(W133=0,N135="",R135=""),"",IF(W133&gt;=$X$9,"HABIL","NO HABIL"))</f>
        <v/>
      </c>
      <c r="Y135" s="112"/>
      <c r="Z135" s="84" t="str">
        <f>IF(OR(Y133=0,N135="",R135=""),"",IF(Y133&lt;=$Z$9,"HABIL","NO HABIL"))</f>
        <v/>
      </c>
      <c r="AA135" s="78" t="s">
        <v>198</v>
      </c>
      <c r="AB135" s="78"/>
      <c r="AC135" s="84" t="str">
        <f>IF(OR(AB133=0,N135="",R135=""),"",IF(AB133&gt;=$AC$9,"HABIL","NO HABIL"))</f>
        <v/>
      </c>
      <c r="AD135" s="84" t="str">
        <f t="shared" si="51"/>
        <v/>
      </c>
      <c r="AE135" s="114">
        <f t="shared" si="84"/>
        <v>0</v>
      </c>
      <c r="AF135" s="105" t="str">
        <f t="shared" ref="AF135:AF143" si="85">+IF(AE135&lt;$AF$10,"MIPYME","NO CUMPLE")</f>
        <v>MIPYME</v>
      </c>
      <c r="AG135" s="125"/>
      <c r="AH135" s="84" t="str">
        <f>IF(OR(AG133=0,N135="",R135=""),"",IF(AG133&gt;=$AH$9,"HABIL","NO HABIL"))</f>
        <v/>
      </c>
      <c r="AI135" s="125"/>
      <c r="AJ135" s="84" t="str">
        <f>IF(OR(AI133=0,N135="",R135=""),"",IF(AI133&gt;=$AJ$9,"HABIL","NO HABIL"))</f>
        <v/>
      </c>
      <c r="AK135" s="121" t="str">
        <f t="shared" ref="AK135:AK144" si="86">IF(OR(AH135="",AJ135=""),"",IF(AH135="NO HABIL","NO HABIL",IF(AJ135="NO HABIL","NO HABIL",IF(AJ135="NO HABIL","NO HABIL","HABIL"))))</f>
        <v/>
      </c>
    </row>
    <row r="136" spans="2:37" ht="18" customHeight="1" x14ac:dyDescent="0.25">
      <c r="B136" s="76" t="str">
        <f t="shared" si="80"/>
        <v/>
      </c>
      <c r="C136" s="95"/>
      <c r="D136" s="156"/>
      <c r="E136" s="75">
        <f>IF(ISERROR(VLOOKUP(C136,#REF!,2,0)),0,VLOOKUP(C136,#REF!,2,0))</f>
        <v>0</v>
      </c>
      <c r="F136" s="75">
        <f>IF(ISERROR(VLOOKUP(C136,#REF!,3,0)),0,VLOOKUP(C136,#REF!,3,0))</f>
        <v>0</v>
      </c>
      <c r="G136" s="75">
        <f>IF(ISERROR(VLOOKUP(C136,#REF!,4,0)),0,VLOOKUP(C136,#REF!,4,0))</f>
        <v>0</v>
      </c>
      <c r="H136" s="75">
        <f>IF(ISERROR(VLOOKUP(C136,#REF!,5,0)),0,VLOOKUP(C136,#REF!,5,0))</f>
        <v>0</v>
      </c>
      <c r="I136" s="148">
        <f t="shared" si="81"/>
        <v>0</v>
      </c>
      <c r="J136" s="75">
        <f t="shared" si="82"/>
        <v>0</v>
      </c>
      <c r="K136" s="148">
        <f t="shared" si="83"/>
        <v>0</v>
      </c>
      <c r="L136" s="148">
        <f>IF(ISERROR(VLOOKUP(C136,#REF!,6,0)),0,VLOOKUP(C136,#REF!,6,0))</f>
        <v>0</v>
      </c>
      <c r="M136" s="148">
        <f>IF(ISERROR(VLOOKUP(C136,#REF!,7,0)),0,VLOOKUP(C136,#REF!,7,0))</f>
        <v>0</v>
      </c>
      <c r="N136" s="145"/>
      <c r="O136" s="145" t="str">
        <f>IF(ISERROR(VLOOKUP(N136,POA!$A$2:$C$16,3,0)),"",VLOOKUP(N136,POA!$A$2:$C$16,3,0))</f>
        <v/>
      </c>
      <c r="P136" s="78"/>
      <c r="Q136" s="78" t="str">
        <f>IF(ISERROR(VLOOKUP(P136,POA!$A$2:$F$16,4,0)),"",VLOOKUP(P136,POA!$A$2:$F$16,4,0))</f>
        <v/>
      </c>
      <c r="R136" s="80" t="str">
        <f>IF(ISERROR(VLOOKUP(N136,POA!$A$2:$C$16,2,0)),"",VLOOKUP(N136,POA!$A$2:$C$16,2,0))</f>
        <v/>
      </c>
      <c r="S136" s="85"/>
      <c r="T136" s="84" t="str">
        <f>IF(OR(S133=0,N136="",R136=""),"",IF(S133&gt;=(0.4*R136),"HABIL","NO HABIL"))</f>
        <v/>
      </c>
      <c r="U136" s="85"/>
      <c r="V136" s="84" t="str">
        <f>IF(OR(U133=0,N136="",R136=""),"",IF(U133&gt;=(0.5*R136),"HABIL","NO HABIL"))</f>
        <v/>
      </c>
      <c r="W136" s="85"/>
      <c r="X136" s="84" t="str">
        <f>IF(OR(W133=0,N136="",R136=""),"",IF(W133&gt;=$X$9,"HABIL","NO HABIL"))</f>
        <v/>
      </c>
      <c r="Y136" s="112"/>
      <c r="Z136" s="84" t="str">
        <f>IF(OR(Y133=0,N136="",R136=""),"",IF(Y133&lt;=$Z$9,"HABIL","NO HABIL"))</f>
        <v/>
      </c>
      <c r="AA136" s="78">
        <v>0</v>
      </c>
      <c r="AB136" s="78"/>
      <c r="AC136" s="84" t="str">
        <f>IF(OR(AB133=0,N136="",R136=""),"",IF(AB133&gt;=$AC$9,"HABIL","NO HABIL"))</f>
        <v/>
      </c>
      <c r="AD136" s="84" t="str">
        <f t="shared" si="51"/>
        <v/>
      </c>
      <c r="AE136" s="114">
        <f t="shared" si="84"/>
        <v>0</v>
      </c>
      <c r="AF136" s="105" t="str">
        <f t="shared" si="85"/>
        <v>MIPYME</v>
      </c>
      <c r="AG136" s="125"/>
      <c r="AH136" s="84" t="str">
        <f>IF(OR(AG133=0,N136="",R136=""),"",IF(AG133&gt;=$AH$9,"HABIL","NO HABIL"))</f>
        <v/>
      </c>
      <c r="AI136" s="125"/>
      <c r="AJ136" s="84" t="str">
        <f>IF(OR(AI133=0,N136="",R136=""),"",IF(AI133&gt;=$AJ$9,"HABIL","NO HABIL"))</f>
        <v/>
      </c>
      <c r="AK136" s="121" t="str">
        <f t="shared" si="86"/>
        <v/>
      </c>
    </row>
    <row r="137" spans="2:37" ht="18" customHeight="1" x14ac:dyDescent="0.25">
      <c r="B137" s="76" t="str">
        <f t="shared" si="80"/>
        <v/>
      </c>
      <c r="C137" s="95"/>
      <c r="D137" s="156"/>
      <c r="E137" s="75">
        <f>IF(ISERROR(VLOOKUP(C137,#REF!,2,0)),0,VLOOKUP(C137,#REF!,2,0))</f>
        <v>0</v>
      </c>
      <c r="F137" s="75">
        <f>IF(ISERROR(VLOOKUP(C137,#REF!,3,0)),0,VLOOKUP(C137,#REF!,3,0))</f>
        <v>0</v>
      </c>
      <c r="G137" s="75">
        <f>IF(ISERROR(VLOOKUP(C137,#REF!,4,0)),0,VLOOKUP(C137,#REF!,4,0))</f>
        <v>0</v>
      </c>
      <c r="H137" s="75">
        <f>IF(ISERROR(VLOOKUP(C137,#REF!,5,0)),0,VLOOKUP(C137,#REF!,5,0))</f>
        <v>0</v>
      </c>
      <c r="I137" s="148">
        <f t="shared" si="81"/>
        <v>0</v>
      </c>
      <c r="J137" s="75">
        <f t="shared" si="82"/>
        <v>0</v>
      </c>
      <c r="K137" s="148">
        <f t="shared" si="83"/>
        <v>0</v>
      </c>
      <c r="L137" s="148">
        <f>IF(ISERROR(VLOOKUP(C137,#REF!,6,0)),0,VLOOKUP(C137,#REF!,6,0))</f>
        <v>0</v>
      </c>
      <c r="M137" s="148">
        <f>IF(ISERROR(VLOOKUP(C137,#REF!,7,0)),0,VLOOKUP(C137,#REF!,7,0))</f>
        <v>0</v>
      </c>
      <c r="N137" s="145"/>
      <c r="O137" s="145" t="str">
        <f>IF(ISERROR(VLOOKUP(N137,POA!$A$2:$C$16,3,0)),"",VLOOKUP(N137,POA!$A$2:$C$16,3,0))</f>
        <v/>
      </c>
      <c r="P137" s="78"/>
      <c r="Q137" s="78" t="str">
        <f>IF(ISERROR(VLOOKUP(P137,POA!$A$2:$F$16,4,0)),"",VLOOKUP(P137,POA!$A$2:$F$16,4,0))</f>
        <v/>
      </c>
      <c r="R137" s="80" t="str">
        <f>IF(ISERROR(VLOOKUP(N137,POA!$A$2:$C$16,2,0)),"",VLOOKUP(N137,POA!$A$2:$C$16,2,0))</f>
        <v/>
      </c>
      <c r="S137" s="85"/>
      <c r="T137" s="84" t="str">
        <f>IF(OR(S133=0,N137="",R137=""),"",IF(S133&gt;=(0.4*R137),"HABIL","NO HABIL"))</f>
        <v/>
      </c>
      <c r="U137" s="85"/>
      <c r="V137" s="84" t="str">
        <f>IF(OR(U133=0,N137="",R137=""),"",IF(U133&gt;=(0.5*R137),"HABIL","NO HABIL"))</f>
        <v/>
      </c>
      <c r="W137" s="85"/>
      <c r="X137" s="84" t="str">
        <f>IF(OR(W133=0,N137="",R137=""),"",IF(W133&gt;=$X$9,"HABIL","NO HABIL"))</f>
        <v/>
      </c>
      <c r="Y137" s="112"/>
      <c r="Z137" s="84" t="str">
        <f>IF(OR(Y133=0,N137="",R137=""),"",IF(Y133&lt;=$Z$9,"HABIL","NO HABIL"))</f>
        <v/>
      </c>
      <c r="AA137" s="78">
        <v>0</v>
      </c>
      <c r="AB137" s="78"/>
      <c r="AC137" s="84" t="str">
        <f>IF(OR(AB133=0,N137="",R137=""),"",IF(AB133&gt;=$AC$9,"HABIL","NO HABIL"))</f>
        <v/>
      </c>
      <c r="AD137" s="84" t="str">
        <f t="shared" si="51"/>
        <v/>
      </c>
      <c r="AE137" s="114">
        <f t="shared" si="84"/>
        <v>0</v>
      </c>
      <c r="AF137" s="105" t="str">
        <f t="shared" si="85"/>
        <v>MIPYME</v>
      </c>
      <c r="AG137" s="125"/>
      <c r="AH137" s="84" t="str">
        <f>IF(OR(AG133=0,N137="",R137=""),"",IF(AG133&gt;=$AH$9,"HABIL","NO HABIL"))</f>
        <v/>
      </c>
      <c r="AI137" s="125"/>
      <c r="AJ137" s="84" t="str">
        <f>IF(OR(AI133=0,N137="",R137=""),"",IF(AI133&gt;=$AJ$9,"HABIL","NO HABIL"))</f>
        <v/>
      </c>
      <c r="AK137" s="121" t="str">
        <f t="shared" si="86"/>
        <v/>
      </c>
    </row>
    <row r="138" spans="2:37" ht="18" customHeight="1" x14ac:dyDescent="0.25">
      <c r="B138" s="76" t="str">
        <f t="shared" si="80"/>
        <v/>
      </c>
      <c r="C138" s="95"/>
      <c r="D138" s="156"/>
      <c r="E138" s="75">
        <f>IF(ISERROR(VLOOKUP(C138,#REF!,2,0)),0,VLOOKUP(C138,#REF!,2,0))</f>
        <v>0</v>
      </c>
      <c r="F138" s="75">
        <f>IF(ISERROR(VLOOKUP(C138,#REF!,3,0)),0,VLOOKUP(C138,#REF!,3,0))</f>
        <v>0</v>
      </c>
      <c r="G138" s="75">
        <f>IF(ISERROR(VLOOKUP(C138,#REF!,4,0)),0,VLOOKUP(C138,#REF!,4,0))</f>
        <v>0</v>
      </c>
      <c r="H138" s="75">
        <f>IF(ISERROR(VLOOKUP(C138,#REF!,5,0)),0,VLOOKUP(C138,#REF!,5,0))</f>
        <v>0</v>
      </c>
      <c r="I138" s="148">
        <f t="shared" si="81"/>
        <v>0</v>
      </c>
      <c r="J138" s="75">
        <f t="shared" si="82"/>
        <v>0</v>
      </c>
      <c r="K138" s="148">
        <f t="shared" si="83"/>
        <v>0</v>
      </c>
      <c r="L138" s="148">
        <f>IF(ISERROR(VLOOKUP(C138,#REF!,6,0)),0,VLOOKUP(C138,#REF!,6,0))</f>
        <v>0</v>
      </c>
      <c r="M138" s="148">
        <f>IF(ISERROR(VLOOKUP(C138,#REF!,7,0)),0,VLOOKUP(C138,#REF!,7,0))</f>
        <v>0</v>
      </c>
      <c r="N138" s="145"/>
      <c r="O138" s="145" t="str">
        <f>IF(ISERROR(VLOOKUP(N138,POA!$A$2:$C$16,3,0)),"",VLOOKUP(N138,POA!$A$2:$C$16,3,0))</f>
        <v/>
      </c>
      <c r="P138" s="78"/>
      <c r="Q138" s="78" t="str">
        <f>IF(ISERROR(VLOOKUP(P138,POA!$A$2:$F$16,4,0)),"",VLOOKUP(P138,POA!$A$2:$F$16,4,0))</f>
        <v/>
      </c>
      <c r="R138" s="80" t="str">
        <f>IF(ISERROR(VLOOKUP(N138,POA!$A$2:$C$16,2,0)),"",VLOOKUP(N138,POA!$A$2:$C$16,2,0))</f>
        <v/>
      </c>
      <c r="S138" s="85"/>
      <c r="T138" s="84" t="str">
        <f>IF(OR(S133=0,N138="",R138=""),"",IF(S133&gt;=(0.4*R138),"HABIL","NO HABIL"))</f>
        <v/>
      </c>
      <c r="U138" s="85"/>
      <c r="V138" s="84" t="str">
        <f>IF(OR(U133=0,N138="",R138=""),"",IF(U133&gt;=(0.5*R138),"HABIL","NO HABIL"))</f>
        <v/>
      </c>
      <c r="W138" s="85"/>
      <c r="X138" s="84" t="str">
        <f>IF(OR(W133=0,N138="",R138=""),"",IF(W133&gt;=$X$9,"HABIL","NO HABIL"))</f>
        <v/>
      </c>
      <c r="Y138" s="112"/>
      <c r="Z138" s="84" t="str">
        <f>IF(OR(Y133=0,N138="",R138=""),"",IF(Y133&lt;=$Z$9,"HABIL","NO HABIL"))</f>
        <v/>
      </c>
      <c r="AA138" s="78">
        <v>0</v>
      </c>
      <c r="AB138" s="78"/>
      <c r="AC138" s="84" t="str">
        <f>IF(OR(AB133=0,N138="",R138=""),"",IF(AB133&gt;=$AC$9,"HABIL","NO HABIL"))</f>
        <v/>
      </c>
      <c r="AD138" s="84" t="str">
        <f t="shared" si="51"/>
        <v/>
      </c>
      <c r="AE138" s="114">
        <f t="shared" si="84"/>
        <v>0</v>
      </c>
      <c r="AF138" s="105" t="str">
        <f t="shared" si="85"/>
        <v>MIPYME</v>
      </c>
      <c r="AG138" s="125"/>
      <c r="AH138" s="84" t="str">
        <f>IF(OR(AG133=0,N138="",R138=""),"",IF(AG133&gt;=$AH$9,"HABIL","NO HABIL"))</f>
        <v/>
      </c>
      <c r="AI138" s="125"/>
      <c r="AJ138" s="84" t="str">
        <f>IF(OR(AI133=0,N138="",R138=""),"",IF(AI133&gt;=$AJ$9,"HABIL","NO HABIL"))</f>
        <v/>
      </c>
      <c r="AK138" s="118" t="str">
        <f t="shared" si="86"/>
        <v/>
      </c>
    </row>
    <row r="139" spans="2:37" ht="18" customHeight="1" x14ac:dyDescent="0.25">
      <c r="B139" s="76" t="str">
        <f t="shared" si="80"/>
        <v/>
      </c>
      <c r="C139" s="95"/>
      <c r="D139" s="156"/>
      <c r="E139" s="75">
        <f>IF(ISERROR(VLOOKUP(C139,#REF!,2,0)),0,VLOOKUP(C139,#REF!,2,0))</f>
        <v>0</v>
      </c>
      <c r="F139" s="75">
        <f>IF(ISERROR(VLOOKUP(C139,#REF!,3,0)),0,VLOOKUP(C139,#REF!,3,0))</f>
        <v>0</v>
      </c>
      <c r="G139" s="75">
        <f>IF(ISERROR(VLOOKUP(C139,#REF!,4,0)),0,VLOOKUP(C139,#REF!,4,0))</f>
        <v>0</v>
      </c>
      <c r="H139" s="75">
        <f>IF(ISERROR(VLOOKUP(C139,#REF!,5,0)),0,VLOOKUP(C139,#REF!,5,0))</f>
        <v>0</v>
      </c>
      <c r="I139" s="148">
        <f t="shared" si="81"/>
        <v>0</v>
      </c>
      <c r="J139" s="75">
        <f t="shared" si="82"/>
        <v>0</v>
      </c>
      <c r="K139" s="148">
        <f t="shared" si="83"/>
        <v>0</v>
      </c>
      <c r="L139" s="148">
        <f>IF(ISERROR(VLOOKUP(C139,#REF!,6,0)),0,VLOOKUP(C139,#REF!,6,0))</f>
        <v>0</v>
      </c>
      <c r="M139" s="148">
        <f>IF(ISERROR(VLOOKUP(C139,#REF!,7,0)),0,VLOOKUP(C139,#REF!,7,0))</f>
        <v>0</v>
      </c>
      <c r="N139" s="145"/>
      <c r="O139" s="145" t="str">
        <f>IF(ISERROR(VLOOKUP(N139,POA!$A$2:$C$16,3,0)),"",VLOOKUP(N139,POA!$A$2:$C$16,3,0))</f>
        <v/>
      </c>
      <c r="P139" s="78"/>
      <c r="Q139" s="78" t="str">
        <f>IF(ISERROR(VLOOKUP(P139,POA!$A$2:$F$16,4,0)),"",VLOOKUP(P139,POA!$A$2:$F$16,4,0))</f>
        <v/>
      </c>
      <c r="R139" s="80" t="str">
        <f>IF(ISERROR(VLOOKUP(N139,POA!$A$2:$C$16,2,0)),"",VLOOKUP(N139,POA!$A$2:$C$16,2,0))</f>
        <v/>
      </c>
      <c r="S139" s="85"/>
      <c r="T139" s="84" t="str">
        <f>IF(OR(S133=0,N139="",R139=""),"",IF(S133&gt;=(0.4*R139),"HABIL","NO HABIL"))</f>
        <v/>
      </c>
      <c r="U139" s="85"/>
      <c r="V139" s="84" t="str">
        <f>IF(OR(U133=0,N139="",R139=""),"",IF(U133&gt;=(0.5*R139),"HABIL","NO HABIL"))</f>
        <v/>
      </c>
      <c r="W139" s="85"/>
      <c r="X139" s="84" t="str">
        <f>IF(OR(W133=0,N139="",R139=""),"",IF(W133&gt;=$X$9,"HABIL","NO HABIL"))</f>
        <v/>
      </c>
      <c r="Y139" s="112"/>
      <c r="Z139" s="84" t="str">
        <f>IF(OR(Y133=0,N139="",R139=""),"",IF(Y133&lt;=$Z$9,"HABIL","NO HABIL"))</f>
        <v/>
      </c>
      <c r="AA139" s="78">
        <v>0</v>
      </c>
      <c r="AB139" s="78"/>
      <c r="AC139" s="84" t="str">
        <f>IF(OR(AB133=0,N139="",R139=""),"",IF(AB133&gt;=$AC$9,"HABIL","NO HABIL"))</f>
        <v/>
      </c>
      <c r="AD139" s="84" t="str">
        <f t="shared" si="51"/>
        <v/>
      </c>
      <c r="AE139" s="114">
        <f t="shared" si="84"/>
        <v>0</v>
      </c>
      <c r="AF139" s="105" t="str">
        <f t="shared" si="85"/>
        <v>MIPYME</v>
      </c>
      <c r="AG139" s="125"/>
      <c r="AH139" s="84" t="str">
        <f>IF(OR(AG133=0,N139="",R139=""),"",IF(AG133&gt;=$AH$9,"HABIL","NO HABIL"))</f>
        <v/>
      </c>
      <c r="AI139" s="125"/>
      <c r="AJ139" s="84" t="str">
        <f>IF(OR(AI133=0,N139="",R139=""),"",IF(AI133&gt;=$AJ$9,"HABIL","NO HABIL"))</f>
        <v/>
      </c>
      <c r="AK139" s="121" t="str">
        <f t="shared" si="86"/>
        <v/>
      </c>
    </row>
    <row r="140" spans="2:37" ht="18" customHeight="1" x14ac:dyDescent="0.25">
      <c r="B140" s="76" t="str">
        <f>IF(C140="","",B139+0.1)</f>
        <v/>
      </c>
      <c r="C140" s="95"/>
      <c r="D140" s="156"/>
      <c r="E140" s="75">
        <f>IF(ISERROR(VLOOKUP(C140,#REF!,2,0)),0,VLOOKUP(C140,#REF!,2,0))</f>
        <v>0</v>
      </c>
      <c r="F140" s="75">
        <f>IF(ISERROR(VLOOKUP(C140,#REF!,3,0)),0,VLOOKUP(C140,#REF!,3,0))</f>
        <v>0</v>
      </c>
      <c r="G140" s="75">
        <f>IF(ISERROR(VLOOKUP(C140,#REF!,4,0)),0,VLOOKUP(C140,#REF!,4,0))</f>
        <v>0</v>
      </c>
      <c r="H140" s="75">
        <f>IF(ISERROR(VLOOKUP(C140,#REF!,5,0)),0,VLOOKUP(C140,#REF!,5,0))</f>
        <v>0</v>
      </c>
      <c r="I140" s="148">
        <f t="shared" si="81"/>
        <v>0</v>
      </c>
      <c r="J140" s="75">
        <f t="shared" si="82"/>
        <v>0</v>
      </c>
      <c r="K140" s="148">
        <f t="shared" si="83"/>
        <v>0</v>
      </c>
      <c r="L140" s="148">
        <f>IF(ISERROR(VLOOKUP(C140,#REF!,6,0)),0,VLOOKUP(C140,#REF!,6,0))</f>
        <v>0</v>
      </c>
      <c r="M140" s="148">
        <f>IF(ISERROR(VLOOKUP(C140,#REF!,7,0)),0,VLOOKUP(C140,#REF!,7,0))</f>
        <v>0</v>
      </c>
      <c r="N140" s="145"/>
      <c r="O140" s="145" t="str">
        <f>IF(ISERROR(VLOOKUP(N140,POA!$A$2:$C$16,3,0)),"",VLOOKUP(N140,POA!$A$2:$C$16,3,0))</f>
        <v/>
      </c>
      <c r="P140" s="78"/>
      <c r="Q140" s="78" t="str">
        <f>IF(ISERROR(VLOOKUP(P140,POA!$A$2:$F$16,4,0)),"",VLOOKUP(P140,POA!$A$2:$F$16,4,0))</f>
        <v/>
      </c>
      <c r="R140" s="80" t="str">
        <f>IF(ISERROR(VLOOKUP(N140,POA!$A$2:$C$16,2,0)),"",VLOOKUP(N140,POA!$A$2:$C$16,2,0))</f>
        <v/>
      </c>
      <c r="S140" s="85"/>
      <c r="T140" s="84" t="str">
        <f>IF(OR(S133=0,N140="",R140=""),"",IF(S133&gt;=(0.4*R140),"HABIL","NO HABIL"))</f>
        <v/>
      </c>
      <c r="U140" s="85"/>
      <c r="V140" s="84" t="str">
        <f>IF(OR(U133=0,N140="",R140=""),"",IF(U133&gt;=(0.5*R140),"HABIL","NO HABIL"))</f>
        <v/>
      </c>
      <c r="W140" s="85"/>
      <c r="X140" s="84" t="str">
        <f>IF(OR(W133=0,N140="",R140=""),"",IF(W133&gt;=$X$9,"HABIL","NO HABIL"))</f>
        <v/>
      </c>
      <c r="Y140" s="112"/>
      <c r="Z140" s="84" t="str">
        <f>IF(OR(Y133=0,N140="",R140=""),"",IF(Y133&lt;=$Z$9,"HABIL","NO HABIL"))</f>
        <v/>
      </c>
      <c r="AA140" s="78">
        <v>0</v>
      </c>
      <c r="AB140" s="78"/>
      <c r="AC140" s="84" t="str">
        <f>IF(OR(AB133=0,N140="",R140=""),"",IF(AB133&gt;=$AC$9,"HABIL","NO HABIL"))</f>
        <v/>
      </c>
      <c r="AD140" s="84" t="str">
        <f t="shared" si="51"/>
        <v/>
      </c>
      <c r="AE140" s="114">
        <f t="shared" si="84"/>
        <v>0</v>
      </c>
      <c r="AF140" s="105" t="str">
        <f t="shared" si="85"/>
        <v>MIPYME</v>
      </c>
      <c r="AG140" s="125"/>
      <c r="AH140" s="84" t="str">
        <f>IF(OR(AG133=0,N140="",R140=""),"",IF(AG133&gt;=$AH$9,"HABIL","NO HABIL"))</f>
        <v/>
      </c>
      <c r="AI140" s="125"/>
      <c r="AJ140" s="84" t="str">
        <f>IF(OR(AI133=0,N140="",R140=""),"",IF(AI133&gt;=$AJ$9,"HABIL","NO HABIL"))</f>
        <v/>
      </c>
      <c r="AK140" s="121" t="str">
        <f t="shared" si="86"/>
        <v/>
      </c>
    </row>
    <row r="141" spans="2:37" ht="18" customHeight="1" x14ac:dyDescent="0.25">
      <c r="B141" s="76" t="str">
        <f>IF(C141="","",B140+0.1)</f>
        <v/>
      </c>
      <c r="C141" s="95"/>
      <c r="D141" s="156"/>
      <c r="E141" s="75">
        <f>IF(ISERROR(VLOOKUP(C141,#REF!,2,0)),0,VLOOKUP(C141,#REF!,2,0))</f>
        <v>0</v>
      </c>
      <c r="F141" s="75">
        <f>IF(ISERROR(VLOOKUP(C141,#REF!,3,0)),0,VLOOKUP(C141,#REF!,3,0))</f>
        <v>0</v>
      </c>
      <c r="G141" s="75">
        <f>IF(ISERROR(VLOOKUP(C141,#REF!,4,0)),0,VLOOKUP(C141,#REF!,4,0))</f>
        <v>0</v>
      </c>
      <c r="H141" s="75">
        <f>IF(ISERROR(VLOOKUP(C141,#REF!,5,0)),0,VLOOKUP(C141,#REF!,5,0))</f>
        <v>0</v>
      </c>
      <c r="I141" s="148">
        <f t="shared" si="81"/>
        <v>0</v>
      </c>
      <c r="J141" s="75">
        <f t="shared" si="82"/>
        <v>0</v>
      </c>
      <c r="K141" s="148">
        <f t="shared" si="83"/>
        <v>0</v>
      </c>
      <c r="L141" s="148">
        <f>IF(ISERROR(VLOOKUP(C141,#REF!,6,0)),0,VLOOKUP(C141,#REF!,6,0))</f>
        <v>0</v>
      </c>
      <c r="M141" s="148">
        <f>IF(ISERROR(VLOOKUP(C141,#REF!,7,0)),0,VLOOKUP(C141,#REF!,7,0))</f>
        <v>0</v>
      </c>
      <c r="N141" s="145"/>
      <c r="O141" s="145" t="str">
        <f>IF(ISERROR(VLOOKUP(N141,POA!$A$2:$C$16,3,0)),"",VLOOKUP(N141,POA!$A$2:$C$16,3,0))</f>
        <v/>
      </c>
      <c r="P141" s="78"/>
      <c r="Q141" s="78" t="str">
        <f>IF(ISERROR(VLOOKUP(P141,POA!$A$2:$F$16,4,0)),"",VLOOKUP(P141,POA!$A$2:$F$16,4,0))</f>
        <v/>
      </c>
      <c r="R141" s="80" t="str">
        <f>IF(ISERROR(VLOOKUP(N141,POA!$A$2:$C$16,2,0)),"",VLOOKUP(N141,POA!$A$2:$C$16,2,0))</f>
        <v/>
      </c>
      <c r="S141" s="85"/>
      <c r="T141" s="84" t="str">
        <f>IF(OR(S133=0,N141="",R141=""),"",IF(S133&gt;=(0.4*R141),"HABIL","NO HABIL"))</f>
        <v/>
      </c>
      <c r="U141" s="85"/>
      <c r="V141" s="84" t="str">
        <f>IF(OR(U133=0,N141="",R141=""),"",IF(U133&gt;=(0.5*R141),"HABIL","NO HABIL"))</f>
        <v/>
      </c>
      <c r="W141" s="85"/>
      <c r="X141" s="84" t="str">
        <f>IF(OR(W133=0,N141="",R141=""),"",IF(W133&gt;=$X$9,"HABIL","NO HABIL"))</f>
        <v/>
      </c>
      <c r="Y141" s="112"/>
      <c r="Z141" s="84" t="str">
        <f>IF(OR(Y133=0,N141="",R141=""),"",IF(Y133&lt;=$Z$9,"HABIL","NO HABIL"))</f>
        <v/>
      </c>
      <c r="AA141" s="78">
        <v>0</v>
      </c>
      <c r="AB141" s="78"/>
      <c r="AC141" s="84" t="str">
        <f>IF(OR(AB133=0,N141="",R141=""),"",IF(AB133&gt;=$AC$9,"HABIL","NO HABIL"))</f>
        <v/>
      </c>
      <c r="AD141" s="84" t="str">
        <f t="shared" si="51"/>
        <v/>
      </c>
      <c r="AE141" s="114">
        <f t="shared" si="84"/>
        <v>0</v>
      </c>
      <c r="AF141" s="105" t="str">
        <f t="shared" si="85"/>
        <v>MIPYME</v>
      </c>
      <c r="AG141" s="125"/>
      <c r="AH141" s="84" t="str">
        <f>IF(OR(AG133=0,N141="",R141=""),"",IF(AG133&gt;=$AH$9,"HABIL","NO HABIL"))</f>
        <v/>
      </c>
      <c r="AI141" s="125"/>
      <c r="AJ141" s="84" t="str">
        <f>IF(OR(AI133=0,N141="",R141=""),"",IF(AI133&gt;=$AJ$9,"HABIL","NO HABIL"))</f>
        <v/>
      </c>
      <c r="AK141" s="118" t="str">
        <f t="shared" si="86"/>
        <v/>
      </c>
    </row>
    <row r="142" spans="2:37" ht="18" customHeight="1" x14ac:dyDescent="0.25">
      <c r="B142" s="76" t="str">
        <f>IF(C142="","",B141+0.1)</f>
        <v/>
      </c>
      <c r="C142" s="95"/>
      <c r="D142" s="156"/>
      <c r="E142" s="75">
        <f>IF(ISERROR(VLOOKUP(C142,#REF!,2,0)),0,VLOOKUP(C142,#REF!,2,0))</f>
        <v>0</v>
      </c>
      <c r="F142" s="75">
        <f>IF(ISERROR(VLOOKUP(C142,#REF!,3,0)),0,VLOOKUP(C142,#REF!,3,0))</f>
        <v>0</v>
      </c>
      <c r="G142" s="75">
        <f>IF(ISERROR(VLOOKUP(C142,#REF!,4,0)),0,VLOOKUP(C142,#REF!,4,0))</f>
        <v>0</v>
      </c>
      <c r="H142" s="75">
        <f>IF(ISERROR(VLOOKUP(C142,#REF!,5,0)),0,VLOOKUP(C142,#REF!,5,0))</f>
        <v>0</v>
      </c>
      <c r="I142" s="148">
        <f t="shared" si="81"/>
        <v>0</v>
      </c>
      <c r="J142" s="75">
        <f t="shared" si="82"/>
        <v>0</v>
      </c>
      <c r="K142" s="148">
        <f t="shared" si="83"/>
        <v>0</v>
      </c>
      <c r="L142" s="148">
        <f>IF(ISERROR(VLOOKUP(C142,#REF!,6,0)),0,VLOOKUP(C142,#REF!,6,0))</f>
        <v>0</v>
      </c>
      <c r="M142" s="148">
        <f>IF(ISERROR(VLOOKUP(C142,#REF!,7,0)),0,VLOOKUP(C142,#REF!,7,0))</f>
        <v>0</v>
      </c>
      <c r="N142" s="145"/>
      <c r="O142" s="145" t="str">
        <f>IF(ISERROR(VLOOKUP(N142,POA!$A$2:$C$16,3,0)),"",VLOOKUP(N142,POA!$A$2:$C$16,3,0))</f>
        <v/>
      </c>
      <c r="P142" s="78"/>
      <c r="Q142" s="78" t="str">
        <f>IF(ISERROR(VLOOKUP(P142,POA!$A$2:$F$16,4,0)),"",VLOOKUP(P142,POA!$A$2:$F$16,4,0))</f>
        <v/>
      </c>
      <c r="R142" s="80" t="str">
        <f>IF(ISERROR(VLOOKUP(N142,POA!$A$2:$C$16,2,0)),"",VLOOKUP(N142,POA!$A$2:$C$16,2,0))</f>
        <v/>
      </c>
      <c r="S142" s="85"/>
      <c r="T142" s="84" t="str">
        <f>IF(OR(S133=0,N142="",R142=""),"",IF(S133&gt;=(0.4*R142),"HABIL","NO HABIL"))</f>
        <v/>
      </c>
      <c r="U142" s="85"/>
      <c r="V142" s="84" t="str">
        <f>IF(OR(U133=0,N142="",R142=""),"",IF(U133&gt;=(0.5*R142),"HABIL","NO HABIL"))</f>
        <v/>
      </c>
      <c r="W142" s="85"/>
      <c r="X142" s="84" t="str">
        <f>IF(OR(W133=0,N142="",R142=""),"",IF(W133&gt;=$X$9,"HABIL","NO HABIL"))</f>
        <v/>
      </c>
      <c r="Y142" s="112"/>
      <c r="Z142" s="84" t="str">
        <f>IF(OR(Y133=0,N142="",R142=""),"",IF(Y133&lt;=$Z$9,"HABIL","NO HABIL"))</f>
        <v/>
      </c>
      <c r="AA142" s="78">
        <v>0</v>
      </c>
      <c r="AB142" s="78"/>
      <c r="AC142" s="84" t="str">
        <f>IF(OR(AB133=0,N142="",R142=""),"",IF(AB133&gt;=$AC$9,"HABIL","NO HABIL"))</f>
        <v/>
      </c>
      <c r="AD142" s="84" t="str">
        <f t="shared" si="51"/>
        <v/>
      </c>
      <c r="AE142" s="114">
        <f t="shared" si="84"/>
        <v>0</v>
      </c>
      <c r="AF142" s="105" t="str">
        <f t="shared" si="85"/>
        <v>MIPYME</v>
      </c>
      <c r="AG142" s="125"/>
      <c r="AH142" s="84" t="str">
        <f>IF(OR(AG133=0,N142="",R142=""),"",IF(AG133&gt;=$AH$9,"HABIL","NO HABIL"))</f>
        <v/>
      </c>
      <c r="AI142" s="125"/>
      <c r="AJ142" s="84" t="str">
        <f>IF(OR(AI133=0,N142="",R142=""),"",IF(AI133&gt;=$AJ$9,"HABIL","NO HABIL"))</f>
        <v/>
      </c>
      <c r="AK142" s="118" t="str">
        <f t="shared" si="86"/>
        <v/>
      </c>
    </row>
    <row r="143" spans="2:37" ht="18" customHeight="1" thickBot="1" x14ac:dyDescent="0.3">
      <c r="B143" s="93" t="str">
        <f>IF(C143="","",B142+0.1)</f>
        <v/>
      </c>
      <c r="C143" s="96"/>
      <c r="D143" s="96"/>
      <c r="E143" s="79">
        <f>IF(ISERROR(VLOOKUP(C143,#REF!,2,0)),0,VLOOKUP(C143,#REF!,2,0))</f>
        <v>0</v>
      </c>
      <c r="F143" s="79">
        <f>IF(ISERROR(VLOOKUP(C143,#REF!,3,0)),0,VLOOKUP(C143,#REF!,3,0))</f>
        <v>0</v>
      </c>
      <c r="G143" s="79">
        <f>IF(ISERROR(VLOOKUP(C143,#REF!,4,0)),0,VLOOKUP(C143,#REF!,4,0))</f>
        <v>0</v>
      </c>
      <c r="H143" s="79">
        <f>IF(ISERROR(VLOOKUP(C143,#REF!,5,0)),0,VLOOKUP(C143,#REF!,5,0))</f>
        <v>0</v>
      </c>
      <c r="I143" s="79">
        <f t="shared" si="81"/>
        <v>0</v>
      </c>
      <c r="J143" s="79">
        <f t="shared" si="82"/>
        <v>0</v>
      </c>
      <c r="K143" s="79">
        <f t="shared" si="83"/>
        <v>0</v>
      </c>
      <c r="L143" s="79">
        <f>IF(ISERROR(VLOOKUP(C143,#REF!,6,0)),0,VLOOKUP(C143,#REF!,6,0))</f>
        <v>0</v>
      </c>
      <c r="M143" s="79">
        <f>IF(ISERROR(VLOOKUP(C143,#REF!,7,0)),0,VLOOKUP(C143,#REF!,7,0))</f>
        <v>0</v>
      </c>
      <c r="N143" s="146"/>
      <c r="O143" s="146" t="str">
        <f>IF(ISERROR(VLOOKUP(N143,POA!$A$2:$C$16,3,0)),"",VLOOKUP(N143,POA!$A$2:$C$16,3,0))</f>
        <v/>
      </c>
      <c r="P143" s="90"/>
      <c r="Q143" s="90" t="str">
        <f>IF(ISERROR(VLOOKUP(P143,POA!$A$2:$F$16,4,0)),"",VLOOKUP(P143,POA!$A$2:$F$16,4,0))</f>
        <v/>
      </c>
      <c r="R143" s="83" t="str">
        <f>IF(ISERROR(VLOOKUP(N143,POA!$A$2:$C$16,2,0)),"",VLOOKUP(N143,POA!$A$2:$C$16,2,0))</f>
        <v/>
      </c>
      <c r="S143" s="92"/>
      <c r="T143" s="91" t="str">
        <f>IF(OR(S133=0,N143="",R143=""),"",IF(S133&gt;=(0.4*R143),"HABIL","NO HABIL"))</f>
        <v/>
      </c>
      <c r="U143" s="92"/>
      <c r="V143" s="91" t="str">
        <f>IF(OR(U133=0,N143="",R143=""),"",IF(U133&gt;=(0.5*R143),"HABIL","NO HABIL"))</f>
        <v/>
      </c>
      <c r="W143" s="92"/>
      <c r="X143" s="91" t="str">
        <f>IF(OR(W133=0,N143="",R143=""),"",IF(W133&gt;=$X$9,"HABIL","NO HABIL"))</f>
        <v/>
      </c>
      <c r="Y143" s="113"/>
      <c r="Z143" s="91" t="str">
        <f>IF(OR(Y133=0,N143="",R143=""),"",IF(Y133&lt;=$Z$9,"HABIL","NO HABIL"))</f>
        <v/>
      </c>
      <c r="AA143" s="90">
        <v>0</v>
      </c>
      <c r="AB143" s="90"/>
      <c r="AC143" s="91" t="str">
        <f>IF(OR(AB133=0,N143="",R143=""),"",IF(AB133&gt;=$AC$9,"HABIL","NO HABIL"))</f>
        <v/>
      </c>
      <c r="AD143" s="91" t="str">
        <f t="shared" si="51"/>
        <v/>
      </c>
      <c r="AE143" s="116">
        <f t="shared" si="84"/>
        <v>0</v>
      </c>
      <c r="AF143" s="106" t="str">
        <f t="shared" si="85"/>
        <v>MIPYME</v>
      </c>
      <c r="AG143" s="126"/>
      <c r="AH143" s="91" t="str">
        <f>IF(OR(AG133=0,N143="",R143=""),"",IF(AG133&gt;=$AH$9,"HABIL","NO HABIL"))</f>
        <v/>
      </c>
      <c r="AI143" s="126"/>
      <c r="AJ143" s="91" t="str">
        <f>IF(OR(AI133=0,N143="",R143=""),"",IF(AI133&gt;=$AJ$9,"HABIL","NO HABIL"))</f>
        <v/>
      </c>
      <c r="AK143" s="119" t="str">
        <f t="shared" si="86"/>
        <v/>
      </c>
    </row>
    <row r="144" spans="2:37" ht="18" customHeight="1" x14ac:dyDescent="0.25">
      <c r="B144" s="86">
        <v>13</v>
      </c>
      <c r="C144" s="87" t="s">
        <v>233</v>
      </c>
      <c r="D144" s="94">
        <f>IF(SUM(D145:D154)=0,"",SUM(D145:D154))</f>
        <v>1</v>
      </c>
      <c r="E144" s="88">
        <f>IF(ISERROR(($D145*E145)+($D146*E146)+($D147*E147)+($D148*E148)+($D149*E149)+($D150*E150)+($D151*E151)+($D152*E152)+($D153*E153)+($D154*E154)),"",($D145*E145)+($D146*E146)+($D147*E147)+($D148*E148)+($D149*E149)+($D150*E150)+($D151*E151)+($D152*E152)+($D153*E153)+($D154*E154))</f>
        <v>1397256143.5999999</v>
      </c>
      <c r="F144" s="88">
        <f>IF(ISERROR(($D145*F145)+($D146*F146)+($D147*F147)+($D148*F148)+($D149*F149)+($D150*F150)+($D151*F151)+($D152*F152)+($D153*F153)+($D154*F154)),"",($D145*F145)+($D146*F146)+($D147*F147)+($D148*F148)+($D149*F149)+($D150*F150)+($D151*F151)+($D152*F152)+($D153*F153)+($D154*F154))</f>
        <v>2341928433.5999999</v>
      </c>
      <c r="G144" s="88">
        <f>IF(ISERROR(($D145*G145)+($D146*G146)+($D147*G147)+($D148*G148)+($D149*G149)+($D150*G150)+($D151*G151)+($D152*G152)+($D153*G153)+($D154*G154)),"",($D145*G145)+($D146*G146)+($D147*G147)+($D148*G148)+($D149*G149)+($D150*G150)+($D151*G151)+($D152*G152)+($D153*G153)+($D154*G154))</f>
        <v>67805768.5</v>
      </c>
      <c r="H144" s="88">
        <f>IF(ISERROR(($D145*H145)+($D146*H146)+($D147*H147)+($D148*H148)+($D149*H149)+($D150*H150)+($D151*H151)+($D152*H152)+($D153*H153)+($D154*H154)),"",($D145*H145)+($D146*H146)+($D147*H147)+($D148*H148)+($D149*H149)+($D150*H150)+($D151*H151)+($D152*H152)+($D153*H153)+($D154*H154))</f>
        <v>252615794.5</v>
      </c>
      <c r="I144" s="88">
        <f>IF(ISERROR(SUM(I145:I154)),"",SUM(I145:I154))</f>
        <v>2658900750.1999998</v>
      </c>
      <c r="J144" s="88">
        <f>IF(ISERROR(SUM(J145:J154)),"",SUM(J145:J154))</f>
        <v>4178625278.1999998</v>
      </c>
      <c r="K144" s="88">
        <f>IF(ISERROR(($D145*K145)+($D146*K146)+($D147*K147)+($D148*K148)+($D149*K149)+($D150*K150)+($D151*K151)+($D152*K152)+($D153*K153)+($D154*K154)),"",($D145*K145)+($D146*K146)+($D147*K147)+($D148*K148)+($D149*K149)+($D150*K150)+($D151*K151)+($D152*K152)+($D153*K153)+($D154*K154))</f>
        <v>2089312639.0999999</v>
      </c>
      <c r="L144" s="88">
        <f>IF(ISERROR(($D145*L145)+($D146*L146)+($D147*L147)+($D148*L148)+($D149*L149)+($D150*L150)+($D151*L151)+($D152*L152)+($D153*L153)+($D154*L154)),"",($D145*L145)+($D146*L146)+($D147*L147)+($D148*L148)+($D149*L149)+($D150*L150)+($D151*L151)+($D152*L152)+($D153*L153)+($D154*L154))</f>
        <v>327625493</v>
      </c>
      <c r="M144" s="88">
        <f>IF(ISERROR(($D145*M145)+($D146*M146)+($D147*M147)+($D148*M148)+($D149*M149)+($D150*M150)+($D151*M151)+($D152*M152)+($D153*M153)+($D154*M154)),"",($D145*M145)+($D146*M146)+($D147*M147)+($D148*M148)+($D149*M149)+($D150*M150)+($D151*M151)+($D152*M152)+($D153*M153)+($D154*M154))</f>
        <v>14149544.5</v>
      </c>
      <c r="N144" s="81">
        <v>1</v>
      </c>
      <c r="O144" s="151">
        <f>IF(ISERROR(VLOOKUP(N144,POA!$A$2:$C$16,3,0)),"",VLOOKUP(N144,POA!$A$2:$C$16,3,0))</f>
        <v>8</v>
      </c>
      <c r="P144" s="97"/>
      <c r="Q144" s="81">
        <f>+SUM(Q145:Q154)</f>
        <v>0</v>
      </c>
      <c r="R144" s="82">
        <f>IF(ISERROR(VLOOKUP(N144,POA!$A$2:$C$16,2,0)),"",VLOOKUP(N144,POA!$A$2:$C$16,2,0))</f>
        <v>2700000000</v>
      </c>
      <c r="S144" s="149">
        <f>SUM(I144)</f>
        <v>2658900750.1999998</v>
      </c>
      <c r="T144" s="89" t="str">
        <f>IF(OR(S144=0,N144="",R144=""),"",IF(S144&gt;=(R144/O144),"HABIL","NO HABIL"))</f>
        <v>HABIL</v>
      </c>
      <c r="U144" s="88">
        <f>SUM(J144)</f>
        <v>4178625278.1999998</v>
      </c>
      <c r="V144" s="89" t="str">
        <f>IF(OR(U144=0,N144="",R144=""),"",IF(U144&gt;=(20%*R144),"HABIL","NO HABIL"))</f>
        <v>HABIL</v>
      </c>
      <c r="W144" s="88">
        <f>IF(ISERROR(SUM(E144/G144)),0,SUM(E144/G144))</f>
        <v>20.60674444829867</v>
      </c>
      <c r="X144" s="89" t="str">
        <f>IF(OR(W144=0,N144="",R144=""),"",IF(W144&gt;=$X$9,"HABIL","NO HABIL"))</f>
        <v>HABIL</v>
      </c>
      <c r="Y144" s="153">
        <f>IF(ISERROR(SUM(H144/F144)),0,SUM(H144/F144))</f>
        <v>0.10786657306674412</v>
      </c>
      <c r="Z144" s="89" t="str">
        <f>IF(OR(Y144=0,N144="",R144=""),"",IF(Y144&lt;=$Z$9,"HABIL","NO HABIL"))</f>
        <v>HABIL</v>
      </c>
      <c r="AA144" s="81">
        <f>+SUM(AA145:AA154)</f>
        <v>0</v>
      </c>
      <c r="AB144" s="153">
        <f>IF(ISERROR(SUM(L144/M144)),0,SUM(L144/M144))</f>
        <v>23.154490450204953</v>
      </c>
      <c r="AC144" s="89" t="str">
        <f>IF(OR(AB144=0,N144="",R144=""),"",IF(AB144&gt;=$AC$9,"HABIL","NO HABIL"))</f>
        <v>HABIL</v>
      </c>
      <c r="AD144" s="89" t="str">
        <f t="shared" si="51"/>
        <v>HABIL</v>
      </c>
      <c r="AE144" s="115"/>
      <c r="AF144" s="104"/>
      <c r="AG144" s="153">
        <f>IF(ISERROR(SUM(L144/K144)),0,SUM(L144/K144))</f>
        <v>0.15681018095076915</v>
      </c>
      <c r="AH144" s="89" t="str">
        <f>IF(OR(AG144=0,N144="",R144=""),"",IF(AG144&gt;=$AH$9,"HABIL","NO HABIL"))</f>
        <v>HABIL</v>
      </c>
      <c r="AI144" s="153">
        <f>IF(ISERROR(SUM(L144/F144)),0,SUM(L144/F144))</f>
        <v>0.13989560410963364</v>
      </c>
      <c r="AJ144" s="89" t="str">
        <f>IF(OR(AI144=0,N144="",R144=""),"",IF(AI144&gt;=$AJ$9,"HABIL","NO HABIL"))</f>
        <v>HABIL</v>
      </c>
      <c r="AK144" s="117" t="str">
        <f t="shared" si="86"/>
        <v>HABIL</v>
      </c>
    </row>
    <row r="145" spans="2:37" ht="18" customHeight="1" x14ac:dyDescent="0.25">
      <c r="B145" s="76">
        <f t="shared" ref="B145:B150" si="87">IF(C145="","",B144+0.1)</f>
        <v>13.1</v>
      </c>
      <c r="C145" s="77" t="s">
        <v>234</v>
      </c>
      <c r="D145" s="156">
        <v>0.5</v>
      </c>
      <c r="E145" s="75">
        <v>2187106666.1999998</v>
      </c>
      <c r="F145" s="75">
        <v>3324294166.1999998</v>
      </c>
      <c r="G145" s="75">
        <v>99385537</v>
      </c>
      <c r="H145" s="75">
        <v>469005589</v>
      </c>
      <c r="I145" s="148">
        <f t="shared" ref="I145:I154" si="88">IF(ISERROR(E145-G145),"",E145-G145)</f>
        <v>2087721129.1999998</v>
      </c>
      <c r="J145" s="75">
        <f t="shared" ref="J145:J154" si="89">IF(ISERROR(F145-H145),"",F145-H145)</f>
        <v>2855288577.1999998</v>
      </c>
      <c r="K145" s="148">
        <f t="shared" ref="K145:K154" si="90">IF(ISERROR(F145-H145),"",F145-H145)</f>
        <v>2855288577.1999998</v>
      </c>
      <c r="L145" s="148">
        <v>362768464</v>
      </c>
      <c r="M145" s="148">
        <v>15988669</v>
      </c>
      <c r="N145" s="147"/>
      <c r="O145" s="152" t="str">
        <f>IF(ISERROR(VLOOKUP(N145,POA!$A$2:$C$16,3,0)),"",VLOOKUP(N145,POA!$A$2:$C$16,3,0))</f>
        <v/>
      </c>
      <c r="P145" s="78"/>
      <c r="Q145" s="78" t="str">
        <f>IF(ISERROR(VLOOKUP(P145,POA!$A$2:$F$16,4,0)),"",VLOOKUP(P145,POA!$A$2:$F$16,4,0))</f>
        <v/>
      </c>
      <c r="R145" s="80" t="str">
        <f>IF(ISERROR(VLOOKUP(N145,POA!$A$2:$C$16,2,0)),"",VLOOKUP(N145,POA!$A$2:$C$16,2,0))</f>
        <v/>
      </c>
      <c r="S145" s="85"/>
      <c r="T145" s="84" t="str">
        <f>IF(OR(S144=0,N145="",R145=""),"",IF(S144&gt;=(0.4*R145),"HABIL","NO HABIL"))</f>
        <v/>
      </c>
      <c r="U145" s="85"/>
      <c r="V145" s="84" t="str">
        <f>IF(OR(U144=0,N145="",R145=""),"",IF(U144&gt;=(20%*R145),"HABIL","NO HABIL"))</f>
        <v/>
      </c>
      <c r="W145" s="85"/>
      <c r="X145" s="84" t="str">
        <f>IF(OR(W144=0,N145="",R145=""),"",IF(W144&gt;=$X$9,"HABIL","NO HABIL"))</f>
        <v/>
      </c>
      <c r="Y145" s="112"/>
      <c r="Z145" s="84" t="str">
        <f>IF(OR(Y144=0,N145="",R145=""),"",IF(Y144&lt;=$Z$9,"HABIL","NO HABIL"))</f>
        <v/>
      </c>
      <c r="AA145" s="78" t="s">
        <v>198</v>
      </c>
      <c r="AB145" s="78"/>
      <c r="AC145" s="84" t="str">
        <f>IF(OR(AB144=0,N145="",R145=""),"",IF(AB144&gt;=$AC$9,"HABIL","NO HABIL"))</f>
        <v/>
      </c>
      <c r="AD145" s="84" t="str">
        <f t="shared" si="51"/>
        <v/>
      </c>
      <c r="AE145" s="114">
        <f t="shared" ref="AE145:AE154" si="91">IF(ISERROR(F145/$AF$9),"",F145/$AF$9)</f>
        <v>5866.0564076230803</v>
      </c>
      <c r="AF145" s="105" t="str">
        <f>+IF(AE145&lt;$AF$10,"MIPYME","NO CUMPLE")</f>
        <v>MIPYME</v>
      </c>
      <c r="AG145" s="125"/>
      <c r="AH145" s="84" t="str">
        <f>IF(OR(AG144=0,N145="",R145=""),"",IF(AG144&gt;=$AH$9,"HABIL","NO HABIL"))</f>
        <v/>
      </c>
      <c r="AI145" s="125"/>
      <c r="AJ145" s="84" t="str">
        <f>IF(OR(AI144=0,N145="",R145=""),"",IF(AI144&gt;=$AJ$9,"HABIL","NO HABIL"))</f>
        <v/>
      </c>
      <c r="AK145" s="120" t="str">
        <f>IF(OR(AH145="",AJ145=""),"",IF(AH145="NO HABIL","NO HABIL",IF(AJ145="NO HABIL","NO HABIL",IF(AJ145="NO HABIL","NO HABIL","HABIL"))))</f>
        <v/>
      </c>
    </row>
    <row r="146" spans="2:37" ht="18" customHeight="1" x14ac:dyDescent="0.25">
      <c r="B146" s="76">
        <f t="shared" si="87"/>
        <v>13.2</v>
      </c>
      <c r="C146" s="95" t="s">
        <v>235</v>
      </c>
      <c r="D146" s="156">
        <v>0.5</v>
      </c>
      <c r="E146" s="75">
        <v>607405621</v>
      </c>
      <c r="F146" s="75">
        <v>1359562701</v>
      </c>
      <c r="G146" s="75">
        <v>36226000</v>
      </c>
      <c r="H146" s="75">
        <v>36226000</v>
      </c>
      <c r="I146" s="148">
        <f t="shared" si="88"/>
        <v>571179621</v>
      </c>
      <c r="J146" s="75">
        <f t="shared" si="89"/>
        <v>1323336701</v>
      </c>
      <c r="K146" s="148">
        <f t="shared" si="90"/>
        <v>1323336701</v>
      </c>
      <c r="L146" s="148">
        <v>292482522</v>
      </c>
      <c r="M146" s="148">
        <v>12310420</v>
      </c>
      <c r="N146" s="145"/>
      <c r="O146" s="145" t="str">
        <f>IF(ISERROR(VLOOKUP(N146,POA!$A$2:$C$16,3,0)),"",VLOOKUP(N146,POA!$A$2:$C$16,3,0))</f>
        <v/>
      </c>
      <c r="P146" s="78"/>
      <c r="Q146" s="78" t="str">
        <f>IF(ISERROR(VLOOKUP(P146,POA!$A$2:$F$16,4,0)),"",VLOOKUP(P146,POA!$A$2:$F$16,4,0))</f>
        <v/>
      </c>
      <c r="R146" s="80" t="str">
        <f>IF(ISERROR(VLOOKUP(N146,POA!$A$2:$C$16,2,0)),"",VLOOKUP(N146,POA!$A$2:$C$16,2,0))</f>
        <v/>
      </c>
      <c r="S146" s="85"/>
      <c r="T146" s="84" t="str">
        <f>IF(OR(S144=0,N146="",R146=""),"",IF(S144&gt;=(0.4*R146),"HABIL","NO HABIL"))</f>
        <v/>
      </c>
      <c r="U146" s="85"/>
      <c r="V146" s="84" t="str">
        <f>IF(OR(U144=0,N146="",R146=""),"",IF(U144&gt;=(20%*R146),"HABIL","NO HABIL"))</f>
        <v/>
      </c>
      <c r="W146" s="85"/>
      <c r="X146" s="84" t="str">
        <f>IF(OR(W144=0,N146="",R146=""),"",IF(W144&gt;=$X$9,"HABIL","NO HABIL"))</f>
        <v/>
      </c>
      <c r="Y146" s="112"/>
      <c r="Z146" s="84" t="str">
        <f>IF(OR(Y144=0,N146="",R146=""),"",IF(Y144&lt;=$Z$9,"HABIL","NO HABIL"))</f>
        <v/>
      </c>
      <c r="AA146" s="78" t="s">
        <v>198</v>
      </c>
      <c r="AB146" s="78"/>
      <c r="AC146" s="84" t="str">
        <f>IF(OR(AB144=0,N146="",R146=""),"",IF(AB144&gt;=$AC$9,"HABIL","NO HABIL"))</f>
        <v/>
      </c>
      <c r="AD146" s="84" t="str">
        <f t="shared" si="51"/>
        <v/>
      </c>
      <c r="AE146" s="114">
        <f t="shared" si="91"/>
        <v>2399.0871731074644</v>
      </c>
      <c r="AF146" s="105" t="str">
        <f t="shared" ref="AF146:AF154" si="92">+IF(AE146&lt;$AF$10,"MIPYME","NO CUMPLE")</f>
        <v>MIPYME</v>
      </c>
      <c r="AG146" s="125"/>
      <c r="AH146" s="84" t="str">
        <f>IF(OR(AG144=0,N146="",R146=""),"",IF(AG144&gt;=$AH$9,"HABIL","NO HABIL"))</f>
        <v/>
      </c>
      <c r="AI146" s="125"/>
      <c r="AJ146" s="84" t="str">
        <f>IF(OR(AI144=0,N146="",R146=""),"",IF(AI144&gt;=$AJ$9,"HABIL","NO HABIL"))</f>
        <v/>
      </c>
      <c r="AK146" s="121" t="str">
        <f t="shared" ref="AK146:AK154" si="93">IF(OR(AH146="",AJ146=""),"",IF(AH146="NO HABIL","NO HABIL",IF(AJ146="NO HABIL","NO HABIL",IF(AJ146="NO HABIL","NO HABIL","HABIL"))))</f>
        <v/>
      </c>
    </row>
    <row r="147" spans="2:37" ht="18" customHeight="1" x14ac:dyDescent="0.25">
      <c r="B147" s="76" t="str">
        <f t="shared" si="87"/>
        <v/>
      </c>
      <c r="C147" s="95"/>
      <c r="D147" s="156"/>
      <c r="E147" s="75">
        <f>IF(ISERROR(VLOOKUP(C147,#REF!,2,0)),0,VLOOKUP(C147,#REF!,2,0))</f>
        <v>0</v>
      </c>
      <c r="F147" s="75">
        <f>IF(ISERROR(VLOOKUP(C147,#REF!,3,0)),0,VLOOKUP(C147,#REF!,3,0))</f>
        <v>0</v>
      </c>
      <c r="G147" s="75">
        <f>IF(ISERROR(VLOOKUP(C147,#REF!,4,0)),0,VLOOKUP(C147,#REF!,4,0))</f>
        <v>0</v>
      </c>
      <c r="H147" s="75">
        <f>IF(ISERROR(VLOOKUP(C147,#REF!,5,0)),0,VLOOKUP(C147,#REF!,5,0))</f>
        <v>0</v>
      </c>
      <c r="I147" s="148">
        <f t="shared" si="88"/>
        <v>0</v>
      </c>
      <c r="J147" s="75">
        <f t="shared" si="89"/>
        <v>0</v>
      </c>
      <c r="K147" s="148">
        <f t="shared" si="90"/>
        <v>0</v>
      </c>
      <c r="L147" s="148">
        <f>IF(ISERROR(VLOOKUP(C147,#REF!,6,0)),0,VLOOKUP(C147,#REF!,6,0))</f>
        <v>0</v>
      </c>
      <c r="M147" s="148">
        <f>IF(ISERROR(VLOOKUP(C147,#REF!,7,0)),0,VLOOKUP(C147,#REF!,7,0))</f>
        <v>0</v>
      </c>
      <c r="N147" s="145"/>
      <c r="O147" s="145" t="str">
        <f>IF(ISERROR(VLOOKUP(N147,POA!$A$2:$C$16,3,0)),"",VLOOKUP(N147,POA!$A$2:$C$16,3,0))</f>
        <v/>
      </c>
      <c r="P147" s="78"/>
      <c r="Q147" s="78" t="str">
        <f>IF(ISERROR(VLOOKUP(P147,POA!$A$2:$F$16,4,0)),"",VLOOKUP(P147,POA!$A$2:$F$16,4,0))</f>
        <v/>
      </c>
      <c r="R147" s="80" t="str">
        <f>IF(ISERROR(VLOOKUP(N147,POA!$A$2:$C$16,2,0)),"",VLOOKUP(N147,POA!$A$2:$C$16,2,0))</f>
        <v/>
      </c>
      <c r="S147" s="85"/>
      <c r="T147" s="84" t="str">
        <f>IF(OR(S144=0,N147="",R147=""),"",IF(S144&gt;=(0.4*R147),"HABIL","NO HABIL"))</f>
        <v/>
      </c>
      <c r="U147" s="85"/>
      <c r="V147" s="84" t="str">
        <f>IF(OR(U144=0,N147="",R147=""),"",IF(U144&gt;=(0.5*R147),"HABIL","NO HABIL"))</f>
        <v/>
      </c>
      <c r="W147" s="85"/>
      <c r="X147" s="84" t="str">
        <f>IF(OR(W144=0,N147="",R147=""),"",IF(W144&gt;=$X$9,"HABIL","NO HABIL"))</f>
        <v/>
      </c>
      <c r="Y147" s="112"/>
      <c r="Z147" s="84" t="str">
        <f>IF(OR(Y144=0,N147="",R147=""),"",IF(Y144&lt;=$Z$9,"HABIL","NO HABIL"))</f>
        <v/>
      </c>
      <c r="AA147" s="78">
        <v>0</v>
      </c>
      <c r="AB147" s="78"/>
      <c r="AC147" s="84" t="str">
        <f>IF(OR(AB144=0,N147="",R147=""),"",IF(AB144&gt;=$AC$9,"HABIL","NO HABIL"))</f>
        <v/>
      </c>
      <c r="AD147" s="84" t="str">
        <f t="shared" si="51"/>
        <v/>
      </c>
      <c r="AE147" s="114">
        <f t="shared" si="91"/>
        <v>0</v>
      </c>
      <c r="AF147" s="105" t="str">
        <f t="shared" si="92"/>
        <v>MIPYME</v>
      </c>
      <c r="AG147" s="125"/>
      <c r="AH147" s="84" t="str">
        <f>IF(OR(AG144=0,N147="",R147=""),"",IF(AG144&gt;=$AH$9,"HABIL","NO HABIL"))</f>
        <v/>
      </c>
      <c r="AI147" s="125"/>
      <c r="AJ147" s="84" t="str">
        <f>IF(OR(AI144=0,N147="",R147=""),"",IF(AI144&gt;=$AJ$9,"HABIL","NO HABIL"))</f>
        <v/>
      </c>
      <c r="AK147" s="121" t="str">
        <f t="shared" si="93"/>
        <v/>
      </c>
    </row>
    <row r="148" spans="2:37" ht="18" customHeight="1" x14ac:dyDescent="0.25">
      <c r="B148" s="76" t="str">
        <f t="shared" si="87"/>
        <v/>
      </c>
      <c r="C148" s="95"/>
      <c r="D148" s="156"/>
      <c r="E148" s="75">
        <f>IF(ISERROR(VLOOKUP(C148,#REF!,2,0)),0,VLOOKUP(C148,#REF!,2,0))</f>
        <v>0</v>
      </c>
      <c r="F148" s="75">
        <f>IF(ISERROR(VLOOKUP(C148,#REF!,3,0)),0,VLOOKUP(C148,#REF!,3,0))</f>
        <v>0</v>
      </c>
      <c r="G148" s="75">
        <f>IF(ISERROR(VLOOKUP(C148,#REF!,4,0)),0,VLOOKUP(C148,#REF!,4,0))</f>
        <v>0</v>
      </c>
      <c r="H148" s="75">
        <f>IF(ISERROR(VLOOKUP(C148,#REF!,5,0)),0,VLOOKUP(C148,#REF!,5,0))</f>
        <v>0</v>
      </c>
      <c r="I148" s="148">
        <f t="shared" si="88"/>
        <v>0</v>
      </c>
      <c r="J148" s="75">
        <f t="shared" si="89"/>
        <v>0</v>
      </c>
      <c r="K148" s="148">
        <f t="shared" si="90"/>
        <v>0</v>
      </c>
      <c r="L148" s="148">
        <f>IF(ISERROR(VLOOKUP(C148,#REF!,6,0)),0,VLOOKUP(C148,#REF!,6,0))</f>
        <v>0</v>
      </c>
      <c r="M148" s="148">
        <f>IF(ISERROR(VLOOKUP(C148,#REF!,7,0)),0,VLOOKUP(C148,#REF!,7,0))</f>
        <v>0</v>
      </c>
      <c r="N148" s="145"/>
      <c r="O148" s="145" t="str">
        <f>IF(ISERROR(VLOOKUP(N148,POA!$A$2:$C$16,3,0)),"",VLOOKUP(N148,POA!$A$2:$C$16,3,0))</f>
        <v/>
      </c>
      <c r="P148" s="78"/>
      <c r="Q148" s="78" t="str">
        <f>IF(ISERROR(VLOOKUP(P148,POA!$A$2:$F$16,4,0)),"",VLOOKUP(P148,POA!$A$2:$F$16,4,0))</f>
        <v/>
      </c>
      <c r="R148" s="80" t="str">
        <f>IF(ISERROR(VLOOKUP(N148,POA!$A$2:$C$16,2,0)),"",VLOOKUP(N148,POA!$A$2:$C$16,2,0))</f>
        <v/>
      </c>
      <c r="S148" s="85"/>
      <c r="T148" s="84" t="str">
        <f>IF(OR(S144=0,N148="",R148=""),"",IF(S144&gt;=(0.4*R148),"HABIL","NO HABIL"))</f>
        <v/>
      </c>
      <c r="U148" s="85"/>
      <c r="V148" s="84" t="str">
        <f>IF(OR(U144=0,N148="",R148=""),"",IF(U144&gt;=(0.5*R148),"HABIL","NO HABIL"))</f>
        <v/>
      </c>
      <c r="W148" s="85"/>
      <c r="X148" s="84" t="str">
        <f>IF(OR(W144=0,N148="",R148=""),"",IF(W144&gt;=$X$9,"HABIL","NO HABIL"))</f>
        <v/>
      </c>
      <c r="Y148" s="112"/>
      <c r="Z148" s="84" t="str">
        <f>IF(OR(Y144=0,N148="",R148=""),"",IF(Y144&lt;=$Z$9,"HABIL","NO HABIL"))</f>
        <v/>
      </c>
      <c r="AA148" s="78">
        <v>0</v>
      </c>
      <c r="AB148" s="78"/>
      <c r="AC148" s="84" t="str">
        <f>IF(OR(AB144=0,N148="",R148=""),"",IF(AB144&gt;=$AC$9,"HABIL","NO HABIL"))</f>
        <v/>
      </c>
      <c r="AD148" s="84" t="str">
        <f t="shared" si="51"/>
        <v/>
      </c>
      <c r="AE148" s="114">
        <f t="shared" si="91"/>
        <v>0</v>
      </c>
      <c r="AF148" s="105" t="str">
        <f t="shared" si="92"/>
        <v>MIPYME</v>
      </c>
      <c r="AG148" s="125"/>
      <c r="AH148" s="84" t="str">
        <f>IF(OR(AG144=0,N148="",R148=""),"",IF(AG144&gt;=$AH$9,"HABIL","NO HABIL"))</f>
        <v/>
      </c>
      <c r="AI148" s="125"/>
      <c r="AJ148" s="84" t="str">
        <f>IF(OR(AI144=0,N148="",R148=""),"",IF(AI144&gt;=$AJ$9,"HABIL","NO HABIL"))</f>
        <v/>
      </c>
      <c r="AK148" s="121" t="str">
        <f t="shared" si="93"/>
        <v/>
      </c>
    </row>
    <row r="149" spans="2:37" ht="18" customHeight="1" x14ac:dyDescent="0.25">
      <c r="B149" s="76" t="str">
        <f t="shared" si="87"/>
        <v/>
      </c>
      <c r="C149" s="95"/>
      <c r="D149" s="156"/>
      <c r="E149" s="75">
        <f>IF(ISERROR(VLOOKUP(C149,#REF!,2,0)),0,VLOOKUP(C149,#REF!,2,0))</f>
        <v>0</v>
      </c>
      <c r="F149" s="75">
        <f>IF(ISERROR(VLOOKUP(C149,#REF!,3,0)),0,VLOOKUP(C149,#REF!,3,0))</f>
        <v>0</v>
      </c>
      <c r="G149" s="75">
        <f>IF(ISERROR(VLOOKUP(C149,#REF!,4,0)),0,VLOOKUP(C149,#REF!,4,0))</f>
        <v>0</v>
      </c>
      <c r="H149" s="75">
        <f>IF(ISERROR(VLOOKUP(C149,#REF!,5,0)),0,VLOOKUP(C149,#REF!,5,0))</f>
        <v>0</v>
      </c>
      <c r="I149" s="148">
        <f t="shared" si="88"/>
        <v>0</v>
      </c>
      <c r="J149" s="75">
        <f t="shared" si="89"/>
        <v>0</v>
      </c>
      <c r="K149" s="148">
        <f t="shared" si="90"/>
        <v>0</v>
      </c>
      <c r="L149" s="148">
        <f>IF(ISERROR(VLOOKUP(C149,#REF!,6,0)),0,VLOOKUP(C149,#REF!,6,0))</f>
        <v>0</v>
      </c>
      <c r="M149" s="148">
        <f>IF(ISERROR(VLOOKUP(C149,#REF!,7,0)),0,VLOOKUP(C149,#REF!,7,0))</f>
        <v>0</v>
      </c>
      <c r="N149" s="145"/>
      <c r="O149" s="145" t="str">
        <f>IF(ISERROR(VLOOKUP(N149,POA!$A$2:$C$16,3,0)),"",VLOOKUP(N149,POA!$A$2:$C$16,3,0))</f>
        <v/>
      </c>
      <c r="P149" s="78"/>
      <c r="Q149" s="78" t="str">
        <f>IF(ISERROR(VLOOKUP(P149,POA!$A$2:$F$16,4,0)),"",VLOOKUP(P149,POA!$A$2:$F$16,4,0))</f>
        <v/>
      </c>
      <c r="R149" s="80" t="str">
        <f>IF(ISERROR(VLOOKUP(N149,POA!$A$2:$C$16,2,0)),"",VLOOKUP(N149,POA!$A$2:$C$16,2,0))</f>
        <v/>
      </c>
      <c r="S149" s="85"/>
      <c r="T149" s="84" t="str">
        <f>IF(OR(S144=0,N149="",R149=""),"",IF(S144&gt;=(0.4*R149),"HABIL","NO HABIL"))</f>
        <v/>
      </c>
      <c r="U149" s="85"/>
      <c r="V149" s="84" t="str">
        <f>IF(OR(U144=0,N149="",R149=""),"",IF(U144&gt;=(0.5*R149),"HABIL","NO HABIL"))</f>
        <v/>
      </c>
      <c r="W149" s="85"/>
      <c r="X149" s="84" t="str">
        <f>IF(OR(W144=0,N149="",R149=""),"",IF(W144&gt;=$X$9,"HABIL","NO HABIL"))</f>
        <v/>
      </c>
      <c r="Y149" s="112"/>
      <c r="Z149" s="84" t="str">
        <f>IF(OR(Y144=0,N149="",R149=""),"",IF(Y144&lt;=$Z$9,"HABIL","NO HABIL"))</f>
        <v/>
      </c>
      <c r="AA149" s="78">
        <v>0</v>
      </c>
      <c r="AB149" s="78"/>
      <c r="AC149" s="84" t="str">
        <f>IF(OR(AB144=0,N149="",R149=""),"",IF(AB144&gt;=$AC$9,"HABIL","NO HABIL"))</f>
        <v/>
      </c>
      <c r="AD149" s="84" t="str">
        <f t="shared" si="51"/>
        <v/>
      </c>
      <c r="AE149" s="114">
        <f t="shared" si="91"/>
        <v>0</v>
      </c>
      <c r="AF149" s="105" t="str">
        <f t="shared" si="92"/>
        <v>MIPYME</v>
      </c>
      <c r="AG149" s="125"/>
      <c r="AH149" s="84" t="str">
        <f>IF(OR(AG144=0,N149="",R149=""),"",IF(AG144&gt;=$AH$9,"HABIL","NO HABIL"))</f>
        <v/>
      </c>
      <c r="AI149" s="125"/>
      <c r="AJ149" s="84" t="str">
        <f>IF(OR(AI144=0,N149="",R149=""),"",IF(AI144&gt;=$AJ$9,"HABIL","NO HABIL"))</f>
        <v/>
      </c>
      <c r="AK149" s="118" t="str">
        <f t="shared" si="93"/>
        <v/>
      </c>
    </row>
    <row r="150" spans="2:37" ht="18" customHeight="1" x14ac:dyDescent="0.25">
      <c r="B150" s="76" t="str">
        <f t="shared" si="87"/>
        <v/>
      </c>
      <c r="C150" s="95"/>
      <c r="D150" s="156"/>
      <c r="E150" s="75">
        <f>IF(ISERROR(VLOOKUP(C150,#REF!,2,0)),0,VLOOKUP(C150,#REF!,2,0))</f>
        <v>0</v>
      </c>
      <c r="F150" s="75">
        <f>IF(ISERROR(VLOOKUP(C150,#REF!,3,0)),0,VLOOKUP(C150,#REF!,3,0))</f>
        <v>0</v>
      </c>
      <c r="G150" s="75">
        <f>IF(ISERROR(VLOOKUP(C150,#REF!,4,0)),0,VLOOKUP(C150,#REF!,4,0))</f>
        <v>0</v>
      </c>
      <c r="H150" s="75">
        <f>IF(ISERROR(VLOOKUP(C150,#REF!,5,0)),0,VLOOKUP(C150,#REF!,5,0))</f>
        <v>0</v>
      </c>
      <c r="I150" s="148">
        <f t="shared" si="88"/>
        <v>0</v>
      </c>
      <c r="J150" s="75">
        <f t="shared" si="89"/>
        <v>0</v>
      </c>
      <c r="K150" s="148">
        <f t="shared" si="90"/>
        <v>0</v>
      </c>
      <c r="L150" s="148">
        <f>IF(ISERROR(VLOOKUP(C150,#REF!,6,0)),0,VLOOKUP(C150,#REF!,6,0))</f>
        <v>0</v>
      </c>
      <c r="M150" s="148">
        <f>IF(ISERROR(VLOOKUP(C150,#REF!,7,0)),0,VLOOKUP(C150,#REF!,7,0))</f>
        <v>0</v>
      </c>
      <c r="N150" s="145"/>
      <c r="O150" s="145" t="str">
        <f>IF(ISERROR(VLOOKUP(N150,POA!$A$2:$C$16,3,0)),"",VLOOKUP(N150,POA!$A$2:$C$16,3,0))</f>
        <v/>
      </c>
      <c r="P150" s="78"/>
      <c r="Q150" s="78" t="str">
        <f>IF(ISERROR(VLOOKUP(P150,POA!$A$2:$F$16,4,0)),"",VLOOKUP(P150,POA!$A$2:$F$16,4,0))</f>
        <v/>
      </c>
      <c r="R150" s="80" t="str">
        <f>IF(ISERROR(VLOOKUP(N150,POA!$A$2:$C$16,2,0)),"",VLOOKUP(N150,POA!$A$2:$C$16,2,0))</f>
        <v/>
      </c>
      <c r="S150" s="85"/>
      <c r="T150" s="84" t="str">
        <f>IF(OR(S144=0,N150="",R150=""),"",IF(S144&gt;=(0.4*R150),"HABIL","NO HABIL"))</f>
        <v/>
      </c>
      <c r="U150" s="85"/>
      <c r="V150" s="84" t="str">
        <f>IF(OR(U144=0,N150="",R150=""),"",IF(U144&gt;=(0.5*R150),"HABIL","NO HABIL"))</f>
        <v/>
      </c>
      <c r="W150" s="85"/>
      <c r="X150" s="84" t="str">
        <f>IF(OR(W144=0,N150="",R150=""),"",IF(W144&gt;=$X$9,"HABIL","NO HABIL"))</f>
        <v/>
      </c>
      <c r="Y150" s="112"/>
      <c r="Z150" s="84" t="str">
        <f>IF(OR(Y144=0,N150="",R150=""),"",IF(Y144&lt;=$Z$9,"HABIL","NO HABIL"))</f>
        <v/>
      </c>
      <c r="AA150" s="78">
        <v>0</v>
      </c>
      <c r="AB150" s="78"/>
      <c r="AC150" s="84" t="str">
        <f>IF(OR(AB144=0,N150="",R150=""),"",IF(AB144&gt;=$AC$9,"HABIL","NO HABIL"))</f>
        <v/>
      </c>
      <c r="AD150" s="84" t="str">
        <f t="shared" si="51"/>
        <v/>
      </c>
      <c r="AE150" s="114">
        <f t="shared" si="91"/>
        <v>0</v>
      </c>
      <c r="AF150" s="105" t="str">
        <f t="shared" si="92"/>
        <v>MIPYME</v>
      </c>
      <c r="AG150" s="125"/>
      <c r="AH150" s="84" t="str">
        <f>IF(OR(AG144=0,N150="",R150=""),"",IF(AG144&gt;=$AH$9,"HABIL","NO HABIL"))</f>
        <v/>
      </c>
      <c r="AI150" s="125"/>
      <c r="AJ150" s="84" t="str">
        <f>IF(OR(AI144=0,N150="",R150=""),"",IF(AI144&gt;=$AJ$9,"HABIL","NO HABIL"))</f>
        <v/>
      </c>
      <c r="AK150" s="121" t="str">
        <f t="shared" si="93"/>
        <v/>
      </c>
    </row>
    <row r="151" spans="2:37" ht="18" customHeight="1" x14ac:dyDescent="0.25">
      <c r="B151" s="76" t="str">
        <f>IF(C151="","",B150+0.1)</f>
        <v/>
      </c>
      <c r="C151" s="95"/>
      <c r="D151" s="156"/>
      <c r="E151" s="75">
        <f>IF(ISERROR(VLOOKUP(C151,#REF!,2,0)),0,VLOOKUP(C151,#REF!,2,0))</f>
        <v>0</v>
      </c>
      <c r="F151" s="75">
        <f>IF(ISERROR(VLOOKUP(C151,#REF!,3,0)),0,VLOOKUP(C151,#REF!,3,0))</f>
        <v>0</v>
      </c>
      <c r="G151" s="75">
        <f>IF(ISERROR(VLOOKUP(C151,#REF!,4,0)),0,VLOOKUP(C151,#REF!,4,0))</f>
        <v>0</v>
      </c>
      <c r="H151" s="75">
        <f>IF(ISERROR(VLOOKUP(C151,#REF!,5,0)),0,VLOOKUP(C151,#REF!,5,0))</f>
        <v>0</v>
      </c>
      <c r="I151" s="148">
        <f t="shared" si="88"/>
        <v>0</v>
      </c>
      <c r="J151" s="75">
        <f t="shared" si="89"/>
        <v>0</v>
      </c>
      <c r="K151" s="148">
        <f t="shared" si="90"/>
        <v>0</v>
      </c>
      <c r="L151" s="148">
        <f>IF(ISERROR(VLOOKUP(C151,#REF!,6,0)),0,VLOOKUP(C151,#REF!,6,0))</f>
        <v>0</v>
      </c>
      <c r="M151" s="148">
        <f>IF(ISERROR(VLOOKUP(C151,#REF!,7,0)),0,VLOOKUP(C151,#REF!,7,0))</f>
        <v>0</v>
      </c>
      <c r="N151" s="145"/>
      <c r="O151" s="145" t="str">
        <f>IF(ISERROR(VLOOKUP(N151,POA!$A$2:$C$16,3,0)),"",VLOOKUP(N151,POA!$A$2:$C$16,3,0))</f>
        <v/>
      </c>
      <c r="P151" s="78"/>
      <c r="Q151" s="78" t="str">
        <f>IF(ISERROR(VLOOKUP(P151,POA!$A$2:$F$16,4,0)),"",VLOOKUP(P151,POA!$A$2:$F$16,4,0))</f>
        <v/>
      </c>
      <c r="R151" s="80" t="str">
        <f>IF(ISERROR(VLOOKUP(N151,POA!$A$2:$C$16,2,0)),"",VLOOKUP(N151,POA!$A$2:$C$16,2,0))</f>
        <v/>
      </c>
      <c r="S151" s="85"/>
      <c r="T151" s="84" t="str">
        <f>IF(OR(S144=0,N151="",R151=""),"",IF(S144&gt;=(0.4*R151),"HABIL","NO HABIL"))</f>
        <v/>
      </c>
      <c r="U151" s="85"/>
      <c r="V151" s="84" t="str">
        <f>IF(OR(U144=0,N151="",R151=""),"",IF(U144&gt;=(0.5*R151),"HABIL","NO HABIL"))</f>
        <v/>
      </c>
      <c r="W151" s="85"/>
      <c r="X151" s="84" t="str">
        <f>IF(OR(W144=0,N151="",R151=""),"",IF(W144&gt;=$X$9,"HABIL","NO HABIL"))</f>
        <v/>
      </c>
      <c r="Y151" s="112"/>
      <c r="Z151" s="84" t="str">
        <f>IF(OR(Y144=0,N151="",R151=""),"",IF(Y144&lt;=$Z$9,"HABIL","NO HABIL"))</f>
        <v/>
      </c>
      <c r="AA151" s="78">
        <v>0</v>
      </c>
      <c r="AB151" s="78"/>
      <c r="AC151" s="84" t="str">
        <f>IF(OR(AB144=0,N151="",R151=""),"",IF(AB144&gt;=$AC$9,"HABIL","NO HABIL"))</f>
        <v/>
      </c>
      <c r="AD151" s="84" t="str">
        <f t="shared" ref="AD151:AD154" si="94">IF(OR(T151="",V151="",X151="",Z151="",AC151=""),"",IF(T151="NO HABIL","NO HABIL",IF(V151="NO HABIL","NO HABIL",IF(X151="NO HABIL","NO HABIL",IF(Z151="NO HABIL","NO HABIL",IF(AC151="NO HABIL","NO HABIL",IF(AC151="NO HABIL","NO HABIL","HABIL")))))))</f>
        <v/>
      </c>
      <c r="AE151" s="114">
        <f t="shared" si="91"/>
        <v>0</v>
      </c>
      <c r="AF151" s="105" t="str">
        <f t="shared" si="92"/>
        <v>MIPYME</v>
      </c>
      <c r="AG151" s="125"/>
      <c r="AH151" s="84" t="str">
        <f>IF(OR(AG144=0,N151="",R151=""),"",IF(AG144&gt;=$AH$9,"HABIL","NO HABIL"))</f>
        <v/>
      </c>
      <c r="AI151" s="125"/>
      <c r="AJ151" s="84" t="str">
        <f>IF(OR(AI144=0,N151="",R151=""),"",IF(AI144&gt;=$AJ$9,"HABIL","NO HABIL"))</f>
        <v/>
      </c>
      <c r="AK151" s="121" t="str">
        <f t="shared" si="93"/>
        <v/>
      </c>
    </row>
    <row r="152" spans="2:37" ht="18" customHeight="1" x14ac:dyDescent="0.25">
      <c r="B152" s="76" t="str">
        <f>IF(C152="","",B151+0.1)</f>
        <v/>
      </c>
      <c r="C152" s="95"/>
      <c r="D152" s="156"/>
      <c r="E152" s="75">
        <f>IF(ISERROR(VLOOKUP(C152,#REF!,2,0)),0,VLOOKUP(C152,#REF!,2,0))</f>
        <v>0</v>
      </c>
      <c r="F152" s="75">
        <f>IF(ISERROR(VLOOKUP(C152,#REF!,3,0)),0,VLOOKUP(C152,#REF!,3,0))</f>
        <v>0</v>
      </c>
      <c r="G152" s="75">
        <f>IF(ISERROR(VLOOKUP(C152,#REF!,4,0)),0,VLOOKUP(C152,#REF!,4,0))</f>
        <v>0</v>
      </c>
      <c r="H152" s="75">
        <f>IF(ISERROR(VLOOKUP(C152,#REF!,5,0)),0,VLOOKUP(C152,#REF!,5,0))</f>
        <v>0</v>
      </c>
      <c r="I152" s="148">
        <f t="shared" si="88"/>
        <v>0</v>
      </c>
      <c r="J152" s="75">
        <f t="shared" si="89"/>
        <v>0</v>
      </c>
      <c r="K152" s="148">
        <f t="shared" si="90"/>
        <v>0</v>
      </c>
      <c r="L152" s="148">
        <f>IF(ISERROR(VLOOKUP(C152,#REF!,6,0)),0,VLOOKUP(C152,#REF!,6,0))</f>
        <v>0</v>
      </c>
      <c r="M152" s="148">
        <f>IF(ISERROR(VLOOKUP(C152,#REF!,7,0)),0,VLOOKUP(C152,#REF!,7,0))</f>
        <v>0</v>
      </c>
      <c r="N152" s="145"/>
      <c r="O152" s="145" t="str">
        <f>IF(ISERROR(VLOOKUP(N152,POA!$A$2:$C$16,3,0)),"",VLOOKUP(N152,POA!$A$2:$C$16,3,0))</f>
        <v/>
      </c>
      <c r="P152" s="78"/>
      <c r="Q152" s="78" t="str">
        <f>IF(ISERROR(VLOOKUP(P152,POA!$A$2:$F$16,4,0)),"",VLOOKUP(P152,POA!$A$2:$F$16,4,0))</f>
        <v/>
      </c>
      <c r="R152" s="80" t="str">
        <f>IF(ISERROR(VLOOKUP(N152,POA!$A$2:$C$16,2,0)),"",VLOOKUP(N152,POA!$A$2:$C$16,2,0))</f>
        <v/>
      </c>
      <c r="S152" s="85"/>
      <c r="T152" s="84" t="str">
        <f>IF(OR(S144=0,N152="",R152=""),"",IF(S144&gt;=(0.4*R152),"HABIL","NO HABIL"))</f>
        <v/>
      </c>
      <c r="U152" s="85"/>
      <c r="V152" s="84" t="str">
        <f>IF(OR(U144=0,N152="",R152=""),"",IF(U144&gt;=(0.5*R152),"HABIL","NO HABIL"))</f>
        <v/>
      </c>
      <c r="W152" s="85"/>
      <c r="X152" s="84" t="str">
        <f>IF(OR(W144=0,N152="",R152=""),"",IF(W144&gt;=$X$9,"HABIL","NO HABIL"))</f>
        <v/>
      </c>
      <c r="Y152" s="112"/>
      <c r="Z152" s="84" t="str">
        <f>IF(OR(Y144=0,N152="",R152=""),"",IF(Y144&lt;=$Z$9,"HABIL","NO HABIL"))</f>
        <v/>
      </c>
      <c r="AA152" s="78">
        <v>0</v>
      </c>
      <c r="AB152" s="78"/>
      <c r="AC152" s="84" t="str">
        <f>IF(OR(AB144=0,N152="",R152=""),"",IF(AB144&gt;=$AC$9,"HABIL","NO HABIL"))</f>
        <v/>
      </c>
      <c r="AD152" s="84" t="str">
        <f t="shared" si="94"/>
        <v/>
      </c>
      <c r="AE152" s="114">
        <f t="shared" si="91"/>
        <v>0</v>
      </c>
      <c r="AF152" s="105" t="str">
        <f t="shared" si="92"/>
        <v>MIPYME</v>
      </c>
      <c r="AG152" s="125"/>
      <c r="AH152" s="84" t="str">
        <f>IF(OR(AG144=0,N152="",R152=""),"",IF(AG144&gt;=$AH$9,"HABIL","NO HABIL"))</f>
        <v/>
      </c>
      <c r="AI152" s="125"/>
      <c r="AJ152" s="84" t="str">
        <f>IF(OR(AI144=0,N152="",R152=""),"",IF(AI144&gt;=$AJ$9,"HABIL","NO HABIL"))</f>
        <v/>
      </c>
      <c r="AK152" s="118" t="str">
        <f t="shared" si="93"/>
        <v/>
      </c>
    </row>
    <row r="153" spans="2:37" ht="18" customHeight="1" x14ac:dyDescent="0.25">
      <c r="B153" s="76" t="str">
        <f>IF(C153="","",B152+0.1)</f>
        <v/>
      </c>
      <c r="C153" s="95"/>
      <c r="D153" s="156"/>
      <c r="E153" s="75">
        <f>IF(ISERROR(VLOOKUP(C153,#REF!,2,0)),0,VLOOKUP(C153,#REF!,2,0))</f>
        <v>0</v>
      </c>
      <c r="F153" s="75">
        <f>IF(ISERROR(VLOOKUP(C153,#REF!,3,0)),0,VLOOKUP(C153,#REF!,3,0))</f>
        <v>0</v>
      </c>
      <c r="G153" s="75">
        <f>IF(ISERROR(VLOOKUP(C153,#REF!,4,0)),0,VLOOKUP(C153,#REF!,4,0))</f>
        <v>0</v>
      </c>
      <c r="H153" s="75">
        <f>IF(ISERROR(VLOOKUP(C153,#REF!,5,0)),0,VLOOKUP(C153,#REF!,5,0))</f>
        <v>0</v>
      </c>
      <c r="I153" s="148">
        <f t="shared" si="88"/>
        <v>0</v>
      </c>
      <c r="J153" s="75">
        <f t="shared" si="89"/>
        <v>0</v>
      </c>
      <c r="K153" s="148">
        <f t="shared" si="90"/>
        <v>0</v>
      </c>
      <c r="L153" s="148">
        <f>IF(ISERROR(VLOOKUP(C153,#REF!,6,0)),0,VLOOKUP(C153,#REF!,6,0))</f>
        <v>0</v>
      </c>
      <c r="M153" s="148">
        <f>IF(ISERROR(VLOOKUP(C153,#REF!,7,0)),0,VLOOKUP(C153,#REF!,7,0))</f>
        <v>0</v>
      </c>
      <c r="N153" s="145"/>
      <c r="O153" s="145" t="str">
        <f>IF(ISERROR(VLOOKUP(N153,POA!$A$2:$C$16,3,0)),"",VLOOKUP(N153,POA!$A$2:$C$16,3,0))</f>
        <v/>
      </c>
      <c r="P153" s="78"/>
      <c r="Q153" s="78" t="str">
        <f>IF(ISERROR(VLOOKUP(P153,POA!$A$2:$F$16,4,0)),"",VLOOKUP(P153,POA!$A$2:$F$16,4,0))</f>
        <v/>
      </c>
      <c r="R153" s="80" t="str">
        <f>IF(ISERROR(VLOOKUP(N153,POA!$A$2:$C$16,2,0)),"",VLOOKUP(N153,POA!$A$2:$C$16,2,0))</f>
        <v/>
      </c>
      <c r="S153" s="85"/>
      <c r="T153" s="84" t="str">
        <f>IF(OR(S144=0,N153="",R153=""),"",IF(S144&gt;=(0.4*R153),"HABIL","NO HABIL"))</f>
        <v/>
      </c>
      <c r="U153" s="85"/>
      <c r="V153" s="84" t="str">
        <f>IF(OR(U144=0,N153="",R153=""),"",IF(U144&gt;=(0.5*R153),"HABIL","NO HABIL"))</f>
        <v/>
      </c>
      <c r="W153" s="85"/>
      <c r="X153" s="84" t="str">
        <f>IF(OR(W144=0,N153="",R153=""),"",IF(W144&gt;=$X$9,"HABIL","NO HABIL"))</f>
        <v/>
      </c>
      <c r="Y153" s="112"/>
      <c r="Z153" s="84" t="str">
        <f>IF(OR(Y144=0,N153="",R153=""),"",IF(Y144&lt;=$Z$9,"HABIL","NO HABIL"))</f>
        <v/>
      </c>
      <c r="AA153" s="78">
        <v>0</v>
      </c>
      <c r="AB153" s="78"/>
      <c r="AC153" s="84" t="str">
        <f>IF(OR(AB144=0,N153="",R153=""),"",IF(AB144&gt;=$AC$9,"HABIL","NO HABIL"))</f>
        <v/>
      </c>
      <c r="AD153" s="84" t="str">
        <f t="shared" si="94"/>
        <v/>
      </c>
      <c r="AE153" s="114">
        <f t="shared" si="91"/>
        <v>0</v>
      </c>
      <c r="AF153" s="105" t="str">
        <f t="shared" si="92"/>
        <v>MIPYME</v>
      </c>
      <c r="AG153" s="125"/>
      <c r="AH153" s="84" t="str">
        <f>IF(OR(AG144=0,N153="",R153=""),"",IF(AG144&gt;=$AH$9,"HABIL","NO HABIL"))</f>
        <v/>
      </c>
      <c r="AI153" s="125"/>
      <c r="AJ153" s="84" t="str">
        <f>IF(OR(AI144=0,N153="",R153=""),"",IF(AI144&gt;=$AJ$9,"HABIL","NO HABIL"))</f>
        <v/>
      </c>
      <c r="AK153" s="118" t="str">
        <f t="shared" si="93"/>
        <v/>
      </c>
    </row>
    <row r="154" spans="2:37" ht="18" customHeight="1" thickBot="1" x14ac:dyDescent="0.3">
      <c r="B154" s="93" t="str">
        <f>IF(C154="","",B153+0.1)</f>
        <v/>
      </c>
      <c r="C154" s="96"/>
      <c r="D154" s="96"/>
      <c r="E154" s="79">
        <f>IF(ISERROR(VLOOKUP(C154,#REF!,2,0)),0,VLOOKUP(C154,#REF!,2,0))</f>
        <v>0</v>
      </c>
      <c r="F154" s="79">
        <f>IF(ISERROR(VLOOKUP(C154,#REF!,3,0)),0,VLOOKUP(C154,#REF!,3,0))</f>
        <v>0</v>
      </c>
      <c r="G154" s="79">
        <f>IF(ISERROR(VLOOKUP(C154,#REF!,4,0)),0,VLOOKUP(C154,#REF!,4,0))</f>
        <v>0</v>
      </c>
      <c r="H154" s="79">
        <f>IF(ISERROR(VLOOKUP(C154,#REF!,5,0)),0,VLOOKUP(C154,#REF!,5,0))</f>
        <v>0</v>
      </c>
      <c r="I154" s="79">
        <f t="shared" si="88"/>
        <v>0</v>
      </c>
      <c r="J154" s="79">
        <f t="shared" si="89"/>
        <v>0</v>
      </c>
      <c r="K154" s="79">
        <f t="shared" si="90"/>
        <v>0</v>
      </c>
      <c r="L154" s="79">
        <f>IF(ISERROR(VLOOKUP(C154,#REF!,6,0)),0,VLOOKUP(C154,#REF!,6,0))</f>
        <v>0</v>
      </c>
      <c r="M154" s="79">
        <f>IF(ISERROR(VLOOKUP(C154,#REF!,7,0)),0,VLOOKUP(C154,#REF!,7,0))</f>
        <v>0</v>
      </c>
      <c r="N154" s="146"/>
      <c r="O154" s="146" t="str">
        <f>IF(ISERROR(VLOOKUP(N154,POA!$A$2:$C$16,3,0)),"",VLOOKUP(N154,POA!$A$2:$C$16,3,0))</f>
        <v/>
      </c>
      <c r="P154" s="90"/>
      <c r="Q154" s="90" t="str">
        <f>IF(ISERROR(VLOOKUP(P154,POA!$A$2:$F$16,4,0)),"",VLOOKUP(P154,POA!$A$2:$F$16,4,0))</f>
        <v/>
      </c>
      <c r="R154" s="83" t="str">
        <f>IF(ISERROR(VLOOKUP(N154,POA!$A$2:$C$16,2,0)),"",VLOOKUP(N154,POA!$A$2:$C$16,2,0))</f>
        <v/>
      </c>
      <c r="S154" s="92"/>
      <c r="T154" s="91" t="str">
        <f>IF(OR(S144=0,N154="",R154=""),"",IF(S144&gt;=(0.4*R154),"HABIL","NO HABIL"))</f>
        <v/>
      </c>
      <c r="U154" s="92"/>
      <c r="V154" s="91" t="str">
        <f>IF(OR(U144=0,N154="",R154=""),"",IF(U144&gt;=(0.5*R154),"HABIL","NO HABIL"))</f>
        <v/>
      </c>
      <c r="W154" s="92"/>
      <c r="X154" s="91" t="str">
        <f>IF(OR(W144=0,N154="",R154=""),"",IF(W144&gt;=$X$9,"HABIL","NO HABIL"))</f>
        <v/>
      </c>
      <c r="Y154" s="113"/>
      <c r="Z154" s="91" t="str">
        <f>IF(OR(Y144=0,N154="",R154=""),"",IF(Y144&lt;=$Z$9,"HABIL","NO HABIL"))</f>
        <v/>
      </c>
      <c r="AA154" s="90">
        <v>0</v>
      </c>
      <c r="AB154" s="90"/>
      <c r="AC154" s="91" t="str">
        <f>IF(OR(AB144=0,N154="",R154=""),"",IF(AB144&gt;=$AC$9,"HABIL","NO HABIL"))</f>
        <v/>
      </c>
      <c r="AD154" s="91" t="str">
        <f t="shared" si="94"/>
        <v/>
      </c>
      <c r="AE154" s="116">
        <f t="shared" si="91"/>
        <v>0</v>
      </c>
      <c r="AF154" s="106" t="str">
        <f t="shared" si="92"/>
        <v>MIPYME</v>
      </c>
      <c r="AG154" s="126"/>
      <c r="AH154" s="91" t="str">
        <f>IF(OR(AG144=0,N154="",R154=""),"",IF(AG144&gt;=$AH$9,"HABIL","NO HABIL"))</f>
        <v/>
      </c>
      <c r="AI154" s="126"/>
      <c r="AJ154" s="91" t="str">
        <f>IF(OR(AI144=0,N154="",R154=""),"",IF(AI144&gt;=$AJ$9,"HABIL","NO HABIL"))</f>
        <v/>
      </c>
      <c r="AK154" s="119" t="str">
        <f t="shared" si="93"/>
        <v/>
      </c>
    </row>
  </sheetData>
  <sheetProtection algorithmName="SHA-512" hashValue="vPlaluy0JcsQAceBlsCTGWY4ehSYpWo5B41eG462ig6FURDBx9sY1E1fpNdDYFkMfqbhl14tVRQLC90Um0Hg9Q==" saltValue="2o4UaCKhNphRv6zPHh8/nA==" spinCount="100000" sheet="1" objects="1" scenarios="1" formatCells="0" formatColumns="0" formatRows="0" insertColumns="0" insertRows="0" insertHyperlinks="0" deleteColumns="0" deleteRows="0" sort="0" autoFilter="0" pivotTables="0"/>
  <customSheetViews>
    <customSheetView guid="{7043DB3C-32B3-43B5-9ACE-4B1C78863594}" scale="85" printArea="1">
      <selection activeCell="D44" sqref="D44"/>
      <pageMargins left="0.19685039370078741" right="0.75" top="0.55118110236220474" bottom="0.43307086614173229" header="0" footer="0"/>
      <printOptions horizontalCentered="1" verticalCentered="1"/>
      <pageSetup paperSize="14" scale="50" orientation="landscape" horizontalDpi="300" verticalDpi="300" r:id="rId1"/>
      <headerFooter alignWithMargins="0">
        <oddFooter>&amp;RElaboro: JJR
&amp;D</oddFooter>
      </headerFooter>
    </customSheetView>
  </customSheetViews>
  <mergeCells count="40">
    <mergeCell ref="S7:T7"/>
    <mergeCell ref="S8:T8"/>
    <mergeCell ref="U7:V7"/>
    <mergeCell ref="U8:V8"/>
    <mergeCell ref="AI7:AJ7"/>
    <mergeCell ref="AI8:AJ8"/>
    <mergeCell ref="AK8:AK10"/>
    <mergeCell ref="AB7:AC7"/>
    <mergeCell ref="AB8:AC8"/>
    <mergeCell ref="AG7:AH7"/>
    <mergeCell ref="AG8:AH8"/>
    <mergeCell ref="AE7:AF7"/>
    <mergeCell ref="B8:B10"/>
    <mergeCell ref="P8:P10"/>
    <mergeCell ref="AD8:AD10"/>
    <mergeCell ref="W8:X8"/>
    <mergeCell ref="Y8:Z8"/>
    <mergeCell ref="G8:G10"/>
    <mergeCell ref="AA8:AA10"/>
    <mergeCell ref="D8:D10"/>
    <mergeCell ref="F8:F10"/>
    <mergeCell ref="H8:H10"/>
    <mergeCell ref="I8:I10"/>
    <mergeCell ref="K8:K10"/>
    <mergeCell ref="B1:AD1"/>
    <mergeCell ref="B4:AK4"/>
    <mergeCell ref="B3:AK3"/>
    <mergeCell ref="B2:AK2"/>
    <mergeCell ref="R8:R10"/>
    <mergeCell ref="O8:O10"/>
    <mergeCell ref="Q8:Q10"/>
    <mergeCell ref="N8:N10"/>
    <mergeCell ref="C8:C10"/>
    <mergeCell ref="J8:J10"/>
    <mergeCell ref="E8:E10"/>
    <mergeCell ref="B7:D7"/>
    <mergeCell ref="W7:X7"/>
    <mergeCell ref="Y7:Z7"/>
    <mergeCell ref="E7:J7"/>
    <mergeCell ref="B5:AK5"/>
  </mergeCells>
  <phoneticPr fontId="0" type="noConversion"/>
  <conditionalFormatting sqref="AD7:AD10 AE11 AE7:AE9 AF8:AF9 AE10:AF10 AE12:AF22 AK7:AK11 AG11:AJ11 AA12:AC22 AL1:JA11 AE1:AK1 J13:K22 W12:W22 C12:C22 N12:R22">
    <cfRule type="cellIs" dxfId="311" priority="8182" stopIfTrue="1" operator="equal">
      <formula>"NO ADMISIBLE"</formula>
    </cfRule>
  </conditionalFormatting>
  <conditionalFormatting sqref="AB12 AD12:AD22 X12:Z22">
    <cfRule type="cellIs" dxfId="310" priority="8183" stopIfTrue="1" operator="equal">
      <formula>"NO ADMISIBLE"</formula>
    </cfRule>
    <cfRule type="cellIs" dxfId="309" priority="8184" stopIfTrue="1" operator="equal">
      <formula>"ADMISIBLE"</formula>
    </cfRule>
  </conditionalFormatting>
  <conditionalFormatting sqref="AC12:AC22">
    <cfRule type="cellIs" dxfId="308" priority="7051" stopIfTrue="1" operator="equal">
      <formula>"NO ADMISIBLE"</formula>
    </cfRule>
    <cfRule type="cellIs" dxfId="307" priority="7052" stopIfTrue="1" operator="equal">
      <formula>"ADMISIBLE"</formula>
    </cfRule>
  </conditionalFormatting>
  <conditionalFormatting sqref="AG12:AH22">
    <cfRule type="cellIs" dxfId="306" priority="7050" stopIfTrue="1" operator="equal">
      <formula>"NO ADMISIBLE"</formula>
    </cfRule>
  </conditionalFormatting>
  <conditionalFormatting sqref="AG12">
    <cfRule type="cellIs" dxfId="305" priority="7048" stopIfTrue="1" operator="equal">
      <formula>"NO ADMISIBLE"</formula>
    </cfRule>
    <cfRule type="cellIs" dxfId="304" priority="7049" stopIfTrue="1" operator="equal">
      <formula>"ADMISIBLE"</formula>
    </cfRule>
  </conditionalFormatting>
  <conditionalFormatting sqref="AH12:AH22">
    <cfRule type="cellIs" dxfId="303" priority="7046" stopIfTrue="1" operator="equal">
      <formula>"NO ADMISIBLE"</formula>
    </cfRule>
    <cfRule type="cellIs" dxfId="302" priority="7047" stopIfTrue="1" operator="equal">
      <formula>"ADMISIBLE"</formula>
    </cfRule>
  </conditionalFormatting>
  <conditionalFormatting sqref="AI12:AJ22">
    <cfRule type="cellIs" dxfId="301" priority="7045" stopIfTrue="1" operator="equal">
      <formula>"NO ADMISIBLE"</formula>
    </cfRule>
  </conditionalFormatting>
  <conditionalFormatting sqref="AI12">
    <cfRule type="cellIs" dxfId="300" priority="7043" stopIfTrue="1" operator="equal">
      <formula>"NO ADMISIBLE"</formula>
    </cfRule>
    <cfRule type="cellIs" dxfId="299" priority="7044" stopIfTrue="1" operator="equal">
      <formula>"ADMISIBLE"</formula>
    </cfRule>
  </conditionalFormatting>
  <conditionalFormatting sqref="AJ12:AJ22">
    <cfRule type="cellIs" dxfId="298" priority="7041" stopIfTrue="1" operator="equal">
      <formula>"NO ADMISIBLE"</formula>
    </cfRule>
    <cfRule type="cellIs" dxfId="297" priority="7042" stopIfTrue="1" operator="equal">
      <formula>"ADMISIBLE"</formula>
    </cfRule>
  </conditionalFormatting>
  <conditionalFormatting sqref="AK12:AK22">
    <cfRule type="cellIs" dxfId="296" priority="7039" stopIfTrue="1" operator="equal">
      <formula>"NO ADMISIBLE"</formula>
    </cfRule>
    <cfRule type="cellIs" dxfId="295" priority="7040" stopIfTrue="1" operator="equal">
      <formula>"ADMISIBLE"</formula>
    </cfRule>
  </conditionalFormatting>
  <conditionalFormatting sqref="S12:S22">
    <cfRule type="cellIs" dxfId="294" priority="7036" stopIfTrue="1" operator="equal">
      <formula>"NO ADMISIBLE"</formula>
    </cfRule>
  </conditionalFormatting>
  <conditionalFormatting sqref="T12:T22">
    <cfRule type="cellIs" dxfId="293" priority="7037" stopIfTrue="1" operator="equal">
      <formula>"NO ADMISIBLE"</formula>
    </cfRule>
    <cfRule type="cellIs" dxfId="292" priority="7038" stopIfTrue="1" operator="equal">
      <formula>"ADMISIBLE"</formula>
    </cfRule>
  </conditionalFormatting>
  <conditionalFormatting sqref="U12:U22">
    <cfRule type="cellIs" dxfId="291" priority="7033" stopIfTrue="1" operator="equal">
      <formula>"NO ADMISIBLE"</formula>
    </cfRule>
  </conditionalFormatting>
  <conditionalFormatting sqref="V12:V22">
    <cfRule type="cellIs" dxfId="290" priority="7034" stopIfTrue="1" operator="equal">
      <formula>"NO ADMISIBLE"</formula>
    </cfRule>
    <cfRule type="cellIs" dxfId="289" priority="7035" stopIfTrue="1" operator="equal">
      <formula>"ADMISIBLE"</formula>
    </cfRule>
  </conditionalFormatting>
  <conditionalFormatting sqref="D12:D22">
    <cfRule type="cellIs" dxfId="288" priority="5191" stopIfTrue="1" operator="equal">
      <formula>"NO ADMISIBLE"</formula>
    </cfRule>
  </conditionalFormatting>
  <conditionalFormatting sqref="AE23:AF33 AA23:AC33 J24:K33 W23:W33 C23:C33 N23:R33">
    <cfRule type="cellIs" dxfId="287" priority="286" stopIfTrue="1" operator="equal">
      <formula>"NO ADMISIBLE"</formula>
    </cfRule>
  </conditionalFormatting>
  <conditionalFormatting sqref="AB23 AD23:AD33 X23:Z33">
    <cfRule type="cellIs" dxfId="286" priority="287" stopIfTrue="1" operator="equal">
      <formula>"NO ADMISIBLE"</formula>
    </cfRule>
    <cfRule type="cellIs" dxfId="285" priority="288" stopIfTrue="1" operator="equal">
      <formula>"ADMISIBLE"</formula>
    </cfRule>
  </conditionalFormatting>
  <conditionalFormatting sqref="AC23:AC33">
    <cfRule type="cellIs" dxfId="284" priority="284" stopIfTrue="1" operator="equal">
      <formula>"NO ADMISIBLE"</formula>
    </cfRule>
    <cfRule type="cellIs" dxfId="283" priority="285" stopIfTrue="1" operator="equal">
      <formula>"ADMISIBLE"</formula>
    </cfRule>
  </conditionalFormatting>
  <conditionalFormatting sqref="AG23:AH33">
    <cfRule type="cellIs" dxfId="282" priority="283" stopIfTrue="1" operator="equal">
      <formula>"NO ADMISIBLE"</formula>
    </cfRule>
  </conditionalFormatting>
  <conditionalFormatting sqref="AG23">
    <cfRule type="cellIs" dxfId="281" priority="281" stopIfTrue="1" operator="equal">
      <formula>"NO ADMISIBLE"</formula>
    </cfRule>
    <cfRule type="cellIs" dxfId="280" priority="282" stopIfTrue="1" operator="equal">
      <formula>"ADMISIBLE"</formula>
    </cfRule>
  </conditionalFormatting>
  <conditionalFormatting sqref="AH23:AH33">
    <cfRule type="cellIs" dxfId="279" priority="279" stopIfTrue="1" operator="equal">
      <formula>"NO ADMISIBLE"</formula>
    </cfRule>
    <cfRule type="cellIs" dxfId="278" priority="280" stopIfTrue="1" operator="equal">
      <formula>"ADMISIBLE"</formula>
    </cfRule>
  </conditionalFormatting>
  <conditionalFormatting sqref="AI23:AJ33">
    <cfRule type="cellIs" dxfId="277" priority="278" stopIfTrue="1" operator="equal">
      <formula>"NO ADMISIBLE"</formula>
    </cfRule>
  </conditionalFormatting>
  <conditionalFormatting sqref="AI23">
    <cfRule type="cellIs" dxfId="276" priority="276" stopIfTrue="1" operator="equal">
      <formula>"NO ADMISIBLE"</formula>
    </cfRule>
    <cfRule type="cellIs" dxfId="275" priority="277" stopIfTrue="1" operator="equal">
      <formula>"ADMISIBLE"</formula>
    </cfRule>
  </conditionalFormatting>
  <conditionalFormatting sqref="AJ23:AJ33">
    <cfRule type="cellIs" dxfId="274" priority="274" stopIfTrue="1" operator="equal">
      <formula>"NO ADMISIBLE"</formula>
    </cfRule>
    <cfRule type="cellIs" dxfId="273" priority="275" stopIfTrue="1" operator="equal">
      <formula>"ADMISIBLE"</formula>
    </cfRule>
  </conditionalFormatting>
  <conditionalFormatting sqref="AK23:AK33">
    <cfRule type="cellIs" dxfId="272" priority="272" stopIfTrue="1" operator="equal">
      <formula>"NO ADMISIBLE"</formula>
    </cfRule>
    <cfRule type="cellIs" dxfId="271" priority="273" stopIfTrue="1" operator="equal">
      <formula>"ADMISIBLE"</formula>
    </cfRule>
  </conditionalFormatting>
  <conditionalFormatting sqref="S23:S33">
    <cfRule type="cellIs" dxfId="270" priority="269" stopIfTrue="1" operator="equal">
      <formula>"NO ADMISIBLE"</formula>
    </cfRule>
  </conditionalFormatting>
  <conditionalFormatting sqref="T23:T33">
    <cfRule type="cellIs" dxfId="269" priority="270" stopIfTrue="1" operator="equal">
      <formula>"NO ADMISIBLE"</formula>
    </cfRule>
    <cfRule type="cellIs" dxfId="268" priority="271" stopIfTrue="1" operator="equal">
      <formula>"ADMISIBLE"</formula>
    </cfRule>
  </conditionalFormatting>
  <conditionalFormatting sqref="U23:U33">
    <cfRule type="cellIs" dxfId="267" priority="266" stopIfTrue="1" operator="equal">
      <formula>"NO ADMISIBLE"</formula>
    </cfRule>
  </conditionalFormatting>
  <conditionalFormatting sqref="V23:V33">
    <cfRule type="cellIs" dxfId="266" priority="267" stopIfTrue="1" operator="equal">
      <formula>"NO ADMISIBLE"</formula>
    </cfRule>
    <cfRule type="cellIs" dxfId="265" priority="268" stopIfTrue="1" operator="equal">
      <formula>"ADMISIBLE"</formula>
    </cfRule>
  </conditionalFormatting>
  <conditionalFormatting sqref="D23:D33">
    <cfRule type="cellIs" dxfId="264" priority="265" stopIfTrue="1" operator="equal">
      <formula>"NO ADMISIBLE"</formula>
    </cfRule>
  </conditionalFormatting>
  <conditionalFormatting sqref="AE34:AF44 AA34:AC44 J35:K44 W34:W44 C34:C44 N34:R44">
    <cfRule type="cellIs" dxfId="263" priority="262" stopIfTrue="1" operator="equal">
      <formula>"NO ADMISIBLE"</formula>
    </cfRule>
  </conditionalFormatting>
  <conditionalFormatting sqref="AB34 AD34:AD44 X34:Z44">
    <cfRule type="cellIs" dxfId="262" priority="263" stopIfTrue="1" operator="equal">
      <formula>"NO ADMISIBLE"</formula>
    </cfRule>
    <cfRule type="cellIs" dxfId="261" priority="264" stopIfTrue="1" operator="equal">
      <formula>"ADMISIBLE"</formula>
    </cfRule>
  </conditionalFormatting>
  <conditionalFormatting sqref="AC34:AC44">
    <cfRule type="cellIs" dxfId="260" priority="260" stopIfTrue="1" operator="equal">
      <formula>"NO ADMISIBLE"</formula>
    </cfRule>
    <cfRule type="cellIs" dxfId="259" priority="261" stopIfTrue="1" operator="equal">
      <formula>"ADMISIBLE"</formula>
    </cfRule>
  </conditionalFormatting>
  <conditionalFormatting sqref="AG34:AH44">
    <cfRule type="cellIs" dxfId="258" priority="259" stopIfTrue="1" operator="equal">
      <formula>"NO ADMISIBLE"</formula>
    </cfRule>
  </conditionalFormatting>
  <conditionalFormatting sqref="AG34">
    <cfRule type="cellIs" dxfId="257" priority="257" stopIfTrue="1" operator="equal">
      <formula>"NO ADMISIBLE"</formula>
    </cfRule>
    <cfRule type="cellIs" dxfId="256" priority="258" stopIfTrue="1" operator="equal">
      <formula>"ADMISIBLE"</formula>
    </cfRule>
  </conditionalFormatting>
  <conditionalFormatting sqref="AH34:AH44">
    <cfRule type="cellIs" dxfId="255" priority="255" stopIfTrue="1" operator="equal">
      <formula>"NO ADMISIBLE"</formula>
    </cfRule>
    <cfRule type="cellIs" dxfId="254" priority="256" stopIfTrue="1" operator="equal">
      <formula>"ADMISIBLE"</formula>
    </cfRule>
  </conditionalFormatting>
  <conditionalFormatting sqref="AI34:AJ44">
    <cfRule type="cellIs" dxfId="253" priority="254" stopIfTrue="1" operator="equal">
      <formula>"NO ADMISIBLE"</formula>
    </cfRule>
  </conditionalFormatting>
  <conditionalFormatting sqref="AI34">
    <cfRule type="cellIs" dxfId="252" priority="252" stopIfTrue="1" operator="equal">
      <formula>"NO ADMISIBLE"</formula>
    </cfRule>
    <cfRule type="cellIs" dxfId="251" priority="253" stopIfTrue="1" operator="equal">
      <formula>"ADMISIBLE"</formula>
    </cfRule>
  </conditionalFormatting>
  <conditionalFormatting sqref="AJ34:AJ44">
    <cfRule type="cellIs" dxfId="250" priority="250" stopIfTrue="1" operator="equal">
      <formula>"NO ADMISIBLE"</formula>
    </cfRule>
    <cfRule type="cellIs" dxfId="249" priority="251" stopIfTrue="1" operator="equal">
      <formula>"ADMISIBLE"</formula>
    </cfRule>
  </conditionalFormatting>
  <conditionalFormatting sqref="AK34:AK44">
    <cfRule type="cellIs" dxfId="248" priority="248" stopIfTrue="1" operator="equal">
      <formula>"NO ADMISIBLE"</formula>
    </cfRule>
    <cfRule type="cellIs" dxfId="247" priority="249" stopIfTrue="1" operator="equal">
      <formula>"ADMISIBLE"</formula>
    </cfRule>
  </conditionalFormatting>
  <conditionalFormatting sqref="S34:S44">
    <cfRule type="cellIs" dxfId="246" priority="245" stopIfTrue="1" operator="equal">
      <formula>"NO ADMISIBLE"</formula>
    </cfRule>
  </conditionalFormatting>
  <conditionalFormatting sqref="T34:T44">
    <cfRule type="cellIs" dxfId="245" priority="246" stopIfTrue="1" operator="equal">
      <formula>"NO ADMISIBLE"</formula>
    </cfRule>
    <cfRule type="cellIs" dxfId="244" priority="247" stopIfTrue="1" operator="equal">
      <formula>"ADMISIBLE"</formula>
    </cfRule>
  </conditionalFormatting>
  <conditionalFormatting sqref="U34:U44">
    <cfRule type="cellIs" dxfId="243" priority="242" stopIfTrue="1" operator="equal">
      <formula>"NO ADMISIBLE"</formula>
    </cfRule>
  </conditionalFormatting>
  <conditionalFormatting sqref="V34:V44">
    <cfRule type="cellIs" dxfId="242" priority="243" stopIfTrue="1" operator="equal">
      <formula>"NO ADMISIBLE"</formula>
    </cfRule>
    <cfRule type="cellIs" dxfId="241" priority="244" stopIfTrue="1" operator="equal">
      <formula>"ADMISIBLE"</formula>
    </cfRule>
  </conditionalFormatting>
  <conditionalFormatting sqref="D34:D44">
    <cfRule type="cellIs" dxfId="240" priority="241" stopIfTrue="1" operator="equal">
      <formula>"NO ADMISIBLE"</formula>
    </cfRule>
  </conditionalFormatting>
  <conditionalFormatting sqref="AE45:AF55 AA45:AC55 J46:K55 W45:W55 C45:C55 N45:R55">
    <cfRule type="cellIs" dxfId="239" priority="238" stopIfTrue="1" operator="equal">
      <formula>"NO ADMISIBLE"</formula>
    </cfRule>
  </conditionalFormatting>
  <conditionalFormatting sqref="AB45 AD45:AD55 X45:Z55">
    <cfRule type="cellIs" dxfId="238" priority="239" stopIfTrue="1" operator="equal">
      <formula>"NO ADMISIBLE"</formula>
    </cfRule>
    <cfRule type="cellIs" dxfId="237" priority="240" stopIfTrue="1" operator="equal">
      <formula>"ADMISIBLE"</formula>
    </cfRule>
  </conditionalFormatting>
  <conditionalFormatting sqref="AC45:AC55">
    <cfRule type="cellIs" dxfId="236" priority="236" stopIfTrue="1" operator="equal">
      <formula>"NO ADMISIBLE"</formula>
    </cfRule>
    <cfRule type="cellIs" dxfId="235" priority="237" stopIfTrue="1" operator="equal">
      <formula>"ADMISIBLE"</formula>
    </cfRule>
  </conditionalFormatting>
  <conditionalFormatting sqref="AG45:AH55">
    <cfRule type="cellIs" dxfId="234" priority="235" stopIfTrue="1" operator="equal">
      <formula>"NO ADMISIBLE"</formula>
    </cfRule>
  </conditionalFormatting>
  <conditionalFormatting sqref="AG45">
    <cfRule type="cellIs" dxfId="233" priority="233" stopIfTrue="1" operator="equal">
      <formula>"NO ADMISIBLE"</formula>
    </cfRule>
    <cfRule type="cellIs" dxfId="232" priority="234" stopIfTrue="1" operator="equal">
      <formula>"ADMISIBLE"</formula>
    </cfRule>
  </conditionalFormatting>
  <conditionalFormatting sqref="AH45:AH55">
    <cfRule type="cellIs" dxfId="231" priority="231" stopIfTrue="1" operator="equal">
      <formula>"NO ADMISIBLE"</formula>
    </cfRule>
    <cfRule type="cellIs" dxfId="230" priority="232" stopIfTrue="1" operator="equal">
      <formula>"ADMISIBLE"</formula>
    </cfRule>
  </conditionalFormatting>
  <conditionalFormatting sqref="AI45:AJ55">
    <cfRule type="cellIs" dxfId="229" priority="230" stopIfTrue="1" operator="equal">
      <formula>"NO ADMISIBLE"</formula>
    </cfRule>
  </conditionalFormatting>
  <conditionalFormatting sqref="AI45">
    <cfRule type="cellIs" dxfId="228" priority="228" stopIfTrue="1" operator="equal">
      <formula>"NO ADMISIBLE"</formula>
    </cfRule>
    <cfRule type="cellIs" dxfId="227" priority="229" stopIfTrue="1" operator="equal">
      <formula>"ADMISIBLE"</formula>
    </cfRule>
  </conditionalFormatting>
  <conditionalFormatting sqref="AJ45:AJ55">
    <cfRule type="cellIs" dxfId="226" priority="226" stopIfTrue="1" operator="equal">
      <formula>"NO ADMISIBLE"</formula>
    </cfRule>
    <cfRule type="cellIs" dxfId="225" priority="227" stopIfTrue="1" operator="equal">
      <formula>"ADMISIBLE"</formula>
    </cfRule>
  </conditionalFormatting>
  <conditionalFormatting sqref="AK45:AK55">
    <cfRule type="cellIs" dxfId="224" priority="224" stopIfTrue="1" operator="equal">
      <formula>"NO ADMISIBLE"</formula>
    </cfRule>
    <cfRule type="cellIs" dxfId="223" priority="225" stopIfTrue="1" operator="equal">
      <formula>"ADMISIBLE"</formula>
    </cfRule>
  </conditionalFormatting>
  <conditionalFormatting sqref="S45:S55">
    <cfRule type="cellIs" dxfId="222" priority="221" stopIfTrue="1" operator="equal">
      <formula>"NO ADMISIBLE"</formula>
    </cfRule>
  </conditionalFormatting>
  <conditionalFormatting sqref="T45:T55">
    <cfRule type="cellIs" dxfId="221" priority="222" stopIfTrue="1" operator="equal">
      <formula>"NO ADMISIBLE"</formula>
    </cfRule>
    <cfRule type="cellIs" dxfId="220" priority="223" stopIfTrue="1" operator="equal">
      <formula>"ADMISIBLE"</formula>
    </cfRule>
  </conditionalFormatting>
  <conditionalFormatting sqref="U45:U55">
    <cfRule type="cellIs" dxfId="219" priority="218" stopIfTrue="1" operator="equal">
      <formula>"NO ADMISIBLE"</formula>
    </cfRule>
  </conditionalFormatting>
  <conditionalFormatting sqref="V45:V55">
    <cfRule type="cellIs" dxfId="218" priority="219" stopIfTrue="1" operator="equal">
      <formula>"NO ADMISIBLE"</formula>
    </cfRule>
    <cfRule type="cellIs" dxfId="217" priority="220" stopIfTrue="1" operator="equal">
      <formula>"ADMISIBLE"</formula>
    </cfRule>
  </conditionalFormatting>
  <conditionalFormatting sqref="D45:D55">
    <cfRule type="cellIs" dxfId="216" priority="217" stopIfTrue="1" operator="equal">
      <formula>"NO ADMISIBLE"</formula>
    </cfRule>
  </conditionalFormatting>
  <conditionalFormatting sqref="AE56:AF66 AA56:AC66 J57:K66 W56:W66 C56:C66 N56:R66">
    <cfRule type="cellIs" dxfId="215" priority="214" stopIfTrue="1" operator="equal">
      <formula>"NO ADMISIBLE"</formula>
    </cfRule>
  </conditionalFormatting>
  <conditionalFormatting sqref="AB56 AD56:AD66 X56:Z66">
    <cfRule type="cellIs" dxfId="214" priority="215" stopIfTrue="1" operator="equal">
      <formula>"NO ADMISIBLE"</formula>
    </cfRule>
    <cfRule type="cellIs" dxfId="213" priority="216" stopIfTrue="1" operator="equal">
      <formula>"ADMISIBLE"</formula>
    </cfRule>
  </conditionalFormatting>
  <conditionalFormatting sqref="AC56:AC66">
    <cfRule type="cellIs" dxfId="212" priority="212" stopIfTrue="1" operator="equal">
      <formula>"NO ADMISIBLE"</formula>
    </cfRule>
    <cfRule type="cellIs" dxfId="211" priority="213" stopIfTrue="1" operator="equal">
      <formula>"ADMISIBLE"</formula>
    </cfRule>
  </conditionalFormatting>
  <conditionalFormatting sqref="AG56:AH66">
    <cfRule type="cellIs" dxfId="210" priority="211" stopIfTrue="1" operator="equal">
      <formula>"NO ADMISIBLE"</formula>
    </cfRule>
  </conditionalFormatting>
  <conditionalFormatting sqref="AG56">
    <cfRule type="cellIs" dxfId="209" priority="209" stopIfTrue="1" operator="equal">
      <formula>"NO ADMISIBLE"</formula>
    </cfRule>
    <cfRule type="cellIs" dxfId="208" priority="210" stopIfTrue="1" operator="equal">
      <formula>"ADMISIBLE"</formula>
    </cfRule>
  </conditionalFormatting>
  <conditionalFormatting sqref="AH56:AH66">
    <cfRule type="cellIs" dxfId="207" priority="207" stopIfTrue="1" operator="equal">
      <formula>"NO ADMISIBLE"</formula>
    </cfRule>
    <cfRule type="cellIs" dxfId="206" priority="208" stopIfTrue="1" operator="equal">
      <formula>"ADMISIBLE"</formula>
    </cfRule>
  </conditionalFormatting>
  <conditionalFormatting sqref="AI56:AJ66">
    <cfRule type="cellIs" dxfId="205" priority="206" stopIfTrue="1" operator="equal">
      <formula>"NO ADMISIBLE"</formula>
    </cfRule>
  </conditionalFormatting>
  <conditionalFormatting sqref="AI56">
    <cfRule type="cellIs" dxfId="204" priority="204" stopIfTrue="1" operator="equal">
      <formula>"NO ADMISIBLE"</formula>
    </cfRule>
    <cfRule type="cellIs" dxfId="203" priority="205" stopIfTrue="1" operator="equal">
      <formula>"ADMISIBLE"</formula>
    </cfRule>
  </conditionalFormatting>
  <conditionalFormatting sqref="AJ56:AJ66">
    <cfRule type="cellIs" dxfId="202" priority="202" stopIfTrue="1" operator="equal">
      <formula>"NO ADMISIBLE"</formula>
    </cfRule>
    <cfRule type="cellIs" dxfId="201" priority="203" stopIfTrue="1" operator="equal">
      <formula>"ADMISIBLE"</formula>
    </cfRule>
  </conditionalFormatting>
  <conditionalFormatting sqref="AK56:AK66">
    <cfRule type="cellIs" dxfId="200" priority="200" stopIfTrue="1" operator="equal">
      <formula>"NO ADMISIBLE"</formula>
    </cfRule>
    <cfRule type="cellIs" dxfId="199" priority="201" stopIfTrue="1" operator="equal">
      <formula>"ADMISIBLE"</formula>
    </cfRule>
  </conditionalFormatting>
  <conditionalFormatting sqref="S56:S66">
    <cfRule type="cellIs" dxfId="198" priority="197" stopIfTrue="1" operator="equal">
      <formula>"NO ADMISIBLE"</formula>
    </cfRule>
  </conditionalFormatting>
  <conditionalFormatting sqref="T56:T66">
    <cfRule type="cellIs" dxfId="197" priority="198" stopIfTrue="1" operator="equal">
      <formula>"NO ADMISIBLE"</formula>
    </cfRule>
    <cfRule type="cellIs" dxfId="196" priority="199" stopIfTrue="1" operator="equal">
      <formula>"ADMISIBLE"</formula>
    </cfRule>
  </conditionalFormatting>
  <conditionalFormatting sqref="U56:U66">
    <cfRule type="cellIs" dxfId="195" priority="194" stopIfTrue="1" operator="equal">
      <formula>"NO ADMISIBLE"</formula>
    </cfRule>
  </conditionalFormatting>
  <conditionalFormatting sqref="V56:V66">
    <cfRule type="cellIs" dxfId="194" priority="195" stopIfTrue="1" operator="equal">
      <formula>"NO ADMISIBLE"</formula>
    </cfRule>
    <cfRule type="cellIs" dxfId="193" priority="196" stopIfTrue="1" operator="equal">
      <formula>"ADMISIBLE"</formula>
    </cfRule>
  </conditionalFormatting>
  <conditionalFormatting sqref="D56:D66">
    <cfRule type="cellIs" dxfId="192" priority="193" stopIfTrue="1" operator="equal">
      <formula>"NO ADMISIBLE"</formula>
    </cfRule>
  </conditionalFormatting>
  <conditionalFormatting sqref="AE67:AF77 AA67:AC77 J68:K77 W67:W77 C67:C77 N67:R77">
    <cfRule type="cellIs" dxfId="191" priority="190" stopIfTrue="1" operator="equal">
      <formula>"NO ADMISIBLE"</formula>
    </cfRule>
  </conditionalFormatting>
  <conditionalFormatting sqref="AB67 AD67:AD77 X67:Z77">
    <cfRule type="cellIs" dxfId="190" priority="191" stopIfTrue="1" operator="equal">
      <formula>"NO ADMISIBLE"</formula>
    </cfRule>
    <cfRule type="cellIs" dxfId="189" priority="192" stopIfTrue="1" operator="equal">
      <formula>"ADMISIBLE"</formula>
    </cfRule>
  </conditionalFormatting>
  <conditionalFormatting sqref="AC67:AC77">
    <cfRule type="cellIs" dxfId="188" priority="188" stopIfTrue="1" operator="equal">
      <formula>"NO ADMISIBLE"</formula>
    </cfRule>
    <cfRule type="cellIs" dxfId="187" priority="189" stopIfTrue="1" operator="equal">
      <formula>"ADMISIBLE"</formula>
    </cfRule>
  </conditionalFormatting>
  <conditionalFormatting sqref="AG67:AH77">
    <cfRule type="cellIs" dxfId="186" priority="187" stopIfTrue="1" operator="equal">
      <formula>"NO ADMISIBLE"</formula>
    </cfRule>
  </conditionalFormatting>
  <conditionalFormatting sqref="AG67">
    <cfRule type="cellIs" dxfId="185" priority="185" stopIfTrue="1" operator="equal">
      <formula>"NO ADMISIBLE"</formula>
    </cfRule>
    <cfRule type="cellIs" dxfId="184" priority="186" stopIfTrue="1" operator="equal">
      <formula>"ADMISIBLE"</formula>
    </cfRule>
  </conditionalFormatting>
  <conditionalFormatting sqref="AH67:AH77">
    <cfRule type="cellIs" dxfId="183" priority="183" stopIfTrue="1" operator="equal">
      <formula>"NO ADMISIBLE"</formula>
    </cfRule>
    <cfRule type="cellIs" dxfId="182" priority="184" stopIfTrue="1" operator="equal">
      <formula>"ADMISIBLE"</formula>
    </cfRule>
  </conditionalFormatting>
  <conditionalFormatting sqref="AI67:AJ77">
    <cfRule type="cellIs" dxfId="181" priority="182" stopIfTrue="1" operator="equal">
      <formula>"NO ADMISIBLE"</formula>
    </cfRule>
  </conditionalFormatting>
  <conditionalFormatting sqref="AI67">
    <cfRule type="cellIs" dxfId="180" priority="180" stopIfTrue="1" operator="equal">
      <formula>"NO ADMISIBLE"</formula>
    </cfRule>
    <cfRule type="cellIs" dxfId="179" priority="181" stopIfTrue="1" operator="equal">
      <formula>"ADMISIBLE"</formula>
    </cfRule>
  </conditionalFormatting>
  <conditionalFormatting sqref="AJ67:AJ77">
    <cfRule type="cellIs" dxfId="178" priority="178" stopIfTrue="1" operator="equal">
      <formula>"NO ADMISIBLE"</formula>
    </cfRule>
    <cfRule type="cellIs" dxfId="177" priority="179" stopIfTrue="1" operator="equal">
      <formula>"ADMISIBLE"</formula>
    </cfRule>
  </conditionalFormatting>
  <conditionalFormatting sqref="AK67:AK77">
    <cfRule type="cellIs" dxfId="176" priority="176" stopIfTrue="1" operator="equal">
      <formula>"NO ADMISIBLE"</formula>
    </cfRule>
    <cfRule type="cellIs" dxfId="175" priority="177" stopIfTrue="1" operator="equal">
      <formula>"ADMISIBLE"</formula>
    </cfRule>
  </conditionalFormatting>
  <conditionalFormatting sqref="S67:S77">
    <cfRule type="cellIs" dxfId="174" priority="173" stopIfTrue="1" operator="equal">
      <formula>"NO ADMISIBLE"</formula>
    </cfRule>
  </conditionalFormatting>
  <conditionalFormatting sqref="T67:T77">
    <cfRule type="cellIs" dxfId="173" priority="174" stopIfTrue="1" operator="equal">
      <formula>"NO ADMISIBLE"</formula>
    </cfRule>
    <cfRule type="cellIs" dxfId="172" priority="175" stopIfTrue="1" operator="equal">
      <formula>"ADMISIBLE"</formula>
    </cfRule>
  </conditionalFormatting>
  <conditionalFormatting sqref="U67:U77">
    <cfRule type="cellIs" dxfId="171" priority="170" stopIfTrue="1" operator="equal">
      <formula>"NO ADMISIBLE"</formula>
    </cfRule>
  </conditionalFormatting>
  <conditionalFormatting sqref="V67:V77">
    <cfRule type="cellIs" dxfId="170" priority="171" stopIfTrue="1" operator="equal">
      <formula>"NO ADMISIBLE"</formula>
    </cfRule>
    <cfRule type="cellIs" dxfId="169" priority="172" stopIfTrue="1" operator="equal">
      <formula>"ADMISIBLE"</formula>
    </cfRule>
  </conditionalFormatting>
  <conditionalFormatting sqref="D67:D77">
    <cfRule type="cellIs" dxfId="168" priority="169" stopIfTrue="1" operator="equal">
      <formula>"NO ADMISIBLE"</formula>
    </cfRule>
  </conditionalFormatting>
  <conditionalFormatting sqref="AE78:AF88 AA78:AC88 J79:K88 W78:W88 C78:C88 N78:R88">
    <cfRule type="cellIs" dxfId="167" priority="166" stopIfTrue="1" operator="equal">
      <formula>"NO ADMISIBLE"</formula>
    </cfRule>
  </conditionalFormatting>
  <conditionalFormatting sqref="AB78 AD78:AD88 X78:Z88">
    <cfRule type="cellIs" dxfId="166" priority="167" stopIfTrue="1" operator="equal">
      <formula>"NO ADMISIBLE"</formula>
    </cfRule>
    <cfRule type="cellIs" dxfId="165" priority="168" stopIfTrue="1" operator="equal">
      <formula>"ADMISIBLE"</formula>
    </cfRule>
  </conditionalFormatting>
  <conditionalFormatting sqref="AC78:AC88">
    <cfRule type="cellIs" dxfId="164" priority="164" stopIfTrue="1" operator="equal">
      <formula>"NO ADMISIBLE"</formula>
    </cfRule>
    <cfRule type="cellIs" dxfId="163" priority="165" stopIfTrue="1" operator="equal">
      <formula>"ADMISIBLE"</formula>
    </cfRule>
  </conditionalFormatting>
  <conditionalFormatting sqref="AG78:AH88">
    <cfRule type="cellIs" dxfId="162" priority="163" stopIfTrue="1" operator="equal">
      <formula>"NO ADMISIBLE"</formula>
    </cfRule>
  </conditionalFormatting>
  <conditionalFormatting sqref="AG78">
    <cfRule type="cellIs" dxfId="161" priority="161" stopIfTrue="1" operator="equal">
      <formula>"NO ADMISIBLE"</formula>
    </cfRule>
    <cfRule type="cellIs" dxfId="160" priority="162" stopIfTrue="1" operator="equal">
      <formula>"ADMISIBLE"</formula>
    </cfRule>
  </conditionalFormatting>
  <conditionalFormatting sqref="AH78:AH88">
    <cfRule type="cellIs" dxfId="159" priority="159" stopIfTrue="1" operator="equal">
      <formula>"NO ADMISIBLE"</formula>
    </cfRule>
    <cfRule type="cellIs" dxfId="158" priority="160" stopIfTrue="1" operator="equal">
      <formula>"ADMISIBLE"</formula>
    </cfRule>
  </conditionalFormatting>
  <conditionalFormatting sqref="AI78:AJ88">
    <cfRule type="cellIs" dxfId="157" priority="158" stopIfTrue="1" operator="equal">
      <formula>"NO ADMISIBLE"</formula>
    </cfRule>
  </conditionalFormatting>
  <conditionalFormatting sqref="AI78">
    <cfRule type="cellIs" dxfId="156" priority="156" stopIfTrue="1" operator="equal">
      <formula>"NO ADMISIBLE"</formula>
    </cfRule>
    <cfRule type="cellIs" dxfId="155" priority="157" stopIfTrue="1" operator="equal">
      <formula>"ADMISIBLE"</formula>
    </cfRule>
  </conditionalFormatting>
  <conditionalFormatting sqref="AJ78:AJ88">
    <cfRule type="cellIs" dxfId="154" priority="154" stopIfTrue="1" operator="equal">
      <formula>"NO ADMISIBLE"</formula>
    </cfRule>
    <cfRule type="cellIs" dxfId="153" priority="155" stopIfTrue="1" operator="equal">
      <formula>"ADMISIBLE"</formula>
    </cfRule>
  </conditionalFormatting>
  <conditionalFormatting sqref="AK78:AK88">
    <cfRule type="cellIs" dxfId="152" priority="152" stopIfTrue="1" operator="equal">
      <formula>"NO ADMISIBLE"</formula>
    </cfRule>
    <cfRule type="cellIs" dxfId="151" priority="153" stopIfTrue="1" operator="equal">
      <formula>"ADMISIBLE"</formula>
    </cfRule>
  </conditionalFormatting>
  <conditionalFormatting sqref="S78:S88">
    <cfRule type="cellIs" dxfId="150" priority="149" stopIfTrue="1" operator="equal">
      <formula>"NO ADMISIBLE"</formula>
    </cfRule>
  </conditionalFormatting>
  <conditionalFormatting sqref="T78:T88">
    <cfRule type="cellIs" dxfId="149" priority="150" stopIfTrue="1" operator="equal">
      <formula>"NO ADMISIBLE"</formula>
    </cfRule>
    <cfRule type="cellIs" dxfId="148" priority="151" stopIfTrue="1" operator="equal">
      <formula>"ADMISIBLE"</formula>
    </cfRule>
  </conditionalFormatting>
  <conditionalFormatting sqref="U78:U88">
    <cfRule type="cellIs" dxfId="147" priority="146" stopIfTrue="1" operator="equal">
      <formula>"NO ADMISIBLE"</formula>
    </cfRule>
  </conditionalFormatting>
  <conditionalFormatting sqref="V78:V88">
    <cfRule type="cellIs" dxfId="146" priority="147" stopIfTrue="1" operator="equal">
      <formula>"NO ADMISIBLE"</formula>
    </cfRule>
    <cfRule type="cellIs" dxfId="145" priority="148" stopIfTrue="1" operator="equal">
      <formula>"ADMISIBLE"</formula>
    </cfRule>
  </conditionalFormatting>
  <conditionalFormatting sqref="D78:D88">
    <cfRule type="cellIs" dxfId="144" priority="145" stopIfTrue="1" operator="equal">
      <formula>"NO ADMISIBLE"</formula>
    </cfRule>
  </conditionalFormatting>
  <conditionalFormatting sqref="AE89:AF99 AA89:AC99 J90:K99 W89:W99 C89:C99 N89:R99">
    <cfRule type="cellIs" dxfId="143" priority="142" stopIfTrue="1" operator="equal">
      <formula>"NO ADMISIBLE"</formula>
    </cfRule>
  </conditionalFormatting>
  <conditionalFormatting sqref="AB89 AD89:AD99 X89:Z99">
    <cfRule type="cellIs" dxfId="142" priority="143" stopIfTrue="1" operator="equal">
      <formula>"NO ADMISIBLE"</formula>
    </cfRule>
    <cfRule type="cellIs" dxfId="141" priority="144" stopIfTrue="1" operator="equal">
      <formula>"ADMISIBLE"</formula>
    </cfRule>
  </conditionalFormatting>
  <conditionalFormatting sqref="AC89:AC99">
    <cfRule type="cellIs" dxfId="140" priority="140" stopIfTrue="1" operator="equal">
      <formula>"NO ADMISIBLE"</formula>
    </cfRule>
    <cfRule type="cellIs" dxfId="139" priority="141" stopIfTrue="1" operator="equal">
      <formula>"ADMISIBLE"</formula>
    </cfRule>
  </conditionalFormatting>
  <conditionalFormatting sqref="AG89:AH99">
    <cfRule type="cellIs" dxfId="138" priority="139" stopIfTrue="1" operator="equal">
      <formula>"NO ADMISIBLE"</formula>
    </cfRule>
  </conditionalFormatting>
  <conditionalFormatting sqref="AG89">
    <cfRule type="cellIs" dxfId="137" priority="137" stopIfTrue="1" operator="equal">
      <formula>"NO ADMISIBLE"</formula>
    </cfRule>
    <cfRule type="cellIs" dxfId="136" priority="138" stopIfTrue="1" operator="equal">
      <formula>"ADMISIBLE"</formula>
    </cfRule>
  </conditionalFormatting>
  <conditionalFormatting sqref="AH89:AH99">
    <cfRule type="cellIs" dxfId="135" priority="135" stopIfTrue="1" operator="equal">
      <formula>"NO ADMISIBLE"</formula>
    </cfRule>
    <cfRule type="cellIs" dxfId="134" priority="136" stopIfTrue="1" operator="equal">
      <formula>"ADMISIBLE"</formula>
    </cfRule>
  </conditionalFormatting>
  <conditionalFormatting sqref="AI89:AJ99">
    <cfRule type="cellIs" dxfId="133" priority="134" stopIfTrue="1" operator="equal">
      <formula>"NO ADMISIBLE"</formula>
    </cfRule>
  </conditionalFormatting>
  <conditionalFormatting sqref="AI89">
    <cfRule type="cellIs" dxfId="132" priority="132" stopIfTrue="1" operator="equal">
      <formula>"NO ADMISIBLE"</formula>
    </cfRule>
    <cfRule type="cellIs" dxfId="131" priority="133" stopIfTrue="1" operator="equal">
      <formula>"ADMISIBLE"</formula>
    </cfRule>
  </conditionalFormatting>
  <conditionalFormatting sqref="AJ89:AJ99">
    <cfRule type="cellIs" dxfId="130" priority="130" stopIfTrue="1" operator="equal">
      <formula>"NO ADMISIBLE"</formula>
    </cfRule>
    <cfRule type="cellIs" dxfId="129" priority="131" stopIfTrue="1" operator="equal">
      <formula>"ADMISIBLE"</formula>
    </cfRule>
  </conditionalFormatting>
  <conditionalFormatting sqref="AK89:AK99">
    <cfRule type="cellIs" dxfId="128" priority="128" stopIfTrue="1" operator="equal">
      <formula>"NO ADMISIBLE"</formula>
    </cfRule>
    <cfRule type="cellIs" dxfId="127" priority="129" stopIfTrue="1" operator="equal">
      <formula>"ADMISIBLE"</formula>
    </cfRule>
  </conditionalFormatting>
  <conditionalFormatting sqref="S89:S99">
    <cfRule type="cellIs" dxfId="126" priority="125" stopIfTrue="1" operator="equal">
      <formula>"NO ADMISIBLE"</formula>
    </cfRule>
  </conditionalFormatting>
  <conditionalFormatting sqref="T89:T99">
    <cfRule type="cellIs" dxfId="125" priority="126" stopIfTrue="1" operator="equal">
      <formula>"NO ADMISIBLE"</formula>
    </cfRule>
    <cfRule type="cellIs" dxfId="124" priority="127" stopIfTrue="1" operator="equal">
      <formula>"ADMISIBLE"</formula>
    </cfRule>
  </conditionalFormatting>
  <conditionalFormatting sqref="U89:U99">
    <cfRule type="cellIs" dxfId="123" priority="122" stopIfTrue="1" operator="equal">
      <formula>"NO ADMISIBLE"</formula>
    </cfRule>
  </conditionalFormatting>
  <conditionalFormatting sqref="V89:V99">
    <cfRule type="cellIs" dxfId="122" priority="123" stopIfTrue="1" operator="equal">
      <formula>"NO ADMISIBLE"</formula>
    </cfRule>
    <cfRule type="cellIs" dxfId="121" priority="124" stopIfTrue="1" operator="equal">
      <formula>"ADMISIBLE"</formula>
    </cfRule>
  </conditionalFormatting>
  <conditionalFormatting sqref="D89:D99">
    <cfRule type="cellIs" dxfId="120" priority="121" stopIfTrue="1" operator="equal">
      <formula>"NO ADMISIBLE"</formula>
    </cfRule>
  </conditionalFormatting>
  <conditionalFormatting sqref="AE100:AF110 AA100:AC110 J101:K110 W100:W110 C100:C110 N100:R110">
    <cfRule type="cellIs" dxfId="119" priority="118" stopIfTrue="1" operator="equal">
      <formula>"NO ADMISIBLE"</formula>
    </cfRule>
  </conditionalFormatting>
  <conditionalFormatting sqref="AB100 AD100:AD110 X100:Z110">
    <cfRule type="cellIs" dxfId="118" priority="119" stopIfTrue="1" operator="equal">
      <formula>"NO ADMISIBLE"</formula>
    </cfRule>
    <cfRule type="cellIs" dxfId="117" priority="120" stopIfTrue="1" operator="equal">
      <formula>"ADMISIBLE"</formula>
    </cfRule>
  </conditionalFormatting>
  <conditionalFormatting sqref="AC100:AC110">
    <cfRule type="cellIs" dxfId="116" priority="116" stopIfTrue="1" operator="equal">
      <formula>"NO ADMISIBLE"</formula>
    </cfRule>
    <cfRule type="cellIs" dxfId="115" priority="117" stopIfTrue="1" operator="equal">
      <formula>"ADMISIBLE"</formula>
    </cfRule>
  </conditionalFormatting>
  <conditionalFormatting sqref="AG100:AH110">
    <cfRule type="cellIs" dxfId="114" priority="115" stopIfTrue="1" operator="equal">
      <formula>"NO ADMISIBLE"</formula>
    </cfRule>
  </conditionalFormatting>
  <conditionalFormatting sqref="AG100">
    <cfRule type="cellIs" dxfId="113" priority="113" stopIfTrue="1" operator="equal">
      <formula>"NO ADMISIBLE"</formula>
    </cfRule>
    <cfRule type="cellIs" dxfId="112" priority="114" stopIfTrue="1" operator="equal">
      <formula>"ADMISIBLE"</formula>
    </cfRule>
  </conditionalFormatting>
  <conditionalFormatting sqref="AH100:AH110">
    <cfRule type="cellIs" dxfId="111" priority="111" stopIfTrue="1" operator="equal">
      <formula>"NO ADMISIBLE"</formula>
    </cfRule>
    <cfRule type="cellIs" dxfId="110" priority="112" stopIfTrue="1" operator="equal">
      <formula>"ADMISIBLE"</formula>
    </cfRule>
  </conditionalFormatting>
  <conditionalFormatting sqref="AI100:AJ110">
    <cfRule type="cellIs" dxfId="109" priority="110" stopIfTrue="1" operator="equal">
      <formula>"NO ADMISIBLE"</formula>
    </cfRule>
  </conditionalFormatting>
  <conditionalFormatting sqref="AI100">
    <cfRule type="cellIs" dxfId="108" priority="108" stopIfTrue="1" operator="equal">
      <formula>"NO ADMISIBLE"</formula>
    </cfRule>
    <cfRule type="cellIs" dxfId="107" priority="109" stopIfTrue="1" operator="equal">
      <formula>"ADMISIBLE"</formula>
    </cfRule>
  </conditionalFormatting>
  <conditionalFormatting sqref="AJ100:AJ110">
    <cfRule type="cellIs" dxfId="106" priority="106" stopIfTrue="1" operator="equal">
      <formula>"NO ADMISIBLE"</formula>
    </cfRule>
    <cfRule type="cellIs" dxfId="105" priority="107" stopIfTrue="1" operator="equal">
      <formula>"ADMISIBLE"</formula>
    </cfRule>
  </conditionalFormatting>
  <conditionalFormatting sqref="AK100:AK110">
    <cfRule type="cellIs" dxfId="104" priority="104" stopIfTrue="1" operator="equal">
      <formula>"NO ADMISIBLE"</formula>
    </cfRule>
    <cfRule type="cellIs" dxfId="103" priority="105" stopIfTrue="1" operator="equal">
      <formula>"ADMISIBLE"</formula>
    </cfRule>
  </conditionalFormatting>
  <conditionalFormatting sqref="S100:S110">
    <cfRule type="cellIs" dxfId="102" priority="101" stopIfTrue="1" operator="equal">
      <formula>"NO ADMISIBLE"</formula>
    </cfRule>
  </conditionalFormatting>
  <conditionalFormatting sqref="T100:T110">
    <cfRule type="cellIs" dxfId="101" priority="102" stopIfTrue="1" operator="equal">
      <formula>"NO ADMISIBLE"</formula>
    </cfRule>
    <cfRule type="cellIs" dxfId="100" priority="103" stopIfTrue="1" operator="equal">
      <formula>"ADMISIBLE"</formula>
    </cfRule>
  </conditionalFormatting>
  <conditionalFormatting sqref="U100:U110">
    <cfRule type="cellIs" dxfId="99" priority="98" stopIfTrue="1" operator="equal">
      <formula>"NO ADMISIBLE"</formula>
    </cfRule>
  </conditionalFormatting>
  <conditionalFormatting sqref="V100:V110">
    <cfRule type="cellIs" dxfId="98" priority="99" stopIfTrue="1" operator="equal">
      <formula>"NO ADMISIBLE"</formula>
    </cfRule>
    <cfRule type="cellIs" dxfId="97" priority="100" stopIfTrue="1" operator="equal">
      <formula>"ADMISIBLE"</formula>
    </cfRule>
  </conditionalFormatting>
  <conditionalFormatting sqref="D100:D110">
    <cfRule type="cellIs" dxfId="96" priority="97" stopIfTrue="1" operator="equal">
      <formula>"NO ADMISIBLE"</formula>
    </cfRule>
  </conditionalFormatting>
  <conditionalFormatting sqref="AE111:AF121 AA111:AC121 J112:K121 W111:W121 C111:C121 N111:R121">
    <cfRule type="cellIs" dxfId="95" priority="94" stopIfTrue="1" operator="equal">
      <formula>"NO ADMISIBLE"</formula>
    </cfRule>
  </conditionalFormatting>
  <conditionalFormatting sqref="AB111 AD111:AD121 X111:Z121">
    <cfRule type="cellIs" dxfId="94" priority="95" stopIfTrue="1" operator="equal">
      <formula>"NO ADMISIBLE"</formula>
    </cfRule>
    <cfRule type="cellIs" dxfId="93" priority="96" stopIfTrue="1" operator="equal">
      <formula>"ADMISIBLE"</formula>
    </cfRule>
  </conditionalFormatting>
  <conditionalFormatting sqref="AC111:AC121">
    <cfRule type="cellIs" dxfId="92" priority="92" stopIfTrue="1" operator="equal">
      <formula>"NO ADMISIBLE"</formula>
    </cfRule>
    <cfRule type="cellIs" dxfId="91" priority="93" stopIfTrue="1" operator="equal">
      <formula>"ADMISIBLE"</formula>
    </cfRule>
  </conditionalFormatting>
  <conditionalFormatting sqref="AG111:AH121">
    <cfRule type="cellIs" dxfId="90" priority="91" stopIfTrue="1" operator="equal">
      <formula>"NO ADMISIBLE"</formula>
    </cfRule>
  </conditionalFormatting>
  <conditionalFormatting sqref="AG111">
    <cfRule type="cellIs" dxfId="89" priority="89" stopIfTrue="1" operator="equal">
      <formula>"NO ADMISIBLE"</formula>
    </cfRule>
    <cfRule type="cellIs" dxfId="88" priority="90" stopIfTrue="1" operator="equal">
      <formula>"ADMISIBLE"</formula>
    </cfRule>
  </conditionalFormatting>
  <conditionalFormatting sqref="AH111:AH121">
    <cfRule type="cellIs" dxfId="87" priority="87" stopIfTrue="1" operator="equal">
      <formula>"NO ADMISIBLE"</formula>
    </cfRule>
    <cfRule type="cellIs" dxfId="86" priority="88" stopIfTrue="1" operator="equal">
      <formula>"ADMISIBLE"</formula>
    </cfRule>
  </conditionalFormatting>
  <conditionalFormatting sqref="AI111:AJ121">
    <cfRule type="cellIs" dxfId="85" priority="86" stopIfTrue="1" operator="equal">
      <formula>"NO ADMISIBLE"</formula>
    </cfRule>
  </conditionalFormatting>
  <conditionalFormatting sqref="AI111">
    <cfRule type="cellIs" dxfId="84" priority="84" stopIfTrue="1" operator="equal">
      <formula>"NO ADMISIBLE"</formula>
    </cfRule>
    <cfRule type="cellIs" dxfId="83" priority="85" stopIfTrue="1" operator="equal">
      <formula>"ADMISIBLE"</formula>
    </cfRule>
  </conditionalFormatting>
  <conditionalFormatting sqref="AJ111:AJ121">
    <cfRule type="cellIs" dxfId="82" priority="82" stopIfTrue="1" operator="equal">
      <formula>"NO ADMISIBLE"</formula>
    </cfRule>
    <cfRule type="cellIs" dxfId="81" priority="83" stopIfTrue="1" operator="equal">
      <formula>"ADMISIBLE"</formula>
    </cfRule>
  </conditionalFormatting>
  <conditionalFormatting sqref="AK111:AK121">
    <cfRule type="cellIs" dxfId="80" priority="80" stopIfTrue="1" operator="equal">
      <formula>"NO ADMISIBLE"</formula>
    </cfRule>
    <cfRule type="cellIs" dxfId="79" priority="81" stopIfTrue="1" operator="equal">
      <formula>"ADMISIBLE"</formula>
    </cfRule>
  </conditionalFormatting>
  <conditionalFormatting sqref="S111:S121">
    <cfRule type="cellIs" dxfId="78" priority="77" stopIfTrue="1" operator="equal">
      <formula>"NO ADMISIBLE"</formula>
    </cfRule>
  </conditionalFormatting>
  <conditionalFormatting sqref="T111:T121">
    <cfRule type="cellIs" dxfId="77" priority="78" stopIfTrue="1" operator="equal">
      <formula>"NO ADMISIBLE"</formula>
    </cfRule>
    <cfRule type="cellIs" dxfId="76" priority="79" stopIfTrue="1" operator="equal">
      <formula>"ADMISIBLE"</formula>
    </cfRule>
  </conditionalFormatting>
  <conditionalFormatting sqref="U111:U121">
    <cfRule type="cellIs" dxfId="75" priority="74" stopIfTrue="1" operator="equal">
      <formula>"NO ADMISIBLE"</formula>
    </cfRule>
  </conditionalFormatting>
  <conditionalFormatting sqref="V111:V121">
    <cfRule type="cellIs" dxfId="74" priority="75" stopIfTrue="1" operator="equal">
      <formula>"NO ADMISIBLE"</formula>
    </cfRule>
    <cfRule type="cellIs" dxfId="73" priority="76" stopIfTrue="1" operator="equal">
      <formula>"ADMISIBLE"</formula>
    </cfRule>
  </conditionalFormatting>
  <conditionalFormatting sqref="D111:D121">
    <cfRule type="cellIs" dxfId="72" priority="73" stopIfTrue="1" operator="equal">
      <formula>"NO ADMISIBLE"</formula>
    </cfRule>
  </conditionalFormatting>
  <conditionalFormatting sqref="AE122:AF132 AA122:AC132 J123:K132 W122:W132 C122:C132 N122:R132">
    <cfRule type="cellIs" dxfId="71" priority="70" stopIfTrue="1" operator="equal">
      <formula>"NO ADMISIBLE"</formula>
    </cfRule>
  </conditionalFormatting>
  <conditionalFormatting sqref="AB122 AD122:AD132 X122:Z132">
    <cfRule type="cellIs" dxfId="70" priority="71" stopIfTrue="1" operator="equal">
      <formula>"NO ADMISIBLE"</formula>
    </cfRule>
    <cfRule type="cellIs" dxfId="69" priority="72" stopIfTrue="1" operator="equal">
      <formula>"ADMISIBLE"</formula>
    </cfRule>
  </conditionalFormatting>
  <conditionalFormatting sqref="AC122:AC132">
    <cfRule type="cellIs" dxfId="68" priority="68" stopIfTrue="1" operator="equal">
      <formula>"NO ADMISIBLE"</formula>
    </cfRule>
    <cfRule type="cellIs" dxfId="67" priority="69" stopIfTrue="1" operator="equal">
      <formula>"ADMISIBLE"</formula>
    </cfRule>
  </conditionalFormatting>
  <conditionalFormatting sqref="AG122:AH132">
    <cfRule type="cellIs" dxfId="66" priority="67" stopIfTrue="1" operator="equal">
      <formula>"NO ADMISIBLE"</formula>
    </cfRule>
  </conditionalFormatting>
  <conditionalFormatting sqref="AG122">
    <cfRule type="cellIs" dxfId="65" priority="65" stopIfTrue="1" operator="equal">
      <formula>"NO ADMISIBLE"</formula>
    </cfRule>
    <cfRule type="cellIs" dxfId="64" priority="66" stopIfTrue="1" operator="equal">
      <formula>"ADMISIBLE"</formula>
    </cfRule>
  </conditionalFormatting>
  <conditionalFormatting sqref="AH122:AH132">
    <cfRule type="cellIs" dxfId="63" priority="63" stopIfTrue="1" operator="equal">
      <formula>"NO ADMISIBLE"</formula>
    </cfRule>
    <cfRule type="cellIs" dxfId="62" priority="64" stopIfTrue="1" operator="equal">
      <formula>"ADMISIBLE"</formula>
    </cfRule>
  </conditionalFormatting>
  <conditionalFormatting sqref="AI122:AJ132">
    <cfRule type="cellIs" dxfId="61" priority="62" stopIfTrue="1" operator="equal">
      <formula>"NO ADMISIBLE"</formula>
    </cfRule>
  </conditionalFormatting>
  <conditionalFormatting sqref="AI122">
    <cfRule type="cellIs" dxfId="60" priority="60" stopIfTrue="1" operator="equal">
      <formula>"NO ADMISIBLE"</formula>
    </cfRule>
    <cfRule type="cellIs" dxfId="59" priority="61" stopIfTrue="1" operator="equal">
      <formula>"ADMISIBLE"</formula>
    </cfRule>
  </conditionalFormatting>
  <conditionalFormatting sqref="AJ122:AJ132">
    <cfRule type="cellIs" dxfId="58" priority="58" stopIfTrue="1" operator="equal">
      <formula>"NO ADMISIBLE"</formula>
    </cfRule>
    <cfRule type="cellIs" dxfId="57" priority="59" stopIfTrue="1" operator="equal">
      <formula>"ADMISIBLE"</formula>
    </cfRule>
  </conditionalFormatting>
  <conditionalFormatting sqref="AK122:AK132">
    <cfRule type="cellIs" dxfId="56" priority="56" stopIfTrue="1" operator="equal">
      <formula>"NO ADMISIBLE"</formula>
    </cfRule>
    <cfRule type="cellIs" dxfId="55" priority="57" stopIfTrue="1" operator="equal">
      <formula>"ADMISIBLE"</formula>
    </cfRule>
  </conditionalFormatting>
  <conditionalFormatting sqref="S122:S132">
    <cfRule type="cellIs" dxfId="54" priority="53" stopIfTrue="1" operator="equal">
      <formula>"NO ADMISIBLE"</formula>
    </cfRule>
  </conditionalFormatting>
  <conditionalFormatting sqref="T122:T132">
    <cfRule type="cellIs" dxfId="53" priority="54" stopIfTrue="1" operator="equal">
      <formula>"NO ADMISIBLE"</formula>
    </cfRule>
    <cfRule type="cellIs" dxfId="52" priority="55" stopIfTrue="1" operator="equal">
      <formula>"ADMISIBLE"</formula>
    </cfRule>
  </conditionalFormatting>
  <conditionalFormatting sqref="U122:U132">
    <cfRule type="cellIs" dxfId="51" priority="50" stopIfTrue="1" operator="equal">
      <formula>"NO ADMISIBLE"</formula>
    </cfRule>
  </conditionalFormatting>
  <conditionalFormatting sqref="V122:V132">
    <cfRule type="cellIs" dxfId="50" priority="51" stopIfTrue="1" operator="equal">
      <formula>"NO ADMISIBLE"</formula>
    </cfRule>
    <cfRule type="cellIs" dxfId="49" priority="52" stopIfTrue="1" operator="equal">
      <formula>"ADMISIBLE"</formula>
    </cfRule>
  </conditionalFormatting>
  <conditionalFormatting sqref="D122:D132">
    <cfRule type="cellIs" dxfId="48" priority="49" stopIfTrue="1" operator="equal">
      <formula>"NO ADMISIBLE"</formula>
    </cfRule>
  </conditionalFormatting>
  <conditionalFormatting sqref="AE133:AF143 AA133:AC143 J134:K143 W133:W143 C133:C143 N133:R143">
    <cfRule type="cellIs" dxfId="47" priority="46" stopIfTrue="1" operator="equal">
      <formula>"NO ADMISIBLE"</formula>
    </cfRule>
  </conditionalFormatting>
  <conditionalFormatting sqref="AB133 AD133:AD143 X133:Z143">
    <cfRule type="cellIs" dxfId="46" priority="47" stopIfTrue="1" operator="equal">
      <formula>"NO ADMISIBLE"</formula>
    </cfRule>
    <cfRule type="cellIs" dxfId="45" priority="48" stopIfTrue="1" operator="equal">
      <formula>"ADMISIBLE"</formula>
    </cfRule>
  </conditionalFormatting>
  <conditionalFormatting sqref="AC133:AC143">
    <cfRule type="cellIs" dxfId="44" priority="44" stopIfTrue="1" operator="equal">
      <formula>"NO ADMISIBLE"</formula>
    </cfRule>
    <cfRule type="cellIs" dxfId="43" priority="45" stopIfTrue="1" operator="equal">
      <formula>"ADMISIBLE"</formula>
    </cfRule>
  </conditionalFormatting>
  <conditionalFormatting sqref="AG133:AH143">
    <cfRule type="cellIs" dxfId="42" priority="43" stopIfTrue="1" operator="equal">
      <formula>"NO ADMISIBLE"</formula>
    </cfRule>
  </conditionalFormatting>
  <conditionalFormatting sqref="AG133">
    <cfRule type="cellIs" dxfId="41" priority="41" stopIfTrue="1" operator="equal">
      <formula>"NO ADMISIBLE"</formula>
    </cfRule>
    <cfRule type="cellIs" dxfId="40" priority="42" stopIfTrue="1" operator="equal">
      <formula>"ADMISIBLE"</formula>
    </cfRule>
  </conditionalFormatting>
  <conditionalFormatting sqref="AH133:AH143">
    <cfRule type="cellIs" dxfId="39" priority="39" stopIfTrue="1" operator="equal">
      <formula>"NO ADMISIBLE"</formula>
    </cfRule>
    <cfRule type="cellIs" dxfId="38" priority="40" stopIfTrue="1" operator="equal">
      <formula>"ADMISIBLE"</formula>
    </cfRule>
  </conditionalFormatting>
  <conditionalFormatting sqref="AI133:AJ143">
    <cfRule type="cellIs" dxfId="37" priority="38" stopIfTrue="1" operator="equal">
      <formula>"NO ADMISIBLE"</formula>
    </cfRule>
  </conditionalFormatting>
  <conditionalFormatting sqref="AI133">
    <cfRule type="cellIs" dxfId="36" priority="36" stopIfTrue="1" operator="equal">
      <formula>"NO ADMISIBLE"</formula>
    </cfRule>
    <cfRule type="cellIs" dxfId="35" priority="37" stopIfTrue="1" operator="equal">
      <formula>"ADMISIBLE"</formula>
    </cfRule>
  </conditionalFormatting>
  <conditionalFormatting sqref="AJ133:AJ143">
    <cfRule type="cellIs" dxfId="34" priority="34" stopIfTrue="1" operator="equal">
      <formula>"NO ADMISIBLE"</formula>
    </cfRule>
    <cfRule type="cellIs" dxfId="33" priority="35" stopIfTrue="1" operator="equal">
      <formula>"ADMISIBLE"</formula>
    </cfRule>
  </conditionalFormatting>
  <conditionalFormatting sqref="AK133:AK143">
    <cfRule type="cellIs" dxfId="32" priority="32" stopIfTrue="1" operator="equal">
      <formula>"NO ADMISIBLE"</formula>
    </cfRule>
    <cfRule type="cellIs" dxfId="31" priority="33" stopIfTrue="1" operator="equal">
      <formula>"ADMISIBLE"</formula>
    </cfRule>
  </conditionalFormatting>
  <conditionalFormatting sqref="S133:S143">
    <cfRule type="cellIs" dxfId="30" priority="29" stopIfTrue="1" operator="equal">
      <formula>"NO ADMISIBLE"</formula>
    </cfRule>
  </conditionalFormatting>
  <conditionalFormatting sqref="T133:T143">
    <cfRule type="cellIs" dxfId="29" priority="30" stopIfTrue="1" operator="equal">
      <formula>"NO ADMISIBLE"</formula>
    </cfRule>
    <cfRule type="cellIs" dxfId="28" priority="31" stopIfTrue="1" operator="equal">
      <formula>"ADMISIBLE"</formula>
    </cfRule>
  </conditionalFormatting>
  <conditionalFormatting sqref="U133:U143">
    <cfRule type="cellIs" dxfId="27" priority="26" stopIfTrue="1" operator="equal">
      <formula>"NO ADMISIBLE"</formula>
    </cfRule>
  </conditionalFormatting>
  <conditionalFormatting sqref="V133:V143">
    <cfRule type="cellIs" dxfId="26" priority="27" stopIfTrue="1" operator="equal">
      <formula>"NO ADMISIBLE"</formula>
    </cfRule>
    <cfRule type="cellIs" dxfId="25" priority="28" stopIfTrue="1" operator="equal">
      <formula>"ADMISIBLE"</formula>
    </cfRule>
  </conditionalFormatting>
  <conditionalFormatting sqref="D133:D143">
    <cfRule type="cellIs" dxfId="24" priority="25" stopIfTrue="1" operator="equal">
      <formula>"NO ADMISIBLE"</formula>
    </cfRule>
  </conditionalFormatting>
  <conditionalFormatting sqref="AE144:AF154 AA144:AC154 J145:K154 W144:W154 C144:C154 N144:R154">
    <cfRule type="cellIs" dxfId="23" priority="22" stopIfTrue="1" operator="equal">
      <formula>"NO ADMISIBLE"</formula>
    </cfRule>
  </conditionalFormatting>
  <conditionalFormatting sqref="AB144 AD144:AD154 X144:Z154">
    <cfRule type="cellIs" dxfId="22" priority="23" stopIfTrue="1" operator="equal">
      <formula>"NO ADMISIBLE"</formula>
    </cfRule>
    <cfRule type="cellIs" dxfId="21" priority="24" stopIfTrue="1" operator="equal">
      <formula>"ADMISIBLE"</formula>
    </cfRule>
  </conditionalFormatting>
  <conditionalFormatting sqref="AC144:AC154">
    <cfRule type="cellIs" dxfId="20" priority="20" stopIfTrue="1" operator="equal">
      <formula>"NO ADMISIBLE"</formula>
    </cfRule>
    <cfRule type="cellIs" dxfId="19" priority="21" stopIfTrue="1" operator="equal">
      <formula>"ADMISIBLE"</formula>
    </cfRule>
  </conditionalFormatting>
  <conditionalFormatting sqref="AG144:AH154">
    <cfRule type="cellIs" dxfId="18" priority="19" stopIfTrue="1" operator="equal">
      <formula>"NO ADMISIBLE"</formula>
    </cfRule>
  </conditionalFormatting>
  <conditionalFormatting sqref="AG144">
    <cfRule type="cellIs" dxfId="17" priority="17" stopIfTrue="1" operator="equal">
      <formula>"NO ADMISIBLE"</formula>
    </cfRule>
    <cfRule type="cellIs" dxfId="16" priority="18" stopIfTrue="1" operator="equal">
      <formula>"ADMISIBLE"</formula>
    </cfRule>
  </conditionalFormatting>
  <conditionalFormatting sqref="AH144:AH154">
    <cfRule type="cellIs" dxfId="15" priority="15" stopIfTrue="1" operator="equal">
      <formula>"NO ADMISIBLE"</formula>
    </cfRule>
    <cfRule type="cellIs" dxfId="14" priority="16" stopIfTrue="1" operator="equal">
      <formula>"ADMISIBLE"</formula>
    </cfRule>
  </conditionalFormatting>
  <conditionalFormatting sqref="AI144:AJ154">
    <cfRule type="cellIs" dxfId="13" priority="14" stopIfTrue="1" operator="equal">
      <formula>"NO ADMISIBLE"</formula>
    </cfRule>
  </conditionalFormatting>
  <conditionalFormatting sqref="AI144">
    <cfRule type="cellIs" dxfId="12" priority="12" stopIfTrue="1" operator="equal">
      <formula>"NO ADMISIBLE"</formula>
    </cfRule>
    <cfRule type="cellIs" dxfId="11" priority="13" stopIfTrue="1" operator="equal">
      <formula>"ADMISIBLE"</formula>
    </cfRule>
  </conditionalFormatting>
  <conditionalFormatting sqref="AJ144:AJ154">
    <cfRule type="cellIs" dxfId="10" priority="10" stopIfTrue="1" operator="equal">
      <formula>"NO ADMISIBLE"</formula>
    </cfRule>
    <cfRule type="cellIs" dxfId="9" priority="11" stopIfTrue="1" operator="equal">
      <formula>"ADMISIBLE"</formula>
    </cfRule>
  </conditionalFormatting>
  <conditionalFormatting sqref="AK144:AK154">
    <cfRule type="cellIs" dxfId="8" priority="8" stopIfTrue="1" operator="equal">
      <formula>"NO ADMISIBLE"</formula>
    </cfRule>
    <cfRule type="cellIs" dxfId="7" priority="9" stopIfTrue="1" operator="equal">
      <formula>"ADMISIBLE"</formula>
    </cfRule>
  </conditionalFormatting>
  <conditionalFormatting sqref="S144:S154">
    <cfRule type="cellIs" dxfId="6" priority="5" stopIfTrue="1" operator="equal">
      <formula>"NO ADMISIBLE"</formula>
    </cfRule>
  </conditionalFormatting>
  <conditionalFormatting sqref="T144:T154">
    <cfRule type="cellIs" dxfId="5" priority="6" stopIfTrue="1" operator="equal">
      <formula>"NO ADMISIBLE"</formula>
    </cfRule>
    <cfRule type="cellIs" dxfId="4" priority="7" stopIfTrue="1" operator="equal">
      <formula>"ADMISIBLE"</formula>
    </cfRule>
  </conditionalFormatting>
  <conditionalFormatting sqref="U144:U154">
    <cfRule type="cellIs" dxfId="3" priority="2" stopIfTrue="1" operator="equal">
      <formula>"NO ADMISIBLE"</formula>
    </cfRule>
  </conditionalFormatting>
  <conditionalFormatting sqref="V144:V154">
    <cfRule type="cellIs" dxfId="2" priority="3" stopIfTrue="1" operator="equal">
      <formula>"NO ADMISIBLE"</formula>
    </cfRule>
    <cfRule type="cellIs" dxfId="1" priority="4" stopIfTrue="1" operator="equal">
      <formula>"ADMISIBLE"</formula>
    </cfRule>
  </conditionalFormatting>
  <conditionalFormatting sqref="D144:D154">
    <cfRule type="cellIs" dxfId="0" priority="1" stopIfTrue="1" operator="equal">
      <formula>"NO ADMISIBLE"</formula>
    </cfRule>
  </conditionalFormatting>
  <dataValidations count="1">
    <dataValidation type="list" allowBlank="1" showInputMessage="1" showErrorMessage="1" sqref="C12:D154">
      <formula1>prueba</formula1>
    </dataValidation>
  </dataValidations>
  <printOptions horizontalCentered="1" verticalCentered="1"/>
  <pageMargins left="0.19685039370078741" right="0.75" top="0.55118110236220474" bottom="0.43307086614173229" header="0" footer="0"/>
  <pageSetup paperSize="14" scale="50" orientation="landscape" horizontalDpi="300" verticalDpi="300" r:id="rId2"/>
  <headerFooter alignWithMargins="0">
    <oddFooter>&amp;RElaboro: JJR
&amp;D</oddFooter>
  </headerFooter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58" r:id="rId5" name="Button 34">
              <controlPr defaultSize="0" print="0" autoFill="0" autoPict="0" macro="[0]!copiar" altText="No. Propuestas">
                <anchor moveWithCells="1" sizeWithCells="1">
                  <from>
                    <xdr:col>0</xdr:col>
                    <xdr:colOff>0</xdr:colOff>
                    <xdr:row>1</xdr:row>
                    <xdr:rowOff>0</xdr:rowOff>
                  </from>
                  <to>
                    <xdr:col>1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"/>
  <dimension ref="A1:B103"/>
  <sheetViews>
    <sheetView zoomScale="75" workbookViewId="0">
      <selection activeCell="A19" sqref="A19"/>
    </sheetView>
  </sheetViews>
  <sheetFormatPr baseColWidth="10" defaultRowHeight="12.75" outlineLevelRow="2" x14ac:dyDescent="0.2"/>
  <cols>
    <col min="1" max="1" width="19" customWidth="1"/>
    <col min="2" max="2" width="21.85546875" customWidth="1"/>
  </cols>
  <sheetData>
    <row r="1" spans="1:2" s="13" customFormat="1" ht="15.75" x14ac:dyDescent="0.25">
      <c r="A1" s="13" t="s">
        <v>4</v>
      </c>
    </row>
    <row r="3" spans="1:2" ht="45" x14ac:dyDescent="0.2">
      <c r="A3" s="14" t="s">
        <v>5</v>
      </c>
      <c r="B3" s="15" t="s">
        <v>6</v>
      </c>
    </row>
    <row r="4" spans="1:2" s="17" customFormat="1" outlineLevel="2" x14ac:dyDescent="0.2">
      <c r="A4" s="16"/>
    </row>
    <row r="5" spans="1:2" s="21" customFormat="1" ht="13.5" outlineLevel="1" x14ac:dyDescent="0.2">
      <c r="A5" s="18" t="s">
        <v>111</v>
      </c>
      <c r="B5" s="20">
        <v>16097532669.306931</v>
      </c>
    </row>
    <row r="6" spans="1:2" s="21" customFormat="1" ht="13.5" outlineLevel="1" x14ac:dyDescent="0.2">
      <c r="A6" s="19" t="s">
        <v>112</v>
      </c>
      <c r="B6" s="20">
        <v>18724260670</v>
      </c>
    </row>
    <row r="7" spans="1:2" s="21" customFormat="1" ht="13.5" outlineLevel="1" x14ac:dyDescent="0.2">
      <c r="A7" s="19" t="s">
        <v>113</v>
      </c>
      <c r="B7" s="20">
        <v>15886461489</v>
      </c>
    </row>
    <row r="8" spans="1:2" s="21" customFormat="1" ht="13.5" outlineLevel="1" x14ac:dyDescent="0.2">
      <c r="A8" s="19" t="s">
        <v>114</v>
      </c>
      <c r="B8" s="20">
        <v>18533406621</v>
      </c>
    </row>
    <row r="9" spans="1:2" s="23" customFormat="1" ht="13.5" outlineLevel="1" x14ac:dyDescent="0.2">
      <c r="A9" s="19" t="s">
        <v>115</v>
      </c>
      <c r="B9" s="20">
        <v>14971945628</v>
      </c>
    </row>
    <row r="10" spans="1:2" s="23" customFormat="1" ht="13.5" outlineLevel="1" x14ac:dyDescent="0.2">
      <c r="A10" s="19" t="s">
        <v>116</v>
      </c>
      <c r="B10" s="20">
        <v>16484340849</v>
      </c>
    </row>
    <row r="11" spans="1:2" s="21" customFormat="1" ht="13.5" outlineLevel="1" x14ac:dyDescent="0.2">
      <c r="A11" s="19" t="s">
        <v>117</v>
      </c>
      <c r="B11" s="20">
        <v>16686919713.999998</v>
      </c>
    </row>
    <row r="12" spans="1:2" s="21" customFormat="1" ht="13.5" outlineLevel="1" x14ac:dyDescent="0.2">
      <c r="A12" s="19" t="s">
        <v>118</v>
      </c>
      <c r="B12" s="20">
        <v>11566305868</v>
      </c>
    </row>
    <row r="13" spans="1:2" s="21" customFormat="1" ht="13.5" outlineLevel="1" x14ac:dyDescent="0.2">
      <c r="A13" s="19" t="s">
        <v>119</v>
      </c>
      <c r="B13" s="20">
        <v>6300474910</v>
      </c>
    </row>
    <row r="14" spans="1:2" s="21" customFormat="1" ht="13.5" outlineLevel="1" x14ac:dyDescent="0.2">
      <c r="A14" s="19" t="s">
        <v>7</v>
      </c>
      <c r="B14" s="20">
        <v>1428162158.4158416</v>
      </c>
    </row>
    <row r="15" spans="1:2" s="21" customFormat="1" ht="13.5" outlineLevel="1" x14ac:dyDescent="0.2">
      <c r="A15" s="19" t="s">
        <v>8</v>
      </c>
      <c r="B15" s="20">
        <v>1292851961.3861387</v>
      </c>
    </row>
    <row r="16" spans="1:2" s="23" customFormat="1" ht="13.5" outlineLevel="1" x14ac:dyDescent="0.2">
      <c r="A16" s="19" t="s">
        <v>9</v>
      </c>
      <c r="B16" s="40">
        <v>14200237260</v>
      </c>
    </row>
    <row r="17" spans="1:2" s="23" customFormat="1" ht="13.5" outlineLevel="1" x14ac:dyDescent="0.2">
      <c r="A17" s="19" t="s">
        <v>10</v>
      </c>
      <c r="B17" s="20">
        <v>14388115033</v>
      </c>
    </row>
    <row r="18" spans="1:2" s="21" customFormat="1" ht="13.5" outlineLevel="1" x14ac:dyDescent="0.2">
      <c r="A18" s="19" t="s">
        <v>11</v>
      </c>
      <c r="B18" s="20">
        <v>7076050599</v>
      </c>
    </row>
    <row r="19" spans="1:2" s="21" customFormat="1" ht="13.5" outlineLevel="1" x14ac:dyDescent="0.2">
      <c r="A19" s="19" t="s">
        <v>12</v>
      </c>
      <c r="B19" s="20">
        <v>20893814942</v>
      </c>
    </row>
    <row r="20" spans="1:2" s="23" customFormat="1" ht="13.5" outlineLevel="1" x14ac:dyDescent="0.2">
      <c r="A20" s="19" t="s">
        <v>13</v>
      </c>
      <c r="B20" s="40">
        <v>8810989120</v>
      </c>
    </row>
    <row r="21" spans="1:2" s="21" customFormat="1" ht="13.5" outlineLevel="1" x14ac:dyDescent="0.2">
      <c r="A21" s="19" t="s">
        <v>14</v>
      </c>
      <c r="B21" s="20">
        <v>5818381842</v>
      </c>
    </row>
    <row r="22" spans="1:2" s="21" customFormat="1" ht="13.5" outlineLevel="1" x14ac:dyDescent="0.2">
      <c r="A22" s="19" t="s">
        <v>15</v>
      </c>
      <c r="B22" s="20">
        <v>9650261634</v>
      </c>
    </row>
    <row r="23" spans="1:2" s="21" customFormat="1" ht="13.5" outlineLevel="1" x14ac:dyDescent="0.2">
      <c r="A23" s="19" t="s">
        <v>16</v>
      </c>
      <c r="B23" s="20">
        <v>5385776414</v>
      </c>
    </row>
    <row r="24" spans="1:2" s="23" customFormat="1" ht="13.5" outlineLevel="1" x14ac:dyDescent="0.2">
      <c r="A24" s="19" t="s">
        <v>17</v>
      </c>
      <c r="B24" s="20">
        <v>5759505844</v>
      </c>
    </row>
    <row r="25" spans="1:2" s="23" customFormat="1" ht="13.5" outlineLevel="1" x14ac:dyDescent="0.2">
      <c r="A25" s="19" t="s">
        <v>18</v>
      </c>
      <c r="B25" s="20">
        <v>11365045650</v>
      </c>
    </row>
    <row r="26" spans="1:2" s="23" customFormat="1" ht="13.5" outlineLevel="1" x14ac:dyDescent="0.2">
      <c r="A26" s="19" t="s">
        <v>19</v>
      </c>
      <c r="B26" s="20">
        <v>15652530637</v>
      </c>
    </row>
    <row r="27" spans="1:2" s="23" customFormat="1" ht="13.5" outlineLevel="1" x14ac:dyDescent="0.2">
      <c r="A27" s="19" t="s">
        <v>20</v>
      </c>
      <c r="B27" s="20">
        <v>5772808797</v>
      </c>
    </row>
    <row r="28" spans="1:2" s="23" customFormat="1" ht="13.5" outlineLevel="1" x14ac:dyDescent="0.2">
      <c r="A28" s="19" t="s">
        <v>21</v>
      </c>
      <c r="B28" s="20">
        <v>7512106130</v>
      </c>
    </row>
    <row r="29" spans="1:2" s="23" customFormat="1" ht="13.5" outlineLevel="1" x14ac:dyDescent="0.2">
      <c r="A29" s="19" t="s">
        <v>22</v>
      </c>
      <c r="B29" s="20">
        <v>9347559589</v>
      </c>
    </row>
    <row r="30" spans="1:2" s="23" customFormat="1" ht="13.5" outlineLevel="1" x14ac:dyDescent="0.2">
      <c r="A30" s="19" t="s">
        <v>23</v>
      </c>
      <c r="B30" s="20">
        <v>19825977010</v>
      </c>
    </row>
    <row r="31" spans="1:2" s="23" customFormat="1" ht="13.5" outlineLevel="1" x14ac:dyDescent="0.2">
      <c r="A31" s="19" t="s">
        <v>24</v>
      </c>
      <c r="B31" s="20">
        <v>9200191515</v>
      </c>
    </row>
    <row r="32" spans="1:2" s="23" customFormat="1" ht="13.5" outlineLevel="1" x14ac:dyDescent="0.2">
      <c r="A32" s="19" t="s">
        <v>25</v>
      </c>
      <c r="B32" s="20">
        <v>18743806542</v>
      </c>
    </row>
    <row r="33" spans="1:2" s="23" customFormat="1" ht="13.5" outlineLevel="1" x14ac:dyDescent="0.2">
      <c r="A33" s="19" t="s">
        <v>26</v>
      </c>
      <c r="B33" s="20">
        <v>12488203547</v>
      </c>
    </row>
    <row r="34" spans="1:2" s="23" customFormat="1" ht="13.5" outlineLevel="1" x14ac:dyDescent="0.2">
      <c r="A34" s="19" t="s">
        <v>27</v>
      </c>
      <c r="B34" s="20">
        <v>12337277639</v>
      </c>
    </row>
    <row r="35" spans="1:2" s="23" customFormat="1" ht="13.5" outlineLevel="1" x14ac:dyDescent="0.2">
      <c r="A35" s="19" t="s">
        <v>28</v>
      </c>
      <c r="B35" s="20">
        <v>16198497482.999998</v>
      </c>
    </row>
    <row r="36" spans="1:2" s="23" customFormat="1" ht="13.5" outlineLevel="1" x14ac:dyDescent="0.2">
      <c r="A36" s="19" t="s">
        <v>29</v>
      </c>
      <c r="B36" s="20">
        <v>17764576319</v>
      </c>
    </row>
    <row r="37" spans="1:2" s="23" customFormat="1" ht="13.5" outlineLevel="1" x14ac:dyDescent="0.2">
      <c r="A37" s="19" t="s">
        <v>30</v>
      </c>
      <c r="B37" s="20">
        <v>22882731815</v>
      </c>
    </row>
    <row r="38" spans="1:2" s="23" customFormat="1" ht="13.5" outlineLevel="1" x14ac:dyDescent="0.2">
      <c r="A38" s="19" t="s">
        <v>31</v>
      </c>
      <c r="B38" s="20">
        <v>7383905477</v>
      </c>
    </row>
    <row r="39" spans="1:2" s="23" customFormat="1" ht="13.5" outlineLevel="1" x14ac:dyDescent="0.2">
      <c r="A39" s="19" t="s">
        <v>32</v>
      </c>
      <c r="B39" s="20">
        <v>12423743774</v>
      </c>
    </row>
    <row r="40" spans="1:2" s="23" customFormat="1" ht="13.5" outlineLevel="1" x14ac:dyDescent="0.2">
      <c r="A40" s="19" t="s">
        <v>33</v>
      </c>
      <c r="B40" s="20">
        <v>14187262851</v>
      </c>
    </row>
    <row r="41" spans="1:2" s="23" customFormat="1" ht="13.5" outlineLevel="1" x14ac:dyDescent="0.2">
      <c r="A41" s="19" t="s">
        <v>34</v>
      </c>
      <c r="B41" s="20">
        <v>9099377756</v>
      </c>
    </row>
    <row r="42" spans="1:2" s="23" customFormat="1" ht="13.5" outlineLevel="1" x14ac:dyDescent="0.2">
      <c r="A42" s="19" t="s">
        <v>35</v>
      </c>
      <c r="B42" s="20">
        <v>7416098511</v>
      </c>
    </row>
    <row r="43" spans="1:2" s="23" customFormat="1" ht="13.5" outlineLevel="1" x14ac:dyDescent="0.2">
      <c r="A43" s="19" t="s">
        <v>36</v>
      </c>
      <c r="B43" s="20">
        <v>16654736652</v>
      </c>
    </row>
    <row r="44" spans="1:2" s="23" customFormat="1" ht="13.5" outlineLevel="1" x14ac:dyDescent="0.2">
      <c r="A44" s="19" t="s">
        <v>37</v>
      </c>
      <c r="B44" s="20">
        <v>12006016561</v>
      </c>
    </row>
    <row r="45" spans="1:2" s="23" customFormat="1" ht="13.5" outlineLevel="1" x14ac:dyDescent="0.2">
      <c r="A45" s="19" t="s">
        <v>38</v>
      </c>
      <c r="B45" s="20">
        <v>14602426835</v>
      </c>
    </row>
    <row r="46" spans="1:2" s="23" customFormat="1" ht="13.5" outlineLevel="1" x14ac:dyDescent="0.2">
      <c r="A46" s="19" t="s">
        <v>39</v>
      </c>
      <c r="B46" s="20">
        <v>16600395825</v>
      </c>
    </row>
    <row r="47" spans="1:2" s="23" customFormat="1" ht="13.5" outlineLevel="1" x14ac:dyDescent="0.2">
      <c r="A47" s="19" t="s">
        <v>40</v>
      </c>
      <c r="B47" s="20">
        <v>9490692823</v>
      </c>
    </row>
    <row r="48" spans="1:2" s="23" customFormat="1" ht="13.5" outlineLevel="1" x14ac:dyDescent="0.2">
      <c r="A48" s="19" t="s">
        <v>41</v>
      </c>
      <c r="B48" s="20">
        <v>14966356774</v>
      </c>
    </row>
    <row r="49" spans="1:2" s="23" customFormat="1" ht="13.5" outlineLevel="1" x14ac:dyDescent="0.2">
      <c r="A49" s="19" t="s">
        <v>42</v>
      </c>
      <c r="B49" s="20">
        <v>16628059484</v>
      </c>
    </row>
    <row r="50" spans="1:2" s="23" customFormat="1" ht="13.5" outlineLevel="1" x14ac:dyDescent="0.2">
      <c r="A50" s="19" t="s">
        <v>43</v>
      </c>
      <c r="B50" s="20">
        <v>11545020876</v>
      </c>
    </row>
    <row r="51" spans="1:2" s="23" customFormat="1" ht="13.5" outlineLevel="1" x14ac:dyDescent="0.2">
      <c r="A51" s="19" t="s">
        <v>44</v>
      </c>
      <c r="B51" s="20">
        <v>11069859631</v>
      </c>
    </row>
    <row r="52" spans="1:2" s="23" customFormat="1" ht="13.5" outlineLevel="1" x14ac:dyDescent="0.2">
      <c r="A52" s="19" t="s">
        <v>45</v>
      </c>
      <c r="B52" s="20">
        <v>16462254401</v>
      </c>
    </row>
    <row r="53" spans="1:2" s="23" customFormat="1" ht="13.5" outlineLevel="1" x14ac:dyDescent="0.2">
      <c r="A53" s="19" t="s">
        <v>46</v>
      </c>
      <c r="B53" s="20">
        <v>29122451003</v>
      </c>
    </row>
    <row r="54" spans="1:2" s="23" customFormat="1" ht="13.5" outlineLevel="1" x14ac:dyDescent="0.2">
      <c r="A54" s="19" t="s">
        <v>47</v>
      </c>
      <c r="B54" s="20">
        <v>19110837484</v>
      </c>
    </row>
    <row r="55" spans="1:2" s="23" customFormat="1" ht="13.5" outlineLevel="1" x14ac:dyDescent="0.2">
      <c r="A55" s="19" t="s">
        <v>48</v>
      </c>
      <c r="B55" s="20">
        <v>14355039068</v>
      </c>
    </row>
    <row r="56" spans="1:2" s="23" customFormat="1" ht="13.5" outlineLevel="1" x14ac:dyDescent="0.2">
      <c r="A56" s="19" t="s">
        <v>49</v>
      </c>
      <c r="B56" s="20">
        <v>10742553232</v>
      </c>
    </row>
    <row r="57" spans="1:2" s="23" customFormat="1" ht="13.5" outlineLevel="1" x14ac:dyDescent="0.2">
      <c r="A57" s="19" t="s">
        <v>50</v>
      </c>
      <c r="B57" s="20">
        <v>12944688820</v>
      </c>
    </row>
    <row r="58" spans="1:2" s="23" customFormat="1" ht="13.5" outlineLevel="1" x14ac:dyDescent="0.2">
      <c r="A58" s="19" t="s">
        <v>51</v>
      </c>
      <c r="B58" s="20">
        <v>11689433662</v>
      </c>
    </row>
    <row r="59" spans="1:2" s="23" customFormat="1" ht="13.5" outlineLevel="1" x14ac:dyDescent="0.2">
      <c r="A59" s="19" t="s">
        <v>52</v>
      </c>
      <c r="B59" s="20">
        <v>11397659254</v>
      </c>
    </row>
    <row r="60" spans="1:2" s="23" customFormat="1" ht="13.5" outlineLevel="1" x14ac:dyDescent="0.2">
      <c r="A60" s="19" t="s">
        <v>53</v>
      </c>
      <c r="B60" s="20">
        <v>16236395384</v>
      </c>
    </row>
    <row r="61" spans="1:2" s="23" customFormat="1" ht="13.5" outlineLevel="1" x14ac:dyDescent="0.2">
      <c r="A61" s="19" t="s">
        <v>54</v>
      </c>
      <c r="B61" s="20">
        <v>6151462908.9075203</v>
      </c>
    </row>
    <row r="62" spans="1:2" s="23" customFormat="1" ht="13.5" outlineLevel="1" x14ac:dyDescent="0.2">
      <c r="A62" s="19" t="s">
        <v>55</v>
      </c>
      <c r="B62" s="20">
        <v>24188206629</v>
      </c>
    </row>
    <row r="63" spans="1:2" s="23" customFormat="1" ht="13.5" outlineLevel="1" x14ac:dyDescent="0.2">
      <c r="A63" s="19" t="s">
        <v>56</v>
      </c>
      <c r="B63" s="20">
        <v>22229863427</v>
      </c>
    </row>
    <row r="64" spans="1:2" s="23" customFormat="1" ht="13.5" outlineLevel="1" x14ac:dyDescent="0.2">
      <c r="A64" s="19" t="s">
        <v>57</v>
      </c>
      <c r="B64" s="20">
        <v>23200278421</v>
      </c>
    </row>
    <row r="65" spans="1:2" s="23" customFormat="1" ht="13.5" outlineLevel="1" x14ac:dyDescent="0.2">
      <c r="A65" s="19" t="s">
        <v>58</v>
      </c>
      <c r="B65" s="20">
        <v>33729146012</v>
      </c>
    </row>
    <row r="66" spans="1:2" s="23" customFormat="1" ht="13.5" outlineLevel="1" x14ac:dyDescent="0.2">
      <c r="A66" s="19" t="s">
        <v>59</v>
      </c>
      <c r="B66" s="20">
        <v>25741331764</v>
      </c>
    </row>
    <row r="67" spans="1:2" s="23" customFormat="1" ht="13.5" outlineLevel="1" x14ac:dyDescent="0.2">
      <c r="A67" s="19" t="s">
        <v>60</v>
      </c>
      <c r="B67" s="20">
        <v>10895316694.06304</v>
      </c>
    </row>
    <row r="68" spans="1:2" s="23" customFormat="1" ht="13.5" outlineLevel="1" x14ac:dyDescent="0.2">
      <c r="A68" s="19" t="s">
        <v>61</v>
      </c>
      <c r="B68" s="20">
        <v>15574902572</v>
      </c>
    </row>
    <row r="69" spans="1:2" s="22" customFormat="1" ht="13.5" outlineLevel="1" x14ac:dyDescent="0.2">
      <c r="A69" s="19" t="s">
        <v>62</v>
      </c>
      <c r="B69" s="20">
        <v>11085498362</v>
      </c>
    </row>
    <row r="70" spans="1:2" s="23" customFormat="1" ht="13.5" outlineLevel="1" x14ac:dyDescent="0.2">
      <c r="A70" s="19" t="s">
        <v>63</v>
      </c>
      <c r="B70" s="20">
        <v>15569378930</v>
      </c>
    </row>
    <row r="71" spans="1:2" s="23" customFormat="1" ht="13.5" outlineLevel="1" x14ac:dyDescent="0.2">
      <c r="A71" s="19" t="s">
        <v>64</v>
      </c>
      <c r="B71" s="20">
        <v>19872456988.21376</v>
      </c>
    </row>
    <row r="72" spans="1:2" s="23" customFormat="1" ht="13.5" outlineLevel="1" x14ac:dyDescent="0.2">
      <c r="A72" s="19" t="s">
        <v>65</v>
      </c>
      <c r="B72" s="20">
        <v>9279916346</v>
      </c>
    </row>
    <row r="73" spans="1:2" s="23" customFormat="1" ht="13.5" outlineLevel="1" x14ac:dyDescent="0.2">
      <c r="A73" s="19" t="s">
        <v>66</v>
      </c>
      <c r="B73" s="20">
        <v>11879598172</v>
      </c>
    </row>
    <row r="74" spans="1:2" s="23" customFormat="1" ht="13.5" outlineLevel="1" x14ac:dyDescent="0.2">
      <c r="A74" s="19" t="s">
        <v>67</v>
      </c>
      <c r="B74" s="20">
        <v>14944234555</v>
      </c>
    </row>
    <row r="75" spans="1:2" s="23" customFormat="1" ht="13.5" outlineLevel="1" x14ac:dyDescent="0.2">
      <c r="A75" s="19" t="s">
        <v>68</v>
      </c>
      <c r="B75" s="20">
        <v>8486287813</v>
      </c>
    </row>
    <row r="76" spans="1:2" s="23" customFormat="1" ht="13.5" outlineLevel="1" x14ac:dyDescent="0.2">
      <c r="A76" s="19" t="s">
        <v>69</v>
      </c>
      <c r="B76" s="20">
        <v>7048832262</v>
      </c>
    </row>
    <row r="77" spans="1:2" s="23" customFormat="1" ht="13.5" outlineLevel="1" x14ac:dyDescent="0.2">
      <c r="A77" s="19" t="s">
        <v>70</v>
      </c>
      <c r="B77" s="20">
        <v>5348779190</v>
      </c>
    </row>
    <row r="78" spans="1:2" s="21" customFormat="1" ht="13.5" outlineLevel="1" x14ac:dyDescent="0.2">
      <c r="A78" s="19" t="s">
        <v>71</v>
      </c>
      <c r="B78" s="20">
        <v>5466387046</v>
      </c>
    </row>
    <row r="79" spans="1:2" s="21" customFormat="1" ht="13.5" outlineLevel="1" x14ac:dyDescent="0.2">
      <c r="A79" s="19" t="s">
        <v>72</v>
      </c>
      <c r="B79" s="20">
        <v>16518448889</v>
      </c>
    </row>
    <row r="80" spans="1:2" s="21" customFormat="1" ht="13.5" outlineLevel="1" x14ac:dyDescent="0.2">
      <c r="A80" s="19" t="s">
        <v>73</v>
      </c>
      <c r="B80" s="20">
        <v>8675202615</v>
      </c>
    </row>
    <row r="81" spans="1:2" s="21" customFormat="1" ht="13.5" outlineLevel="1" x14ac:dyDescent="0.2">
      <c r="A81" s="19" t="s">
        <v>74</v>
      </c>
      <c r="B81" s="20">
        <v>16760013498</v>
      </c>
    </row>
    <row r="82" spans="1:2" s="23" customFormat="1" ht="13.5" outlineLevel="1" x14ac:dyDescent="0.2">
      <c r="A82" s="19" t="s">
        <v>75</v>
      </c>
      <c r="B82" s="20">
        <v>12438755743</v>
      </c>
    </row>
    <row r="83" spans="1:2" s="21" customFormat="1" ht="13.5" outlineLevel="1" x14ac:dyDescent="0.2">
      <c r="A83" s="19" t="s">
        <v>76</v>
      </c>
      <c r="B83" s="20">
        <v>14593425402</v>
      </c>
    </row>
    <row r="84" spans="1:2" s="21" customFormat="1" ht="13.5" outlineLevel="1" x14ac:dyDescent="0.2">
      <c r="A84" s="19" t="s">
        <v>77</v>
      </c>
      <c r="B84" s="20">
        <v>6689468251</v>
      </c>
    </row>
    <row r="85" spans="1:2" s="21" customFormat="1" ht="13.5" outlineLevel="1" x14ac:dyDescent="0.2">
      <c r="A85" s="19" t="s">
        <v>78</v>
      </c>
      <c r="B85" s="20">
        <v>8186369892</v>
      </c>
    </row>
    <row r="86" spans="1:2" s="21" customFormat="1" ht="13.5" outlineLevel="1" x14ac:dyDescent="0.2">
      <c r="A86" s="19" t="s">
        <v>79</v>
      </c>
      <c r="B86" s="20">
        <v>28561249598</v>
      </c>
    </row>
    <row r="87" spans="1:2" s="21" customFormat="1" ht="13.5" outlineLevel="1" x14ac:dyDescent="0.2">
      <c r="A87" s="19" t="s">
        <v>80</v>
      </c>
      <c r="B87" s="20">
        <v>34980509996</v>
      </c>
    </row>
    <row r="88" spans="1:2" s="21" customFormat="1" ht="13.5" outlineLevel="1" x14ac:dyDescent="0.2">
      <c r="A88" s="19" t="s">
        <v>81</v>
      </c>
      <c r="B88" s="20">
        <v>6950846586</v>
      </c>
    </row>
    <row r="89" spans="1:2" s="21" customFormat="1" ht="13.5" outlineLevel="1" x14ac:dyDescent="0.2">
      <c r="A89" s="19" t="s">
        <v>82</v>
      </c>
      <c r="B89" s="20">
        <v>11116163961</v>
      </c>
    </row>
    <row r="90" spans="1:2" s="21" customFormat="1" ht="13.5" outlineLevel="1" x14ac:dyDescent="0.2">
      <c r="A90" s="19" t="s">
        <v>83</v>
      </c>
      <c r="B90" s="20">
        <v>21274070645</v>
      </c>
    </row>
    <row r="91" spans="1:2" s="21" customFormat="1" ht="13.5" outlineLevel="1" x14ac:dyDescent="0.2">
      <c r="A91" s="19" t="s">
        <v>84</v>
      </c>
      <c r="B91" s="20">
        <v>2826770201</v>
      </c>
    </row>
    <row r="92" spans="1:2" s="21" customFormat="1" ht="13.5" outlineLevel="1" x14ac:dyDescent="0.2">
      <c r="A92" s="19" t="s">
        <v>85</v>
      </c>
      <c r="B92" s="20">
        <v>4775546619</v>
      </c>
    </row>
    <row r="93" spans="1:2" s="21" customFormat="1" ht="13.5" outlineLevel="1" x14ac:dyDescent="0.2">
      <c r="A93" s="19" t="s">
        <v>86</v>
      </c>
      <c r="B93" s="20">
        <v>23755514236</v>
      </c>
    </row>
    <row r="94" spans="1:2" s="21" customFormat="1" ht="13.5" outlineLevel="1" x14ac:dyDescent="0.2">
      <c r="A94" s="19" t="s">
        <v>87</v>
      </c>
      <c r="B94" s="20">
        <v>22463613073</v>
      </c>
    </row>
    <row r="95" spans="1:2" s="21" customFormat="1" ht="13.5" outlineLevel="1" x14ac:dyDescent="0.2">
      <c r="A95" s="19" t="s">
        <v>88</v>
      </c>
      <c r="B95" s="20">
        <v>20949816946</v>
      </c>
    </row>
    <row r="96" spans="1:2" s="21" customFormat="1" ht="13.5" outlineLevel="1" x14ac:dyDescent="0.2">
      <c r="A96" s="19" t="s">
        <v>89</v>
      </c>
      <c r="B96" s="20">
        <v>14104036918</v>
      </c>
    </row>
    <row r="97" spans="1:2" s="21" customFormat="1" ht="13.5" outlineLevel="1" x14ac:dyDescent="0.2">
      <c r="A97" s="19" t="s">
        <v>90</v>
      </c>
      <c r="B97" s="20">
        <v>1396272140.5940592</v>
      </c>
    </row>
    <row r="98" spans="1:2" s="21" customFormat="1" ht="13.5" outlineLevel="1" x14ac:dyDescent="0.2">
      <c r="A98" s="19" t="s">
        <v>91</v>
      </c>
      <c r="B98" s="20">
        <v>1211346171.2871287</v>
      </c>
    </row>
    <row r="99" spans="1:2" s="21" customFormat="1" ht="13.5" outlineLevel="1" x14ac:dyDescent="0.2">
      <c r="A99" s="19" t="s">
        <v>92</v>
      </c>
      <c r="B99" s="20">
        <v>1239693623.7623763</v>
      </c>
    </row>
    <row r="100" spans="1:2" s="21" customFormat="1" ht="13.5" outlineLevel="1" x14ac:dyDescent="0.2">
      <c r="A100" s="19" t="s">
        <v>93</v>
      </c>
      <c r="B100" s="20">
        <v>1625508018.1759996</v>
      </c>
    </row>
    <row r="101" spans="1:2" s="17" customFormat="1" ht="13.5" outlineLevel="1" x14ac:dyDescent="0.2">
      <c r="A101" s="19"/>
      <c r="B101" s="24">
        <f>SUM(B4:B100)</f>
        <v>1276966895152.1125</v>
      </c>
    </row>
    <row r="103" spans="1:2" x14ac:dyDescent="0.2">
      <c r="B103" s="28"/>
    </row>
  </sheetData>
  <sheetProtection password="C9F1" sheet="1" objects="1" scenarios="1"/>
  <customSheetViews>
    <customSheetView guid="{7043DB3C-32B3-43B5-9ACE-4B1C78863594}" scale="75" state="hidden">
      <selection activeCell="A19" sqref="A19"/>
      <pageMargins left="0.75" right="0.75" top="1" bottom="1" header="0" footer="0"/>
      <headerFooter alignWithMargins="0"/>
    </customSheetView>
  </customSheetViews>
  <phoneticPr fontId="0" type="noConversion"/>
  <pageMargins left="0.75" right="0.75" top="1" bottom="1" header="0" footer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10</vt:i4>
      </vt:variant>
    </vt:vector>
  </HeadingPairs>
  <TitlesOfParts>
    <vt:vector size="14" baseType="lpstr">
      <vt:lpstr>Verificaciones</vt:lpstr>
      <vt:lpstr>POA</vt:lpstr>
      <vt:lpstr>Capacidad Financiera</vt:lpstr>
      <vt:lpstr>PO</vt:lpstr>
      <vt:lpstr>AnticipoM1</vt:lpstr>
      <vt:lpstr>AnticipoM2</vt:lpstr>
      <vt:lpstr>AnticipoM3</vt:lpstr>
      <vt:lpstr>AnticipoM4</vt:lpstr>
      <vt:lpstr>'Capacidad Financiera'!Área_de_impresión</vt:lpstr>
      <vt:lpstr>PlazoM1</vt:lpstr>
      <vt:lpstr>PlazoM2</vt:lpstr>
      <vt:lpstr>PlazoM3</vt:lpstr>
      <vt:lpstr>PlazoM4</vt:lpstr>
      <vt:lpstr>SALACTUAL</vt:lpstr>
    </vt:vector>
  </TitlesOfParts>
  <Company>Universidad del Rosario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 2014</dc:creator>
  <cp:lastModifiedBy>Angelica Maria Valencia Tapia</cp:lastModifiedBy>
  <cp:lastPrinted>2014-04-30T17:21:41Z</cp:lastPrinted>
  <dcterms:created xsi:type="dcterms:W3CDTF">2005-03-19T14:11:58Z</dcterms:created>
  <dcterms:modified xsi:type="dcterms:W3CDTF">2018-06-14T19:12:17Z</dcterms:modified>
</cp:coreProperties>
</file>