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Mi unidad\TUNJUELITO\6. FORMULACIONES\2026\2905-2026 FORMULACION PARQUES\2905-2026 CMA INTERVENTORIA DE PARQUES\"/>
    </mc:Choice>
  </mc:AlternateContent>
  <xr:revisionPtr revIDLastSave="0" documentId="13_ncr:1_{D18FDCC8-7C1A-431E-8A3C-33C492088F56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OFERTA ECONOMICA" sheetId="3" r:id="rId1"/>
    <sheet name="PRESUPUESTO OFICIA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9" i="1" l="1"/>
  <c r="H11" i="1"/>
  <c r="E10" i="3"/>
  <c r="E11" i="3" s="1"/>
  <c r="H19" i="1"/>
  <c r="H24" i="1"/>
  <c r="H25" i="1" s="1"/>
  <c r="H29" i="3"/>
  <c r="H30" i="3" s="1"/>
  <c r="H24" i="3"/>
  <c r="H21" i="3"/>
  <c r="H20" i="3"/>
  <c r="H19" i="3"/>
  <c r="H18" i="3"/>
  <c r="H11" i="3"/>
  <c r="H18" i="1"/>
  <c r="H25" i="3" l="1"/>
  <c r="H22" i="3"/>
  <c r="H26" i="3" l="1"/>
  <c r="H31" i="3" s="1"/>
  <c r="H35" i="3" s="1"/>
  <c r="H36" i="3" s="1"/>
  <c r="H37" i="3" s="1"/>
  <c r="E10" i="1" l="1"/>
  <c r="E11" i="1" s="1"/>
  <c r="H29" i="1" l="1"/>
  <c r="H30" i="1" l="1"/>
  <c r="H21" i="1" l="1"/>
  <c r="H20" i="1"/>
  <c r="H22" i="1" l="1"/>
  <c r="H26" i="1" s="1"/>
  <c r="H31" i="1" l="1"/>
  <c r="H35" i="1" s="1"/>
  <c r="H36" i="1" l="1"/>
  <c r="H37" i="1" s="1"/>
</calcChain>
</file>

<file path=xl/sharedStrings.xml><?xml version="1.0" encoding="utf-8"?>
<sst xmlns="http://schemas.openxmlformats.org/spreadsheetml/2006/main" count="105" uniqueCount="48">
  <si>
    <t>VALOR TOTAL DEL Po =</t>
  </si>
  <si>
    <t>VALOR SIN IV.A. =</t>
  </si>
  <si>
    <t>IV.A. =</t>
  </si>
  <si>
    <t>SMMLV =</t>
  </si>
  <si>
    <t>1. COSTOS MENSUALES DE PERSONAL</t>
  </si>
  <si>
    <t>CANT.</t>
  </si>
  <si>
    <t>CARGO</t>
  </si>
  <si>
    <t>CAT.</t>
  </si>
  <si>
    <t>DEDICACIÓN 
PROMEDIO
MES</t>
  </si>
  <si>
    <t>TOPE MÁXIMO 
SALARIO</t>
  </si>
  <si>
    <t>F.M.</t>
  </si>
  <si>
    <t>SALARIO MÁS 
PRESTACIONES</t>
  </si>
  <si>
    <t>A</t>
  </si>
  <si>
    <t>B</t>
  </si>
  <si>
    <t>C</t>
  </si>
  <si>
    <t>D</t>
  </si>
  <si>
    <t>E = A * B * C * D</t>
  </si>
  <si>
    <t>1.1 PERSONAL PROFESIONAL (Ingenieros y Otros)</t>
  </si>
  <si>
    <t>DIRECTOR DE INTERVENTORIA</t>
  </si>
  <si>
    <t>RESIDENTE DE INTERVENTORÍA</t>
  </si>
  <si>
    <t>SUBTOTAL COSTOS PERSONAL PROFESIONAL</t>
  </si>
  <si>
    <t>1.2 PERSONAL TÉCNICO Y PERSONAL AUXILIAR TÉCNICO</t>
  </si>
  <si>
    <t>SUBTOTAL COSTOS PERSONAL TÉCNICO, AUXILIAR TÉCNICO Y ADMINISTRATIVO</t>
  </si>
  <si>
    <t xml:space="preserve">SUBTOTAL COSTOS MENSUALES DE PERSONAL </t>
  </si>
  <si>
    <t>2. GASTOS OPERACIONALES MENSUALES</t>
  </si>
  <si>
    <t>AREA (M2)</t>
  </si>
  <si>
    <t xml:space="preserve">DEDICACIÓN 
</t>
  </si>
  <si>
    <t>DEDICACIÓN X ÁREA (M2)</t>
  </si>
  <si>
    <t>COSTO ($/M2.MES</t>
  </si>
  <si>
    <t>VALOR ($)</t>
  </si>
  <si>
    <t>SUBTOTAL GASTOS OPERACIONALES MENSUALES</t>
  </si>
  <si>
    <t>TOTAL COSTOS PERSONAL + GASTOS OPERACIONALES POR EL TÉRMINO DE EJECUCIÓN</t>
  </si>
  <si>
    <t>TOTAL COSTOS</t>
  </si>
  <si>
    <t>IVA 19 %</t>
  </si>
  <si>
    <t xml:space="preserve">TOTAL  </t>
  </si>
  <si>
    <t>FONDO DE DESARROLLO LOCAL DE TUNJUELITO -FDLT.</t>
  </si>
  <si>
    <t>PROFESIONAL SOCIAL</t>
  </si>
  <si>
    <t>PROFESIONAL SST Y AMBIENTAL</t>
  </si>
  <si>
    <t>OFERTE AQUÍ</t>
  </si>
  <si>
    <t>OFERTA ECONOMICA</t>
  </si>
  <si>
    <t>ARRIENDO BODEGA Y  OFICINA INCL. ADMINISTRACIÓN, SERVICIOS PÚBLICOS, COMUNICACIONES - PUNTO DE ATENCION EN LA LOCALIDAD(PUNTO CREA). INCLUYE FM</t>
  </si>
  <si>
    <t>PLAZO DE EJECUCION</t>
  </si>
  <si>
    <t>ALQUILER MES LABORATORIOS  INCLUYE FM</t>
  </si>
  <si>
    <t>ELEMENTOS SST</t>
  </si>
  <si>
    <t>REALIZAR LA INTERVENTORÍA TÉCNICA, ADMINISTRATIVA, FINANCIERA, JURÍDICA, AMBIENTAL, SOCIAL, Y DE SEGURIDAD Y SALUD EN EL TRABAJO  AL CONTRATO QUE TIENE COMO OBJETO: CONTRATAR POR EL SISTEMA DE PRECIOS UNITARIOS FIJOS Y A MONTO AGOTABLE LA CONSTRUCCIÓN DE UN PARQUE EN LA LOCALIDAD DE TUNJUELITO EN LA CIUDAD DE BOGOTÁ D.C</t>
  </si>
  <si>
    <t>CONCURSO DE MÉRTIOS ABIERTO No. FDLT-CMA-XX-2026-PROCESO DE SELECCIÓN DE INTERVENTORÍA</t>
  </si>
  <si>
    <t>4 MESES</t>
  </si>
  <si>
    <t>ANEXO.  PRESUPUESTO OFICIAL DE LA INTERVENTORÍA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</si>
</sst>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&quot;$&quot;#,##0;[Red]\-&quot;$&quot;#,##0"/>
    <numFmt numFmtId="167" formatCode="&quot;$&quot;#,##0.00;[Red]\-&quot;$&quot;#,##0.00"/>
    <numFmt numFmtId="168" formatCode="_-* #,##0.00\ _€_-;\-* #,##0.00\ _€_-;_-* &quot;-&quot;??\ _€_-;_-@_-"/>
    <numFmt numFmtId="169" formatCode="_(&quot;$&quot;\ * #,##0_);_(&quot;$&quot;\ * \(#,##0\);_(&quot;$&quot;\ * &quot;-&quot;_);_(@_)"/>
    <numFmt numFmtId="170" formatCode="&quot;$&quot;\ #,##0.00"/>
    <numFmt numFmtId="171" formatCode="[$$-240A]#,##0.00;[Red]\([$$-240A]#,##0.00\)"/>
    <numFmt numFmtId="172" formatCode="_ * #,##0.00_ ;_ * \-#,##0.00_ ;_ * \-??_ ;_ @_ "/>
    <numFmt numFmtId="173" formatCode="_ * #,##0_ ;_ * \-#,##0_ ;_ * \-??_ ;_ @_ "/>
    <numFmt numFmtId="174" formatCode="_-[$$-240A]\ * #,##0.00_-;\-[$$-240A]\ * #,##0.00_-;_-[$$-240A]\ * &quot;-&quot;??_-;_-@_-"/>
    <numFmt numFmtId="175" formatCode="0.0%"/>
    <numFmt numFmtId="176" formatCode="_(&quot;$&quot;\ * #,##0.00_);_(&quot;$&quot;\ * \(#,##0.00\);_(&quot;$&quot;\ * &quot;-&quot;??_);_(@_)"/>
    <numFmt numFmtId="177" formatCode="_-[$$-240A]\ * #,##0_-;\-[$$-240A]\ * #,##0_-;_-[$$-240A]\ * &quot;-&quot;??_-;_-@_-"/>
    <numFmt numFmtId="178" formatCode="#\ &quot;MESES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9" fontId="5" fillId="0" borderId="0" applyFill="0" applyBorder="0" applyAlignment="0" applyProtection="0"/>
    <xf numFmtId="0" fontId="5" fillId="0" borderId="0"/>
    <xf numFmtId="172" fontId="5" fillId="0" borderId="0" applyFill="0" applyBorder="0" applyAlignment="0" applyProtection="0"/>
    <xf numFmtId="17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9" fontId="4" fillId="0" borderId="10" xfId="5" applyFont="1" applyFill="1" applyBorder="1" applyAlignment="1" applyProtection="1">
      <alignment horizontal="center" vertical="center"/>
    </xf>
    <xf numFmtId="9" fontId="4" fillId="0" borderId="5" xfId="5" applyFont="1" applyFill="1" applyBorder="1" applyAlignment="1" applyProtection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6" fillId="3" borderId="0" xfId="3" applyFont="1" applyFill="1" applyBorder="1" applyAlignment="1">
      <alignment horizontal="center" vertical="center"/>
    </xf>
    <xf numFmtId="43" fontId="6" fillId="3" borderId="0" xfId="0" applyNumberFormat="1" applyFont="1" applyFill="1" applyAlignment="1">
      <alignment horizontal="center" vertical="center"/>
    </xf>
    <xf numFmtId="170" fontId="0" fillId="0" borderId="0" xfId="2" applyNumberFormat="1" applyFont="1"/>
    <xf numFmtId="0" fontId="3" fillId="5" borderId="7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3" fillId="0" borderId="7" xfId="4" applyFont="1" applyBorder="1" applyAlignment="1">
      <alignment horizontal="center" vertical="center"/>
    </xf>
    <xf numFmtId="0" fontId="4" fillId="0" borderId="10" xfId="4" applyFont="1" applyBorder="1" applyAlignment="1">
      <alignment vertical="center" wrapText="1"/>
    </xf>
    <xf numFmtId="0" fontId="7" fillId="0" borderId="10" xfId="4" applyFont="1" applyBorder="1" applyAlignment="1">
      <alignment horizontal="center" vertical="center"/>
    </xf>
    <xf numFmtId="171" fontId="7" fillId="0" borderId="10" xfId="6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171" fontId="7" fillId="0" borderId="11" xfId="6" applyNumberFormat="1" applyFont="1" applyBorder="1" applyAlignment="1">
      <alignment horizontal="right" vertical="center"/>
    </xf>
    <xf numFmtId="0" fontId="3" fillId="0" borderId="20" xfId="4" applyFont="1" applyBorder="1" applyAlignment="1">
      <alignment horizontal="center" vertical="center"/>
    </xf>
    <xf numFmtId="0" fontId="4" fillId="0" borderId="5" xfId="4" applyFont="1" applyBorder="1" applyAlignment="1">
      <alignment vertical="center" wrapText="1"/>
    </xf>
    <xf numFmtId="0" fontId="7" fillId="0" borderId="5" xfId="4" applyFont="1" applyBorder="1" applyAlignment="1">
      <alignment horizontal="center" vertical="center"/>
    </xf>
    <xf numFmtId="171" fontId="7" fillId="0" borderId="5" xfId="6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1" fontId="7" fillId="0" borderId="21" xfId="6" applyNumberFormat="1" applyFont="1" applyBorder="1" applyAlignment="1">
      <alignment horizontal="right" vertical="center"/>
    </xf>
    <xf numFmtId="171" fontId="4" fillId="0" borderId="5" xfId="0" applyNumberFormat="1" applyFont="1" applyBorder="1" applyAlignment="1">
      <alignment horizontal="right" vertical="center"/>
    </xf>
    <xf numFmtId="0" fontId="3" fillId="0" borderId="3" xfId="4" applyFont="1" applyBorder="1" applyAlignment="1">
      <alignment horizontal="center" vertical="center"/>
    </xf>
    <xf numFmtId="0" fontId="4" fillId="0" borderId="22" xfId="4" applyFont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173" fontId="7" fillId="0" borderId="5" xfId="7" applyNumberFormat="1" applyFont="1" applyFill="1" applyBorder="1" applyAlignment="1" applyProtection="1">
      <alignment horizontal="left" vertical="center"/>
    </xf>
    <xf numFmtId="0" fontId="3" fillId="0" borderId="33" xfId="0" applyFont="1" applyBorder="1" applyAlignment="1">
      <alignment horizontal="right" vertical="center"/>
    </xf>
    <xf numFmtId="171" fontId="6" fillId="3" borderId="32" xfId="0" applyNumberFormat="1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vertical="center" wrapText="1"/>
    </xf>
    <xf numFmtId="169" fontId="6" fillId="6" borderId="30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6" fontId="0" fillId="0" borderId="0" xfId="1" applyNumberFormat="1" applyFont="1"/>
    <xf numFmtId="168" fontId="0" fillId="0" borderId="0" xfId="1" applyFont="1"/>
    <xf numFmtId="0" fontId="2" fillId="4" borderId="25" xfId="0" applyFont="1" applyFill="1" applyBorder="1" applyAlignment="1">
      <alignment vertical="center"/>
    </xf>
    <xf numFmtId="0" fontId="2" fillId="4" borderId="36" xfId="0" applyFont="1" applyFill="1" applyBorder="1" applyAlignment="1">
      <alignment vertical="center"/>
    </xf>
    <xf numFmtId="0" fontId="2" fillId="4" borderId="37" xfId="0" applyFont="1" applyFill="1" applyBorder="1" applyAlignment="1">
      <alignment vertical="center"/>
    </xf>
    <xf numFmtId="171" fontId="6" fillId="2" borderId="4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171" fontId="6" fillId="2" borderId="24" xfId="0" applyNumberFormat="1" applyFont="1" applyFill="1" applyBorder="1" applyAlignment="1">
      <alignment horizontal="center" vertical="center" wrapText="1"/>
    </xf>
    <xf numFmtId="164" fontId="6" fillId="3" borderId="5" xfId="3" applyFont="1" applyFill="1" applyBorder="1" applyAlignment="1">
      <alignment horizontal="center" vertical="center"/>
    </xf>
    <xf numFmtId="168" fontId="6" fillId="3" borderId="5" xfId="1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1" fontId="6" fillId="0" borderId="46" xfId="6" applyNumberFormat="1" applyFont="1" applyBorder="1" applyAlignment="1">
      <alignment horizontal="right" vertical="center"/>
    </xf>
    <xf numFmtId="174" fontId="0" fillId="0" borderId="0" xfId="0" applyNumberFormat="1"/>
    <xf numFmtId="173" fontId="7" fillId="0" borderId="34" xfId="7" applyNumberFormat="1" applyFont="1" applyFill="1" applyBorder="1" applyAlignment="1" applyProtection="1">
      <alignment horizontal="left" vertical="center" wrapText="1"/>
    </xf>
    <xf numFmtId="175" fontId="4" fillId="0" borderId="5" xfId="5" applyNumberFormat="1" applyFont="1" applyFill="1" applyBorder="1" applyAlignment="1" applyProtection="1">
      <alignment horizontal="center" vertical="center"/>
    </xf>
    <xf numFmtId="41" fontId="6" fillId="3" borderId="0" xfId="0" applyNumberFormat="1" applyFont="1" applyFill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176" fontId="7" fillId="3" borderId="28" xfId="8" applyFont="1" applyFill="1" applyBorder="1" applyAlignment="1" applyProtection="1">
      <alignment horizontal="right" vertical="center"/>
    </xf>
    <xf numFmtId="177" fontId="7" fillId="0" borderId="5" xfId="2" applyNumberFormat="1" applyFont="1" applyBorder="1"/>
    <xf numFmtId="174" fontId="6" fillId="3" borderId="0" xfId="2" applyNumberFormat="1" applyFont="1" applyFill="1" applyBorder="1" applyAlignment="1">
      <alignment horizontal="center" vertical="center"/>
    </xf>
    <xf numFmtId="0" fontId="8" fillId="0" borderId="0" xfId="0" applyFont="1"/>
    <xf numFmtId="177" fontId="6" fillId="7" borderId="34" xfId="1" applyNumberFormat="1" applyFont="1" applyFill="1" applyBorder="1" applyAlignment="1">
      <alignment horizontal="center" vertical="center" wrapText="1"/>
    </xf>
    <xf numFmtId="177" fontId="6" fillId="7" borderId="23" xfId="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8" fontId="6" fillId="3" borderId="0" xfId="1" applyFont="1" applyFill="1" applyBorder="1" applyAlignment="1">
      <alignment horizontal="center" vertical="center"/>
    </xf>
    <xf numFmtId="178" fontId="7" fillId="0" borderId="5" xfId="2" applyNumberFormat="1" applyFont="1" applyBorder="1"/>
    <xf numFmtId="177" fontId="6" fillId="7" borderId="10" xfId="1" applyNumberFormat="1" applyFont="1" applyFill="1" applyBorder="1" applyAlignment="1">
      <alignment vertical="center" wrapText="1"/>
    </xf>
    <xf numFmtId="0" fontId="3" fillId="0" borderId="45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 wrapText="1"/>
    </xf>
    <xf numFmtId="0" fontId="6" fillId="7" borderId="41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5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3" fillId="0" borderId="41" xfId="0" applyFont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 wrapText="1"/>
    </xf>
    <xf numFmtId="37" fontId="4" fillId="0" borderId="6" xfId="4" applyNumberFormat="1" applyFont="1" applyBorder="1" applyAlignment="1">
      <alignment horizontal="center" vertical="center" wrapText="1"/>
    </xf>
    <xf numFmtId="37" fontId="4" fillId="0" borderId="29" xfId="4" applyNumberFormat="1" applyFont="1" applyBorder="1" applyAlignment="1">
      <alignment horizontal="center" vertical="center" wrapText="1"/>
    </xf>
    <xf numFmtId="0" fontId="6" fillId="6" borderId="35" xfId="0" applyFont="1" applyFill="1" applyBorder="1" applyAlignment="1">
      <alignment horizontal="right" vertical="center" wrapText="1"/>
    </xf>
    <xf numFmtId="0" fontId="6" fillId="6" borderId="30" xfId="0" applyFont="1" applyFill="1" applyBorder="1" applyAlignment="1">
      <alignment horizontal="right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48" xfId="0" applyFont="1" applyFill="1" applyBorder="1" applyAlignment="1">
      <alignment horizontal="center" vertical="center" wrapText="1"/>
    </xf>
    <xf numFmtId="0" fontId="6" fillId="6" borderId="49" xfId="0" applyFont="1" applyFill="1" applyBorder="1" applyAlignment="1">
      <alignment horizontal="center" vertical="center" wrapText="1"/>
    </xf>
    <xf numFmtId="0" fontId="6" fillId="7" borderId="42" xfId="0" applyFont="1" applyFill="1" applyBorder="1" applyAlignment="1">
      <alignment horizontal="center" vertical="center" wrapText="1"/>
    </xf>
    <xf numFmtId="0" fontId="6" fillId="7" borderId="39" xfId="0" applyFont="1" applyFill="1" applyBorder="1" applyAlignment="1">
      <alignment horizontal="center" vertical="center" wrapText="1"/>
    </xf>
    <xf numFmtId="0" fontId="6" fillId="7" borderId="40" xfId="0" applyFont="1" applyFill="1" applyBorder="1" applyAlignment="1">
      <alignment horizontal="center" vertical="center" wrapText="1"/>
    </xf>
    <xf numFmtId="0" fontId="6" fillId="7" borderId="35" xfId="0" applyFont="1" applyFill="1" applyBorder="1" applyAlignment="1">
      <alignment horizontal="center" vertical="center" wrapText="1"/>
    </xf>
    <xf numFmtId="0" fontId="6" fillId="7" borderId="30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10" xr:uid="{00000000-0005-0000-0000-000001000000}"/>
    <cellStyle name="Millares 7" xfId="7" xr:uid="{00000000-0005-0000-0000-000002000000}"/>
    <cellStyle name="Moneda" xfId="2" builtinId="4"/>
    <cellStyle name="Moneda [0]" xfId="3" builtinId="7"/>
    <cellStyle name="Moneda [0] 2" xfId="9" xr:uid="{00000000-0005-0000-0000-000005000000}"/>
    <cellStyle name="Moneda 2" xfId="8" xr:uid="{00000000-0005-0000-0000-000006000000}"/>
    <cellStyle name="Normal" xfId="0" builtinId="0"/>
    <cellStyle name="Normal 10" xfId="4" xr:uid="{00000000-0005-0000-0000-000008000000}"/>
    <cellStyle name="Normal 3" xfId="6" xr:uid="{00000000-0005-0000-0000-000009000000}"/>
    <cellStyle name="Porcentaje 4" xfId="5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E7B58-5EF5-4807-818E-6C19F75DD23D}">
  <dimension ref="B1:J42"/>
  <sheetViews>
    <sheetView topLeftCell="E1" zoomScale="70" zoomScaleNormal="70" workbookViewId="0">
      <selection activeCell="F21" sqref="F21"/>
    </sheetView>
  </sheetViews>
  <sheetFormatPr baseColWidth="10" defaultColWidth="11.453125" defaultRowHeight="14.5" x14ac:dyDescent="0.35"/>
  <cols>
    <col min="2" max="2" width="13.1796875" customWidth="1"/>
    <col min="3" max="3" width="65.81640625" customWidth="1"/>
    <col min="4" max="4" width="10.1796875" customWidth="1"/>
    <col min="5" max="5" width="34.1796875" customWidth="1"/>
    <col min="6" max="6" width="17.81640625" customWidth="1"/>
    <col min="7" max="7" width="25.453125" customWidth="1"/>
    <col min="8" max="8" width="24.1796875" bestFit="1" customWidth="1"/>
    <col min="9" max="9" width="11.453125" customWidth="1"/>
    <col min="10" max="10" width="39.81640625" customWidth="1"/>
  </cols>
  <sheetData>
    <row r="1" spans="2:8" ht="21" x14ac:dyDescent="0.5">
      <c r="B1" s="71" t="s">
        <v>45</v>
      </c>
      <c r="C1" s="71"/>
      <c r="D1" s="71"/>
      <c r="E1" s="71"/>
      <c r="F1" s="71"/>
      <c r="G1" s="71"/>
      <c r="H1" s="71"/>
    </row>
    <row r="2" spans="2:8" ht="21" x14ac:dyDescent="0.5">
      <c r="B2" s="72" t="s">
        <v>35</v>
      </c>
      <c r="C2" s="72"/>
      <c r="D2" s="72"/>
      <c r="E2" s="72"/>
      <c r="F2" s="72"/>
      <c r="G2" s="72"/>
      <c r="H2" s="72"/>
    </row>
    <row r="3" spans="2:8" ht="21.5" thickBot="1" x14ac:dyDescent="0.55000000000000004">
      <c r="B3" s="62"/>
      <c r="C3" s="62"/>
      <c r="D3" s="62"/>
      <c r="E3" s="62"/>
      <c r="F3" s="62"/>
      <c r="G3" s="62"/>
      <c r="H3" s="62"/>
    </row>
    <row r="4" spans="2:8" x14ac:dyDescent="0.35">
      <c r="C4" s="73" t="s">
        <v>39</v>
      </c>
      <c r="D4" s="74"/>
      <c r="E4" s="74"/>
      <c r="F4" s="74"/>
      <c r="G4" s="74"/>
      <c r="H4" s="74"/>
    </row>
    <row r="5" spans="2:8" ht="15" thickBot="1" x14ac:dyDescent="0.4">
      <c r="C5" s="75"/>
      <c r="D5" s="76"/>
      <c r="E5" s="76"/>
      <c r="F5" s="76"/>
      <c r="G5" s="76"/>
      <c r="H5" s="76"/>
    </row>
    <row r="6" spans="2:8" ht="84.75" customHeight="1" x14ac:dyDescent="0.35">
      <c r="C6" s="77" t="s">
        <v>44</v>
      </c>
      <c r="D6" s="78"/>
      <c r="E6" s="78"/>
      <c r="F6" s="78"/>
      <c r="G6" s="78"/>
      <c r="H6" s="78"/>
    </row>
    <row r="7" spans="2:8" ht="15" thickBot="1" x14ac:dyDescent="0.4">
      <c r="C7" s="79"/>
      <c r="D7" s="80"/>
      <c r="E7" s="81"/>
      <c r="F7" s="80"/>
      <c r="G7" s="80"/>
      <c r="H7" s="80"/>
    </row>
    <row r="8" spans="2:8" x14ac:dyDescent="0.35">
      <c r="C8" s="3"/>
      <c r="D8" s="3"/>
      <c r="E8" s="58"/>
      <c r="F8" s="3"/>
      <c r="G8" s="3"/>
      <c r="H8" s="3"/>
    </row>
    <row r="9" spans="2:8" x14ac:dyDescent="0.35">
      <c r="C9" s="82" t="s">
        <v>0</v>
      </c>
      <c r="D9" s="83"/>
      <c r="E9" s="60">
        <v>89516530</v>
      </c>
      <c r="F9" s="3"/>
      <c r="G9" s="61"/>
      <c r="H9" s="57"/>
    </row>
    <row r="10" spans="2:8" x14ac:dyDescent="0.35">
      <c r="C10" s="82" t="s">
        <v>1</v>
      </c>
      <c r="D10" s="83"/>
      <c r="E10" s="60">
        <f>+E9/1.19</f>
        <v>75223974.789915964</v>
      </c>
      <c r="F10" s="3"/>
      <c r="G10" s="4"/>
      <c r="H10" s="5"/>
    </row>
    <row r="11" spans="2:8" ht="21.75" customHeight="1" x14ac:dyDescent="0.35">
      <c r="C11" s="82" t="s">
        <v>2</v>
      </c>
      <c r="D11" s="83"/>
      <c r="E11" s="60">
        <f>+E9-E10</f>
        <v>14292555.210084036</v>
      </c>
      <c r="F11" s="3"/>
      <c r="G11" s="49" t="s">
        <v>3</v>
      </c>
      <c r="H11" s="50">
        <f>+E9/1423500</f>
        <v>62.884812082894271</v>
      </c>
    </row>
    <row r="12" spans="2:8" ht="21.75" customHeight="1" x14ac:dyDescent="0.35">
      <c r="C12" s="82" t="s">
        <v>41</v>
      </c>
      <c r="D12" s="83"/>
      <c r="E12" s="67">
        <v>4</v>
      </c>
      <c r="F12" s="3"/>
      <c r="G12" s="4"/>
      <c r="H12" s="66"/>
    </row>
    <row r="13" spans="2:8" ht="15" thickBot="1" x14ac:dyDescent="0.4"/>
    <row r="14" spans="2:8" ht="24.75" customHeight="1" thickBot="1" x14ac:dyDescent="0.4">
      <c r="B14" s="43" t="s">
        <v>4</v>
      </c>
      <c r="C14" s="44"/>
      <c r="D14" s="44"/>
      <c r="E14" s="44"/>
      <c r="F14" s="44"/>
      <c r="G14" s="44"/>
      <c r="H14" s="45"/>
    </row>
    <row r="15" spans="2:8" ht="42" x14ac:dyDescent="0.35">
      <c r="B15" s="7" t="s">
        <v>5</v>
      </c>
      <c r="C15" s="84" t="s">
        <v>6</v>
      </c>
      <c r="D15" s="86" t="s">
        <v>7</v>
      </c>
      <c r="E15" s="7" t="s">
        <v>8</v>
      </c>
      <c r="F15" s="8" t="s">
        <v>9</v>
      </c>
      <c r="G15" s="8" t="s">
        <v>10</v>
      </c>
      <c r="H15" s="9" t="s">
        <v>11</v>
      </c>
    </row>
    <row r="16" spans="2:8" ht="15" thickBot="1" x14ac:dyDescent="0.4">
      <c r="B16" s="10" t="s">
        <v>12</v>
      </c>
      <c r="C16" s="85"/>
      <c r="D16" s="87"/>
      <c r="E16" s="10" t="s">
        <v>13</v>
      </c>
      <c r="F16" s="11" t="s">
        <v>14</v>
      </c>
      <c r="G16" s="11" t="s">
        <v>15</v>
      </c>
      <c r="H16" s="12" t="s">
        <v>16</v>
      </c>
    </row>
    <row r="17" spans="2:8" ht="15" thickBot="1" x14ac:dyDescent="0.4">
      <c r="B17" s="88" t="s">
        <v>17</v>
      </c>
      <c r="C17" s="89"/>
      <c r="D17" s="89"/>
      <c r="E17" s="89"/>
      <c r="F17" s="89"/>
      <c r="G17" s="89"/>
      <c r="H17" s="90"/>
    </row>
    <row r="18" spans="2:8" x14ac:dyDescent="0.35">
      <c r="B18" s="13">
        <v>1</v>
      </c>
      <c r="C18" s="14" t="s">
        <v>18</v>
      </c>
      <c r="D18" s="15">
        <v>3</v>
      </c>
      <c r="E18" s="1">
        <v>0.2</v>
      </c>
      <c r="F18" s="36" t="s">
        <v>38</v>
      </c>
      <c r="G18" s="36" t="s">
        <v>38</v>
      </c>
      <c r="H18" s="18" t="e">
        <f>+E18*F18*G18*B18</f>
        <v>#VALUE!</v>
      </c>
    </row>
    <row r="19" spans="2:8" x14ac:dyDescent="0.35">
      <c r="B19" s="19">
        <v>1</v>
      </c>
      <c r="C19" s="20" t="s">
        <v>19</v>
      </c>
      <c r="D19" s="21">
        <v>6</v>
      </c>
      <c r="E19" s="2">
        <v>1</v>
      </c>
      <c r="F19" s="36" t="s">
        <v>38</v>
      </c>
      <c r="G19" s="36" t="s">
        <v>38</v>
      </c>
      <c r="H19" s="24" t="e">
        <f>+E19*F19*G19*B19</f>
        <v>#VALUE!</v>
      </c>
    </row>
    <row r="20" spans="2:8" x14ac:dyDescent="0.35">
      <c r="B20" s="19">
        <v>1</v>
      </c>
      <c r="C20" s="20" t="s">
        <v>37</v>
      </c>
      <c r="D20" s="21">
        <v>7</v>
      </c>
      <c r="E20" s="2">
        <v>0.2</v>
      </c>
      <c r="F20" s="36" t="s">
        <v>38</v>
      </c>
      <c r="G20" s="36" t="s">
        <v>38</v>
      </c>
      <c r="H20" s="24" t="e">
        <f t="shared" ref="H20:H21" si="0">+E20*F20*G20*B20</f>
        <v>#VALUE!</v>
      </c>
    </row>
    <row r="21" spans="2:8" x14ac:dyDescent="0.35">
      <c r="B21" s="19">
        <v>1</v>
      </c>
      <c r="C21" s="20" t="s">
        <v>36</v>
      </c>
      <c r="D21" s="21">
        <v>7</v>
      </c>
      <c r="E21" s="2">
        <v>0.2</v>
      </c>
      <c r="F21" s="36" t="s">
        <v>38</v>
      </c>
      <c r="G21" s="36" t="s">
        <v>38</v>
      </c>
      <c r="H21" s="24" t="e">
        <f t="shared" si="0"/>
        <v>#VALUE!</v>
      </c>
    </row>
    <row r="22" spans="2:8" ht="15" thickBot="1" x14ac:dyDescent="0.4">
      <c r="B22" s="26"/>
      <c r="C22" s="27"/>
      <c r="D22" s="69" t="s">
        <v>20</v>
      </c>
      <c r="E22" s="70"/>
      <c r="F22" s="70"/>
      <c r="G22" s="70"/>
      <c r="H22" s="53" t="e">
        <f>SUM(H18:H21)</f>
        <v>#VALUE!</v>
      </c>
    </row>
    <row r="23" spans="2:8" ht="15" thickBot="1" x14ac:dyDescent="0.4">
      <c r="B23" s="94" t="s">
        <v>21</v>
      </c>
      <c r="C23" s="95"/>
      <c r="D23" s="28"/>
      <c r="E23" s="28"/>
      <c r="F23" s="59"/>
      <c r="G23" s="51"/>
      <c r="H23" s="24"/>
    </row>
    <row r="24" spans="2:8" ht="53.25" customHeight="1" x14ac:dyDescent="0.35">
      <c r="B24" s="52">
        <v>1</v>
      </c>
      <c r="C24" s="55" t="s">
        <v>42</v>
      </c>
      <c r="D24" s="29" t="s">
        <v>46</v>
      </c>
      <c r="E24" s="56">
        <v>0.1</v>
      </c>
      <c r="F24" s="36" t="s">
        <v>38</v>
      </c>
      <c r="G24" s="36" t="s">
        <v>38</v>
      </c>
      <c r="H24" s="22" t="e">
        <f>+B24*E24*F24</f>
        <v>#VALUE!</v>
      </c>
    </row>
    <row r="25" spans="2:8" x14ac:dyDescent="0.35">
      <c r="B25" s="96" t="s">
        <v>22</v>
      </c>
      <c r="C25" s="97"/>
      <c r="D25" s="97"/>
      <c r="E25" s="97"/>
      <c r="F25" s="97"/>
      <c r="G25" s="98"/>
      <c r="H25" s="46" t="e">
        <f>SUM(#REF!)</f>
        <v>#REF!</v>
      </c>
    </row>
    <row r="26" spans="2:8" ht="15" thickBot="1" x14ac:dyDescent="0.4">
      <c r="B26" s="47"/>
      <c r="C26" s="99" t="s">
        <v>23</v>
      </c>
      <c r="D26" s="99"/>
      <c r="E26" s="99"/>
      <c r="F26" s="99"/>
      <c r="G26" s="99"/>
      <c r="H26" s="48" t="e">
        <f>H25+H22</f>
        <v>#REF!</v>
      </c>
    </row>
    <row r="27" spans="2:8" x14ac:dyDescent="0.35">
      <c r="B27" s="30"/>
      <c r="C27" s="30"/>
      <c r="D27" s="30"/>
      <c r="E27" s="30"/>
      <c r="F27" s="30"/>
      <c r="G27" s="30"/>
      <c r="H27" s="31"/>
    </row>
    <row r="28" spans="2:8" ht="28" x14ac:dyDescent="0.35">
      <c r="B28" s="100" t="s">
        <v>24</v>
      </c>
      <c r="C28" s="100"/>
      <c r="D28" s="32" t="s">
        <v>25</v>
      </c>
      <c r="E28" s="32" t="s">
        <v>26</v>
      </c>
      <c r="F28" s="32" t="s">
        <v>27</v>
      </c>
      <c r="G28" s="32" t="s">
        <v>28</v>
      </c>
      <c r="H28" s="65" t="s">
        <v>29</v>
      </c>
    </row>
    <row r="29" spans="2:8" ht="48" customHeight="1" x14ac:dyDescent="0.35">
      <c r="B29" s="101" t="s">
        <v>40</v>
      </c>
      <c r="C29" s="102"/>
      <c r="D29" s="34">
        <v>100</v>
      </c>
      <c r="E29" s="2">
        <v>1</v>
      </c>
      <c r="F29" s="36" t="s">
        <v>38</v>
      </c>
      <c r="G29" s="36" t="s">
        <v>38</v>
      </c>
      <c r="H29" s="35" t="e">
        <f>E29*F29*G29</f>
        <v>#VALUE!</v>
      </c>
    </row>
    <row r="30" spans="2:8" x14ac:dyDescent="0.35">
      <c r="B30" s="103" t="s">
        <v>30</v>
      </c>
      <c r="C30" s="104"/>
      <c r="D30" s="104"/>
      <c r="E30" s="104"/>
      <c r="F30" s="104"/>
      <c r="G30" s="104"/>
      <c r="H30" s="36" t="e">
        <f>SUM(H29:H29)</f>
        <v>#VALUE!</v>
      </c>
    </row>
    <row r="31" spans="2:8" ht="15" customHeight="1" x14ac:dyDescent="0.35">
      <c r="B31" s="105" t="s">
        <v>31</v>
      </c>
      <c r="C31" s="106"/>
      <c r="D31" s="106"/>
      <c r="E31" s="106"/>
      <c r="F31" s="106"/>
      <c r="G31" s="107"/>
      <c r="H31" s="46" t="e">
        <f>(H30+H26)*E12</f>
        <v>#VALUE!</v>
      </c>
    </row>
    <row r="32" spans="2:8" ht="14.4" customHeight="1" thickBot="1" x14ac:dyDescent="0.4">
      <c r="B32" s="105" t="s">
        <v>43</v>
      </c>
      <c r="C32" s="106"/>
      <c r="D32" s="106"/>
      <c r="E32" s="106"/>
      <c r="F32" s="106"/>
      <c r="G32" s="107"/>
      <c r="H32" s="36" t="s">
        <v>38</v>
      </c>
    </row>
    <row r="33" spans="2:10" x14ac:dyDescent="0.35">
      <c r="B33" s="39"/>
      <c r="C33" s="37"/>
      <c r="D33" s="38"/>
      <c r="E33" s="38"/>
      <c r="F33" s="38"/>
      <c r="G33" s="38"/>
      <c r="H33" s="38"/>
    </row>
    <row r="34" spans="2:10" ht="15" thickBot="1" x14ac:dyDescent="0.4">
      <c r="C34" s="40"/>
      <c r="D34" s="40"/>
      <c r="E34" s="40"/>
      <c r="F34" s="40"/>
      <c r="G34" s="40"/>
      <c r="H34" s="40"/>
    </row>
    <row r="35" spans="2:10" x14ac:dyDescent="0.35">
      <c r="B35" s="108" t="s">
        <v>32</v>
      </c>
      <c r="C35" s="109"/>
      <c r="D35" s="109"/>
      <c r="E35" s="109"/>
      <c r="F35" s="109"/>
      <c r="G35" s="110"/>
      <c r="H35" s="68" t="e">
        <f>+H32+H31</f>
        <v>#VALUE!</v>
      </c>
    </row>
    <row r="36" spans="2:10" x14ac:dyDescent="0.35">
      <c r="B36" s="111" t="s">
        <v>33</v>
      </c>
      <c r="C36" s="112"/>
      <c r="D36" s="112"/>
      <c r="E36" s="112"/>
      <c r="F36" s="112"/>
      <c r="G36" s="113"/>
      <c r="H36" s="63" t="e">
        <f xml:space="preserve"> H35*0.19</f>
        <v>#VALUE!</v>
      </c>
    </row>
    <row r="37" spans="2:10" ht="15" thickBot="1" x14ac:dyDescent="0.4">
      <c r="B37" s="91" t="s">
        <v>34</v>
      </c>
      <c r="C37" s="92"/>
      <c r="D37" s="92"/>
      <c r="E37" s="92"/>
      <c r="F37" s="92"/>
      <c r="G37" s="93"/>
      <c r="H37" s="64" t="e">
        <f>SUM(H35:H36)</f>
        <v>#VALUE!</v>
      </c>
      <c r="J37" s="6"/>
    </row>
    <row r="38" spans="2:10" x14ac:dyDescent="0.35">
      <c r="J38" s="42"/>
    </row>
    <row r="39" spans="2:10" x14ac:dyDescent="0.35">
      <c r="H39" s="41"/>
      <c r="J39" s="42"/>
    </row>
    <row r="40" spans="2:10" x14ac:dyDescent="0.35">
      <c r="H40" s="42"/>
    </row>
    <row r="42" spans="2:10" x14ac:dyDescent="0.35">
      <c r="H42" s="54"/>
    </row>
  </sheetData>
  <mergeCells count="23">
    <mergeCell ref="B37:G37"/>
    <mergeCell ref="B23:C23"/>
    <mergeCell ref="B25:G25"/>
    <mergeCell ref="C26:G26"/>
    <mergeCell ref="B28:C28"/>
    <mergeCell ref="B29:C29"/>
    <mergeCell ref="B30:G30"/>
    <mergeCell ref="B31:G31"/>
    <mergeCell ref="B32:G32"/>
    <mergeCell ref="B35:G35"/>
    <mergeCell ref="B36:G36"/>
    <mergeCell ref="D22:G22"/>
    <mergeCell ref="B1:H1"/>
    <mergeCell ref="B2:H2"/>
    <mergeCell ref="C4:H5"/>
    <mergeCell ref="C6:H7"/>
    <mergeCell ref="C9:D9"/>
    <mergeCell ref="C10:D10"/>
    <mergeCell ref="C11:D11"/>
    <mergeCell ref="C12:D12"/>
    <mergeCell ref="C15:C16"/>
    <mergeCell ref="D15:D16"/>
    <mergeCell ref="B17:H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2"/>
  <sheetViews>
    <sheetView tabSelected="1" zoomScale="70" zoomScaleNormal="70" workbookViewId="0">
      <selection activeCell="F8" sqref="F8"/>
    </sheetView>
  </sheetViews>
  <sheetFormatPr baseColWidth="10" defaultColWidth="11.453125" defaultRowHeight="14.5" x14ac:dyDescent="0.35"/>
  <cols>
    <col min="2" max="2" width="13.1796875" customWidth="1"/>
    <col min="3" max="3" width="65.81640625" customWidth="1"/>
    <col min="4" max="4" width="10.1796875" customWidth="1"/>
    <col min="5" max="5" width="34.1796875" customWidth="1"/>
    <col min="6" max="6" width="17.81640625" customWidth="1"/>
    <col min="7" max="7" width="25.453125" customWidth="1"/>
    <col min="8" max="8" width="24.1796875" bestFit="1" customWidth="1"/>
    <col min="9" max="9" width="11.453125" customWidth="1"/>
    <col min="10" max="10" width="39.81640625" customWidth="1"/>
  </cols>
  <sheetData>
    <row r="1" spans="2:8" ht="21" x14ac:dyDescent="0.5">
      <c r="B1" s="71" t="s">
        <v>45</v>
      </c>
      <c r="C1" s="71"/>
      <c r="D1" s="71"/>
      <c r="E1" s="71"/>
      <c r="F1" s="71"/>
      <c r="G1" s="71"/>
      <c r="H1" s="71"/>
    </row>
    <row r="2" spans="2:8" ht="21" x14ac:dyDescent="0.5">
      <c r="B2" s="72" t="s">
        <v>35</v>
      </c>
      <c r="C2" s="72"/>
      <c r="D2" s="72"/>
      <c r="E2" s="72"/>
      <c r="F2" s="72"/>
      <c r="G2" s="72"/>
      <c r="H2" s="72"/>
    </row>
    <row r="3" spans="2:8" ht="21.5" thickBot="1" x14ac:dyDescent="0.55000000000000004">
      <c r="B3" s="62"/>
      <c r="C3" s="62"/>
      <c r="D3" s="62"/>
      <c r="E3" s="62"/>
      <c r="F3" s="62"/>
      <c r="G3" s="62"/>
      <c r="H3" s="62"/>
    </row>
    <row r="4" spans="2:8" x14ac:dyDescent="0.35">
      <c r="C4" s="73" t="s">
        <v>47</v>
      </c>
      <c r="D4" s="74"/>
      <c r="E4" s="74"/>
      <c r="F4" s="74"/>
      <c r="G4" s="74"/>
      <c r="H4" s="74"/>
    </row>
    <row r="5" spans="2:8" ht="15" thickBot="1" x14ac:dyDescent="0.4">
      <c r="C5" s="75"/>
      <c r="D5" s="76"/>
      <c r="E5" s="76"/>
      <c r="F5" s="76"/>
      <c r="G5" s="76"/>
      <c r="H5" s="76"/>
    </row>
    <row r="6" spans="2:8" ht="84.75" customHeight="1" x14ac:dyDescent="0.35">
      <c r="C6" s="77" t="s">
        <v>44</v>
      </c>
      <c r="D6" s="78"/>
      <c r="E6" s="78"/>
      <c r="F6" s="78"/>
      <c r="G6" s="78"/>
      <c r="H6" s="78"/>
    </row>
    <row r="7" spans="2:8" ht="15" thickBot="1" x14ac:dyDescent="0.4">
      <c r="C7" s="79"/>
      <c r="D7" s="80"/>
      <c r="E7" s="81"/>
      <c r="F7" s="80"/>
      <c r="G7" s="80"/>
      <c r="H7" s="80"/>
    </row>
    <row r="8" spans="2:8" x14ac:dyDescent="0.35">
      <c r="C8" s="3"/>
      <c r="D8" s="3"/>
      <c r="E8" s="58"/>
      <c r="F8" s="3"/>
      <c r="G8" s="3"/>
      <c r="H8" s="3"/>
    </row>
    <row r="9" spans="2:8" x14ac:dyDescent="0.35">
      <c r="C9" s="82" t="s">
        <v>0</v>
      </c>
      <c r="D9" s="83"/>
      <c r="E9" s="60">
        <v>89516530</v>
      </c>
      <c r="F9" s="3"/>
      <c r="G9" s="61"/>
      <c r="H9" s="57"/>
    </row>
    <row r="10" spans="2:8" x14ac:dyDescent="0.35">
      <c r="C10" s="82" t="s">
        <v>1</v>
      </c>
      <c r="D10" s="83"/>
      <c r="E10" s="60">
        <f>+E9/1.19</f>
        <v>75223974.789915964</v>
      </c>
      <c r="F10" s="3"/>
      <c r="G10" s="4"/>
      <c r="H10" s="5"/>
    </row>
    <row r="11" spans="2:8" ht="21.75" customHeight="1" x14ac:dyDescent="0.35">
      <c r="C11" s="82" t="s">
        <v>2</v>
      </c>
      <c r="D11" s="83"/>
      <c r="E11" s="60">
        <f>+E9-E10</f>
        <v>14292555.210084036</v>
      </c>
      <c r="F11" s="3"/>
      <c r="G11" s="49" t="s">
        <v>3</v>
      </c>
      <c r="H11" s="50">
        <f>+E9/1750905</f>
        <v>51.125863482027867</v>
      </c>
    </row>
    <row r="12" spans="2:8" ht="21.75" customHeight="1" x14ac:dyDescent="0.35">
      <c r="C12" s="82" t="s">
        <v>41</v>
      </c>
      <c r="D12" s="83"/>
      <c r="E12" s="67">
        <v>4</v>
      </c>
      <c r="F12" s="3"/>
      <c r="G12" s="4"/>
      <c r="H12" s="66"/>
    </row>
    <row r="13" spans="2:8" ht="15" thickBot="1" x14ac:dyDescent="0.4"/>
    <row r="14" spans="2:8" ht="24.75" customHeight="1" thickBot="1" x14ac:dyDescent="0.4">
      <c r="B14" s="43" t="s">
        <v>4</v>
      </c>
      <c r="C14" s="44"/>
      <c r="D14" s="44"/>
      <c r="E14" s="44"/>
      <c r="F14" s="44"/>
      <c r="G14" s="44"/>
      <c r="H14" s="45"/>
    </row>
    <row r="15" spans="2:8" ht="42" x14ac:dyDescent="0.35">
      <c r="B15" s="7" t="s">
        <v>5</v>
      </c>
      <c r="C15" s="84" t="s">
        <v>6</v>
      </c>
      <c r="D15" s="86" t="s">
        <v>7</v>
      </c>
      <c r="E15" s="7" t="s">
        <v>8</v>
      </c>
      <c r="F15" s="8" t="s">
        <v>9</v>
      </c>
      <c r="G15" s="8" t="s">
        <v>10</v>
      </c>
      <c r="H15" s="9" t="s">
        <v>11</v>
      </c>
    </row>
    <row r="16" spans="2:8" ht="15" thickBot="1" x14ac:dyDescent="0.4">
      <c r="B16" s="10" t="s">
        <v>12</v>
      </c>
      <c r="C16" s="85"/>
      <c r="D16" s="87"/>
      <c r="E16" s="10" t="s">
        <v>13</v>
      </c>
      <c r="F16" s="11" t="s">
        <v>14</v>
      </c>
      <c r="G16" s="11" t="s">
        <v>15</v>
      </c>
      <c r="H16" s="12" t="s">
        <v>16</v>
      </c>
    </row>
    <row r="17" spans="2:8" ht="15" thickBot="1" x14ac:dyDescent="0.4">
      <c r="B17" s="88" t="s">
        <v>17</v>
      </c>
      <c r="C17" s="89"/>
      <c r="D17" s="89"/>
      <c r="E17" s="89"/>
      <c r="F17" s="89"/>
      <c r="G17" s="89"/>
      <c r="H17" s="90"/>
    </row>
    <row r="18" spans="2:8" ht="15" thickBot="1" x14ac:dyDescent="0.4">
      <c r="B18" s="13">
        <v>1</v>
      </c>
      <c r="C18" s="14" t="s">
        <v>18</v>
      </c>
      <c r="D18" s="15">
        <v>3</v>
      </c>
      <c r="E18" s="1">
        <v>0.2</v>
      </c>
      <c r="F18" s="16">
        <v>7182000</v>
      </c>
      <c r="G18" s="17">
        <v>2.08</v>
      </c>
      <c r="H18" s="18">
        <f>+E18*F18*G18*B18</f>
        <v>2987712</v>
      </c>
    </row>
    <row r="19" spans="2:8" ht="15" thickBot="1" x14ac:dyDescent="0.4">
      <c r="B19" s="19">
        <v>1</v>
      </c>
      <c r="C19" s="20" t="s">
        <v>19</v>
      </c>
      <c r="D19" s="21">
        <v>6</v>
      </c>
      <c r="E19" s="2">
        <v>1</v>
      </c>
      <c r="F19" s="22">
        <v>5104000</v>
      </c>
      <c r="G19" s="17">
        <v>2.08</v>
      </c>
      <c r="H19" s="24">
        <f>+E19*F19*G19*B19</f>
        <v>10616320</v>
      </c>
    </row>
    <row r="20" spans="2:8" ht="15" thickBot="1" x14ac:dyDescent="0.4">
      <c r="B20" s="19">
        <v>1</v>
      </c>
      <c r="C20" s="20" t="s">
        <v>37</v>
      </c>
      <c r="D20" s="21">
        <v>7</v>
      </c>
      <c r="E20" s="2">
        <v>0.2</v>
      </c>
      <c r="F20" s="25">
        <v>4237000</v>
      </c>
      <c r="G20" s="17">
        <v>2.08</v>
      </c>
      <c r="H20" s="24">
        <f t="shared" ref="H20:H21" si="0">+E20*F20*G20*B20</f>
        <v>1762592</v>
      </c>
    </row>
    <row r="21" spans="2:8" x14ac:dyDescent="0.35">
      <c r="B21" s="19">
        <v>1</v>
      </c>
      <c r="C21" s="20" t="s">
        <v>36</v>
      </c>
      <c r="D21" s="21">
        <v>7</v>
      </c>
      <c r="E21" s="2">
        <v>0.2</v>
      </c>
      <c r="F21" s="25">
        <v>4237000</v>
      </c>
      <c r="G21" s="17">
        <v>2.08</v>
      </c>
      <c r="H21" s="24">
        <f t="shared" si="0"/>
        <v>1762592</v>
      </c>
    </row>
    <row r="22" spans="2:8" ht="15" thickBot="1" x14ac:dyDescent="0.4">
      <c r="B22" s="26"/>
      <c r="C22" s="27"/>
      <c r="D22" s="69" t="s">
        <v>20</v>
      </c>
      <c r="E22" s="70"/>
      <c r="F22" s="70"/>
      <c r="G22" s="70"/>
      <c r="H22" s="53">
        <f>SUM(H18:H21)</f>
        <v>17129216</v>
      </c>
    </row>
    <row r="23" spans="2:8" ht="15" thickBot="1" x14ac:dyDescent="0.4">
      <c r="B23" s="94" t="s">
        <v>21</v>
      </c>
      <c r="C23" s="95"/>
      <c r="D23" s="28"/>
      <c r="E23" s="28"/>
      <c r="F23" s="59"/>
      <c r="G23" s="51"/>
      <c r="H23" s="24"/>
    </row>
    <row r="24" spans="2:8" ht="53.25" customHeight="1" x14ac:dyDescent="0.35">
      <c r="B24" s="52">
        <v>1</v>
      </c>
      <c r="C24" s="55" t="s">
        <v>42</v>
      </c>
      <c r="D24" s="29" t="s">
        <v>46</v>
      </c>
      <c r="E24" s="56">
        <v>0.1</v>
      </c>
      <c r="F24" s="22">
        <v>3627000</v>
      </c>
      <c r="G24" s="23"/>
      <c r="H24" s="22">
        <f>+B24*E24*F24</f>
        <v>362700</v>
      </c>
    </row>
    <row r="25" spans="2:8" x14ac:dyDescent="0.35">
      <c r="B25" s="96" t="s">
        <v>22</v>
      </c>
      <c r="C25" s="97"/>
      <c r="D25" s="97"/>
      <c r="E25" s="97"/>
      <c r="F25" s="97"/>
      <c r="G25" s="98"/>
      <c r="H25" s="46">
        <f>+H24</f>
        <v>362700</v>
      </c>
    </row>
    <row r="26" spans="2:8" ht="15" thickBot="1" x14ac:dyDescent="0.4">
      <c r="B26" s="47"/>
      <c r="C26" s="99" t="s">
        <v>23</v>
      </c>
      <c r="D26" s="99"/>
      <c r="E26" s="99"/>
      <c r="F26" s="99"/>
      <c r="G26" s="99"/>
      <c r="H26" s="48">
        <f>H25+H22</f>
        <v>17491916</v>
      </c>
    </row>
    <row r="27" spans="2:8" x14ac:dyDescent="0.35">
      <c r="B27" s="30"/>
      <c r="C27" s="30"/>
      <c r="D27" s="30"/>
      <c r="E27" s="30"/>
      <c r="F27" s="30"/>
      <c r="G27" s="30"/>
      <c r="H27" s="31"/>
    </row>
    <row r="28" spans="2:8" ht="28" x14ac:dyDescent="0.35">
      <c r="B28" s="100" t="s">
        <v>24</v>
      </c>
      <c r="C28" s="100"/>
      <c r="D28" s="32" t="s">
        <v>25</v>
      </c>
      <c r="E28" s="32" t="s">
        <v>26</v>
      </c>
      <c r="F28" s="32" t="s">
        <v>27</v>
      </c>
      <c r="G28" s="32" t="s">
        <v>28</v>
      </c>
      <c r="H28" s="33" t="s">
        <v>29</v>
      </c>
    </row>
    <row r="29" spans="2:8" ht="48" customHeight="1" x14ac:dyDescent="0.35">
      <c r="B29" s="101" t="s">
        <v>40</v>
      </c>
      <c r="C29" s="102"/>
      <c r="D29" s="34">
        <f>+F29</f>
        <v>34.096304488452986</v>
      </c>
      <c r="E29" s="2">
        <v>1</v>
      </c>
      <c r="F29" s="34">
        <v>34.096304488452986</v>
      </c>
      <c r="G29" s="35">
        <v>32978</v>
      </c>
      <c r="H29" s="35">
        <f>E29*F29*G29</f>
        <v>1124427.9294202025</v>
      </c>
    </row>
    <row r="30" spans="2:8" x14ac:dyDescent="0.35">
      <c r="B30" s="103" t="s">
        <v>30</v>
      </c>
      <c r="C30" s="104"/>
      <c r="D30" s="104"/>
      <c r="E30" s="104"/>
      <c r="F30" s="104"/>
      <c r="G30" s="104"/>
      <c r="H30" s="36">
        <f>SUM(H29:H29)</f>
        <v>1124427.9294202025</v>
      </c>
    </row>
    <row r="31" spans="2:8" ht="15" customHeight="1" x14ac:dyDescent="0.35">
      <c r="B31" s="105" t="s">
        <v>31</v>
      </c>
      <c r="C31" s="106"/>
      <c r="D31" s="106"/>
      <c r="E31" s="106"/>
      <c r="F31" s="106"/>
      <c r="G31" s="107"/>
      <c r="H31" s="46">
        <f>(H30+H26)*E12</f>
        <v>74465375.717680812</v>
      </c>
    </row>
    <row r="32" spans="2:8" ht="14.4" customHeight="1" thickBot="1" x14ac:dyDescent="0.4">
      <c r="B32" s="105" t="s">
        <v>43</v>
      </c>
      <c r="C32" s="106"/>
      <c r="D32" s="106"/>
      <c r="E32" s="106"/>
      <c r="F32" s="106"/>
      <c r="G32" s="107"/>
      <c r="H32" s="36">
        <v>758599.07223517157</v>
      </c>
    </row>
    <row r="33" spans="2:10" x14ac:dyDescent="0.35">
      <c r="B33" s="39"/>
      <c r="C33" s="37"/>
      <c r="D33" s="38"/>
      <c r="E33" s="38"/>
      <c r="F33" s="38"/>
      <c r="G33" s="38"/>
      <c r="H33" s="38"/>
    </row>
    <row r="34" spans="2:10" ht="15" thickBot="1" x14ac:dyDescent="0.4">
      <c r="C34" s="40"/>
      <c r="D34" s="40"/>
      <c r="E34" s="40"/>
      <c r="F34" s="40"/>
      <c r="G34" s="40"/>
      <c r="H34" s="40"/>
    </row>
    <row r="35" spans="2:10" x14ac:dyDescent="0.35">
      <c r="B35" s="108" t="s">
        <v>32</v>
      </c>
      <c r="C35" s="109"/>
      <c r="D35" s="109"/>
      <c r="E35" s="109"/>
      <c r="F35" s="109"/>
      <c r="G35" s="110"/>
      <c r="H35" s="68">
        <f>+H32+H31</f>
        <v>75223974.789915979</v>
      </c>
    </row>
    <row r="36" spans="2:10" x14ac:dyDescent="0.35">
      <c r="B36" s="111" t="s">
        <v>33</v>
      </c>
      <c r="C36" s="112"/>
      <c r="D36" s="112"/>
      <c r="E36" s="112"/>
      <c r="F36" s="112"/>
      <c r="G36" s="113"/>
      <c r="H36" s="63">
        <f xml:space="preserve"> H35*0.19</f>
        <v>14292555.210084036</v>
      </c>
    </row>
    <row r="37" spans="2:10" ht="15" thickBot="1" x14ac:dyDescent="0.4">
      <c r="B37" s="91" t="s">
        <v>34</v>
      </c>
      <c r="C37" s="92"/>
      <c r="D37" s="92"/>
      <c r="E37" s="92"/>
      <c r="F37" s="92"/>
      <c r="G37" s="93"/>
      <c r="H37" s="64">
        <f>SUM(H35:H36)</f>
        <v>89516530.000000015</v>
      </c>
      <c r="J37" s="6"/>
    </row>
    <row r="38" spans="2:10" x14ac:dyDescent="0.35">
      <c r="J38" s="42"/>
    </row>
    <row r="39" spans="2:10" x14ac:dyDescent="0.35">
      <c r="H39" s="41"/>
      <c r="J39" s="42"/>
    </row>
    <row r="40" spans="2:10" x14ac:dyDescent="0.35">
      <c r="H40" s="42"/>
    </row>
    <row r="42" spans="2:10" x14ac:dyDescent="0.35">
      <c r="H42" s="54"/>
    </row>
  </sheetData>
  <mergeCells count="23">
    <mergeCell ref="B28:C28"/>
    <mergeCell ref="B29:C29"/>
    <mergeCell ref="B30:G30"/>
    <mergeCell ref="C26:G26"/>
    <mergeCell ref="B31:G31"/>
    <mergeCell ref="B32:G32"/>
    <mergeCell ref="B36:G36"/>
    <mergeCell ref="B37:G37"/>
    <mergeCell ref="B35:G35"/>
    <mergeCell ref="B1:H1"/>
    <mergeCell ref="B2:H2"/>
    <mergeCell ref="D22:G22"/>
    <mergeCell ref="B23:C23"/>
    <mergeCell ref="B25:G25"/>
    <mergeCell ref="C4:H5"/>
    <mergeCell ref="C6:H7"/>
    <mergeCell ref="C9:D9"/>
    <mergeCell ref="C10:D10"/>
    <mergeCell ref="C11:D11"/>
    <mergeCell ref="C12:D12"/>
    <mergeCell ref="C15:C16"/>
    <mergeCell ref="D15:D16"/>
    <mergeCell ref="B17:H17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ci_x00f3_n xmlns="67ae1635-7cf6-4967-bf43-54f936c832e8" xsi:nil="true"/>
    <lcf76f155ced4ddcb4097134ff3c332f xmlns="67ae1635-7cf6-4967-bf43-54f936c832e8">
      <Terms xmlns="http://schemas.microsoft.com/office/infopath/2007/PartnerControls"/>
    </lcf76f155ced4ddcb4097134ff3c332f>
    <_Flow_SignoffStatus xmlns="67ae1635-7cf6-4967-bf43-54f936c832e8" xsi:nil="true"/>
    <TaxCatchAll xmlns="f70d6925-5891-4b80-8091-fb9b9ba1923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21" ma:contentTypeDescription="Crear nuevo documento." ma:contentTypeScope="" ma:versionID="f601782c98f004f76478e84348190e8f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629ecf3593370bb5e213590b643120d1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Edici_x00f3_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dici_x00f3_n" ma:index="27" nillable="true" ma:displayName="Edición" ma:format="Dropdown" ma:internalName="Edici_x00f3_n">
      <xsd:simpleType>
        <xsd:restriction base="dms:Text">
          <xsd:maxLength value="255"/>
        </xsd:restriction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147b537-e170-468e-92c5-b8a7c5ceffe0}" ma:internalName="TaxCatchAll" ma:showField="CatchAllData" ma:web="f70d6925-5891-4b80-8091-fb9b9ba192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A0706E-4F03-4937-8FF0-CA080CB0E5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8B8688-43E6-4913-B629-B2FEAF9A721C}">
  <ds:schemaRefs>
    <ds:schemaRef ds:uri="http://schemas.microsoft.com/office/2006/metadata/properties"/>
    <ds:schemaRef ds:uri="http://schemas.microsoft.com/office/infopath/2007/PartnerControls"/>
    <ds:schemaRef ds:uri="67ae1635-7cf6-4967-bf43-54f936c832e8"/>
    <ds:schemaRef ds:uri="f70d6925-5891-4b80-8091-fb9b9ba1923c"/>
  </ds:schemaRefs>
</ds:datastoreItem>
</file>

<file path=customXml/itemProps3.xml><?xml version="1.0" encoding="utf-8"?>
<ds:datastoreItem xmlns:ds="http://schemas.openxmlformats.org/officeDocument/2006/customXml" ds:itemID="{BD6FDCEE-D128-4D27-ACAE-C14442BC5A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PRESUPUESTO OFICIAL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MagdaL</dc:creator>
  <cp:keywords/>
  <dc:description/>
  <cp:lastModifiedBy>Diego C</cp:lastModifiedBy>
  <cp:revision/>
  <dcterms:created xsi:type="dcterms:W3CDTF">2023-09-19T22:18:27Z</dcterms:created>
  <dcterms:modified xsi:type="dcterms:W3CDTF">2026-07-29T11:29:27Z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</Properties>
</file>