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Centro Nacional de Memoria Historica\CNMH 2026\Procesos de Contratacion\E.S impresión de material gráfico y servicios conexos Financiados por el AECID\"/>
    </mc:Choice>
  </mc:AlternateContent>
  <bookViews>
    <workbookView xWindow="0" yWindow="0" windowWidth="28800" windowHeight="10605" firstSheet="2" activeTab="3"/>
  </bookViews>
  <sheets>
    <sheet name="Valor unitario" sheetId="2" r:id="rId1"/>
    <sheet name="Analisis Cotizaciones" sheetId="3" r:id="rId2"/>
    <sheet name="Analisis Exclusion" sheetId="4" r:id="rId3"/>
    <sheet name="Presupuesto Oficial" sheetId="6" r:id="rId4"/>
  </sheet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2">
      <go:sheetsCustomData xmlns:go="http://customooxmlschemas.google.com/" r:id="rId6" roundtripDataChecksum="cSS+ZyzbWwlerrNTzYY54Kn486FE6T2Nihfz27sB04o="/>
    </ext>
  </extLst>
</workbook>
</file>

<file path=xl/calcChain.xml><?xml version="1.0" encoding="utf-8"?>
<calcChain xmlns="http://schemas.openxmlformats.org/spreadsheetml/2006/main">
  <c r="F14" i="6" l="1"/>
  <c r="P5" i="4" l="1"/>
  <c r="O5" i="4" l="1"/>
  <c r="S15" i="4" l="1"/>
  <c r="R15" i="4"/>
  <c r="Q15" i="4"/>
  <c r="O15" i="4"/>
  <c r="P15" i="4"/>
  <c r="S14" i="4"/>
  <c r="R14" i="4"/>
  <c r="Q14" i="4"/>
  <c r="P14" i="4"/>
  <c r="O14" i="4"/>
  <c r="O13" i="4"/>
  <c r="P13" i="4"/>
  <c r="Q13" i="4"/>
  <c r="R13" i="4"/>
  <c r="S13" i="4"/>
  <c r="P12" i="4"/>
  <c r="S12" i="4"/>
  <c r="R12" i="4"/>
  <c r="Q12" i="4"/>
  <c r="O12" i="4"/>
  <c r="P11" i="4"/>
  <c r="O11" i="4"/>
  <c r="S10" i="4"/>
  <c r="R10" i="4"/>
  <c r="Q10" i="4"/>
  <c r="P10" i="4"/>
  <c r="O10" i="4"/>
  <c r="O9" i="4"/>
  <c r="P9" i="4"/>
  <c r="Q9" i="4"/>
  <c r="R9" i="4"/>
  <c r="S9" i="4"/>
  <c r="S8" i="4"/>
  <c r="R8" i="4"/>
  <c r="Q8" i="4"/>
  <c r="P8" i="4"/>
  <c r="O8" i="4"/>
  <c r="S7" i="4"/>
  <c r="R7" i="4"/>
  <c r="Q7" i="4"/>
  <c r="P7" i="4"/>
  <c r="O7" i="4"/>
  <c r="O6" i="4"/>
  <c r="S6" i="4"/>
  <c r="S5" i="4"/>
  <c r="R6" i="3"/>
  <c r="S7" i="3"/>
  <c r="S8" i="3"/>
  <c r="S9" i="3"/>
  <c r="S10" i="3"/>
  <c r="S11" i="3"/>
  <c r="S12" i="3"/>
  <c r="S13" i="3"/>
  <c r="S14" i="3"/>
  <c r="S15" i="3"/>
  <c r="S16" i="3"/>
  <c r="S6" i="3"/>
  <c r="P6" i="4"/>
  <c r="T6" i="3" l="1"/>
  <c r="S11" i="4"/>
  <c r="Q5" i="4"/>
  <c r="R5" i="4"/>
  <c r="R11" i="4"/>
  <c r="Q11" i="4"/>
  <c r="R6" i="4"/>
  <c r="Q6" i="4"/>
  <c r="R16" i="3" l="1"/>
  <c r="T16" i="3" s="1"/>
  <c r="Q16" i="3"/>
  <c r="P16" i="3"/>
  <c r="O16" i="3"/>
  <c r="R15" i="3"/>
  <c r="T15" i="3" s="1"/>
  <c r="Q15" i="3"/>
  <c r="P15" i="3"/>
  <c r="O15" i="3"/>
  <c r="R14" i="3"/>
  <c r="T14" i="3" s="1"/>
  <c r="Q14" i="3"/>
  <c r="P14" i="3"/>
  <c r="O14" i="3"/>
  <c r="R13" i="3"/>
  <c r="T13" i="3" s="1"/>
  <c r="Q13" i="3"/>
  <c r="P13" i="3"/>
  <c r="O13" i="3"/>
  <c r="R12" i="3"/>
  <c r="T12" i="3" s="1"/>
  <c r="Q12" i="3"/>
  <c r="P12" i="3"/>
  <c r="O12" i="3"/>
  <c r="R11" i="3"/>
  <c r="T11" i="3" s="1"/>
  <c r="Q11" i="3"/>
  <c r="P11" i="3"/>
  <c r="O11" i="3"/>
  <c r="R10" i="3"/>
  <c r="T10" i="3" s="1"/>
  <c r="Q10" i="3"/>
  <c r="P10" i="3"/>
  <c r="O10" i="3"/>
  <c r="R9" i="3"/>
  <c r="T9" i="3" s="1"/>
  <c r="Q9" i="3"/>
  <c r="P9" i="3"/>
  <c r="O9" i="3"/>
  <c r="R8" i="3"/>
  <c r="T8" i="3" s="1"/>
  <c r="Q8" i="3"/>
  <c r="P8" i="3"/>
  <c r="O8" i="3"/>
  <c r="R7" i="3"/>
  <c r="T7" i="3" s="1"/>
  <c r="Q7" i="3"/>
  <c r="P7" i="3"/>
  <c r="O7" i="3"/>
  <c r="Q6" i="3"/>
  <c r="P6" i="3"/>
  <c r="O6" i="3"/>
</calcChain>
</file>

<file path=xl/sharedStrings.xml><?xml version="1.0" encoding="utf-8"?>
<sst xmlns="http://schemas.openxmlformats.org/spreadsheetml/2006/main" count="181" uniqueCount="50">
  <si>
    <t>#VALUE!</t>
  </si>
  <si>
    <t>ITEM</t>
  </si>
  <si>
    <t>Tipo de producto</t>
  </si>
  <si>
    <t xml:space="preserve">Descripción técnica
</t>
  </si>
  <si>
    <t>Cantidad por referencia</t>
  </si>
  <si>
    <t>Cotizacion N°1</t>
  </si>
  <si>
    <t>Cotizacion N°2</t>
  </si>
  <si>
    <t>Cotizacion N°3</t>
  </si>
  <si>
    <t>Cotizacion N°4</t>
  </si>
  <si>
    <t>Cotizacion N°5</t>
  </si>
  <si>
    <t>Cotizacion N°6</t>
  </si>
  <si>
    <t>Cotizacion N°7</t>
  </si>
  <si>
    <t>Cotizacion N°8</t>
  </si>
  <si>
    <t>Medidas de Tendencia  Central</t>
  </si>
  <si>
    <t>Valor Unitario Total Incluido Impuestos</t>
  </si>
  <si>
    <t>Menor Valor</t>
  </si>
  <si>
    <t>Media Aritmetica</t>
  </si>
  <si>
    <t>Media Geometrica</t>
  </si>
  <si>
    <t>Media Armonica</t>
  </si>
  <si>
    <t xml:space="preserve">Valor  Total </t>
  </si>
  <si>
    <t>Separadores</t>
  </si>
  <si>
    <t>Impresos con el recuento del proyecto Impresion full color papel ecologico de 300 grsd</t>
  </si>
  <si>
    <t>1000</t>
  </si>
  <si>
    <t>Pendones</t>
  </si>
  <si>
    <t>Baking</t>
  </si>
  <si>
    <t>Boligrafo</t>
  </si>
  <si>
    <t xml:space="preserve">Contramarcado con el proyecto y logos. Material duradero distintos al plastico </t>
  </si>
  <si>
    <t>Cuadernos</t>
  </si>
  <si>
    <t>Cuaderno argollado pasta dura cuadriculado con 100 hojas internas de 75 grs
Con 4 separadores impresos con el recuento del proyecto en propalcote de 180 gr</t>
  </si>
  <si>
    <t>Tote Bag: Bolsa en tela de algodón. Impresión en screen a cuatro tintas</t>
  </si>
  <si>
    <t xml:space="preserve">Contramarcado con el proyecto y logos. Estampados. </t>
  </si>
  <si>
    <t xml:space="preserve">Plegable: explicación del proyecto
</t>
  </si>
  <si>
    <t>Impresión cubierta cuatricromía en ambas caras (4/4).
Interior 24 páginas full color (4/4)
Papel: Cubierta propalcote de 300 gr plastificada mate
Interior: papel propalmate o bond de 115 gr/m2"</t>
  </si>
  <si>
    <t>Chalecos</t>
  </si>
  <si>
    <t>En tela de rayón (o telas apropiadas para clima cálido como lino o algodón de pocos hilos que garanticen el estampado) estampado 4x4 frente 8 cm x 5 Espalda estampado 4x4 de 21.6 cm x 28 cm sin fondo</t>
  </si>
  <si>
    <t>Impresión fotolibro</t>
  </si>
  <si>
    <t>Se solicita la impresión de mil ejemplares del fotolibro realizado en cumplimiento del PIRC Resguardo Indígena La Puria, con el objetivo de garantizar que tanto la comunidad emberá como la sociedad en general puedan acceder a la historia, trayectoria y resistencias de las comunidades del Resguardo La Puria.  
Especificaciones:
Cantidad: 1000 unidades 
Carátula 
Tamaño: 40 cm x 25 cm abierto | 20 cm x 25 cm cerrado.
Papel: Propalmate 150gr.
Tintas: 4x4
Páginas internas:
Tamaño: 20 cm x 25 cm
Papel: Propalcote brillante 90gr.
Tintas: 4x4 (full color)
Número de páginas: 150
Encuadernación: Hotmelt
Acabado: Carátula: plastificado mate solo tiro.</t>
  </si>
  <si>
    <t>Formato A — Fotografías</t>
  </si>
  <si>
    <t>Para el multicopiado de la exposición fotográfica se requiere: Impresión full color en vinilo adhesivo con laminado mate adherida a lámina de poliestireno calibre 120 (3 mm). Ojaletes metálicos en las cuatro esquinas. 53 cm × 73 cm. Cortadas y entregadas individualmente.</t>
  </si>
  <si>
    <t>Formato B — Paneles de introducción</t>
  </si>
  <si>
    <t>Para el multicopiado de la exposición fotográfica se requiere: Impresión full color en vinilo adhesivo con laminado mate adherida a lámina de poliestireno calibre 120 (3 mm). Ojaletes metálicos en las cuatro esquinas. 102 cm × 72 cm. Cortadas y entregadas individualmente.</t>
  </si>
  <si>
    <t>En aluminio araña portatil Lona - Vinilo - Filtro UV (resistente a impacto de agua y luz)
3 Ancho x 2 de alto en estructura de aluminio araña. retractil y portatil.
2 paquetes para distribución por departamento</t>
  </si>
  <si>
    <t>Verticales Lona - Vinilo - Filtro UV (resistente a impacto de agua y luz) Roll Up
2 paquetes para distribución por departamento</t>
  </si>
  <si>
    <t>Desviacion %  / M. Aritmetica</t>
  </si>
  <si>
    <t>Desviacion Estandar</t>
  </si>
  <si>
    <t>Valor  Total</t>
  </si>
  <si>
    <t>Descripción técnica</t>
  </si>
  <si>
    <t>Plegable: explicación del proyecto</t>
  </si>
  <si>
    <t>Valor Total Unitario incluido Impuestos</t>
  </si>
  <si>
    <t>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</si>
</sst>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44" formatCode="_-&quot;$&quot;\ * #,##0.00_-;\-&quot;$&quot;\ * #,##0.00_-;_-&quot;$&quot;\ * &quot;-&quot;??_-;_-@_-"/>
    <numFmt numFmtId="164" formatCode="[$$-240A]\ #,##0"/>
    <numFmt numFmtId="165" formatCode="_-&quot;$&quot;* #,##0.00_-;\-&quot;$&quot;* #,##0.00_-;_-&quot;$&quot;* &quot;-&quot;??_-;_-@"/>
    <numFmt numFmtId="166" formatCode="_-&quot;$&quot;* #,##0_-;\-&quot;$&quot;* #,##0_-;_-&quot;$&quot;* &quot;-&quot;_-;_-@"/>
  </numFmts>
  <fonts count="20">
    <font>
      <sz val="11"/>
      <color theme="1"/>
      <name val="Aptos Narrow"/>
      <scheme val="minor"/>
    </font>
    <font>
      <sz val="11"/>
      <color theme="1"/>
      <name val="Aptos Narrow"/>
      <scheme val="minor"/>
    </font>
    <font>
      <sz val="11"/>
      <color rgb="FFFF0000"/>
      <name val="Aptos Narrow"/>
      <family val="2"/>
      <scheme val="minor"/>
    </font>
    <font>
      <sz val="10"/>
      <color theme="1"/>
      <name val="Calibri"/>
      <family val="2"/>
    </font>
    <font>
      <sz val="11"/>
      <color theme="1"/>
      <name val="Calibri"/>
      <family val="2"/>
    </font>
    <font>
      <b/>
      <sz val="10"/>
      <color theme="1"/>
      <name val="Calibri"/>
      <family val="2"/>
    </font>
    <font>
      <sz val="11"/>
      <name val="Calibri"/>
      <family val="2"/>
    </font>
    <font>
      <b/>
      <sz val="8"/>
      <color theme="1"/>
      <name val="Calibri"/>
      <family val="2"/>
    </font>
    <font>
      <sz val="8"/>
      <name val="Calibri"/>
      <family val="2"/>
    </font>
    <font>
      <sz val="10"/>
      <color rgb="FFFFFF00"/>
      <name val="Calibri"/>
      <family val="2"/>
    </font>
    <font>
      <sz val="11"/>
      <color rgb="FF000000"/>
      <name val="Calibri"/>
      <family val="2"/>
    </font>
    <font>
      <sz val="11"/>
      <color rgb="FFFFFF00"/>
      <name val="Calibri"/>
      <family val="2"/>
    </font>
    <font>
      <b/>
      <sz val="11"/>
      <color theme="1"/>
      <name val="Calibri"/>
      <family val="2"/>
    </font>
    <font>
      <b/>
      <u/>
      <sz val="9"/>
      <color theme="1"/>
      <name val="Aptos Narrow"/>
      <family val="2"/>
      <scheme val="minor"/>
    </font>
    <font>
      <sz val="11"/>
      <name val="Aptos Narrow"/>
      <family val="2"/>
      <scheme val="minor"/>
    </font>
    <font>
      <sz val="10"/>
      <color rgb="FFFF0000"/>
      <name val="Calibri"/>
      <family val="2"/>
    </font>
    <font>
      <sz val="11"/>
      <color rgb="FFFF0000"/>
      <name val="Calibri"/>
      <family val="2"/>
    </font>
    <font>
      <b/>
      <sz val="9"/>
      <color theme="1"/>
      <name val="Aptos Narrow"/>
      <family val="2"/>
      <scheme val="minor"/>
    </font>
    <font>
      <b/>
      <sz val="12"/>
      <color theme="1"/>
      <name val="Calibri"/>
      <family val="2"/>
    </font>
    <font>
      <sz val="12"/>
      <color rgb="FF222222"/>
      <name val="Arial"/>
      <family val="2"/>
    </font>
  </fonts>
  <fills count="12">
    <fill>
      <patternFill patternType="none"/>
    </fill>
    <fill>
      <patternFill patternType="gray125"/>
    </fill>
    <fill>
      <patternFill patternType="solid">
        <fgColor rgb="FFB8D4EF"/>
        <bgColor rgb="FFB8D4EF"/>
      </patternFill>
    </fill>
    <fill>
      <patternFill patternType="solid">
        <fgColor rgb="FFCAEDFB"/>
        <bgColor rgb="FFCAEDFB"/>
      </patternFill>
    </fill>
    <fill>
      <patternFill patternType="solid">
        <fgColor rgb="FFD0D0D0"/>
        <bgColor rgb="FFD0D0D0"/>
      </patternFill>
    </fill>
    <fill>
      <patternFill patternType="solid">
        <fgColor rgb="FFD8D8D8"/>
        <bgColor rgb="FFD8D8D8"/>
      </patternFill>
    </fill>
    <fill>
      <patternFill patternType="solid">
        <fgColor rgb="FFF2F2F2"/>
        <bgColor rgb="FFF2F2F2"/>
      </patternFill>
    </fill>
    <fill>
      <patternFill patternType="solid">
        <fgColor theme="0"/>
        <bgColor theme="0"/>
      </patternFill>
    </fill>
    <fill>
      <patternFill patternType="solid">
        <fgColor rgb="FFFFFF00"/>
        <bgColor rgb="FFFFFF00"/>
      </patternFill>
    </fill>
    <fill>
      <patternFill patternType="solid">
        <fgColor theme="0" tint="-0.14999847407452621"/>
        <bgColor indexed="64"/>
      </patternFill>
    </fill>
    <fill>
      <patternFill patternType="solid">
        <fgColor theme="0" tint="-4.9989318521683403E-2"/>
        <bgColor indexed="64"/>
      </patternFill>
    </fill>
    <fill>
      <patternFill patternType="solid">
        <fgColor theme="2" tint="-9.9978637043366805E-2"/>
        <bgColor indexed="64"/>
      </patternFill>
    </fill>
  </fills>
  <borders count="21">
    <border>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style="thin">
        <color rgb="FF000000"/>
      </left>
      <right/>
      <top/>
      <bottom/>
      <diagonal/>
    </border>
    <border>
      <left style="thin">
        <color rgb="FF000000"/>
      </left>
      <right/>
      <top/>
      <bottom/>
      <diagonal/>
    </border>
    <border>
      <left/>
      <right style="thin">
        <color rgb="FF000000"/>
      </right>
      <top/>
      <bottom/>
      <diagonal/>
    </border>
    <border>
      <left style="thin">
        <color rgb="FF000000"/>
      </left>
      <right style="thin">
        <color rgb="FF000000"/>
      </right>
      <top style="thin">
        <color rgb="FF000000"/>
      </top>
      <bottom/>
      <diagonal/>
    </border>
    <border>
      <left style="thin">
        <color rgb="FF000000"/>
      </left>
      <right/>
      <top/>
      <bottom style="thin">
        <color rgb="FF000000"/>
      </bottom>
      <diagonal/>
    </border>
    <border>
      <left style="thin">
        <color rgb="FF000000"/>
      </left>
      <right/>
      <top/>
      <bottom style="thin">
        <color rgb="FF000000"/>
      </bottom>
      <diagonal/>
    </border>
    <border>
      <left/>
      <right style="thin">
        <color rgb="FF000000"/>
      </right>
      <top/>
      <bottom style="thin">
        <color rgb="FF000000"/>
      </bottom>
      <diagonal/>
    </border>
    <border>
      <left style="thin">
        <color rgb="FF000000"/>
      </left>
      <right style="thin">
        <color rgb="FF000000"/>
      </right>
      <top/>
      <bottom/>
      <diagonal/>
    </border>
    <border>
      <left style="thin">
        <color rgb="FF000000"/>
      </left>
      <right style="thin">
        <color rgb="FF000000"/>
      </right>
      <top style="thin">
        <color rgb="FF000000"/>
      </top>
      <bottom/>
      <diagonal/>
    </border>
    <border>
      <left style="thin">
        <color indexed="64"/>
      </left>
      <right style="thin">
        <color indexed="64"/>
      </right>
      <top style="thin">
        <color indexed="64"/>
      </top>
      <bottom style="thin">
        <color indexed="64"/>
      </bottom>
      <diagonal/>
    </border>
    <border>
      <left style="thin">
        <color indexed="64"/>
      </left>
      <right/>
      <top style="thin">
        <color rgb="FF000000"/>
      </top>
      <bottom style="thin">
        <color indexed="64"/>
      </bottom>
      <diagonal/>
    </border>
    <border>
      <left/>
      <right/>
      <top style="thin">
        <color rgb="FF000000"/>
      </top>
      <bottom style="thin">
        <color indexed="64"/>
      </bottom>
      <diagonal/>
    </border>
    <border>
      <left/>
      <right style="thin">
        <color indexed="64"/>
      </right>
      <top style="thin">
        <color rgb="FF000000"/>
      </top>
      <bottom style="thin">
        <color indexed="64"/>
      </bottom>
      <diagonal/>
    </border>
  </borders>
  <cellStyleXfs count="3">
    <xf numFmtId="0" fontId="0" fillId="0" borderId="0"/>
    <xf numFmtId="44" fontId="1" fillId="0" borderId="0" applyFont="0" applyFill="0" applyBorder="0" applyAlignment="0" applyProtection="0"/>
    <xf numFmtId="9" fontId="1" fillId="0" borderId="0" applyFont="0" applyFill="0" applyBorder="0" applyAlignment="0" applyProtection="0"/>
  </cellStyleXfs>
  <cellXfs count="63">
    <xf numFmtId="0" fontId="0" fillId="0" borderId="0" xfId="0"/>
    <xf numFmtId="0" fontId="3" fillId="0" borderId="0" xfId="0" applyFont="1" applyAlignment="1">
      <alignment vertical="center"/>
    </xf>
    <xf numFmtId="0" fontId="3" fillId="0" borderId="0" xfId="0" applyFont="1" applyAlignment="1">
      <alignment horizontal="center" vertical="center"/>
    </xf>
    <xf numFmtId="0" fontId="4" fillId="0" borderId="0" xfId="0" applyFont="1"/>
    <xf numFmtId="0" fontId="5" fillId="3" borderId="7" xfId="0" applyFont="1" applyFill="1" applyBorder="1" applyAlignment="1">
      <alignment horizontal="center" vertical="center" wrapText="1"/>
    </xf>
    <xf numFmtId="0" fontId="5" fillId="4" borderId="7" xfId="0" applyFont="1" applyFill="1" applyBorder="1" applyAlignment="1">
      <alignment horizontal="center" vertical="center" wrapText="1"/>
    </xf>
    <xf numFmtId="0" fontId="5" fillId="6" borderId="16" xfId="0" applyFont="1" applyFill="1" applyBorder="1" applyAlignment="1">
      <alignment horizontal="center" vertical="center" wrapText="1"/>
    </xf>
    <xf numFmtId="0" fontId="4" fillId="0" borderId="7" xfId="0" applyFont="1" applyBorder="1" applyAlignment="1">
      <alignment horizontal="center" vertical="center"/>
    </xf>
    <xf numFmtId="0" fontId="4" fillId="0" borderId="7" xfId="0" applyFont="1" applyBorder="1" applyAlignment="1">
      <alignment horizontal="center" vertical="center" wrapText="1"/>
    </xf>
    <xf numFmtId="49" fontId="3" fillId="7" borderId="7" xfId="0" applyNumberFormat="1" applyFont="1" applyFill="1" applyBorder="1" applyAlignment="1">
      <alignment horizontal="center" vertical="center" wrapText="1"/>
    </xf>
    <xf numFmtId="164" fontId="3" fillId="0" borderId="7" xfId="0" applyNumberFormat="1" applyFont="1" applyBorder="1" applyAlignment="1">
      <alignment vertical="center" wrapText="1"/>
    </xf>
    <xf numFmtId="164" fontId="3" fillId="7" borderId="7" xfId="0" applyNumberFormat="1" applyFont="1" applyFill="1" applyBorder="1" applyAlignment="1">
      <alignment horizontal="right" vertical="center" wrapText="1"/>
    </xf>
    <xf numFmtId="164" fontId="9" fillId="8" borderId="7" xfId="0" applyNumberFormat="1" applyFont="1" applyFill="1" applyBorder="1" applyAlignment="1">
      <alignment horizontal="right" vertical="center" wrapText="1"/>
    </xf>
    <xf numFmtId="164" fontId="3" fillId="0" borderId="7" xfId="0" applyNumberFormat="1" applyFont="1" applyBorder="1" applyAlignment="1">
      <alignment vertical="center"/>
    </xf>
    <xf numFmtId="165" fontId="3" fillId="0" borderId="7" xfId="0" applyNumberFormat="1" applyFont="1" applyBorder="1" applyAlignment="1">
      <alignment vertical="center"/>
    </xf>
    <xf numFmtId="166" fontId="4" fillId="0" borderId="7" xfId="0" applyNumberFormat="1" applyFont="1" applyBorder="1" applyAlignment="1">
      <alignment horizontal="center" vertical="center"/>
    </xf>
    <xf numFmtId="0" fontId="4" fillId="8" borderId="7" xfId="0" applyFont="1" applyFill="1" applyBorder="1" applyAlignment="1">
      <alignment horizontal="center" vertical="center"/>
    </xf>
    <xf numFmtId="164" fontId="10" fillId="0" borderId="0" xfId="0" applyNumberFormat="1" applyFont="1" applyAlignment="1">
      <alignment horizontal="right" vertical="center"/>
    </xf>
    <xf numFmtId="0" fontId="11" fillId="8" borderId="7" xfId="0" applyFont="1" applyFill="1" applyBorder="1" applyAlignment="1">
      <alignment horizontal="center" vertical="center"/>
    </xf>
    <xf numFmtId="164" fontId="3" fillId="8" borderId="7" xfId="0" applyNumberFormat="1" applyFont="1" applyFill="1" applyBorder="1" applyAlignment="1">
      <alignment horizontal="right" vertical="center" wrapText="1"/>
    </xf>
    <xf numFmtId="166" fontId="4" fillId="0" borderId="0" xfId="0" applyNumberFormat="1" applyFont="1" applyAlignment="1">
      <alignment horizontal="center" vertical="center"/>
    </xf>
    <xf numFmtId="166" fontId="4" fillId="8" borderId="7" xfId="0" applyNumberFormat="1" applyFont="1" applyFill="1" applyBorder="1" applyAlignment="1">
      <alignment horizontal="center" vertical="center"/>
    </xf>
    <xf numFmtId="0" fontId="12" fillId="9" borderId="7" xfId="0" applyFont="1" applyFill="1" applyBorder="1" applyAlignment="1">
      <alignment horizontal="center" vertical="center"/>
    </xf>
    <xf numFmtId="10" fontId="2" fillId="0" borderId="17" xfId="2" applyNumberFormat="1" applyFont="1" applyBorder="1" applyAlignment="1">
      <alignment horizontal="center" vertical="center"/>
    </xf>
    <xf numFmtId="10" fontId="14" fillId="0" borderId="17" xfId="2" applyNumberFormat="1" applyFont="1" applyBorder="1" applyAlignment="1">
      <alignment horizontal="center" vertical="center"/>
    </xf>
    <xf numFmtId="164" fontId="15" fillId="0" borderId="7" xfId="0" applyNumberFormat="1" applyFont="1" applyBorder="1" applyAlignment="1">
      <alignment vertical="center" wrapText="1"/>
    </xf>
    <xf numFmtId="166" fontId="16" fillId="0" borderId="7" xfId="0" applyNumberFormat="1" applyFont="1" applyBorder="1" applyAlignment="1">
      <alignment horizontal="center" vertical="center"/>
    </xf>
    <xf numFmtId="164" fontId="15" fillId="7" borderId="7" xfId="0" applyNumberFormat="1" applyFont="1" applyFill="1" applyBorder="1" applyAlignment="1">
      <alignment horizontal="right" vertical="center" wrapText="1"/>
    </xf>
    <xf numFmtId="0" fontId="6" fillId="0" borderId="0" xfId="0" applyFont="1"/>
    <xf numFmtId="44" fontId="3" fillId="0" borderId="17" xfId="1" applyFont="1" applyBorder="1" applyAlignment="1">
      <alignment vertical="center"/>
    </xf>
    <xf numFmtId="44" fontId="3" fillId="0" borderId="7" xfId="1" applyFont="1" applyBorder="1" applyAlignment="1">
      <alignment vertical="center"/>
    </xf>
    <xf numFmtId="44" fontId="3" fillId="0" borderId="1" xfId="1" applyFont="1" applyBorder="1" applyAlignment="1">
      <alignment vertical="center"/>
    </xf>
    <xf numFmtId="164" fontId="3" fillId="0" borderId="7" xfId="1" applyNumberFormat="1" applyFont="1" applyBorder="1" applyAlignment="1">
      <alignment vertical="center"/>
    </xf>
    <xf numFmtId="44" fontId="4" fillId="0" borderId="0" xfId="0" applyNumberFormat="1" applyFont="1"/>
    <xf numFmtId="44" fontId="18" fillId="9" borderId="17" xfId="0" applyNumberFormat="1" applyFont="1" applyFill="1" applyBorder="1"/>
    <xf numFmtId="44" fontId="19" fillId="0" borderId="0" xfId="1" applyFont="1" applyAlignment="1">
      <alignment horizontal="center" vertical="center"/>
    </xf>
    <xf numFmtId="0" fontId="4" fillId="0" borderId="1" xfId="0" applyFont="1" applyBorder="1" applyAlignment="1">
      <alignment horizontal="center" vertical="center" wrapText="1"/>
    </xf>
    <xf numFmtId="0" fontId="5" fillId="2" borderId="5" xfId="0" applyFont="1" applyFill="1" applyBorder="1" applyAlignment="1">
      <alignment horizontal="center" vertical="center" wrapText="1"/>
    </xf>
    <xf numFmtId="0" fontId="4" fillId="0" borderId="1" xfId="0" applyFont="1" applyBorder="1" applyAlignment="1">
      <alignment horizontal="center" vertical="center"/>
    </xf>
    <xf numFmtId="0" fontId="5" fillId="2" borderId="4" xfId="0" applyFont="1" applyFill="1" applyBorder="1" applyAlignment="1">
      <alignment horizontal="center" vertical="center" wrapText="1"/>
    </xf>
    <xf numFmtId="44" fontId="4" fillId="0" borderId="0" xfId="1" applyFont="1" applyAlignment="1"/>
    <xf numFmtId="0" fontId="4" fillId="0" borderId="1" xfId="0" applyFont="1" applyBorder="1" applyAlignment="1">
      <alignment horizontal="center" vertical="center" wrapText="1"/>
    </xf>
    <xf numFmtId="0" fontId="6" fillId="0" borderId="3" xfId="0" applyFont="1" applyBorder="1"/>
    <xf numFmtId="0" fontId="5" fillId="2" borderId="5" xfId="0" applyFont="1" applyFill="1" applyBorder="1" applyAlignment="1">
      <alignment horizontal="center" vertical="center" wrapText="1"/>
    </xf>
    <xf numFmtId="0" fontId="6" fillId="0" borderId="6" xfId="0" applyFont="1" applyBorder="1"/>
    <xf numFmtId="0" fontId="6" fillId="0" borderId="9" xfId="0" applyFont="1" applyBorder="1"/>
    <xf numFmtId="0" fontId="6" fillId="0" borderId="10" xfId="0" applyFont="1" applyBorder="1"/>
    <xf numFmtId="0" fontId="6" fillId="0" borderId="13" xfId="0" applyFont="1" applyBorder="1"/>
    <xf numFmtId="0" fontId="6" fillId="0" borderId="14" xfId="0" applyFont="1" applyBorder="1"/>
    <xf numFmtId="0" fontId="4" fillId="0" borderId="1" xfId="0" applyFont="1" applyBorder="1" applyAlignment="1">
      <alignment horizontal="center" vertical="center"/>
    </xf>
    <xf numFmtId="0" fontId="5" fillId="0" borderId="1" xfId="0" applyFont="1" applyBorder="1" applyAlignment="1">
      <alignment horizontal="left" vertical="center" wrapText="1"/>
    </xf>
    <xf numFmtId="0" fontId="6" fillId="0" borderId="2" xfId="0" applyFont="1" applyBorder="1"/>
    <xf numFmtId="0" fontId="5" fillId="2" borderId="4" xfId="0" applyFont="1" applyFill="1" applyBorder="1" applyAlignment="1">
      <alignment horizontal="center" vertical="center" wrapText="1"/>
    </xf>
    <xf numFmtId="0" fontId="6" fillId="0" borderId="8" xfId="0" applyFont="1" applyBorder="1"/>
    <xf numFmtId="0" fontId="6" fillId="0" borderId="12" xfId="0" applyFont="1" applyBorder="1"/>
    <xf numFmtId="0" fontId="7" fillId="5" borderId="11" xfId="0" applyFont="1" applyFill="1" applyBorder="1" applyAlignment="1">
      <alignment horizontal="center" vertical="center" wrapText="1"/>
    </xf>
    <xf numFmtId="0" fontId="8" fillId="0" borderId="15" xfId="0" applyFont="1" applyBorder="1"/>
    <xf numFmtId="0" fontId="13" fillId="10" borderId="17" xfId="0" applyFont="1" applyFill="1" applyBorder="1" applyAlignment="1">
      <alignment horizontal="center" vertical="center" wrapText="1"/>
    </xf>
    <xf numFmtId="44" fontId="17" fillId="11" borderId="17" xfId="1" applyFont="1" applyFill="1" applyBorder="1" applyAlignment="1">
      <alignment horizontal="center" vertical="center" wrapText="1"/>
    </xf>
    <xf numFmtId="0" fontId="5" fillId="4" borderId="1" xfId="0" applyFont="1" applyFill="1" applyBorder="1" applyAlignment="1">
      <alignment horizontal="center" vertical="center"/>
    </xf>
    <xf numFmtId="0" fontId="18" fillId="9" borderId="18" xfId="0" applyFont="1" applyFill="1" applyBorder="1" applyAlignment="1">
      <alignment horizontal="center"/>
    </xf>
    <xf numFmtId="0" fontId="18" fillId="9" borderId="19" xfId="0" applyFont="1" applyFill="1" applyBorder="1" applyAlignment="1">
      <alignment horizontal="center"/>
    </xf>
    <xf numFmtId="0" fontId="18" fillId="9" borderId="20" xfId="0" applyFont="1" applyFill="1" applyBorder="1" applyAlignment="1">
      <alignment horizontal="center"/>
    </xf>
  </cellXfs>
  <cellStyles count="3">
    <cellStyle name="Moneda" xfId="1" builtinId="4"/>
    <cellStyle name="Normal" xfId="0" builtinId="0"/>
    <cellStyle name="Porcentaj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customschemas.google.com/relationships/workbookmetadata" Target="metadata"/><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ptos Narrow"/>
        <a:ea typeface="Aptos Narrow"/>
        <a:cs typeface="Aptos Narrow"/>
      </a:majorFont>
      <a:minorFont>
        <a:latin typeface="Aptos Narrow"/>
        <a:ea typeface="Aptos Narrow"/>
        <a:cs typeface="Aptos Narrow"/>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249977111117893"/>
    <outlinePr summaryBelow="0" summaryRight="0"/>
  </sheetPr>
  <dimension ref="A1:N16"/>
  <sheetViews>
    <sheetView showGridLines="0" workbookViewId="0">
      <selection activeCell="I12" sqref="I12"/>
    </sheetView>
  </sheetViews>
  <sheetFormatPr baseColWidth="10" defaultColWidth="12.625" defaultRowHeight="15" customHeight="1"/>
  <cols>
    <col min="1" max="1" width="2.625" style="3" customWidth="1"/>
    <col min="2" max="2" width="10.625" style="3" customWidth="1"/>
    <col min="3" max="3" width="4.75" style="3" customWidth="1"/>
    <col min="4" max="4" width="10.625" style="3" customWidth="1"/>
    <col min="5" max="5" width="54" style="3" customWidth="1"/>
    <col min="6" max="6" width="10.625" style="3" customWidth="1"/>
    <col min="7" max="7" width="12.625" style="3" customWidth="1"/>
    <col min="8" max="8" width="11.375" style="3" customWidth="1"/>
    <col min="9" max="14" width="10.625" style="3" customWidth="1"/>
    <col min="15" max="16384" width="12.625" style="3"/>
  </cols>
  <sheetData>
    <row r="1" spans="1:14">
      <c r="A1" s="1"/>
      <c r="B1" s="1"/>
      <c r="C1" s="1"/>
      <c r="D1" s="1"/>
      <c r="E1" s="1"/>
      <c r="F1" s="1"/>
      <c r="G1" s="1"/>
      <c r="H1" s="2"/>
      <c r="I1" s="2"/>
      <c r="J1" s="2"/>
      <c r="K1" s="2"/>
      <c r="L1" s="1"/>
      <c r="M1" s="1"/>
      <c r="N1" s="1"/>
    </row>
    <row r="2" spans="1:14">
      <c r="A2" s="1"/>
      <c r="B2" s="50" t="s">
        <v>0</v>
      </c>
      <c r="C2" s="51"/>
      <c r="D2" s="51"/>
      <c r="E2" s="42"/>
      <c r="F2" s="51"/>
      <c r="G2" s="51"/>
      <c r="H2" s="51"/>
      <c r="I2" s="51"/>
      <c r="J2" s="51"/>
      <c r="K2" s="51"/>
      <c r="L2" s="51"/>
      <c r="M2" s="51"/>
      <c r="N2" s="51"/>
    </row>
    <row r="3" spans="1:14" ht="19.5" customHeight="1">
      <c r="A3" s="1"/>
      <c r="B3" s="52" t="s">
        <v>1</v>
      </c>
      <c r="C3" s="43" t="s">
        <v>2</v>
      </c>
      <c r="D3" s="44"/>
      <c r="E3" s="52" t="s">
        <v>3</v>
      </c>
      <c r="F3" s="52" t="s">
        <v>4</v>
      </c>
      <c r="G3" s="4" t="s">
        <v>5</v>
      </c>
      <c r="H3" s="4" t="s">
        <v>6</v>
      </c>
      <c r="I3" s="4" t="s">
        <v>7</v>
      </c>
      <c r="J3" s="4" t="s">
        <v>8</v>
      </c>
      <c r="K3" s="4" t="s">
        <v>9</v>
      </c>
      <c r="L3" s="4" t="s">
        <v>10</v>
      </c>
      <c r="M3" s="4" t="s">
        <v>11</v>
      </c>
      <c r="N3" s="4" t="s">
        <v>12</v>
      </c>
    </row>
    <row r="4" spans="1:14">
      <c r="A4" s="1"/>
      <c r="B4" s="53"/>
      <c r="C4" s="45"/>
      <c r="D4" s="46"/>
      <c r="E4" s="53"/>
      <c r="F4" s="53"/>
      <c r="G4" s="55" t="s">
        <v>14</v>
      </c>
      <c r="H4" s="55" t="s">
        <v>14</v>
      </c>
      <c r="I4" s="55" t="s">
        <v>14</v>
      </c>
      <c r="J4" s="55" t="s">
        <v>14</v>
      </c>
      <c r="K4" s="55" t="s">
        <v>14</v>
      </c>
      <c r="L4" s="55" t="s">
        <v>14</v>
      </c>
      <c r="M4" s="55" t="s">
        <v>14</v>
      </c>
      <c r="N4" s="55" t="s">
        <v>14</v>
      </c>
    </row>
    <row r="5" spans="1:14">
      <c r="A5" s="1"/>
      <c r="B5" s="54"/>
      <c r="C5" s="47"/>
      <c r="D5" s="48"/>
      <c r="E5" s="54"/>
      <c r="F5" s="54"/>
      <c r="G5" s="56"/>
      <c r="H5" s="56"/>
      <c r="I5" s="56"/>
      <c r="J5" s="56"/>
      <c r="K5" s="56"/>
      <c r="L5" s="56"/>
      <c r="M5" s="56"/>
      <c r="N5" s="56"/>
    </row>
    <row r="6" spans="1:14" ht="30">
      <c r="A6" s="1"/>
      <c r="B6" s="22">
        <v>1</v>
      </c>
      <c r="C6" s="49" t="s">
        <v>20</v>
      </c>
      <c r="D6" s="42"/>
      <c r="E6" s="8" t="s">
        <v>21</v>
      </c>
      <c r="F6" s="9" t="s">
        <v>22</v>
      </c>
      <c r="G6" s="10">
        <v>380</v>
      </c>
      <c r="H6" s="10">
        <v>10571</v>
      </c>
      <c r="I6" s="11">
        <v>1135.26</v>
      </c>
      <c r="J6" s="11">
        <v>1213.8</v>
      </c>
      <c r="K6" s="12"/>
      <c r="L6" s="12"/>
      <c r="M6" s="12"/>
      <c r="N6" s="12"/>
    </row>
    <row r="7" spans="1:14" ht="45">
      <c r="B7" s="22">
        <v>2</v>
      </c>
      <c r="C7" s="49" t="s">
        <v>23</v>
      </c>
      <c r="D7" s="42"/>
      <c r="E7" s="8" t="s">
        <v>42</v>
      </c>
      <c r="F7" s="7">
        <v>18</v>
      </c>
      <c r="G7" s="15">
        <v>293000</v>
      </c>
      <c r="H7" s="16"/>
      <c r="I7" s="17">
        <v>225414.55600000001</v>
      </c>
      <c r="J7" s="11">
        <v>234506.16699999999</v>
      </c>
      <c r="K7" s="18"/>
      <c r="L7" s="18"/>
      <c r="M7" s="18"/>
      <c r="N7" s="18"/>
    </row>
    <row r="8" spans="1:14" ht="75">
      <c r="B8" s="22">
        <v>3</v>
      </c>
      <c r="C8" s="41" t="s">
        <v>24</v>
      </c>
      <c r="D8" s="42"/>
      <c r="E8" s="8" t="s">
        <v>41</v>
      </c>
      <c r="F8" s="7">
        <v>2</v>
      </c>
      <c r="G8" s="15">
        <v>2735000</v>
      </c>
      <c r="H8" s="16"/>
      <c r="I8" s="11">
        <v>666728.5</v>
      </c>
      <c r="J8" s="11">
        <v>728280</v>
      </c>
      <c r="K8" s="18"/>
      <c r="L8" s="18"/>
      <c r="M8" s="18"/>
      <c r="N8" s="18"/>
    </row>
    <row r="9" spans="1:14" ht="30">
      <c r="B9" s="22">
        <v>4</v>
      </c>
      <c r="C9" s="49" t="s">
        <v>25</v>
      </c>
      <c r="D9" s="42"/>
      <c r="E9" s="8" t="s">
        <v>26</v>
      </c>
      <c r="F9" s="7">
        <v>700</v>
      </c>
      <c r="G9" s="15">
        <v>4735</v>
      </c>
      <c r="H9" s="16"/>
      <c r="I9" s="11">
        <v>2151.52</v>
      </c>
      <c r="J9" s="11">
        <v>3965.08</v>
      </c>
      <c r="K9" s="18"/>
      <c r="L9" s="18"/>
      <c r="M9" s="18"/>
      <c r="N9" s="18"/>
    </row>
    <row r="10" spans="1:14" ht="60">
      <c r="B10" s="22">
        <v>5</v>
      </c>
      <c r="C10" s="49" t="s">
        <v>27</v>
      </c>
      <c r="D10" s="42"/>
      <c r="E10" s="8" t="s">
        <v>28</v>
      </c>
      <c r="F10" s="7">
        <v>700</v>
      </c>
      <c r="G10" s="15">
        <v>17420</v>
      </c>
      <c r="H10" s="15">
        <v>12005</v>
      </c>
      <c r="I10" s="11">
        <v>17695.3</v>
      </c>
      <c r="J10" s="11">
        <v>20230</v>
      </c>
      <c r="K10" s="18"/>
      <c r="L10" s="18"/>
      <c r="M10" s="18"/>
      <c r="N10" s="18"/>
    </row>
    <row r="11" spans="1:14">
      <c r="B11" s="22">
        <v>6</v>
      </c>
      <c r="C11" s="41" t="s">
        <v>29</v>
      </c>
      <c r="D11" s="42"/>
      <c r="E11" s="8" t="s">
        <v>30</v>
      </c>
      <c r="F11" s="7">
        <v>700</v>
      </c>
      <c r="G11" s="15">
        <v>16176</v>
      </c>
      <c r="H11" s="16"/>
      <c r="I11" s="11">
        <v>25892.02</v>
      </c>
      <c r="J11" s="11">
        <v>5340.72</v>
      </c>
      <c r="K11" s="18"/>
      <c r="L11" s="18"/>
      <c r="M11" s="18"/>
      <c r="N11" s="18"/>
    </row>
    <row r="12" spans="1:14" ht="60">
      <c r="B12" s="22">
        <v>7</v>
      </c>
      <c r="C12" s="41" t="s">
        <v>31</v>
      </c>
      <c r="D12" s="42"/>
      <c r="E12" s="8" t="s">
        <v>32</v>
      </c>
      <c r="F12" s="7">
        <v>700</v>
      </c>
      <c r="G12" s="15">
        <v>9890</v>
      </c>
      <c r="H12" s="16"/>
      <c r="I12" s="11">
        <v>4864.72</v>
      </c>
      <c r="J12" s="11">
        <v>5502.56</v>
      </c>
      <c r="K12" s="18"/>
      <c r="L12" s="18"/>
      <c r="M12" s="18"/>
      <c r="N12" s="18"/>
    </row>
    <row r="13" spans="1:14" ht="60">
      <c r="B13" s="22">
        <v>8</v>
      </c>
      <c r="C13" s="41" t="s">
        <v>33</v>
      </c>
      <c r="D13" s="42"/>
      <c r="E13" s="8" t="s">
        <v>34</v>
      </c>
      <c r="F13" s="7">
        <v>50</v>
      </c>
      <c r="G13" s="16"/>
      <c r="H13" s="16"/>
      <c r="I13" s="19"/>
      <c r="J13" s="11">
        <v>104977</v>
      </c>
      <c r="K13" s="15">
        <v>55000</v>
      </c>
      <c r="L13" s="15">
        <v>74000</v>
      </c>
      <c r="M13" s="20">
        <v>76517</v>
      </c>
      <c r="N13" s="15">
        <v>74600</v>
      </c>
    </row>
    <row r="14" spans="1:14" ht="270">
      <c r="B14" s="22">
        <v>9</v>
      </c>
      <c r="C14" s="41" t="s">
        <v>35</v>
      </c>
      <c r="D14" s="42"/>
      <c r="E14" s="8" t="s">
        <v>36</v>
      </c>
      <c r="F14" s="7">
        <v>1000</v>
      </c>
      <c r="G14" s="21"/>
      <c r="H14" s="11">
        <v>16440</v>
      </c>
      <c r="I14" s="11">
        <v>25331.53</v>
      </c>
      <c r="J14" s="11">
        <v>36652</v>
      </c>
      <c r="K14" s="16"/>
      <c r="L14" s="16"/>
      <c r="M14" s="16"/>
      <c r="N14" s="16"/>
    </row>
    <row r="15" spans="1:14" ht="75">
      <c r="B15" s="22">
        <v>10</v>
      </c>
      <c r="C15" s="41" t="s">
        <v>37</v>
      </c>
      <c r="D15" s="42"/>
      <c r="E15" s="8" t="s">
        <v>38</v>
      </c>
      <c r="F15" s="7">
        <v>65</v>
      </c>
      <c r="G15" s="21"/>
      <c r="H15" s="16"/>
      <c r="I15" s="11">
        <v>89683.1538</v>
      </c>
      <c r="J15" s="11">
        <v>88417</v>
      </c>
      <c r="K15" s="16"/>
      <c r="L15" s="16"/>
      <c r="M15" s="16"/>
      <c r="N15" s="16"/>
    </row>
    <row r="16" spans="1:14" ht="75">
      <c r="B16" s="22">
        <v>11</v>
      </c>
      <c r="C16" s="41" t="s">
        <v>39</v>
      </c>
      <c r="D16" s="42"/>
      <c r="E16" s="8" t="s">
        <v>40</v>
      </c>
      <c r="F16" s="7">
        <v>7</v>
      </c>
      <c r="G16" s="21"/>
      <c r="H16" s="16"/>
      <c r="I16" s="11">
        <v>159019.71400000001</v>
      </c>
      <c r="J16" s="11">
        <v>167790</v>
      </c>
      <c r="K16" s="16"/>
      <c r="L16" s="16"/>
      <c r="M16" s="16"/>
      <c r="N16" s="16"/>
    </row>
  </sheetData>
  <sheetProtection algorithmName="SHA-512" hashValue="ad+TT7BSoxNbwfwMUYZLV+XIG71+1rljVDOXyR5Q1IScFJXDEyWGVUSMMxrzpBpll73oXoLVLDUty6FntnA/cA==" saltValue="Wd5tSXmC/XE8h2ducNeesA==" spinCount="100000" sheet="1" objects="1" scenarios="1"/>
  <mergeCells count="25">
    <mergeCell ref="F2:N2"/>
    <mergeCell ref="G4:G5"/>
    <mergeCell ref="H4:H5"/>
    <mergeCell ref="I4:I5"/>
    <mergeCell ref="J4:J5"/>
    <mergeCell ref="K4:K5"/>
    <mergeCell ref="L4:L5"/>
    <mergeCell ref="M4:M5"/>
    <mergeCell ref="N4:N5"/>
    <mergeCell ref="F3:F5"/>
    <mergeCell ref="B2:E2"/>
    <mergeCell ref="B3:B5"/>
    <mergeCell ref="E3:E5"/>
    <mergeCell ref="C12:D12"/>
    <mergeCell ref="C11:D11"/>
    <mergeCell ref="C14:D14"/>
    <mergeCell ref="C15:D15"/>
    <mergeCell ref="C16:D16"/>
    <mergeCell ref="C3:D5"/>
    <mergeCell ref="C6:D6"/>
    <mergeCell ref="C7:D7"/>
    <mergeCell ref="C8:D8"/>
    <mergeCell ref="C9:D9"/>
    <mergeCell ref="C10:D10"/>
    <mergeCell ref="C13:D13"/>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249977111117893"/>
    <outlinePr summaryBelow="0" summaryRight="0"/>
  </sheetPr>
  <dimension ref="A1:T16"/>
  <sheetViews>
    <sheetView showGridLines="0" workbookViewId="0">
      <selection activeCell="V12" sqref="V12"/>
    </sheetView>
  </sheetViews>
  <sheetFormatPr baseColWidth="10" defaultColWidth="12.625" defaultRowHeight="15" customHeight="1"/>
  <cols>
    <col min="1" max="1" width="2.625" style="3" customWidth="1"/>
    <col min="2" max="2" width="10.625" style="3" customWidth="1"/>
    <col min="3" max="3" width="4.75" style="3" customWidth="1"/>
    <col min="4" max="4" width="10.625" style="3" customWidth="1"/>
    <col min="5" max="5" width="54" style="3" customWidth="1"/>
    <col min="6" max="6" width="10.625" style="3" customWidth="1"/>
    <col min="7" max="7" width="12.625" style="3" customWidth="1"/>
    <col min="8" max="8" width="11.375" style="3" customWidth="1"/>
    <col min="9" max="16" width="10.625" style="3" customWidth="1"/>
    <col min="17" max="17" width="16.75" style="3" customWidth="1"/>
    <col min="18" max="19" width="10.625" style="3" customWidth="1"/>
    <col min="20" max="16384" width="12.625" style="3"/>
  </cols>
  <sheetData>
    <row r="1" spans="1:20">
      <c r="A1" s="1"/>
      <c r="B1" s="1"/>
      <c r="C1" s="1"/>
      <c r="D1" s="1"/>
      <c r="E1" s="1"/>
      <c r="F1" s="1"/>
      <c r="G1" s="1"/>
      <c r="H1" s="2"/>
      <c r="I1" s="2"/>
      <c r="J1" s="2"/>
      <c r="K1" s="2"/>
      <c r="L1" s="1"/>
      <c r="M1" s="1"/>
      <c r="N1" s="1"/>
      <c r="O1" s="1"/>
      <c r="P1" s="1"/>
      <c r="Q1" s="1"/>
      <c r="R1" s="1"/>
      <c r="S1" s="1"/>
    </row>
    <row r="2" spans="1:20">
      <c r="A2" s="1"/>
      <c r="B2" s="50" t="s">
        <v>0</v>
      </c>
      <c r="C2" s="51"/>
      <c r="D2" s="51"/>
      <c r="E2" s="42"/>
      <c r="F2" s="51"/>
      <c r="G2" s="51"/>
      <c r="H2" s="51"/>
      <c r="I2" s="51"/>
      <c r="J2" s="51"/>
      <c r="K2" s="51"/>
      <c r="L2" s="51"/>
      <c r="M2" s="51"/>
      <c r="N2" s="51"/>
      <c r="O2" s="51"/>
      <c r="P2" s="51"/>
      <c r="Q2" s="51"/>
      <c r="R2" s="42"/>
      <c r="S2" s="28"/>
    </row>
    <row r="3" spans="1:20" ht="19.5" customHeight="1">
      <c r="A3" s="1"/>
      <c r="B3" s="52" t="s">
        <v>1</v>
      </c>
      <c r="C3" s="43" t="s">
        <v>2</v>
      </c>
      <c r="D3" s="44"/>
      <c r="E3" s="52" t="s">
        <v>3</v>
      </c>
      <c r="F3" s="52" t="s">
        <v>4</v>
      </c>
      <c r="G3" s="4" t="s">
        <v>5</v>
      </c>
      <c r="H3" s="4" t="s">
        <v>6</v>
      </c>
      <c r="I3" s="4" t="s">
        <v>7</v>
      </c>
      <c r="J3" s="4" t="s">
        <v>8</v>
      </c>
      <c r="K3" s="4" t="s">
        <v>9</v>
      </c>
      <c r="L3" s="4" t="s">
        <v>10</v>
      </c>
      <c r="M3" s="4" t="s">
        <v>11</v>
      </c>
      <c r="N3" s="4" t="s">
        <v>12</v>
      </c>
      <c r="O3" s="59" t="s">
        <v>13</v>
      </c>
      <c r="P3" s="51"/>
      <c r="Q3" s="51"/>
      <c r="R3" s="42"/>
      <c r="S3" s="58" t="s">
        <v>44</v>
      </c>
      <c r="T3" s="57" t="s">
        <v>43</v>
      </c>
    </row>
    <row r="4" spans="1:20" ht="25.5">
      <c r="A4" s="1"/>
      <c r="B4" s="53"/>
      <c r="C4" s="45"/>
      <c r="D4" s="46"/>
      <c r="E4" s="53"/>
      <c r="F4" s="53"/>
      <c r="G4" s="55" t="s">
        <v>14</v>
      </c>
      <c r="H4" s="55" t="s">
        <v>14</v>
      </c>
      <c r="I4" s="55" t="s">
        <v>14</v>
      </c>
      <c r="J4" s="55" t="s">
        <v>14</v>
      </c>
      <c r="K4" s="55" t="s">
        <v>14</v>
      </c>
      <c r="L4" s="55" t="s">
        <v>14</v>
      </c>
      <c r="M4" s="55" t="s">
        <v>14</v>
      </c>
      <c r="N4" s="55" t="s">
        <v>14</v>
      </c>
      <c r="O4" s="5" t="s">
        <v>15</v>
      </c>
      <c r="P4" s="5" t="s">
        <v>16</v>
      </c>
      <c r="Q4" s="5" t="s">
        <v>17</v>
      </c>
      <c r="R4" s="5" t="s">
        <v>18</v>
      </c>
      <c r="S4" s="58"/>
      <c r="T4" s="57"/>
    </row>
    <row r="5" spans="1:20">
      <c r="A5" s="1"/>
      <c r="B5" s="54"/>
      <c r="C5" s="47"/>
      <c r="D5" s="48"/>
      <c r="E5" s="54"/>
      <c r="F5" s="54"/>
      <c r="G5" s="56"/>
      <c r="H5" s="56"/>
      <c r="I5" s="56"/>
      <c r="J5" s="56"/>
      <c r="K5" s="56"/>
      <c r="L5" s="56"/>
      <c r="M5" s="56"/>
      <c r="N5" s="56"/>
      <c r="O5" s="6" t="s">
        <v>19</v>
      </c>
      <c r="P5" s="6" t="s">
        <v>19</v>
      </c>
      <c r="Q5" s="6" t="s">
        <v>19</v>
      </c>
      <c r="R5" s="6" t="s">
        <v>19</v>
      </c>
      <c r="S5" s="58"/>
      <c r="T5" s="57"/>
    </row>
    <row r="6" spans="1:20" ht="30" customHeight="1">
      <c r="A6" s="1"/>
      <c r="B6" s="22">
        <v>1</v>
      </c>
      <c r="C6" s="49" t="s">
        <v>20</v>
      </c>
      <c r="D6" s="42"/>
      <c r="E6" s="8" t="s">
        <v>21</v>
      </c>
      <c r="F6" s="9" t="s">
        <v>22</v>
      </c>
      <c r="G6" s="10">
        <v>380</v>
      </c>
      <c r="H6" s="10">
        <v>10571</v>
      </c>
      <c r="I6" s="11">
        <v>1135.26</v>
      </c>
      <c r="J6" s="11">
        <v>1213.8</v>
      </c>
      <c r="K6" s="12"/>
      <c r="L6" s="12"/>
      <c r="M6" s="12"/>
      <c r="N6" s="12"/>
      <c r="O6" s="13">
        <f>+MIN(G6:N6)</f>
        <v>380</v>
      </c>
      <c r="P6" s="13">
        <f>+AVERAGE(G6:N6)</f>
        <v>3325.0149999999999</v>
      </c>
      <c r="Q6" s="14">
        <f>+GEOMEAN(G6:N6)</f>
        <v>1533.8593381715352</v>
      </c>
      <c r="R6" s="13">
        <f>+HARMEAN(G6:N6)</f>
        <v>902.75280083343921</v>
      </c>
      <c r="S6" s="29">
        <f>+_xlfn.STDEV.P(G6:N6)</f>
        <v>4196.1192698343311</v>
      </c>
      <c r="T6" s="23">
        <f t="shared" ref="T6:T16" si="0">+S6/R6</f>
        <v>4.6481376363057425</v>
      </c>
    </row>
    <row r="7" spans="1:20" ht="30" customHeight="1">
      <c r="B7" s="22">
        <v>2</v>
      </c>
      <c r="C7" s="49" t="s">
        <v>23</v>
      </c>
      <c r="D7" s="42"/>
      <c r="E7" s="8" t="s">
        <v>42</v>
      </c>
      <c r="F7" s="7">
        <v>18</v>
      </c>
      <c r="G7" s="15">
        <v>293000</v>
      </c>
      <c r="H7" s="16"/>
      <c r="I7" s="17">
        <v>225414.55600000001</v>
      </c>
      <c r="J7" s="11">
        <v>234506.16699999999</v>
      </c>
      <c r="K7" s="18"/>
      <c r="L7" s="18"/>
      <c r="M7" s="18"/>
      <c r="N7" s="18"/>
      <c r="O7" s="13">
        <f t="shared" ref="O7:O16" si="1">+MIN(G7:N7)</f>
        <v>225414.55600000001</v>
      </c>
      <c r="P7" s="13">
        <f t="shared" ref="P7:P16" si="2">+AVERAGE(G7:N7)</f>
        <v>250973.57433333332</v>
      </c>
      <c r="Q7" s="14">
        <f t="shared" ref="Q7:Q16" si="3">+GEOMEAN(G7:N7)</f>
        <v>249268.81464733451</v>
      </c>
      <c r="R7" s="13">
        <f>+HARMEAN(G7:N7)</f>
        <v>247657.15900528966</v>
      </c>
      <c r="S7" s="29">
        <f t="shared" ref="S7:S16" si="4">+_xlfn.STDEV.P(G7:N7)</f>
        <v>29948.062690606181</v>
      </c>
      <c r="T7" s="24">
        <f t="shared" si="0"/>
        <v>0.12092548752029625</v>
      </c>
    </row>
    <row r="8" spans="1:20" ht="30" customHeight="1">
      <c r="B8" s="22">
        <v>3</v>
      </c>
      <c r="C8" s="41" t="s">
        <v>24</v>
      </c>
      <c r="D8" s="42"/>
      <c r="E8" s="8" t="s">
        <v>41</v>
      </c>
      <c r="F8" s="7">
        <v>2</v>
      </c>
      <c r="G8" s="15">
        <v>2735000</v>
      </c>
      <c r="H8" s="16"/>
      <c r="I8" s="11">
        <v>666728.5</v>
      </c>
      <c r="J8" s="11">
        <v>728280</v>
      </c>
      <c r="K8" s="18"/>
      <c r="L8" s="18"/>
      <c r="M8" s="18"/>
      <c r="N8" s="18"/>
      <c r="O8" s="13">
        <f t="shared" si="1"/>
        <v>666728.5</v>
      </c>
      <c r="P8" s="13">
        <f t="shared" si="2"/>
        <v>1376669.5</v>
      </c>
      <c r="Q8" s="14">
        <f t="shared" si="3"/>
        <v>1099178.5499297187</v>
      </c>
      <c r="R8" s="13">
        <f t="shared" ref="R8:R16" si="5">+HARMEAN(G8:N8)</f>
        <v>926329.09070828604</v>
      </c>
      <c r="S8" s="29">
        <f t="shared" si="4"/>
        <v>960813.35586427327</v>
      </c>
      <c r="T8" s="23">
        <f t="shared" si="0"/>
        <v>1.0372267971522087</v>
      </c>
    </row>
    <row r="9" spans="1:20" ht="30" customHeight="1">
      <c r="B9" s="22">
        <v>4</v>
      </c>
      <c r="C9" s="49" t="s">
        <v>25</v>
      </c>
      <c r="D9" s="42"/>
      <c r="E9" s="8" t="s">
        <v>26</v>
      </c>
      <c r="F9" s="7">
        <v>700</v>
      </c>
      <c r="G9" s="15">
        <v>4735</v>
      </c>
      <c r="H9" s="16"/>
      <c r="I9" s="11">
        <v>2151.52</v>
      </c>
      <c r="J9" s="11">
        <v>3965.08</v>
      </c>
      <c r="K9" s="18"/>
      <c r="L9" s="18"/>
      <c r="M9" s="18"/>
      <c r="N9" s="18"/>
      <c r="O9" s="13">
        <f t="shared" si="1"/>
        <v>2151.52</v>
      </c>
      <c r="P9" s="13">
        <f t="shared" si="2"/>
        <v>3617.2000000000003</v>
      </c>
      <c r="Q9" s="14">
        <f t="shared" si="3"/>
        <v>3431.1452893779147</v>
      </c>
      <c r="R9" s="13">
        <f t="shared" si="5"/>
        <v>3232.122478292014</v>
      </c>
      <c r="S9" s="29">
        <f t="shared" si="4"/>
        <v>1083.0074171491169</v>
      </c>
      <c r="T9" s="23">
        <f t="shared" si="0"/>
        <v>0.33507623068833159</v>
      </c>
    </row>
    <row r="10" spans="1:20" ht="30" customHeight="1">
      <c r="B10" s="22">
        <v>5</v>
      </c>
      <c r="C10" s="49" t="s">
        <v>27</v>
      </c>
      <c r="D10" s="42"/>
      <c r="E10" s="8" t="s">
        <v>28</v>
      </c>
      <c r="F10" s="7">
        <v>700</v>
      </c>
      <c r="G10" s="15">
        <v>17420</v>
      </c>
      <c r="H10" s="15">
        <v>12005</v>
      </c>
      <c r="I10" s="11">
        <v>17695.3</v>
      </c>
      <c r="J10" s="11">
        <v>20230</v>
      </c>
      <c r="K10" s="18"/>
      <c r="L10" s="18"/>
      <c r="M10" s="18"/>
      <c r="N10" s="18"/>
      <c r="O10" s="13">
        <f t="shared" si="1"/>
        <v>12005</v>
      </c>
      <c r="P10" s="13">
        <f t="shared" si="2"/>
        <v>16837.575000000001</v>
      </c>
      <c r="Q10" s="14">
        <f t="shared" si="3"/>
        <v>16541.162643624266</v>
      </c>
      <c r="R10" s="13">
        <f t="shared" si="5"/>
        <v>16217.468114022829</v>
      </c>
      <c r="S10" s="29">
        <f t="shared" si="4"/>
        <v>2997.3838412647401</v>
      </c>
      <c r="T10" s="24">
        <f t="shared" si="0"/>
        <v>0.18482440170010134</v>
      </c>
    </row>
    <row r="11" spans="1:20" ht="30" customHeight="1">
      <c r="B11" s="22">
        <v>6</v>
      </c>
      <c r="C11" s="41" t="s">
        <v>29</v>
      </c>
      <c r="D11" s="42"/>
      <c r="E11" s="8" t="s">
        <v>30</v>
      </c>
      <c r="F11" s="7">
        <v>700</v>
      </c>
      <c r="G11" s="15">
        <v>16176</v>
      </c>
      <c r="H11" s="16"/>
      <c r="I11" s="11">
        <v>25892.02</v>
      </c>
      <c r="J11" s="11">
        <v>5340.72</v>
      </c>
      <c r="K11" s="18"/>
      <c r="L11" s="18"/>
      <c r="M11" s="18"/>
      <c r="N11" s="18"/>
      <c r="O11" s="13">
        <f t="shared" si="1"/>
        <v>5340.72</v>
      </c>
      <c r="P11" s="13">
        <f t="shared" si="2"/>
        <v>15802.913333333336</v>
      </c>
      <c r="Q11" s="14">
        <f t="shared" si="3"/>
        <v>13078.129312969586</v>
      </c>
      <c r="R11" s="13">
        <f t="shared" si="5"/>
        <v>10428.159721463406</v>
      </c>
      <c r="S11" s="29">
        <f t="shared" si="4"/>
        <v>8394.1796568866012</v>
      </c>
      <c r="T11" s="23">
        <f t="shared" si="0"/>
        <v>0.80495311551563276</v>
      </c>
    </row>
    <row r="12" spans="1:20" ht="30" customHeight="1">
      <c r="B12" s="22">
        <v>7</v>
      </c>
      <c r="C12" s="41" t="s">
        <v>31</v>
      </c>
      <c r="D12" s="42"/>
      <c r="E12" s="8" t="s">
        <v>32</v>
      </c>
      <c r="F12" s="7">
        <v>700</v>
      </c>
      <c r="G12" s="15">
        <v>9890</v>
      </c>
      <c r="H12" s="16"/>
      <c r="I12" s="11">
        <v>4864.72</v>
      </c>
      <c r="J12" s="11">
        <v>5502.56</v>
      </c>
      <c r="K12" s="18"/>
      <c r="L12" s="18"/>
      <c r="M12" s="18"/>
      <c r="N12" s="18"/>
      <c r="O12" s="13">
        <f t="shared" si="1"/>
        <v>4864.72</v>
      </c>
      <c r="P12" s="13">
        <f t="shared" si="2"/>
        <v>6752.4266666666672</v>
      </c>
      <c r="Q12" s="14">
        <f t="shared" si="3"/>
        <v>6421.0538033195535</v>
      </c>
      <c r="R12" s="13">
        <f t="shared" si="5"/>
        <v>6142.41176270081</v>
      </c>
      <c r="S12" s="29">
        <f t="shared" si="4"/>
        <v>2233.8285196695133</v>
      </c>
      <c r="T12" s="23">
        <f t="shared" si="0"/>
        <v>0.36367287084760691</v>
      </c>
    </row>
    <row r="13" spans="1:20" ht="30" customHeight="1">
      <c r="B13" s="22">
        <v>8</v>
      </c>
      <c r="C13" s="41" t="s">
        <v>33</v>
      </c>
      <c r="D13" s="42"/>
      <c r="E13" s="8" t="s">
        <v>34</v>
      </c>
      <c r="F13" s="7">
        <v>50</v>
      </c>
      <c r="G13" s="16"/>
      <c r="H13" s="16"/>
      <c r="I13" s="19"/>
      <c r="J13" s="11">
        <v>104977</v>
      </c>
      <c r="K13" s="15">
        <v>55000</v>
      </c>
      <c r="L13" s="15">
        <v>74000</v>
      </c>
      <c r="M13" s="20">
        <v>76517</v>
      </c>
      <c r="N13" s="15">
        <v>74600</v>
      </c>
      <c r="O13" s="13">
        <f t="shared" si="1"/>
        <v>55000</v>
      </c>
      <c r="P13" s="13">
        <f t="shared" si="2"/>
        <v>77018.8</v>
      </c>
      <c r="Q13" s="14">
        <f t="shared" si="3"/>
        <v>75411.410805868058</v>
      </c>
      <c r="R13" s="13">
        <f t="shared" si="5"/>
        <v>73860.649857275916</v>
      </c>
      <c r="S13" s="29">
        <f t="shared" si="4"/>
        <v>16010.646775193061</v>
      </c>
      <c r="T13" s="24">
        <f t="shared" si="0"/>
        <v>0.21676829009941176</v>
      </c>
    </row>
    <row r="14" spans="1:20" ht="30" customHeight="1">
      <c r="B14" s="22">
        <v>9</v>
      </c>
      <c r="C14" s="41" t="s">
        <v>35</v>
      </c>
      <c r="D14" s="42"/>
      <c r="E14" s="8" t="s">
        <v>36</v>
      </c>
      <c r="F14" s="7">
        <v>1000</v>
      </c>
      <c r="G14" s="21"/>
      <c r="H14" s="11">
        <v>16440</v>
      </c>
      <c r="I14" s="11">
        <v>25331.53</v>
      </c>
      <c r="J14" s="11">
        <v>36652</v>
      </c>
      <c r="K14" s="16"/>
      <c r="L14" s="16"/>
      <c r="M14" s="16"/>
      <c r="N14" s="16"/>
      <c r="O14" s="13">
        <f t="shared" si="1"/>
        <v>16440</v>
      </c>
      <c r="P14" s="13">
        <f t="shared" si="2"/>
        <v>26141.176666666666</v>
      </c>
      <c r="Q14" s="14">
        <f t="shared" si="3"/>
        <v>24805.822831430884</v>
      </c>
      <c r="R14" s="13">
        <f t="shared" si="5"/>
        <v>23513.296276863111</v>
      </c>
      <c r="S14" s="29">
        <f t="shared" si="4"/>
        <v>8271.3514330542603</v>
      </c>
      <c r="T14" s="23">
        <f t="shared" si="0"/>
        <v>0.3517733683810722</v>
      </c>
    </row>
    <row r="15" spans="1:20" ht="30" customHeight="1">
      <c r="B15" s="22">
        <v>10</v>
      </c>
      <c r="C15" s="41" t="s">
        <v>37</v>
      </c>
      <c r="D15" s="42"/>
      <c r="E15" s="8" t="s">
        <v>38</v>
      </c>
      <c r="F15" s="7">
        <v>65</v>
      </c>
      <c r="G15" s="21"/>
      <c r="H15" s="16"/>
      <c r="I15" s="11">
        <v>89683.1538</v>
      </c>
      <c r="J15" s="11">
        <v>88417</v>
      </c>
      <c r="K15" s="16"/>
      <c r="L15" s="16"/>
      <c r="M15" s="16"/>
      <c r="N15" s="16"/>
      <c r="O15" s="13">
        <f t="shared" si="1"/>
        <v>88417</v>
      </c>
      <c r="P15" s="13">
        <f t="shared" si="2"/>
        <v>89050.0769</v>
      </c>
      <c r="Q15" s="14">
        <f t="shared" si="3"/>
        <v>89047.826528975987</v>
      </c>
      <c r="R15" s="13">
        <f t="shared" si="5"/>
        <v>89045.576214820772</v>
      </c>
      <c r="S15" s="29">
        <f t="shared" si="4"/>
        <v>633.07690000000002</v>
      </c>
      <c r="T15" s="24">
        <f t="shared" si="0"/>
        <v>7.1095828328710453E-3</v>
      </c>
    </row>
    <row r="16" spans="1:20" ht="30" customHeight="1">
      <c r="B16" s="22">
        <v>11</v>
      </c>
      <c r="C16" s="41" t="s">
        <v>39</v>
      </c>
      <c r="D16" s="42"/>
      <c r="E16" s="8" t="s">
        <v>40</v>
      </c>
      <c r="F16" s="7">
        <v>7</v>
      </c>
      <c r="G16" s="21"/>
      <c r="H16" s="16"/>
      <c r="I16" s="11">
        <v>159019.71400000001</v>
      </c>
      <c r="J16" s="11">
        <v>167790</v>
      </c>
      <c r="K16" s="16"/>
      <c r="L16" s="16"/>
      <c r="M16" s="16"/>
      <c r="N16" s="16"/>
      <c r="O16" s="13">
        <f t="shared" si="1"/>
        <v>159019.71400000001</v>
      </c>
      <c r="P16" s="13">
        <f t="shared" si="2"/>
        <v>163404.85700000002</v>
      </c>
      <c r="Q16" s="14">
        <f t="shared" si="3"/>
        <v>163346.0064160125</v>
      </c>
      <c r="R16" s="13">
        <f t="shared" si="5"/>
        <v>163287.1770271798</v>
      </c>
      <c r="S16" s="29">
        <f t="shared" si="4"/>
        <v>4385.1429999999964</v>
      </c>
      <c r="T16" s="24">
        <f t="shared" si="0"/>
        <v>2.6855403344195679E-2</v>
      </c>
    </row>
  </sheetData>
  <sheetProtection algorithmName="SHA-512" hashValue="/92D8x4nc+W8BVWxIYyodRYf9EVMyqfsRsQD5bUV/rBwasMV37D/EGZZxLk95bTQUDWhMZCWL+PLeEIENGhiWg==" saltValue="+usto6CyHpOt87s6FpX9NQ==" spinCount="100000" sheet="1" objects="1" scenarios="1"/>
  <mergeCells count="28">
    <mergeCell ref="K4:K5"/>
    <mergeCell ref="C6:D6"/>
    <mergeCell ref="B2:E2"/>
    <mergeCell ref="F2:R2"/>
    <mergeCell ref="B3:B5"/>
    <mergeCell ref="C3:D5"/>
    <mergeCell ref="E3:E5"/>
    <mergeCell ref="F3:F5"/>
    <mergeCell ref="O3:R3"/>
    <mergeCell ref="G4:G5"/>
    <mergeCell ref="H4:H5"/>
    <mergeCell ref="I4:I5"/>
    <mergeCell ref="C13:D13"/>
    <mergeCell ref="C14:D14"/>
    <mergeCell ref="C15:D15"/>
    <mergeCell ref="C16:D16"/>
    <mergeCell ref="T3:T5"/>
    <mergeCell ref="S3:S5"/>
    <mergeCell ref="C7:D7"/>
    <mergeCell ref="C8:D8"/>
    <mergeCell ref="C9:D9"/>
    <mergeCell ref="L4:L5"/>
    <mergeCell ref="M4:M5"/>
    <mergeCell ref="N4:N5"/>
    <mergeCell ref="C10:D10"/>
    <mergeCell ref="C11:D11"/>
    <mergeCell ref="C12:D12"/>
    <mergeCell ref="J4:J5"/>
  </mergeCell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249977111117893"/>
    <outlinePr summaryBelow="0" summaryRight="0"/>
  </sheetPr>
  <dimension ref="A1:S22"/>
  <sheetViews>
    <sheetView showGridLines="0" topLeftCell="F1" workbookViewId="0">
      <selection activeCell="U13" sqref="U13"/>
    </sheetView>
  </sheetViews>
  <sheetFormatPr baseColWidth="10" defaultColWidth="12.625" defaultRowHeight="15" customHeight="1"/>
  <cols>
    <col min="1" max="1" width="2.625" style="3" customWidth="1"/>
    <col min="2" max="2" width="10.625" style="3" customWidth="1"/>
    <col min="3" max="3" width="4.75" style="3" customWidth="1"/>
    <col min="4" max="4" width="10.625" style="3" customWidth="1"/>
    <col min="5" max="5" width="54" style="3" customWidth="1"/>
    <col min="6" max="6" width="10.625" style="3" customWidth="1"/>
    <col min="7" max="7" width="12.625" style="3" customWidth="1"/>
    <col min="8" max="8" width="11.375" style="3" customWidth="1"/>
    <col min="9" max="13" width="10.625" style="3" customWidth="1"/>
    <col min="14" max="14" width="13.625" style="3" customWidth="1"/>
    <col min="15" max="15" width="10.625" style="3" customWidth="1"/>
    <col min="16" max="16" width="14" style="3" customWidth="1"/>
    <col min="17" max="17" width="16.75" style="3" customWidth="1"/>
    <col min="18" max="19" width="10.625" style="3" customWidth="1"/>
    <col min="20" max="16384" width="12.625" style="3"/>
  </cols>
  <sheetData>
    <row r="1" spans="1:19">
      <c r="A1" s="1"/>
      <c r="B1" s="1"/>
      <c r="C1" s="1"/>
      <c r="D1" s="1"/>
      <c r="E1" s="1"/>
      <c r="F1" s="1"/>
      <c r="G1" s="1"/>
      <c r="H1" s="2"/>
      <c r="I1" s="2"/>
      <c r="J1" s="2"/>
      <c r="K1" s="2"/>
      <c r="L1" s="1"/>
      <c r="M1" s="1"/>
      <c r="N1" s="1"/>
      <c r="O1" s="1"/>
      <c r="P1" s="1"/>
      <c r="Q1" s="1"/>
      <c r="R1" s="1"/>
      <c r="S1" s="1"/>
    </row>
    <row r="2" spans="1:19" ht="19.5" customHeight="1">
      <c r="A2" s="1"/>
      <c r="B2" s="52" t="s">
        <v>1</v>
      </c>
      <c r="C2" s="43" t="s">
        <v>2</v>
      </c>
      <c r="D2" s="44"/>
      <c r="E2" s="52" t="s">
        <v>3</v>
      </c>
      <c r="F2" s="52" t="s">
        <v>4</v>
      </c>
      <c r="G2" s="4" t="s">
        <v>5</v>
      </c>
      <c r="H2" s="4" t="s">
        <v>6</v>
      </c>
      <c r="I2" s="4" t="s">
        <v>7</v>
      </c>
      <c r="J2" s="4" t="s">
        <v>8</v>
      </c>
      <c r="K2" s="4" t="s">
        <v>9</v>
      </c>
      <c r="L2" s="4" t="s">
        <v>10</v>
      </c>
      <c r="M2" s="4" t="s">
        <v>11</v>
      </c>
      <c r="N2" s="4" t="s">
        <v>12</v>
      </c>
      <c r="O2" s="59" t="s">
        <v>13</v>
      </c>
      <c r="P2" s="51"/>
      <c r="Q2" s="51"/>
      <c r="R2" s="42"/>
      <c r="S2" s="58" t="s">
        <v>44</v>
      </c>
    </row>
    <row r="3" spans="1:19" ht="25.5">
      <c r="A3" s="1"/>
      <c r="B3" s="53"/>
      <c r="C3" s="45"/>
      <c r="D3" s="46"/>
      <c r="E3" s="53"/>
      <c r="F3" s="53"/>
      <c r="G3" s="55" t="s">
        <v>14</v>
      </c>
      <c r="H3" s="55" t="s">
        <v>14</v>
      </c>
      <c r="I3" s="55" t="s">
        <v>14</v>
      </c>
      <c r="J3" s="55" t="s">
        <v>14</v>
      </c>
      <c r="K3" s="55" t="s">
        <v>14</v>
      </c>
      <c r="L3" s="55" t="s">
        <v>14</v>
      </c>
      <c r="M3" s="55" t="s">
        <v>14</v>
      </c>
      <c r="N3" s="55" t="s">
        <v>14</v>
      </c>
      <c r="O3" s="5" t="s">
        <v>15</v>
      </c>
      <c r="P3" s="5" t="s">
        <v>16</v>
      </c>
      <c r="Q3" s="5" t="s">
        <v>17</v>
      </c>
      <c r="R3" s="5" t="s">
        <v>18</v>
      </c>
      <c r="S3" s="58"/>
    </row>
    <row r="4" spans="1:19">
      <c r="A4" s="1"/>
      <c r="B4" s="54"/>
      <c r="C4" s="47"/>
      <c r="D4" s="48"/>
      <c r="E4" s="54"/>
      <c r="F4" s="54"/>
      <c r="G4" s="56"/>
      <c r="H4" s="56"/>
      <c r="I4" s="56"/>
      <c r="J4" s="56"/>
      <c r="K4" s="56"/>
      <c r="L4" s="56"/>
      <c r="M4" s="56"/>
      <c r="N4" s="56"/>
      <c r="O4" s="6" t="s">
        <v>19</v>
      </c>
      <c r="P4" s="6" t="s">
        <v>19</v>
      </c>
      <c r="Q4" s="6" t="s">
        <v>19</v>
      </c>
      <c r="R4" s="6" t="s">
        <v>19</v>
      </c>
      <c r="S4" s="58"/>
    </row>
    <row r="5" spans="1:19" ht="30" customHeight="1">
      <c r="A5" s="1"/>
      <c r="B5" s="22">
        <v>1</v>
      </c>
      <c r="C5" s="49" t="s">
        <v>20</v>
      </c>
      <c r="D5" s="42"/>
      <c r="E5" s="8" t="s">
        <v>21</v>
      </c>
      <c r="F5" s="9" t="s">
        <v>22</v>
      </c>
      <c r="G5" s="25">
        <v>380</v>
      </c>
      <c r="H5" s="25">
        <v>10571</v>
      </c>
      <c r="I5" s="11">
        <v>1135.26</v>
      </c>
      <c r="J5" s="11">
        <v>1213.8</v>
      </c>
      <c r="K5" s="12"/>
      <c r="L5" s="12"/>
      <c r="M5" s="12"/>
      <c r="N5" s="12"/>
      <c r="O5" s="32">
        <f>+MIN(I5:J5)</f>
        <v>1135.26</v>
      </c>
      <c r="P5" s="32">
        <f>+AVERAGE(I5:J5)</f>
        <v>1174.53</v>
      </c>
      <c r="Q5" s="30">
        <f>+GEOMEAN(I5:J5)</f>
        <v>1173.8733270672778</v>
      </c>
      <c r="R5" s="31">
        <f>+HARMEAN(I5:J5)</f>
        <v>1173.2170212765957</v>
      </c>
      <c r="S5" s="29">
        <f>+_xlfn.STDEV.P(I5:J5)</f>
        <v>39.269999999999982</v>
      </c>
    </row>
    <row r="6" spans="1:19" ht="30" customHeight="1">
      <c r="B6" s="22">
        <v>2</v>
      </c>
      <c r="C6" s="49" t="s">
        <v>23</v>
      </c>
      <c r="D6" s="42"/>
      <c r="E6" s="8" t="s">
        <v>42</v>
      </c>
      <c r="F6" s="7">
        <v>18</v>
      </c>
      <c r="G6" s="15">
        <v>293000</v>
      </c>
      <c r="H6" s="16"/>
      <c r="I6" s="17">
        <v>225414.55600000001</v>
      </c>
      <c r="J6" s="11">
        <v>234506.16699999999</v>
      </c>
      <c r="K6" s="18"/>
      <c r="L6" s="18"/>
      <c r="M6" s="18"/>
      <c r="N6" s="18"/>
      <c r="O6" s="30">
        <f>+MIN(G6:N6)</f>
        <v>225414.55600000001</v>
      </c>
      <c r="P6" s="30">
        <f>+AVERAGE(G6:N6)</f>
        <v>250973.57433333332</v>
      </c>
      <c r="Q6" s="30">
        <f t="shared" ref="Q6:Q11" si="0">+GEOMEAN(G6:N6)</f>
        <v>249268.81464733451</v>
      </c>
      <c r="R6" s="31">
        <f>+HARMEAN(G6:N6)</f>
        <v>247657.15900528966</v>
      </c>
      <c r="S6" s="29">
        <f>+_xlfn.STDEV.P(G6:N6)</f>
        <v>29948.062690606181</v>
      </c>
    </row>
    <row r="7" spans="1:19" ht="30" customHeight="1">
      <c r="B7" s="22">
        <v>3</v>
      </c>
      <c r="C7" s="41" t="s">
        <v>24</v>
      </c>
      <c r="D7" s="42"/>
      <c r="E7" s="8" t="s">
        <v>41</v>
      </c>
      <c r="F7" s="7">
        <v>2</v>
      </c>
      <c r="G7" s="26">
        <v>2735000</v>
      </c>
      <c r="H7" s="16"/>
      <c r="I7" s="11">
        <v>666728.5</v>
      </c>
      <c r="J7" s="11">
        <v>728280</v>
      </c>
      <c r="K7" s="18"/>
      <c r="L7" s="18"/>
      <c r="M7" s="18"/>
      <c r="N7" s="18"/>
      <c r="O7" s="32">
        <f>+MIN(I7:N7)</f>
        <v>666728.5</v>
      </c>
      <c r="P7" s="32">
        <f>+AVERAGE(I7:J7)</f>
        <v>697504.25</v>
      </c>
      <c r="Q7" s="30">
        <f>+GEOMEAN(I7:J7)</f>
        <v>696824.96509525261</v>
      </c>
      <c r="R7" s="31">
        <f>+HARMEAN(I7:J7)</f>
        <v>696146.34173196799</v>
      </c>
      <c r="S7" s="29">
        <f>+_xlfn.STDEV.P(I7:J7)</f>
        <v>30775.75</v>
      </c>
    </row>
    <row r="8" spans="1:19" ht="30" customHeight="1">
      <c r="B8" s="22">
        <v>4</v>
      </c>
      <c r="C8" s="49" t="s">
        <v>25</v>
      </c>
      <c r="D8" s="42"/>
      <c r="E8" s="8" t="s">
        <v>26</v>
      </c>
      <c r="F8" s="7">
        <v>700</v>
      </c>
      <c r="G8" s="26">
        <v>4735</v>
      </c>
      <c r="H8" s="16"/>
      <c r="I8" s="11">
        <v>2151.52</v>
      </c>
      <c r="J8" s="11">
        <v>3965.08</v>
      </c>
      <c r="K8" s="18"/>
      <c r="L8" s="18"/>
      <c r="M8" s="18"/>
      <c r="N8" s="18"/>
      <c r="O8" s="32">
        <f>+MIN(I8:J8)</f>
        <v>2151.52</v>
      </c>
      <c r="P8" s="32">
        <f>+AVERAGE(I8:J8)</f>
        <v>3058.3</v>
      </c>
      <c r="Q8" s="30">
        <f>+GEOMEAN(I8:J8)</f>
        <v>2920.7788210681069</v>
      </c>
      <c r="R8" s="31">
        <f>+HARMEAN(I8:J8)</f>
        <v>2789.4414941634236</v>
      </c>
      <c r="S8" s="29">
        <f>+_xlfn.STDEV.P(I8:J8)</f>
        <v>906.77999999999884</v>
      </c>
    </row>
    <row r="9" spans="1:19" ht="30" customHeight="1">
      <c r="B9" s="22">
        <v>5</v>
      </c>
      <c r="C9" s="49" t="s">
        <v>27</v>
      </c>
      <c r="D9" s="42"/>
      <c r="E9" s="8" t="s">
        <v>28</v>
      </c>
      <c r="F9" s="7">
        <v>700</v>
      </c>
      <c r="G9" s="15">
        <v>17420</v>
      </c>
      <c r="H9" s="15">
        <v>12005</v>
      </c>
      <c r="I9" s="11">
        <v>17695.3</v>
      </c>
      <c r="J9" s="27">
        <v>20230</v>
      </c>
      <c r="K9" s="18"/>
      <c r="L9" s="18"/>
      <c r="M9" s="18"/>
      <c r="N9" s="18"/>
      <c r="O9" s="30">
        <f>+MIN(G9:I9)</f>
        <v>12005</v>
      </c>
      <c r="P9" s="30">
        <f>+AVERAGE(G9:I9)</f>
        <v>15706.766666666668</v>
      </c>
      <c r="Q9" s="30">
        <f>+GEOMEAN(G9:I9)</f>
        <v>15467.593441636101</v>
      </c>
      <c r="R9" s="31">
        <f>+HARMEAN(G9:I9)</f>
        <v>15211.740733338396</v>
      </c>
      <c r="S9" s="29">
        <f>+_xlfn.STDEV.P(G9:I9)</f>
        <v>2619.956089114628</v>
      </c>
    </row>
    <row r="10" spans="1:19" ht="30" customHeight="1">
      <c r="B10" s="22">
        <v>6</v>
      </c>
      <c r="C10" s="41" t="s">
        <v>29</v>
      </c>
      <c r="D10" s="42"/>
      <c r="E10" s="8" t="s">
        <v>30</v>
      </c>
      <c r="F10" s="7">
        <v>700</v>
      </c>
      <c r="G10" s="15">
        <v>16176</v>
      </c>
      <c r="H10" s="16"/>
      <c r="I10" s="27">
        <v>25892.02</v>
      </c>
      <c r="J10" s="11">
        <v>5340.72</v>
      </c>
      <c r="K10" s="18"/>
      <c r="L10" s="18"/>
      <c r="M10" s="18"/>
      <c r="N10" s="18"/>
      <c r="O10" s="30">
        <f>+MIN(G10,J10)</f>
        <v>5340.72</v>
      </c>
      <c r="P10" s="30">
        <f>+AVERAGE(G10,J10)</f>
        <v>10758.36</v>
      </c>
      <c r="Q10" s="30">
        <f>+GEOMEAN(G10,J10)</f>
        <v>9294.7020780657622</v>
      </c>
      <c r="R10" s="31">
        <f>+HARMEAN(G10,J10)</f>
        <v>8030.1725095646543</v>
      </c>
      <c r="S10" s="29">
        <f>+_xlfn.STDEV.P(G10,J10)</f>
        <v>5417.6399999999985</v>
      </c>
    </row>
    <row r="11" spans="1:19" ht="30" customHeight="1">
      <c r="B11" s="22">
        <v>7</v>
      </c>
      <c r="C11" s="41" t="s">
        <v>31</v>
      </c>
      <c r="D11" s="42"/>
      <c r="E11" s="8" t="s">
        <v>32</v>
      </c>
      <c r="F11" s="7">
        <v>700</v>
      </c>
      <c r="G11" s="15">
        <v>9890</v>
      </c>
      <c r="H11" s="16"/>
      <c r="I11" s="11">
        <v>4864.72</v>
      </c>
      <c r="J11" s="11">
        <v>5502.56</v>
      </c>
      <c r="K11" s="18"/>
      <c r="L11" s="18"/>
      <c r="M11" s="18"/>
      <c r="N11" s="18"/>
      <c r="O11" s="30">
        <f>+MIN(G11:N11)</f>
        <v>4864.72</v>
      </c>
      <c r="P11" s="30">
        <f>+AVERAGE(G11:N11)</f>
        <v>6752.4266666666672</v>
      </c>
      <c r="Q11" s="30">
        <f t="shared" si="0"/>
        <v>6421.0538033195535</v>
      </c>
      <c r="R11" s="31">
        <f t="shared" ref="R11" si="1">+HARMEAN(G11:N11)</f>
        <v>6142.41176270081</v>
      </c>
      <c r="S11" s="29">
        <f t="shared" ref="S11" si="2">+_xlfn.STDEV.P(G11:N11)</f>
        <v>2233.8285196695133</v>
      </c>
    </row>
    <row r="12" spans="1:19" ht="30" customHeight="1">
      <c r="B12" s="22">
        <v>8</v>
      </c>
      <c r="C12" s="41" t="s">
        <v>33</v>
      </c>
      <c r="D12" s="42"/>
      <c r="E12" s="8" t="s">
        <v>34</v>
      </c>
      <c r="F12" s="7">
        <v>50</v>
      </c>
      <c r="G12" s="16"/>
      <c r="H12" s="16"/>
      <c r="I12" s="19"/>
      <c r="J12" s="27">
        <v>104977</v>
      </c>
      <c r="K12" s="15">
        <v>55000</v>
      </c>
      <c r="L12" s="15">
        <v>74000</v>
      </c>
      <c r="M12" s="20">
        <v>76517</v>
      </c>
      <c r="N12" s="15">
        <v>74600</v>
      </c>
      <c r="O12" s="30">
        <f>+MIN(K12:N12)</f>
        <v>55000</v>
      </c>
      <c r="P12" s="30">
        <f>+AVERAGE(K12:N12)</f>
        <v>70029.25</v>
      </c>
      <c r="Q12" s="30">
        <f>+GEOMEAN(K12:N12)</f>
        <v>69426.103714265773</v>
      </c>
      <c r="R12" s="31">
        <f>+HARMEAN(K12:N12)</f>
        <v>68764.974109390329</v>
      </c>
      <c r="S12" s="29">
        <f>+_xlfn.STDEV.P(K12:N12)</f>
        <v>8726.795900414998</v>
      </c>
    </row>
    <row r="13" spans="1:19" ht="30" customHeight="1">
      <c r="B13" s="22">
        <v>9</v>
      </c>
      <c r="C13" s="41" t="s">
        <v>35</v>
      </c>
      <c r="D13" s="42"/>
      <c r="E13" s="8" t="s">
        <v>36</v>
      </c>
      <c r="F13" s="7">
        <v>1000</v>
      </c>
      <c r="G13" s="21"/>
      <c r="H13" s="11">
        <v>16440</v>
      </c>
      <c r="I13" s="11">
        <v>25331.53</v>
      </c>
      <c r="J13" s="27">
        <v>36652</v>
      </c>
      <c r="K13" s="16"/>
      <c r="L13" s="16"/>
      <c r="M13" s="16"/>
      <c r="N13" s="16"/>
      <c r="O13" s="30">
        <f>+MIN(G13:I13)</f>
        <v>16440</v>
      </c>
      <c r="P13" s="30">
        <f>+AVERAGE(G13:I13)</f>
        <v>20885.764999999999</v>
      </c>
      <c r="Q13" s="30">
        <f>+GEOMEAN(G13:I13)</f>
        <v>20407.115259144295</v>
      </c>
      <c r="R13" s="31">
        <f>+HARMEAN(G13:I13)</f>
        <v>19939.434978800153</v>
      </c>
      <c r="S13" s="29">
        <f>+_xlfn.STDEV.P(G13:I13)</f>
        <v>4445.764999999994</v>
      </c>
    </row>
    <row r="14" spans="1:19" ht="30" customHeight="1">
      <c r="B14" s="22">
        <v>10</v>
      </c>
      <c r="C14" s="41" t="s">
        <v>37</v>
      </c>
      <c r="D14" s="42"/>
      <c r="E14" s="8" t="s">
        <v>38</v>
      </c>
      <c r="F14" s="7">
        <v>65</v>
      </c>
      <c r="G14" s="21"/>
      <c r="H14" s="16"/>
      <c r="I14" s="11">
        <v>89683.1538</v>
      </c>
      <c r="J14" s="11">
        <v>88417</v>
      </c>
      <c r="K14" s="16"/>
      <c r="L14" s="16"/>
      <c r="M14" s="16"/>
      <c r="N14" s="16"/>
      <c r="O14" s="30">
        <f>+MIN(G14:N14)</f>
        <v>88417</v>
      </c>
      <c r="P14" s="30">
        <f>+AVERAGE(G14:N14)</f>
        <v>89050.0769</v>
      </c>
      <c r="Q14" s="30">
        <f>+GEOMEAN(G14:N14)</f>
        <v>89047.826528975987</v>
      </c>
      <c r="R14" s="31">
        <f>+HARMEAN(G14:N14)</f>
        <v>89045.576214820772</v>
      </c>
      <c r="S14" s="29">
        <f>+_xlfn.STDEV.P(G14:N14)</f>
        <v>633.07690000000002</v>
      </c>
    </row>
    <row r="15" spans="1:19" ht="30" customHeight="1">
      <c r="B15" s="22">
        <v>11</v>
      </c>
      <c r="C15" s="41" t="s">
        <v>39</v>
      </c>
      <c r="D15" s="42"/>
      <c r="E15" s="8" t="s">
        <v>40</v>
      </c>
      <c r="F15" s="7">
        <v>7</v>
      </c>
      <c r="G15" s="21"/>
      <c r="H15" s="16"/>
      <c r="I15" s="11">
        <v>159019.71400000001</v>
      </c>
      <c r="J15" s="11">
        <v>167790</v>
      </c>
      <c r="K15" s="16"/>
      <c r="L15" s="16"/>
      <c r="M15" s="16"/>
      <c r="N15" s="16"/>
      <c r="O15" s="30">
        <f>+MIN(G15:N15)</f>
        <v>159019.71400000001</v>
      </c>
      <c r="P15" s="30">
        <f>+AVERAGE(G15:N15)</f>
        <v>163404.85700000002</v>
      </c>
      <c r="Q15" s="30">
        <f>+GEOMEAN(G15:N15)</f>
        <v>163346.0064160125</v>
      </c>
      <c r="R15" s="31">
        <f>+HARMEAN(G15:N15)</f>
        <v>163287.1770271798</v>
      </c>
      <c r="S15" s="29">
        <f>+_xlfn.STDEV.P(G15:N15)</f>
        <v>4385.1429999999964</v>
      </c>
    </row>
    <row r="19" spans="14:14" ht="15" customHeight="1">
      <c r="N19" s="40"/>
    </row>
    <row r="20" spans="14:14" ht="15" customHeight="1">
      <c r="N20" s="40"/>
    </row>
    <row r="21" spans="14:14" ht="15" customHeight="1">
      <c r="N21" s="40"/>
    </row>
    <row r="22" spans="14:14" ht="15" customHeight="1">
      <c r="N22" s="40"/>
    </row>
  </sheetData>
  <sheetProtection algorithmName="SHA-512" hashValue="3nKndtNzp14e4JVvMNJzF32ZkNzVVK8rFAEGZO5mZUCNDlDAJURbbFZYasFZruhRGVLCcRouU/csw7h2diqCEA==" saltValue="2BRTdsnP00TgPUSyoauYNg==" spinCount="100000" sheet="1" objects="1" scenarios="1"/>
  <mergeCells count="25">
    <mergeCell ref="L3:L4"/>
    <mergeCell ref="M3:M4"/>
    <mergeCell ref="N3:N4"/>
    <mergeCell ref="S2:S4"/>
    <mergeCell ref="B2:B4"/>
    <mergeCell ref="C2:D4"/>
    <mergeCell ref="E2:E4"/>
    <mergeCell ref="F2:F4"/>
    <mergeCell ref="O2:R2"/>
    <mergeCell ref="G3:G4"/>
    <mergeCell ref="H3:H4"/>
    <mergeCell ref="I3:I4"/>
    <mergeCell ref="J3:J4"/>
    <mergeCell ref="K3:K4"/>
    <mergeCell ref="C5:D5"/>
    <mergeCell ref="C6:D6"/>
    <mergeCell ref="C7:D7"/>
    <mergeCell ref="C8:D8"/>
    <mergeCell ref="C9:D9"/>
    <mergeCell ref="C15:D15"/>
    <mergeCell ref="C10:D10"/>
    <mergeCell ref="C11:D11"/>
    <mergeCell ref="C12:D12"/>
    <mergeCell ref="C13:D13"/>
    <mergeCell ref="C14:D14"/>
  </mergeCells>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39997558519241921"/>
    <outlinePr summaryBelow="0" summaryRight="0"/>
  </sheetPr>
  <dimension ref="A1:I14"/>
  <sheetViews>
    <sheetView showGridLines="0" tabSelected="1" topLeftCell="A9" workbookViewId="0">
      <selection activeCell="G13" sqref="G13"/>
    </sheetView>
  </sheetViews>
  <sheetFormatPr baseColWidth="10" defaultColWidth="12.625" defaultRowHeight="15" customHeight="1"/>
  <cols>
    <col min="1" max="1" width="2.625" style="3" customWidth="1"/>
    <col min="2" max="2" width="4.125" style="3" customWidth="1"/>
    <col min="3" max="3" width="28.125" style="3" customWidth="1"/>
    <col min="4" max="4" width="61" style="3" customWidth="1"/>
    <col min="5" max="5" width="10.625" style="3" customWidth="1"/>
    <col min="6" max="6" width="13.875" style="3" customWidth="1"/>
    <col min="7" max="8" width="12.625" style="3"/>
    <col min="9" max="9" width="16.875" style="3" bestFit="1" customWidth="1"/>
    <col min="10" max="16384" width="12.625" style="3"/>
  </cols>
  <sheetData>
    <row r="1" spans="1:9">
      <c r="A1" s="1"/>
      <c r="B1" s="1"/>
      <c r="C1" s="1"/>
      <c r="D1" s="1"/>
      <c r="E1" s="1"/>
      <c r="F1" s="1"/>
    </row>
    <row r="2" spans="1:9" ht="38.25">
      <c r="A2" s="1"/>
      <c r="B2" s="39" t="s">
        <v>1</v>
      </c>
      <c r="C2" s="37" t="s">
        <v>2</v>
      </c>
      <c r="D2" s="39" t="s">
        <v>46</v>
      </c>
      <c r="E2" s="39" t="s">
        <v>4</v>
      </c>
      <c r="F2" s="6" t="s">
        <v>48</v>
      </c>
    </row>
    <row r="3" spans="1:9" ht="30">
      <c r="A3" s="1"/>
      <c r="B3" s="22">
        <v>1</v>
      </c>
      <c r="C3" s="38" t="s">
        <v>20</v>
      </c>
      <c r="D3" s="8" t="s">
        <v>21</v>
      </c>
      <c r="E3" s="9" t="s">
        <v>49</v>
      </c>
      <c r="F3" s="30">
        <v>1173</v>
      </c>
    </row>
    <row r="4" spans="1:9" ht="33" customHeight="1">
      <c r="B4" s="22">
        <v>2</v>
      </c>
      <c r="C4" s="38" t="s">
        <v>23</v>
      </c>
      <c r="D4" s="8" t="s">
        <v>42</v>
      </c>
      <c r="E4" s="7">
        <v>1</v>
      </c>
      <c r="F4" s="30">
        <v>247657</v>
      </c>
    </row>
    <row r="5" spans="1:9" ht="60">
      <c r="B5" s="22">
        <v>3</v>
      </c>
      <c r="C5" s="36" t="s">
        <v>24</v>
      </c>
      <c r="D5" s="8" t="s">
        <v>41</v>
      </c>
      <c r="E5" s="7">
        <v>1</v>
      </c>
      <c r="F5" s="32">
        <v>696146</v>
      </c>
    </row>
    <row r="6" spans="1:9" ht="30">
      <c r="B6" s="22">
        <v>4</v>
      </c>
      <c r="C6" s="38" t="s">
        <v>25</v>
      </c>
      <c r="D6" s="8" t="s">
        <v>26</v>
      </c>
      <c r="E6" s="7">
        <v>1</v>
      </c>
      <c r="F6" s="32">
        <v>2789</v>
      </c>
    </row>
    <row r="7" spans="1:9" ht="49.5" customHeight="1">
      <c r="B7" s="22">
        <v>5</v>
      </c>
      <c r="C7" s="38" t="s">
        <v>27</v>
      </c>
      <c r="D7" s="8" t="s">
        <v>28</v>
      </c>
      <c r="E7" s="7">
        <v>1</v>
      </c>
      <c r="F7" s="30">
        <v>15212</v>
      </c>
    </row>
    <row r="8" spans="1:9" ht="45">
      <c r="B8" s="22">
        <v>6</v>
      </c>
      <c r="C8" s="36" t="s">
        <v>29</v>
      </c>
      <c r="D8" s="8" t="s">
        <v>30</v>
      </c>
      <c r="E8" s="7">
        <v>1</v>
      </c>
      <c r="F8" s="30">
        <v>8030</v>
      </c>
      <c r="I8" s="35"/>
    </row>
    <row r="9" spans="1:9" ht="63.75" customHeight="1">
      <c r="B9" s="22">
        <v>7</v>
      </c>
      <c r="C9" s="36" t="s">
        <v>47</v>
      </c>
      <c r="D9" s="8" t="s">
        <v>32</v>
      </c>
      <c r="E9" s="7">
        <v>1</v>
      </c>
      <c r="F9" s="30">
        <v>6142</v>
      </c>
      <c r="I9" s="35"/>
    </row>
    <row r="10" spans="1:9" ht="51.75" customHeight="1">
      <c r="B10" s="22">
        <v>8</v>
      </c>
      <c r="C10" s="36" t="s">
        <v>33</v>
      </c>
      <c r="D10" s="8" t="s">
        <v>34</v>
      </c>
      <c r="E10" s="7">
        <v>1</v>
      </c>
      <c r="F10" s="30">
        <v>68765</v>
      </c>
      <c r="I10" s="33"/>
    </row>
    <row r="11" spans="1:9" ht="270">
      <c r="B11" s="22">
        <v>9</v>
      </c>
      <c r="C11" s="36" t="s">
        <v>35</v>
      </c>
      <c r="D11" s="8" t="s">
        <v>36</v>
      </c>
      <c r="E11" s="7">
        <v>1</v>
      </c>
      <c r="F11" s="30">
        <v>19939</v>
      </c>
    </row>
    <row r="12" spans="1:9" ht="62.25" customHeight="1">
      <c r="B12" s="22">
        <v>10</v>
      </c>
      <c r="C12" s="36" t="s">
        <v>37</v>
      </c>
      <c r="D12" s="8" t="s">
        <v>38</v>
      </c>
      <c r="E12" s="7">
        <v>1</v>
      </c>
      <c r="F12" s="30">
        <v>89046</v>
      </c>
    </row>
    <row r="13" spans="1:9" ht="61.5" customHeight="1">
      <c r="B13" s="22">
        <v>11</v>
      </c>
      <c r="C13" s="36" t="s">
        <v>39</v>
      </c>
      <c r="D13" s="8" t="s">
        <v>40</v>
      </c>
      <c r="E13" s="7">
        <v>1</v>
      </c>
      <c r="F13" s="30">
        <v>163287</v>
      </c>
    </row>
    <row r="14" spans="1:9" ht="15" customHeight="1">
      <c r="B14" s="60" t="s">
        <v>45</v>
      </c>
      <c r="C14" s="61"/>
      <c r="D14" s="61"/>
      <c r="E14" s="62"/>
      <c r="F14" s="34">
        <f>SUM(F3:F13)</f>
        <v>1318186</v>
      </c>
    </row>
  </sheetData>
  <sheetProtection algorithmName="SHA-512" hashValue="+13vneDBgYn6595RAuqbBC1/2UHYyKUnNqe/tJ/ZaKXyl6vEtTCxfrx4KyAzSEg/kxhXSwu0ZUfQnNXzasbhrQ==" saltValue="2PoOZD6y5skfV0g+UU5mqA==" spinCount="100000" sheet="1" objects="1" scenarios="1"/>
  <mergeCells count="1">
    <mergeCell ref="B14:E14"/>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Valor unitario</vt:lpstr>
      <vt:lpstr>Analisis Cotizaciones</vt:lpstr>
      <vt:lpstr>Analisis Exclusion</vt:lpstr>
      <vt:lpstr>Presupuesto Oficial</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Dayán Cuesta ☮</dc:creator>
  <cp:lastModifiedBy>familiar</cp:lastModifiedBy>
  <dcterms:created xsi:type="dcterms:W3CDTF">2026-04-14T17:23:11Z</dcterms:created>
  <dcterms:modified xsi:type="dcterms:W3CDTF">2026-08-04T20:29:59Z</dcterms:modified>
</cp:coreProperties>
</file>