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tbcsj.sharepoint.com/teams/UIF2026/Documentos compartidos/CM-09-2026/02ProyectoPliegoCondiciones/XXAnexosProyectoPliegoCondiciones/"/>
    </mc:Choice>
  </mc:AlternateContent>
  <xr:revisionPtr revIDLastSave="12" documentId="13_ncr:1_{227DFE95-7EE6-4EC5-9E3A-37EB17BC71A0}" xr6:coauthVersionLast="47" xr6:coauthVersionMax="47" xr10:uidLastSave="{61473DEC-027D-4A3B-B05D-04DA001B3DF5}"/>
  <workbookProtection workbookAlgorithmName="SHA-512" workbookHashValue="mMvI+jn3PcNQS5m5adFUJk1yu/gwkmfocZ9OUthIrrSie88MwidCSkGQhHi+R00g+wgYPbXDtMmGyZBnZF6GNg==" workbookSaltValue="8SnpanUpY2xWXxPFpdN1nQ==" workbookSpinCount="100000" lockStructure="1"/>
  <bookViews>
    <workbookView xWindow="28680" yWindow="-120" windowWidth="24240" windowHeight="13020" activeTab="1" xr2:uid="{576ED273-2B1A-4937-AC01-F45AA9FFE6BD}"/>
  </bookViews>
  <sheets>
    <sheet name="Presup. Monterrey" sheetId="4" r:id="rId1"/>
    <sheet name="Form1 - Monterrey" sheetId="6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43" i="6" l="1"/>
  <c r="H42" i="6"/>
  <c r="H41" i="6"/>
  <c r="H40" i="6"/>
  <c r="H39" i="6"/>
  <c r="H38" i="6"/>
  <c r="H37" i="6"/>
  <c r="H36" i="6"/>
  <c r="H23" i="6"/>
  <c r="H22" i="6"/>
  <c r="H21" i="6"/>
  <c r="H20" i="6"/>
  <c r="H19" i="6"/>
  <c r="H18" i="6"/>
  <c r="H17" i="6"/>
  <c r="H16" i="6"/>
  <c r="H15" i="6"/>
  <c r="H14" i="6"/>
  <c r="H24" i="6" l="1"/>
  <c r="H26" i="6" s="1"/>
  <c r="H28" i="6" s="1"/>
  <c r="H44" i="6"/>
  <c r="H46" i="6" s="1"/>
  <c r="H48" i="6" s="1"/>
  <c r="H49" i="6" s="1"/>
  <c r="H29" i="6"/>
  <c r="H30" i="6" s="1"/>
  <c r="H50" i="6" l="1"/>
  <c r="H51" i="6" s="1"/>
  <c r="H31" i="6"/>
  <c r="I43" i="4" l="1"/>
  <c r="I42" i="4"/>
  <c r="I41" i="4"/>
  <c r="I40" i="4"/>
  <c r="I39" i="4"/>
  <c r="I38" i="4"/>
  <c r="I37" i="4"/>
  <c r="I36" i="4"/>
  <c r="I21" i="4"/>
  <c r="I20" i="4"/>
  <c r="I19" i="4"/>
  <c r="I18" i="4"/>
  <c r="I17" i="4"/>
  <c r="I16" i="4"/>
  <c r="I15" i="4"/>
  <c r="I14" i="4"/>
  <c r="I13" i="4"/>
  <c r="I12" i="4"/>
  <c r="I44" i="4" l="1"/>
  <c r="I46" i="4" s="1"/>
  <c r="I48" i="4" s="1"/>
  <c r="I49" i="4" s="1"/>
  <c r="I22" i="4"/>
  <c r="I24" i="4" s="1"/>
  <c r="I26" i="4" s="1"/>
  <c r="I50" i="4" l="1"/>
  <c r="I51" i="4" s="1"/>
  <c r="I53" i="4" s="1"/>
  <c r="I27" i="4"/>
  <c r="I28" i="4" l="1"/>
  <c r="I29" i="4" s="1"/>
  <c r="I31" i="4" s="1"/>
  <c r="I56" i="4" s="1"/>
</calcChain>
</file>

<file path=xl/sharedStrings.xml><?xml version="1.0" encoding="utf-8"?>
<sst xmlns="http://schemas.openxmlformats.org/spreadsheetml/2006/main" count="128" uniqueCount="49">
  <si>
    <t>Formulario 1 - Formulario de presupuesto oficial -INTERVENTORÍA DE OBRA PÚBLICA DE INFRAESTRUCTURA SOCIAL</t>
  </si>
  <si>
    <t xml:space="preserve">Versión: 2 del 15 de diciembre de 2025 </t>
  </si>
  <si>
    <t>Lote</t>
  </si>
  <si>
    <t>MONTERREY (CASANARE)</t>
  </si>
  <si>
    <t>PRESUPUESTO OFICIAL</t>
  </si>
  <si>
    <t>FASE I ESTUDIOS Y DISEÑOS</t>
  </si>
  <si>
    <t>Perfil No.</t>
  </si>
  <si>
    <t>PERFIL</t>
  </si>
  <si>
    <t>CANT</t>
  </si>
  <si>
    <t>DEDICACIÓN</t>
  </si>
  <si>
    <t>EQUIVALENCIA DEAJ</t>
  </si>
  <si>
    <t>VR HONORARIOS</t>
  </si>
  <si>
    <t>TOTAL MES</t>
  </si>
  <si>
    <t>Director de Interventoría de Diseño</t>
  </si>
  <si>
    <t>Profesional III</t>
  </si>
  <si>
    <t>Especialista en Diseño Arquitectónico (evaluable)</t>
  </si>
  <si>
    <t>Profesional II</t>
  </si>
  <si>
    <t>Especialista Estructural</t>
  </si>
  <si>
    <t>Especialista Hidráulico</t>
  </si>
  <si>
    <t>Especialista Eléctrico</t>
  </si>
  <si>
    <t>Especialista Geotecnia</t>
  </si>
  <si>
    <t>Especialista en Arquitectura Bioclimática</t>
  </si>
  <si>
    <t>Especialista en Presupuesto</t>
  </si>
  <si>
    <t>Residente Ambiental (Fase I)</t>
  </si>
  <si>
    <t>Especialista HVAC</t>
  </si>
  <si>
    <t>Subtotal mensual</t>
  </si>
  <si>
    <t>F.M.</t>
  </si>
  <si>
    <t xml:space="preserve">Valor Mensual Personal </t>
  </si>
  <si>
    <t>Mes Proyectado</t>
  </si>
  <si>
    <t>Utilidad. 24,07%</t>
  </si>
  <si>
    <t>IVA 19%</t>
  </si>
  <si>
    <t>Total Mensual</t>
  </si>
  <si>
    <t>Subtotal 3 meses</t>
  </si>
  <si>
    <t>FASE II  CONSTRUCCION, DOTACION</t>
  </si>
  <si>
    <t>Director de Interventoría de Obra</t>
  </si>
  <si>
    <t>Residente de Interventoría en Obra</t>
  </si>
  <si>
    <t>Residente de Acabados</t>
  </si>
  <si>
    <t>Residente Ambiental (Fase II)</t>
  </si>
  <si>
    <t>Profesional SST</t>
  </si>
  <si>
    <t>Trabajador Social</t>
  </si>
  <si>
    <t>Inspector</t>
  </si>
  <si>
    <t>Técnico I</t>
  </si>
  <si>
    <t>Topógrafo</t>
  </si>
  <si>
    <t>Subotal 1 mes</t>
  </si>
  <si>
    <t>TOTAL</t>
  </si>
  <si>
    <t>Formulario 1 - Formulario propuesta económica - Interventoría de infraestructura social</t>
  </si>
  <si>
    <t>PROPONENTE:</t>
  </si>
  <si>
    <t>Formulario 1 - Formulario Propuesta Económica</t>
  </si>
  <si>
    <t>Objeto: Realizar la interventoría técnica, administrativa, jurídica, financiera, contable y ambiental al contrato de obra que suscriba la entidad con el objeto de: “Realizar los estudios, diseño, construcción, dotación y puesta en funcionamiento de sedes judiciales a nivel nacional. Lote 1: San Martin – Meta. Lote 2: Monterrey – Casanare. Lote 3: Cimitarra – Santander. Lote 4: Manaure – La Guajira”.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</si>
</sst>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0.0%"/>
    <numFmt numFmtId="165" formatCode="_-&quot;$&quot;\ * #,##0_-;\-&quot;$&quot;\ * #,##0_-;_-&quot;$&quot;\ * &quot;-&quot;??_-;_-@_-"/>
  </numFmts>
  <fonts count="1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i/>
      <sz val="11"/>
      <name val="Times New Roman"/>
      <family val="1"/>
    </font>
    <font>
      <sz val="10"/>
      <color rgb="FF000000"/>
      <name val="Times New Roman"/>
      <family val="1"/>
    </font>
    <font>
      <b/>
      <sz val="12"/>
      <name val="Arial"/>
      <family val="2"/>
    </font>
    <font>
      <sz val="11"/>
      <color theme="1"/>
      <name val="Arial"/>
      <family val="2"/>
    </font>
    <font>
      <b/>
      <sz val="16"/>
      <name val="Arial"/>
      <family val="2"/>
    </font>
    <font>
      <b/>
      <sz val="14"/>
      <color theme="1"/>
      <name val="Aptos Narrow"/>
      <family val="2"/>
      <scheme val="minor"/>
    </font>
    <font>
      <sz val="10"/>
      <color rgb="FF000000"/>
      <name val="Arial"/>
      <family val="2"/>
    </font>
    <font>
      <sz val="12"/>
      <color indexed="8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3" fillId="0" borderId="0" applyNumberFormat="0" applyFill="0" applyBorder="0" applyProtection="0">
      <alignment vertical="top"/>
    </xf>
  </cellStyleXfs>
  <cellXfs count="105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 wrapText="1"/>
    </xf>
    <xf numFmtId="6" fontId="3" fillId="2" borderId="1" xfId="0" applyNumberFormat="1" applyFont="1" applyFill="1" applyBorder="1" applyAlignment="1">
      <alignment horizontal="right" vertical="center"/>
    </xf>
    <xf numFmtId="44" fontId="3" fillId="2" borderId="1" xfId="1" applyFont="1" applyFill="1" applyBorder="1" applyAlignment="1">
      <alignment horizontal="right" vertical="center"/>
    </xf>
    <xf numFmtId="165" fontId="3" fillId="2" borderId="1" xfId="1" applyNumberFormat="1" applyFont="1" applyFill="1" applyBorder="1" applyAlignment="1">
      <alignment vertical="center"/>
    </xf>
    <xf numFmtId="10" fontId="3" fillId="2" borderId="1" xfId="0" applyNumberFormat="1" applyFont="1" applyFill="1" applyBorder="1" applyAlignment="1">
      <alignment horizontal="right" vertical="center"/>
    </xf>
    <xf numFmtId="8" fontId="3" fillId="2" borderId="1" xfId="0" applyNumberFormat="1" applyFont="1" applyFill="1" applyBorder="1" applyAlignment="1">
      <alignment horizontal="right" vertical="center"/>
    </xf>
    <xf numFmtId="44" fontId="3" fillId="2" borderId="1" xfId="1" applyFont="1" applyFill="1" applyBorder="1" applyAlignment="1">
      <alignment vertical="center"/>
    </xf>
    <xf numFmtId="44" fontId="2" fillId="2" borderId="1" xfId="0" applyNumberFormat="1" applyFont="1" applyFill="1" applyBorder="1" applyAlignment="1">
      <alignment vertical="center"/>
    </xf>
    <xf numFmtId="44" fontId="2" fillId="2" borderId="1" xfId="1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4" fontId="2" fillId="3" borderId="1" xfId="0" applyNumberFormat="1" applyFont="1" applyFill="1" applyBorder="1" applyAlignment="1">
      <alignment vertical="center"/>
    </xf>
    <xf numFmtId="6" fontId="3" fillId="2" borderId="1" xfId="1" applyNumberFormat="1" applyFont="1" applyFill="1" applyBorder="1" applyAlignment="1">
      <alignment vertical="center"/>
    </xf>
    <xf numFmtId="6" fontId="2" fillId="2" borderId="1" xfId="0" applyNumberFormat="1" applyFont="1" applyFill="1" applyBorder="1" applyAlignment="1">
      <alignment vertical="center"/>
    </xf>
    <xf numFmtId="165" fontId="2" fillId="2" borderId="1" xfId="1" applyNumberFormat="1" applyFont="1" applyFill="1" applyBorder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top"/>
    </xf>
    <xf numFmtId="0" fontId="15" fillId="0" borderId="13" xfId="0" applyFont="1" applyBorder="1" applyAlignment="1">
      <alignment horizontal="justify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165" fontId="9" fillId="4" borderId="7" xfId="1" applyNumberFormat="1" applyFont="1" applyFill="1" applyBorder="1" applyAlignment="1" applyProtection="1">
      <alignment horizontal="center" vertical="center" wrapText="1"/>
      <protection locked="0"/>
    </xf>
    <xf numFmtId="165" fontId="9" fillId="4" borderId="8" xfId="1" applyNumberFormat="1" applyFont="1" applyFill="1" applyBorder="1" applyAlignment="1" applyProtection="1">
      <alignment horizontal="center" vertical="center" wrapText="1"/>
      <protection locked="0"/>
    </xf>
    <xf numFmtId="165" fontId="9" fillId="4" borderId="9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0" fontId="14" fillId="0" borderId="10" xfId="0" applyFont="1" applyBorder="1" applyAlignment="1" applyProtection="1">
      <alignment horizontal="center" vertical="center" wrapText="1"/>
    </xf>
    <xf numFmtId="0" fontId="14" fillId="0" borderId="11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center" vertical="center" wrapText="1"/>
    </xf>
    <xf numFmtId="0" fontId="0" fillId="0" borderId="0" xfId="0" applyProtection="1"/>
    <xf numFmtId="0" fontId="15" fillId="0" borderId="13" xfId="0" applyFont="1" applyBorder="1" applyAlignment="1" applyProtection="1">
      <alignment horizontal="justify" vertical="center" wrapText="1"/>
    </xf>
    <xf numFmtId="0" fontId="14" fillId="2" borderId="10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0" fontId="16" fillId="0" borderId="0" xfId="0" applyFont="1" applyFill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</xf>
    <xf numFmtId="0" fontId="8" fillId="0" borderId="0" xfId="0" applyFont="1" applyAlignment="1" applyProtection="1">
      <alignment vertical="center" wrapText="1"/>
    </xf>
    <xf numFmtId="0" fontId="10" fillId="0" borderId="3" xfId="0" applyFont="1" applyBorder="1" applyAlignment="1" applyProtection="1">
      <alignment horizontal="center" vertical="center" wrapText="1"/>
    </xf>
    <xf numFmtId="0" fontId="10" fillId="0" borderId="5" xfId="0" applyFont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horizontal="center" vertical="center"/>
    </xf>
    <xf numFmtId="0" fontId="11" fillId="0" borderId="4" xfId="0" applyFont="1" applyBorder="1" applyAlignment="1" applyProtection="1">
      <alignment horizontal="center" vertical="center"/>
    </xf>
    <xf numFmtId="0" fontId="11" fillId="0" borderId="5" xfId="0" applyFont="1" applyBorder="1" applyAlignment="1" applyProtection="1">
      <alignment horizontal="center" vertical="center"/>
    </xf>
    <xf numFmtId="0" fontId="12" fillId="0" borderId="0" xfId="0" applyFont="1" applyAlignment="1" applyProtection="1">
      <alignment horizontal="left" vertical="top"/>
    </xf>
    <xf numFmtId="0" fontId="4" fillId="2" borderId="3" xfId="2" applyFont="1" applyFill="1" applyBorder="1" applyAlignment="1" applyProtection="1">
      <alignment horizontal="center" vertical="center" wrapText="1"/>
    </xf>
    <xf numFmtId="0" fontId="4" fillId="2" borderId="4" xfId="2" applyFont="1" applyFill="1" applyBorder="1" applyAlignment="1" applyProtection="1">
      <alignment horizontal="center" vertical="center" wrapText="1"/>
    </xf>
    <xf numFmtId="0" fontId="4" fillId="2" borderId="5" xfId="2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left" vertical="center"/>
    </xf>
    <xf numFmtId="0" fontId="2" fillId="2" borderId="4" xfId="0" applyFont="1" applyFill="1" applyBorder="1" applyAlignment="1" applyProtection="1">
      <alignment horizontal="left" vertical="center"/>
    </xf>
    <xf numFmtId="0" fontId="2" fillId="2" borderId="5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vertical="center"/>
    </xf>
    <xf numFmtId="0" fontId="3" fillId="2" borderId="1" xfId="0" applyFont="1" applyFill="1" applyBorder="1" applyAlignment="1" applyProtection="1">
      <alignment horizontal="center" vertical="center"/>
    </xf>
    <xf numFmtId="164" fontId="3" fillId="0" borderId="2" xfId="0" applyNumberFormat="1" applyFont="1" applyBorder="1" applyAlignment="1" applyProtection="1">
      <alignment horizontal="center" vertical="center" wrapText="1"/>
    </xf>
    <xf numFmtId="6" fontId="3" fillId="2" borderId="1" xfId="0" applyNumberFormat="1" applyFont="1" applyFill="1" applyBorder="1" applyAlignment="1" applyProtection="1">
      <alignment horizontal="right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165" fontId="3" fillId="2" borderId="1" xfId="1" applyNumberFormat="1" applyFont="1" applyFill="1" applyBorder="1" applyAlignment="1" applyProtection="1">
      <alignment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6" fontId="3" fillId="2" borderId="1" xfId="1" applyNumberFormat="1" applyFont="1" applyFill="1" applyBorder="1" applyAlignment="1" applyProtection="1">
      <alignment vertical="center"/>
    </xf>
    <xf numFmtId="6" fontId="2" fillId="2" borderId="1" xfId="0" applyNumberFormat="1" applyFont="1" applyFill="1" applyBorder="1" applyAlignment="1" applyProtection="1">
      <alignment vertical="center"/>
    </xf>
    <xf numFmtId="0" fontId="2" fillId="2" borderId="6" xfId="0" applyFont="1" applyFill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left" vertical="center" wrapText="1"/>
    </xf>
    <xf numFmtId="8" fontId="3" fillId="2" borderId="1" xfId="0" applyNumberFormat="1" applyFont="1" applyFill="1" applyBorder="1" applyAlignment="1" applyProtection="1">
      <alignment horizontal="right" vertical="center"/>
    </xf>
    <xf numFmtId="44" fontId="3" fillId="2" borderId="1" xfId="1" applyFont="1" applyFill="1" applyBorder="1" applyAlignment="1" applyProtection="1">
      <alignment vertical="center"/>
    </xf>
    <xf numFmtId="44" fontId="2" fillId="2" borderId="1" xfId="0" applyNumberFormat="1" applyFont="1" applyFill="1" applyBorder="1" applyAlignment="1" applyProtection="1">
      <alignment vertical="center"/>
    </xf>
    <xf numFmtId="44" fontId="3" fillId="4" borderId="1" xfId="1" applyFont="1" applyFill="1" applyBorder="1" applyAlignment="1" applyProtection="1">
      <alignment horizontal="right" vertical="center"/>
      <protection locked="0"/>
    </xf>
    <xf numFmtId="10" fontId="3" fillId="4" borderId="1" xfId="0" applyNumberFormat="1" applyFont="1" applyFill="1" applyBorder="1" applyAlignment="1" applyProtection="1">
      <alignment horizontal="right" vertical="center"/>
      <protection locked="0"/>
    </xf>
  </cellXfs>
  <cellStyles count="3">
    <cellStyle name="Moneda" xfId="1" builtinId="4"/>
    <cellStyle name="Normal" xfId="0" builtinId="0"/>
    <cellStyle name="Normal 3 11 2" xfId="2" xr:uid="{9B2E7EBA-B995-46FC-9745-A00FDF8691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2CC73-87B2-47AC-A44C-B00C7998979E}">
  <dimension ref="B2:I56"/>
  <sheetViews>
    <sheetView workbookViewId="0">
      <selection activeCell="G14" sqref="G14"/>
    </sheetView>
  </sheetViews>
  <sheetFormatPr baseColWidth="10" defaultColWidth="11.42578125" defaultRowHeight="15" x14ac:dyDescent="0.25"/>
  <cols>
    <col min="1" max="2" width="5.7109375" customWidth="1"/>
    <col min="3" max="3" width="10.42578125" bestFit="1" customWidth="1"/>
    <col min="4" max="4" width="47.7109375" bestFit="1" customWidth="1"/>
    <col min="5" max="5" width="6.85546875" bestFit="1" customWidth="1"/>
    <col min="6" max="6" width="14.42578125" bestFit="1" customWidth="1"/>
    <col min="7" max="7" width="22.85546875" bestFit="1" customWidth="1"/>
    <col min="8" max="8" width="19.28515625" bestFit="1" customWidth="1"/>
    <col min="9" max="9" width="18.5703125" bestFit="1" customWidth="1"/>
  </cols>
  <sheetData>
    <row r="2" spans="2:9" x14ac:dyDescent="0.25">
      <c r="B2" s="44" t="s">
        <v>0</v>
      </c>
      <c r="C2" s="45"/>
      <c r="D2" s="45"/>
      <c r="E2" s="45"/>
      <c r="F2" s="46"/>
    </row>
    <row r="3" spans="2:9" x14ac:dyDescent="0.25">
      <c r="B3" s="28"/>
      <c r="C3" s="47" t="s">
        <v>1</v>
      </c>
      <c r="D3" s="48"/>
      <c r="E3" s="49"/>
      <c r="F3" s="29"/>
      <c r="G3" s="20"/>
      <c r="H3" s="20"/>
      <c r="I3" s="20"/>
    </row>
    <row r="4" spans="2:9" x14ac:dyDescent="0.25">
      <c r="E4" s="21"/>
      <c r="F4" s="21"/>
      <c r="G4" s="21"/>
      <c r="H4" s="21"/>
      <c r="I4" s="21"/>
    </row>
    <row r="5" spans="2:9" ht="57.75" customHeight="1" x14ac:dyDescent="0.25">
      <c r="D5" s="57" t="s">
        <v>48</v>
      </c>
      <c r="E5" s="57"/>
      <c r="F5" s="57"/>
      <c r="G5" s="57"/>
      <c r="H5" s="57"/>
      <c r="I5" s="22"/>
    </row>
    <row r="6" spans="2:9" x14ac:dyDescent="0.25">
      <c r="E6" s="23"/>
      <c r="F6" s="24"/>
      <c r="G6" s="24"/>
      <c r="H6" s="24"/>
      <c r="I6" s="24"/>
    </row>
    <row r="7" spans="2:9" ht="20.25" x14ac:dyDescent="0.25">
      <c r="D7" s="25" t="s">
        <v>2</v>
      </c>
      <c r="E7" s="26">
        <v>2</v>
      </c>
      <c r="F7" s="41" t="s">
        <v>3</v>
      </c>
      <c r="G7" s="42"/>
      <c r="H7" s="43"/>
      <c r="I7" s="24"/>
    </row>
    <row r="8" spans="2:9" x14ac:dyDescent="0.25">
      <c r="D8" s="27"/>
      <c r="E8" s="27"/>
      <c r="F8" s="27"/>
      <c r="G8" s="27"/>
      <c r="H8" s="27"/>
      <c r="I8" s="27"/>
    </row>
    <row r="9" spans="2:9" ht="18" x14ac:dyDescent="0.25">
      <c r="C9" s="38" t="s">
        <v>4</v>
      </c>
      <c r="D9" s="39"/>
      <c r="E9" s="39"/>
      <c r="F9" s="39"/>
      <c r="G9" s="39"/>
      <c r="H9" s="39"/>
      <c r="I9" s="40"/>
    </row>
    <row r="10" spans="2:9" x14ac:dyDescent="0.25">
      <c r="C10" s="34" t="s">
        <v>5</v>
      </c>
      <c r="D10" s="35"/>
      <c r="E10" s="35"/>
      <c r="F10" s="35"/>
      <c r="G10" s="35"/>
      <c r="H10" s="35"/>
      <c r="I10" s="36"/>
    </row>
    <row r="11" spans="2:9" x14ac:dyDescent="0.25">
      <c r="C11" s="1" t="s">
        <v>6</v>
      </c>
      <c r="D11" s="2" t="s">
        <v>7</v>
      </c>
      <c r="E11" s="2" t="s">
        <v>8</v>
      </c>
      <c r="F11" s="2" t="s">
        <v>9</v>
      </c>
      <c r="G11" s="2" t="s">
        <v>10</v>
      </c>
      <c r="H11" s="2" t="s">
        <v>11</v>
      </c>
      <c r="I11" s="2" t="s">
        <v>12</v>
      </c>
    </row>
    <row r="12" spans="2:9" x14ac:dyDescent="0.25">
      <c r="C12" s="3">
        <v>1</v>
      </c>
      <c r="D12" s="3" t="s">
        <v>13</v>
      </c>
      <c r="E12" s="4">
        <v>1</v>
      </c>
      <c r="F12" s="5">
        <v>0.25</v>
      </c>
      <c r="G12" s="3" t="s">
        <v>14</v>
      </c>
      <c r="H12" s="7">
        <v>7424240</v>
      </c>
      <c r="I12" s="6">
        <f>ROUND(H12*F12,0)</f>
        <v>1856060</v>
      </c>
    </row>
    <row r="13" spans="2:9" x14ac:dyDescent="0.25">
      <c r="C13" s="3">
        <v>2</v>
      </c>
      <c r="D13" s="3" t="s">
        <v>15</v>
      </c>
      <c r="E13" s="4">
        <v>1</v>
      </c>
      <c r="F13" s="5">
        <v>0.3</v>
      </c>
      <c r="G13" s="3" t="s">
        <v>16</v>
      </c>
      <c r="H13" s="7">
        <v>5677360</v>
      </c>
      <c r="I13" s="6">
        <f t="shared" ref="I13:I21" si="0">ROUND(H13*F13,0)</f>
        <v>1703208</v>
      </c>
    </row>
    <row r="14" spans="2:9" x14ac:dyDescent="0.25">
      <c r="C14" s="3">
        <v>3</v>
      </c>
      <c r="D14" s="3" t="s">
        <v>17</v>
      </c>
      <c r="E14" s="4">
        <v>1</v>
      </c>
      <c r="F14" s="5">
        <v>0.2</v>
      </c>
      <c r="G14" s="3" t="s">
        <v>14</v>
      </c>
      <c r="H14" s="7">
        <v>7424240</v>
      </c>
      <c r="I14" s="6">
        <f t="shared" si="0"/>
        <v>1484848</v>
      </c>
    </row>
    <row r="15" spans="2:9" x14ac:dyDescent="0.25">
      <c r="C15" s="3">
        <v>4</v>
      </c>
      <c r="D15" s="3" t="s">
        <v>18</v>
      </c>
      <c r="E15" s="4">
        <v>1</v>
      </c>
      <c r="F15" s="5">
        <v>0.2</v>
      </c>
      <c r="G15" s="3" t="s">
        <v>14</v>
      </c>
      <c r="H15" s="7">
        <v>7424240</v>
      </c>
      <c r="I15" s="6">
        <f t="shared" si="0"/>
        <v>1484848</v>
      </c>
    </row>
    <row r="16" spans="2:9" x14ac:dyDescent="0.25">
      <c r="C16" s="3">
        <v>5</v>
      </c>
      <c r="D16" s="3" t="s">
        <v>19</v>
      </c>
      <c r="E16" s="4">
        <v>1</v>
      </c>
      <c r="F16" s="5">
        <v>0.2</v>
      </c>
      <c r="G16" s="3" t="s">
        <v>14</v>
      </c>
      <c r="H16" s="7">
        <v>7424240</v>
      </c>
      <c r="I16" s="6">
        <f t="shared" si="0"/>
        <v>1484848</v>
      </c>
    </row>
    <row r="17" spans="3:9" x14ac:dyDescent="0.25">
      <c r="C17" s="3">
        <v>6</v>
      </c>
      <c r="D17" s="3" t="s">
        <v>20</v>
      </c>
      <c r="E17" s="4">
        <v>1</v>
      </c>
      <c r="F17" s="5">
        <v>0.2</v>
      </c>
      <c r="G17" s="3" t="s">
        <v>14</v>
      </c>
      <c r="H17" s="7">
        <v>7424240</v>
      </c>
      <c r="I17" s="6">
        <f t="shared" si="0"/>
        <v>1484848</v>
      </c>
    </row>
    <row r="18" spans="3:9" x14ac:dyDescent="0.25">
      <c r="C18" s="3">
        <v>7</v>
      </c>
      <c r="D18" s="3" t="s">
        <v>21</v>
      </c>
      <c r="E18" s="4">
        <v>1</v>
      </c>
      <c r="F18" s="5">
        <v>0.2</v>
      </c>
      <c r="G18" s="3" t="s">
        <v>14</v>
      </c>
      <c r="H18" s="7">
        <v>7424240</v>
      </c>
      <c r="I18" s="6">
        <f t="shared" si="0"/>
        <v>1484848</v>
      </c>
    </row>
    <row r="19" spans="3:9" x14ac:dyDescent="0.25">
      <c r="C19" s="3">
        <v>8</v>
      </c>
      <c r="D19" s="3" t="s">
        <v>22</v>
      </c>
      <c r="E19" s="4">
        <v>1</v>
      </c>
      <c r="F19" s="5">
        <v>0.2</v>
      </c>
      <c r="G19" s="3" t="s">
        <v>14</v>
      </c>
      <c r="H19" s="7">
        <v>7424240</v>
      </c>
      <c r="I19" s="6">
        <f t="shared" si="0"/>
        <v>1484848</v>
      </c>
    </row>
    <row r="20" spans="3:9" x14ac:dyDescent="0.25">
      <c r="C20" s="3">
        <v>9</v>
      </c>
      <c r="D20" s="3" t="s">
        <v>23</v>
      </c>
      <c r="E20" s="4">
        <v>1</v>
      </c>
      <c r="F20" s="5">
        <v>0.2</v>
      </c>
      <c r="G20" s="3" t="s">
        <v>14</v>
      </c>
      <c r="H20" s="7">
        <v>7424240</v>
      </c>
      <c r="I20" s="6">
        <f t="shared" si="0"/>
        <v>1484848</v>
      </c>
    </row>
    <row r="21" spans="3:9" x14ac:dyDescent="0.25">
      <c r="C21" s="3">
        <v>10</v>
      </c>
      <c r="D21" s="3" t="s">
        <v>24</v>
      </c>
      <c r="E21" s="4">
        <v>1</v>
      </c>
      <c r="F21" s="5">
        <v>0.2</v>
      </c>
      <c r="G21" s="3" t="s">
        <v>14</v>
      </c>
      <c r="H21" s="7">
        <v>7424240</v>
      </c>
      <c r="I21" s="6">
        <f t="shared" si="0"/>
        <v>1484848</v>
      </c>
    </row>
    <row r="22" spans="3:9" x14ac:dyDescent="0.25">
      <c r="D22" s="32" t="s">
        <v>25</v>
      </c>
      <c r="E22" s="37"/>
      <c r="F22" s="37"/>
      <c r="G22" s="37"/>
      <c r="H22" s="33"/>
      <c r="I22" s="8">
        <f>SUM(I12:I21)</f>
        <v>15438052</v>
      </c>
    </row>
    <row r="23" spans="3:9" x14ac:dyDescent="0.25">
      <c r="D23" s="32" t="s">
        <v>26</v>
      </c>
      <c r="E23" s="37"/>
      <c r="F23" s="37"/>
      <c r="G23" s="37"/>
      <c r="H23" s="33"/>
      <c r="I23" s="9">
        <v>1.5447000000000002</v>
      </c>
    </row>
    <row r="24" spans="3:9" x14ac:dyDescent="0.25">
      <c r="D24" s="32" t="s">
        <v>27</v>
      </c>
      <c r="E24" s="37"/>
      <c r="F24" s="37"/>
      <c r="G24" s="37"/>
      <c r="H24" s="33"/>
      <c r="I24" s="6">
        <f>ROUND(I22*I23,0)</f>
        <v>23847159</v>
      </c>
    </row>
    <row r="26" spans="3:9" x14ac:dyDescent="0.25">
      <c r="F26" s="30" t="s">
        <v>28</v>
      </c>
      <c r="G26" s="53"/>
      <c r="H26" s="31"/>
      <c r="I26" s="17">
        <f>+I24</f>
        <v>23847159</v>
      </c>
    </row>
    <row r="27" spans="3:9" x14ac:dyDescent="0.25">
      <c r="F27" s="30" t="s">
        <v>29</v>
      </c>
      <c r="G27" s="53"/>
      <c r="H27" s="31"/>
      <c r="I27" s="17">
        <f>ROUND((I26*24.07%),0)</f>
        <v>5740011</v>
      </c>
    </row>
    <row r="28" spans="3:9" x14ac:dyDescent="0.25">
      <c r="F28" s="30" t="s">
        <v>30</v>
      </c>
      <c r="G28" s="53"/>
      <c r="H28" s="31"/>
      <c r="I28" s="17">
        <f>ROUND((I26+I27)*19%,0)</f>
        <v>5621562</v>
      </c>
    </row>
    <row r="29" spans="3:9" x14ac:dyDescent="0.25">
      <c r="F29" s="32" t="s">
        <v>31</v>
      </c>
      <c r="G29" s="37"/>
      <c r="H29" s="33"/>
      <c r="I29" s="18">
        <f>SUM(I26:I28)</f>
        <v>35208732</v>
      </c>
    </row>
    <row r="30" spans="3:9" x14ac:dyDescent="0.25">
      <c r="F30" s="30"/>
      <c r="G30" s="53"/>
      <c r="H30" s="53"/>
      <c r="I30" s="31"/>
    </row>
    <row r="31" spans="3:9" x14ac:dyDescent="0.25">
      <c r="F31" s="32" t="s">
        <v>32</v>
      </c>
      <c r="G31" s="37"/>
      <c r="H31" s="33"/>
      <c r="I31" s="19">
        <f>+I29*3</f>
        <v>105626196</v>
      </c>
    </row>
    <row r="34" spans="3:9" x14ac:dyDescent="0.25">
      <c r="C34" s="34" t="s">
        <v>33</v>
      </c>
      <c r="D34" s="35"/>
      <c r="E34" s="35"/>
      <c r="F34" s="35"/>
      <c r="G34" s="35"/>
      <c r="H34" s="35"/>
      <c r="I34" s="36"/>
    </row>
    <row r="35" spans="3:9" x14ac:dyDescent="0.25">
      <c r="C35" s="1" t="s">
        <v>6</v>
      </c>
      <c r="D35" s="2" t="s">
        <v>7</v>
      </c>
      <c r="E35" s="14" t="s">
        <v>8</v>
      </c>
      <c r="F35" s="14" t="s">
        <v>9</v>
      </c>
      <c r="G35" s="14" t="s">
        <v>10</v>
      </c>
      <c r="H35" s="14" t="s">
        <v>11</v>
      </c>
      <c r="I35" s="14" t="s">
        <v>12</v>
      </c>
    </row>
    <row r="36" spans="3:9" x14ac:dyDescent="0.25">
      <c r="C36" s="3">
        <v>1</v>
      </c>
      <c r="D36" s="15" t="s">
        <v>34</v>
      </c>
      <c r="E36" s="4">
        <v>1</v>
      </c>
      <c r="F36" s="5">
        <v>0.7</v>
      </c>
      <c r="G36" s="3" t="s">
        <v>14</v>
      </c>
      <c r="H36" s="7">
        <v>7424240</v>
      </c>
      <c r="I36" s="6">
        <f>ROUND(H36*F36,0)</f>
        <v>5196968</v>
      </c>
    </row>
    <row r="37" spans="3:9" x14ac:dyDescent="0.25">
      <c r="C37" s="3">
        <v>2</v>
      </c>
      <c r="D37" s="15" t="s">
        <v>35</v>
      </c>
      <c r="E37" s="4">
        <v>1</v>
      </c>
      <c r="F37" s="5">
        <v>1</v>
      </c>
      <c r="G37" s="3" t="s">
        <v>14</v>
      </c>
      <c r="H37" s="7">
        <v>7424240</v>
      </c>
      <c r="I37" s="6">
        <f>ROUND(H37*F37,0)</f>
        <v>7424240</v>
      </c>
    </row>
    <row r="38" spans="3:9" x14ac:dyDescent="0.25">
      <c r="C38" s="3">
        <v>3</v>
      </c>
      <c r="D38" s="15" t="s">
        <v>36</v>
      </c>
      <c r="E38" s="4">
        <v>1</v>
      </c>
      <c r="F38" s="5">
        <v>0.5</v>
      </c>
      <c r="G38" s="3" t="s">
        <v>14</v>
      </c>
      <c r="H38" s="7">
        <v>7424240</v>
      </c>
      <c r="I38" s="6">
        <f>ROUND(H38*F38,0)</f>
        <v>3712120</v>
      </c>
    </row>
    <row r="39" spans="3:9" x14ac:dyDescent="0.25">
      <c r="C39" s="3">
        <v>4</v>
      </c>
      <c r="D39" s="15" t="s">
        <v>37</v>
      </c>
      <c r="E39" s="4">
        <v>1</v>
      </c>
      <c r="F39" s="5">
        <v>0.5</v>
      </c>
      <c r="G39" s="3" t="s">
        <v>14</v>
      </c>
      <c r="H39" s="7">
        <v>7424240</v>
      </c>
      <c r="I39" s="6">
        <f t="shared" ref="I39:I43" si="1">ROUND(H39*F39,0)</f>
        <v>3712120</v>
      </c>
    </row>
    <row r="40" spans="3:9" x14ac:dyDescent="0.25">
      <c r="C40" s="3">
        <v>5</v>
      </c>
      <c r="D40" s="15" t="s">
        <v>38</v>
      </c>
      <c r="E40" s="4">
        <v>1</v>
      </c>
      <c r="F40" s="5">
        <v>0.5</v>
      </c>
      <c r="G40" s="3" t="s">
        <v>14</v>
      </c>
      <c r="H40" s="7">
        <v>7424240</v>
      </c>
      <c r="I40" s="6">
        <f t="shared" si="1"/>
        <v>3712120</v>
      </c>
    </row>
    <row r="41" spans="3:9" x14ac:dyDescent="0.25">
      <c r="C41" s="3">
        <v>6</v>
      </c>
      <c r="D41" s="15" t="s">
        <v>39</v>
      </c>
      <c r="E41" s="4">
        <v>1</v>
      </c>
      <c r="F41" s="5">
        <v>0.2</v>
      </c>
      <c r="G41" s="3" t="s">
        <v>14</v>
      </c>
      <c r="H41" s="7">
        <v>7424240</v>
      </c>
      <c r="I41" s="6">
        <f t="shared" si="1"/>
        <v>1484848</v>
      </c>
    </row>
    <row r="42" spans="3:9" x14ac:dyDescent="0.25">
      <c r="C42" s="3">
        <v>7</v>
      </c>
      <c r="D42" s="15" t="s">
        <v>40</v>
      </c>
      <c r="E42" s="4">
        <v>1</v>
      </c>
      <c r="F42" s="5">
        <v>1</v>
      </c>
      <c r="G42" s="3" t="s">
        <v>41</v>
      </c>
      <c r="H42" s="7">
        <v>6489000</v>
      </c>
      <c r="I42" s="6">
        <f t="shared" si="1"/>
        <v>6489000</v>
      </c>
    </row>
    <row r="43" spans="3:9" x14ac:dyDescent="0.25">
      <c r="C43" s="3">
        <v>8</v>
      </c>
      <c r="D43" s="15" t="s">
        <v>42</v>
      </c>
      <c r="E43" s="4">
        <v>1</v>
      </c>
      <c r="F43" s="5">
        <v>0.2</v>
      </c>
      <c r="G43" s="3" t="s">
        <v>41</v>
      </c>
      <c r="H43" s="7">
        <v>6489000</v>
      </c>
      <c r="I43" s="6">
        <f t="shared" si="1"/>
        <v>1297800</v>
      </c>
    </row>
    <row r="44" spans="3:9" x14ac:dyDescent="0.25">
      <c r="D44" s="32" t="s">
        <v>25</v>
      </c>
      <c r="E44" s="37"/>
      <c r="F44" s="37"/>
      <c r="G44" s="37"/>
      <c r="H44" s="33"/>
      <c r="I44" s="8">
        <f>SUM(I36:I43)</f>
        <v>33029216</v>
      </c>
    </row>
    <row r="45" spans="3:9" x14ac:dyDescent="0.25">
      <c r="D45" s="32" t="s">
        <v>26</v>
      </c>
      <c r="E45" s="37"/>
      <c r="F45" s="37"/>
      <c r="G45" s="37"/>
      <c r="H45" s="33"/>
      <c r="I45" s="9">
        <v>1.6047</v>
      </c>
    </row>
    <row r="46" spans="3:9" x14ac:dyDescent="0.25">
      <c r="D46" s="32" t="s">
        <v>27</v>
      </c>
      <c r="E46" s="37"/>
      <c r="F46" s="37"/>
      <c r="G46" s="37"/>
      <c r="H46" s="33"/>
      <c r="I46" s="10">
        <f>ROUND(I44*I45,0)</f>
        <v>53001983</v>
      </c>
    </row>
    <row r="48" spans="3:9" x14ac:dyDescent="0.25">
      <c r="F48" s="30" t="s">
        <v>28</v>
      </c>
      <c r="G48" s="53"/>
      <c r="H48" s="31"/>
      <c r="I48" s="11">
        <f>+I46</f>
        <v>53001983</v>
      </c>
    </row>
    <row r="49" spans="4:9" x14ac:dyDescent="0.25">
      <c r="F49" s="30" t="s">
        <v>29</v>
      </c>
      <c r="G49" s="53"/>
      <c r="H49" s="31"/>
      <c r="I49" s="11">
        <f>ROUND((I48*24.07%),0)</f>
        <v>12757577</v>
      </c>
    </row>
    <row r="50" spans="4:9" x14ac:dyDescent="0.25">
      <c r="F50" s="30" t="s">
        <v>30</v>
      </c>
      <c r="G50" s="53"/>
      <c r="H50" s="31"/>
      <c r="I50" s="11">
        <f>ROUND((I48+I49)*19%,0)</f>
        <v>12494316</v>
      </c>
    </row>
    <row r="51" spans="4:9" x14ac:dyDescent="0.25">
      <c r="F51" s="32" t="s">
        <v>31</v>
      </c>
      <c r="G51" s="37"/>
      <c r="H51" s="33"/>
      <c r="I51" s="12">
        <f>SUM(I48:I50)</f>
        <v>78253876</v>
      </c>
    </row>
    <row r="52" spans="4:9" x14ac:dyDescent="0.25">
      <c r="F52" s="30"/>
      <c r="G52" s="53"/>
      <c r="H52" s="53"/>
      <c r="I52" s="31"/>
    </row>
    <row r="53" spans="4:9" x14ac:dyDescent="0.25">
      <c r="F53" s="32" t="s">
        <v>43</v>
      </c>
      <c r="G53" s="37"/>
      <c r="H53" s="33"/>
      <c r="I53" s="13">
        <f>+I51*1</f>
        <v>78253876</v>
      </c>
    </row>
    <row r="56" spans="4:9" x14ac:dyDescent="0.25">
      <c r="D56" s="54" t="s">
        <v>44</v>
      </c>
      <c r="E56" s="55"/>
      <c r="F56" s="55"/>
      <c r="G56" s="55"/>
      <c r="H56" s="56"/>
      <c r="I56" s="16">
        <f>+I53+I31</f>
        <v>183880072</v>
      </c>
    </row>
  </sheetData>
  <sheetProtection algorithmName="SHA-512" hashValue="GFIBdEobjxsHw9N0N1s5Hs5sDU1I7XMEG5WqLjotSgCVp3SoTlsSNFn03oV02tVwgGZ6iNtye/qDNpgCGPOqGw==" saltValue="TlTw7gVU/LFV5Mdr7shDpQ==" spinCount="100000" sheet="1" objects="1" scenarios="1"/>
  <mergeCells count="26">
    <mergeCell ref="B2:F2"/>
    <mergeCell ref="C3:E3"/>
    <mergeCell ref="D5:H5"/>
    <mergeCell ref="F7:H7"/>
    <mergeCell ref="C9:I9"/>
    <mergeCell ref="F52:I52"/>
    <mergeCell ref="F53:H53"/>
    <mergeCell ref="D56:H56"/>
    <mergeCell ref="D22:H22"/>
    <mergeCell ref="D23:H23"/>
    <mergeCell ref="D24:H24"/>
    <mergeCell ref="D44:H44"/>
    <mergeCell ref="D45:H45"/>
    <mergeCell ref="D46:H46"/>
    <mergeCell ref="F48:H48"/>
    <mergeCell ref="F49:H49"/>
    <mergeCell ref="F50:H50"/>
    <mergeCell ref="F51:H51"/>
    <mergeCell ref="F28:H28"/>
    <mergeCell ref="F29:H29"/>
    <mergeCell ref="F30:I30"/>
    <mergeCell ref="F31:H31"/>
    <mergeCell ref="C34:I34"/>
    <mergeCell ref="C10:I10"/>
    <mergeCell ref="F26:H26"/>
    <mergeCell ref="F27:H2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BEC64-B4F8-48B9-9255-58829D20B71B}">
  <dimension ref="B2:H51"/>
  <sheetViews>
    <sheetView tabSelected="1" workbookViewId="0">
      <selection activeCell="H28" sqref="H28"/>
    </sheetView>
  </sheetViews>
  <sheetFormatPr baseColWidth="10" defaultColWidth="11.42578125" defaultRowHeight="15" x14ac:dyDescent="0.25"/>
  <cols>
    <col min="1" max="2" width="5.7109375" style="61" customWidth="1"/>
    <col min="3" max="3" width="10.42578125" style="61" bestFit="1" customWidth="1"/>
    <col min="4" max="4" width="47.7109375" style="61" bestFit="1" customWidth="1"/>
    <col min="5" max="5" width="8.85546875" style="61" customWidth="1"/>
    <col min="6" max="6" width="15.85546875" style="61" customWidth="1"/>
    <col min="7" max="7" width="19.28515625" style="61" bestFit="1" customWidth="1"/>
    <col min="8" max="8" width="18.5703125" style="61" bestFit="1" customWidth="1"/>
    <col min="9" max="16384" width="11.42578125" style="61"/>
  </cols>
  <sheetData>
    <row r="2" spans="2:8" x14ac:dyDescent="0.25">
      <c r="B2" s="58" t="s">
        <v>45</v>
      </c>
      <c r="C2" s="59"/>
      <c r="D2" s="59"/>
      <c r="E2" s="59"/>
      <c r="F2" s="60"/>
    </row>
    <row r="3" spans="2:8" x14ac:dyDescent="0.25">
      <c r="B3" s="62"/>
      <c r="C3" s="63" t="s">
        <v>1</v>
      </c>
      <c r="D3" s="64"/>
      <c r="E3" s="65"/>
      <c r="F3" s="66"/>
    </row>
    <row r="4" spans="2:8" x14ac:dyDescent="0.25">
      <c r="E4" s="67"/>
      <c r="F4" s="67"/>
      <c r="G4" s="67"/>
      <c r="H4" s="67"/>
    </row>
    <row r="5" spans="2:8" ht="57.75" customHeight="1" x14ac:dyDescent="0.25">
      <c r="D5" s="68" t="s">
        <v>48</v>
      </c>
      <c r="E5" s="68"/>
      <c r="F5" s="68"/>
      <c r="G5" s="68"/>
      <c r="H5" s="68"/>
    </row>
    <row r="6" spans="2:8" ht="15.75" thickBot="1" x14ac:dyDescent="0.3">
      <c r="E6" s="69"/>
      <c r="F6" s="70"/>
      <c r="G6" s="70"/>
      <c r="H6" s="70"/>
    </row>
    <row r="7" spans="2:8" ht="16.5" thickBot="1" x14ac:dyDescent="0.3">
      <c r="D7" s="71" t="s">
        <v>46</v>
      </c>
      <c r="E7" s="50"/>
      <c r="F7" s="51"/>
      <c r="G7" s="51"/>
      <c r="H7" s="52"/>
    </row>
    <row r="8" spans="2:8" x14ac:dyDescent="0.25">
      <c r="E8" s="69"/>
      <c r="F8" s="70"/>
      <c r="G8" s="70"/>
      <c r="H8" s="70"/>
    </row>
    <row r="9" spans="2:8" ht="20.25" x14ac:dyDescent="0.25">
      <c r="D9" s="72" t="s">
        <v>2</v>
      </c>
      <c r="E9" s="73">
        <v>2</v>
      </c>
      <c r="F9" s="74" t="s">
        <v>3</v>
      </c>
      <c r="G9" s="75"/>
      <c r="H9" s="76"/>
    </row>
    <row r="10" spans="2:8" x14ac:dyDescent="0.25">
      <c r="D10" s="77"/>
      <c r="E10" s="77"/>
      <c r="F10" s="77"/>
      <c r="G10" s="77"/>
      <c r="H10" s="77"/>
    </row>
    <row r="11" spans="2:8" ht="18" x14ac:dyDescent="0.25">
      <c r="C11" s="78" t="s">
        <v>47</v>
      </c>
      <c r="D11" s="79"/>
      <c r="E11" s="79"/>
      <c r="F11" s="79"/>
      <c r="G11" s="79"/>
      <c r="H11" s="80"/>
    </row>
    <row r="12" spans="2:8" x14ac:dyDescent="0.25">
      <c r="C12" s="81" t="s">
        <v>5</v>
      </c>
      <c r="D12" s="82"/>
      <c r="E12" s="82"/>
      <c r="F12" s="82"/>
      <c r="G12" s="82"/>
      <c r="H12" s="83"/>
    </row>
    <row r="13" spans="2:8" x14ac:dyDescent="0.25">
      <c r="C13" s="84" t="s">
        <v>6</v>
      </c>
      <c r="D13" s="85" t="s">
        <v>7</v>
      </c>
      <c r="E13" s="85" t="s">
        <v>8</v>
      </c>
      <c r="F13" s="85" t="s">
        <v>9</v>
      </c>
      <c r="G13" s="85" t="s">
        <v>11</v>
      </c>
      <c r="H13" s="85" t="s">
        <v>12</v>
      </c>
    </row>
    <row r="14" spans="2:8" x14ac:dyDescent="0.25">
      <c r="C14" s="86">
        <v>1</v>
      </c>
      <c r="D14" s="86" t="s">
        <v>13</v>
      </c>
      <c r="E14" s="87">
        <v>1</v>
      </c>
      <c r="F14" s="88">
        <v>0.25</v>
      </c>
      <c r="G14" s="103"/>
      <c r="H14" s="89">
        <f t="shared" ref="H14:H23" si="0">ROUND(G14*F14,0)</f>
        <v>0</v>
      </c>
    </row>
    <row r="15" spans="2:8" x14ac:dyDescent="0.25">
      <c r="C15" s="86">
        <v>2</v>
      </c>
      <c r="D15" s="86" t="s">
        <v>15</v>
      </c>
      <c r="E15" s="87">
        <v>1</v>
      </c>
      <c r="F15" s="88">
        <v>0.3</v>
      </c>
      <c r="G15" s="103"/>
      <c r="H15" s="89">
        <f t="shared" si="0"/>
        <v>0</v>
      </c>
    </row>
    <row r="16" spans="2:8" x14ac:dyDescent="0.25">
      <c r="C16" s="86">
        <v>3</v>
      </c>
      <c r="D16" s="86" t="s">
        <v>17</v>
      </c>
      <c r="E16" s="87">
        <v>1</v>
      </c>
      <c r="F16" s="88">
        <v>0.2</v>
      </c>
      <c r="G16" s="103"/>
      <c r="H16" s="89">
        <f t="shared" si="0"/>
        <v>0</v>
      </c>
    </row>
    <row r="17" spans="3:8" x14ac:dyDescent="0.25">
      <c r="C17" s="86">
        <v>4</v>
      </c>
      <c r="D17" s="86" t="s">
        <v>18</v>
      </c>
      <c r="E17" s="87">
        <v>1</v>
      </c>
      <c r="F17" s="88">
        <v>0.2</v>
      </c>
      <c r="G17" s="103"/>
      <c r="H17" s="89">
        <f t="shared" si="0"/>
        <v>0</v>
      </c>
    </row>
    <row r="18" spans="3:8" x14ac:dyDescent="0.25">
      <c r="C18" s="86">
        <v>5</v>
      </c>
      <c r="D18" s="86" t="s">
        <v>19</v>
      </c>
      <c r="E18" s="87">
        <v>1</v>
      </c>
      <c r="F18" s="88">
        <v>0.2</v>
      </c>
      <c r="G18" s="103"/>
      <c r="H18" s="89">
        <f t="shared" si="0"/>
        <v>0</v>
      </c>
    </row>
    <row r="19" spans="3:8" x14ac:dyDescent="0.25">
      <c r="C19" s="86">
        <v>6</v>
      </c>
      <c r="D19" s="86" t="s">
        <v>20</v>
      </c>
      <c r="E19" s="87">
        <v>1</v>
      </c>
      <c r="F19" s="88">
        <v>0.2</v>
      </c>
      <c r="G19" s="103"/>
      <c r="H19" s="89">
        <f t="shared" si="0"/>
        <v>0</v>
      </c>
    </row>
    <row r="20" spans="3:8" x14ac:dyDescent="0.25">
      <c r="C20" s="86">
        <v>7</v>
      </c>
      <c r="D20" s="86" t="s">
        <v>21</v>
      </c>
      <c r="E20" s="87">
        <v>1</v>
      </c>
      <c r="F20" s="88">
        <v>0.2</v>
      </c>
      <c r="G20" s="103"/>
      <c r="H20" s="89">
        <f t="shared" si="0"/>
        <v>0</v>
      </c>
    </row>
    <row r="21" spans="3:8" x14ac:dyDescent="0.25">
      <c r="C21" s="86">
        <v>8</v>
      </c>
      <c r="D21" s="86" t="s">
        <v>22</v>
      </c>
      <c r="E21" s="87">
        <v>1</v>
      </c>
      <c r="F21" s="88">
        <v>0.2</v>
      </c>
      <c r="G21" s="103"/>
      <c r="H21" s="89">
        <f t="shared" si="0"/>
        <v>0</v>
      </c>
    </row>
    <row r="22" spans="3:8" x14ac:dyDescent="0.25">
      <c r="C22" s="86">
        <v>9</v>
      </c>
      <c r="D22" s="86" t="s">
        <v>23</v>
      </c>
      <c r="E22" s="87">
        <v>1</v>
      </c>
      <c r="F22" s="88">
        <v>0.2</v>
      </c>
      <c r="G22" s="103"/>
      <c r="H22" s="89">
        <f t="shared" si="0"/>
        <v>0</v>
      </c>
    </row>
    <row r="23" spans="3:8" x14ac:dyDescent="0.25">
      <c r="C23" s="86">
        <v>10</v>
      </c>
      <c r="D23" s="86" t="s">
        <v>24</v>
      </c>
      <c r="E23" s="87">
        <v>1</v>
      </c>
      <c r="F23" s="88">
        <v>0.2</v>
      </c>
      <c r="G23" s="103"/>
      <c r="H23" s="89">
        <f t="shared" si="0"/>
        <v>0</v>
      </c>
    </row>
    <row r="24" spans="3:8" x14ac:dyDescent="0.25">
      <c r="D24" s="90" t="s">
        <v>25</v>
      </c>
      <c r="E24" s="91"/>
      <c r="F24" s="91"/>
      <c r="G24" s="92"/>
      <c r="H24" s="93">
        <f>SUM(H14:H23)</f>
        <v>0</v>
      </c>
    </row>
    <row r="25" spans="3:8" x14ac:dyDescent="0.25">
      <c r="D25" s="90" t="s">
        <v>26</v>
      </c>
      <c r="E25" s="91"/>
      <c r="F25" s="91"/>
      <c r="G25" s="92"/>
      <c r="H25" s="104"/>
    </row>
    <row r="26" spans="3:8" x14ac:dyDescent="0.25">
      <c r="D26" s="90" t="s">
        <v>27</v>
      </c>
      <c r="E26" s="91"/>
      <c r="F26" s="91"/>
      <c r="G26" s="92"/>
      <c r="H26" s="89">
        <f>ROUND(H24*H25,0)</f>
        <v>0</v>
      </c>
    </row>
    <row r="28" spans="3:8" x14ac:dyDescent="0.25">
      <c r="F28" s="94" t="s">
        <v>28</v>
      </c>
      <c r="G28" s="95"/>
      <c r="H28" s="96">
        <f>+H26</f>
        <v>0</v>
      </c>
    </row>
    <row r="29" spans="3:8" x14ac:dyDescent="0.25">
      <c r="F29" s="94" t="s">
        <v>29</v>
      </c>
      <c r="G29" s="95"/>
      <c r="H29" s="96">
        <f>ROUND((H28*24.07%),0)</f>
        <v>0</v>
      </c>
    </row>
    <row r="30" spans="3:8" x14ac:dyDescent="0.25">
      <c r="F30" s="94" t="s">
        <v>30</v>
      </c>
      <c r="G30" s="95"/>
      <c r="H30" s="96">
        <f>ROUND((H28+H29)*19%,0)</f>
        <v>0</v>
      </c>
    </row>
    <row r="31" spans="3:8" x14ac:dyDescent="0.25">
      <c r="F31" s="90" t="s">
        <v>31</v>
      </c>
      <c r="G31" s="92"/>
      <c r="H31" s="97">
        <f>SUM(H28:H30)</f>
        <v>0</v>
      </c>
    </row>
    <row r="34" spans="3:8" x14ac:dyDescent="0.25">
      <c r="C34" s="81" t="s">
        <v>33</v>
      </c>
      <c r="D34" s="82"/>
      <c r="E34" s="82"/>
      <c r="F34" s="82"/>
      <c r="G34" s="82"/>
      <c r="H34" s="83"/>
    </row>
    <row r="35" spans="3:8" x14ac:dyDescent="0.25">
      <c r="C35" s="84" t="s">
        <v>6</v>
      </c>
      <c r="D35" s="85" t="s">
        <v>7</v>
      </c>
      <c r="E35" s="98" t="s">
        <v>8</v>
      </c>
      <c r="F35" s="98" t="s">
        <v>9</v>
      </c>
      <c r="G35" s="98" t="s">
        <v>11</v>
      </c>
      <c r="H35" s="98" t="s">
        <v>12</v>
      </c>
    </row>
    <row r="36" spans="3:8" x14ac:dyDescent="0.25">
      <c r="C36" s="86">
        <v>1</v>
      </c>
      <c r="D36" s="99" t="s">
        <v>34</v>
      </c>
      <c r="E36" s="87">
        <v>1</v>
      </c>
      <c r="F36" s="88">
        <v>0.7</v>
      </c>
      <c r="G36" s="103"/>
      <c r="H36" s="89">
        <f t="shared" ref="H36:H43" si="1">ROUND(G36*F36,0)</f>
        <v>0</v>
      </c>
    </row>
    <row r="37" spans="3:8" x14ac:dyDescent="0.25">
      <c r="C37" s="86">
        <v>2</v>
      </c>
      <c r="D37" s="99" t="s">
        <v>35</v>
      </c>
      <c r="E37" s="87">
        <v>1</v>
      </c>
      <c r="F37" s="88">
        <v>1</v>
      </c>
      <c r="G37" s="103"/>
      <c r="H37" s="89">
        <f t="shared" si="1"/>
        <v>0</v>
      </c>
    </row>
    <row r="38" spans="3:8" x14ac:dyDescent="0.25">
      <c r="C38" s="86">
        <v>3</v>
      </c>
      <c r="D38" s="99" t="s">
        <v>36</v>
      </c>
      <c r="E38" s="87">
        <v>1</v>
      </c>
      <c r="F38" s="88">
        <v>0.5</v>
      </c>
      <c r="G38" s="103"/>
      <c r="H38" s="89">
        <f t="shared" si="1"/>
        <v>0</v>
      </c>
    </row>
    <row r="39" spans="3:8" x14ac:dyDescent="0.25">
      <c r="C39" s="86">
        <v>4</v>
      </c>
      <c r="D39" s="99" t="s">
        <v>37</v>
      </c>
      <c r="E39" s="87">
        <v>1</v>
      </c>
      <c r="F39" s="88">
        <v>0.5</v>
      </c>
      <c r="G39" s="103"/>
      <c r="H39" s="89">
        <f t="shared" si="1"/>
        <v>0</v>
      </c>
    </row>
    <row r="40" spans="3:8" x14ac:dyDescent="0.25">
      <c r="C40" s="86">
        <v>5</v>
      </c>
      <c r="D40" s="99" t="s">
        <v>38</v>
      </c>
      <c r="E40" s="87">
        <v>1</v>
      </c>
      <c r="F40" s="88">
        <v>0.5</v>
      </c>
      <c r="G40" s="103"/>
      <c r="H40" s="89">
        <f t="shared" si="1"/>
        <v>0</v>
      </c>
    </row>
    <row r="41" spans="3:8" x14ac:dyDescent="0.25">
      <c r="C41" s="86">
        <v>6</v>
      </c>
      <c r="D41" s="99" t="s">
        <v>39</v>
      </c>
      <c r="E41" s="87">
        <v>1</v>
      </c>
      <c r="F41" s="88">
        <v>0.2</v>
      </c>
      <c r="G41" s="103"/>
      <c r="H41" s="89">
        <f t="shared" si="1"/>
        <v>0</v>
      </c>
    </row>
    <row r="42" spans="3:8" x14ac:dyDescent="0.25">
      <c r="C42" s="86">
        <v>7</v>
      </c>
      <c r="D42" s="99" t="s">
        <v>40</v>
      </c>
      <c r="E42" s="87">
        <v>1</v>
      </c>
      <c r="F42" s="88">
        <v>1</v>
      </c>
      <c r="G42" s="103"/>
      <c r="H42" s="89">
        <f t="shared" si="1"/>
        <v>0</v>
      </c>
    </row>
    <row r="43" spans="3:8" x14ac:dyDescent="0.25">
      <c r="C43" s="86">
        <v>8</v>
      </c>
      <c r="D43" s="99" t="s">
        <v>42</v>
      </c>
      <c r="E43" s="87">
        <v>1</v>
      </c>
      <c r="F43" s="88">
        <v>0.2</v>
      </c>
      <c r="G43" s="103"/>
      <c r="H43" s="89">
        <f t="shared" si="1"/>
        <v>0</v>
      </c>
    </row>
    <row r="44" spans="3:8" x14ac:dyDescent="0.25">
      <c r="D44" s="90" t="s">
        <v>25</v>
      </c>
      <c r="E44" s="91"/>
      <c r="F44" s="91"/>
      <c r="G44" s="92"/>
      <c r="H44" s="93">
        <f>SUM(H36:H43)</f>
        <v>0</v>
      </c>
    </row>
    <row r="45" spans="3:8" x14ac:dyDescent="0.25">
      <c r="D45" s="90" t="s">
        <v>26</v>
      </c>
      <c r="E45" s="91"/>
      <c r="F45" s="91"/>
      <c r="G45" s="92"/>
      <c r="H45" s="104"/>
    </row>
    <row r="46" spans="3:8" x14ac:dyDescent="0.25">
      <c r="D46" s="90" t="s">
        <v>27</v>
      </c>
      <c r="E46" s="91"/>
      <c r="F46" s="91"/>
      <c r="G46" s="92"/>
      <c r="H46" s="100">
        <f>ROUND(H44*H45,0)</f>
        <v>0</v>
      </c>
    </row>
    <row r="48" spans="3:8" x14ac:dyDescent="0.25">
      <c r="F48" s="94" t="s">
        <v>28</v>
      </c>
      <c r="G48" s="95"/>
      <c r="H48" s="101">
        <f>+H46</f>
        <v>0</v>
      </c>
    </row>
    <row r="49" spans="6:8" x14ac:dyDescent="0.25">
      <c r="F49" s="94" t="s">
        <v>29</v>
      </c>
      <c r="G49" s="95"/>
      <c r="H49" s="101">
        <f>ROUND((H48*24.07%),0)</f>
        <v>0</v>
      </c>
    </row>
    <row r="50" spans="6:8" x14ac:dyDescent="0.25">
      <c r="F50" s="94" t="s">
        <v>30</v>
      </c>
      <c r="G50" s="95"/>
      <c r="H50" s="101">
        <f>ROUND((H48+H49)*19%,0)</f>
        <v>0</v>
      </c>
    </row>
    <row r="51" spans="6:8" x14ac:dyDescent="0.25">
      <c r="F51" s="90" t="s">
        <v>31</v>
      </c>
      <c r="G51" s="92"/>
      <c r="H51" s="102">
        <f>SUM(H48:H50)</f>
        <v>0</v>
      </c>
    </row>
  </sheetData>
  <sheetProtection algorithmName="SHA-512" hashValue="J2Kg+QulSEcvXVpffyv/pT6ElNs4Q7OXk5q+mLYFqRzgezHUmv7tDBv4LOdpEQIWOOGvunYjdhEx7yp9+grOhw==" saltValue="Bcbw+okZZsFHm+m/SdK4cQ==" spinCount="100000" sheet="1" objects="1" scenarios="1"/>
  <mergeCells count="22">
    <mergeCell ref="C11:H11"/>
    <mergeCell ref="F9:H9"/>
    <mergeCell ref="B2:F2"/>
    <mergeCell ref="C3:E3"/>
    <mergeCell ref="F48:G48"/>
    <mergeCell ref="D25:G25"/>
    <mergeCell ref="D26:G26"/>
    <mergeCell ref="F28:G28"/>
    <mergeCell ref="F29:G29"/>
    <mergeCell ref="F30:G30"/>
    <mergeCell ref="F31:G31"/>
    <mergeCell ref="C12:H12"/>
    <mergeCell ref="D24:G24"/>
    <mergeCell ref="D5:H5"/>
    <mergeCell ref="E7:H7"/>
    <mergeCell ref="F49:G49"/>
    <mergeCell ref="F50:G50"/>
    <mergeCell ref="F51:G51"/>
    <mergeCell ref="C34:H34"/>
    <mergeCell ref="D44:G44"/>
    <mergeCell ref="D45:G45"/>
    <mergeCell ref="D46:G4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C5B01F7F76E9D498C99247B820F66B5" ma:contentTypeVersion="7" ma:contentTypeDescription="Crear nuevo documento." ma:contentTypeScope="" ma:versionID="14766be761fb346dfd1b927a4a0400e5">
  <xsd:schema xmlns:xsd="http://www.w3.org/2001/XMLSchema" xmlns:xs="http://www.w3.org/2001/XMLSchema" xmlns:p="http://schemas.microsoft.com/office/2006/metadata/properties" xmlns:ns2="d7a79fde-fcee-4392-b176-66b49f5b2be8" targetNamespace="http://schemas.microsoft.com/office/2006/metadata/properties" ma:root="true" ma:fieldsID="03de1d73435f50552dc799e226eac7d0" ns2:_="">
    <xsd:import namespace="d7a79fde-fcee-4392-b176-66b49f5b2b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a79fde-fcee-4392-b176-66b49f5b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69880C-442D-4545-B8DD-8A2F149C6B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8DFBEF9-7A63-4AF2-8330-9D1335AECC5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455AD92-5FA9-4359-B1D0-DAE92F62E6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a79fde-fcee-4392-b176-66b49f5b2b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Presup. Monterrey</vt:lpstr>
      <vt:lpstr>Form1 - Monterrey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Edisson Santiago Deaza Gomez</dc:creator>
  <cp:keywords/>
  <dc:description/>
  <cp:lastModifiedBy>Edisson Santiago Deaza Gomez</cp:lastModifiedBy>
  <cp:revision/>
  <dcterms:created xsi:type="dcterms:W3CDTF">2026-07-22T16:02:34Z</dcterms:created>
  <dcterms:modified xsi:type="dcterms:W3CDTF">2026-07-23T21:12:13Z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0x0101007C5B01F7F76E9D498C99247B820F66B5</vt:lpwstr>
  </property>
</Properties>
</file>