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mc:AlternateContent xmlns:mc="http://schemas.openxmlformats.org/markup-compatibility/2006">
    <mc:Choice Requires="x15">
      <x15ac:absPath xmlns:x15ac="http://schemas.microsoft.com/office/spreadsheetml/2010/11/ac" url="https://fiscaliagovco-my.sharepoint.com/personal/maria_karam_fiscalia_gov_co/Documents/AÑO 2026/AAA PROCESO 2026/13) # 315 LICENCIAS SCENCE 27 abril directa/licencias sence 25 mayo subasta/"/>
    </mc:Choice>
  </mc:AlternateContent>
  <xr:revisionPtr revIDLastSave="111" documentId="8_{8BAB2230-02D2-4529-82A8-50BF04248879}" xr6:coauthVersionLast="47" xr6:coauthVersionMax="47" xr10:uidLastSave="{0D117131-7BE9-43B4-8D5F-21B16B7C39D4}"/>
  <bookViews>
    <workbookView xWindow="-120" yWindow="-120" windowWidth="29040" windowHeight="15720" activeTab="3" xr2:uid="{00000000-000D-0000-FFFF-FFFF00000000}"/>
  </bookViews>
  <sheets>
    <sheet name="ANEXO 1" sheetId="1" r:id="rId1"/>
    <sheet name="ANEXO 2" sheetId="5" r:id="rId2"/>
    <sheet name="ANEXO 3.." sheetId="3" r:id="rId3"/>
    <sheet name="ANEXO4.."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1" i="4" l="1"/>
  <c r="S7" i="3"/>
  <c r="R7" i="3"/>
  <c r="Q7" i="3"/>
  <c r="P7" i="3"/>
  <c r="O10" i="1"/>
  <c r="L10" i="1" l="1"/>
  <c r="K10" i="1"/>
  <c r="J10" i="1"/>
  <c r="M10" i="1" s="1"/>
  <c r="I9" i="5"/>
  <c r="L9" i="5" s="1"/>
  <c r="K7" i="3" s="1"/>
  <c r="L7" i="3" s="1"/>
  <c r="M7" i="3" s="1"/>
  <c r="N7" i="3" s="1"/>
  <c r="N9" i="5" l="1"/>
  <c r="O9" i="5" s="1"/>
  <c r="N16" i="4"/>
  <c r="S16" i="3"/>
  <c r="A11" i="3"/>
  <c r="C3" i="3"/>
  <c r="C3" i="4" s="1"/>
  <c r="F7" i="3" l="1"/>
  <c r="P10" i="1" l="1"/>
  <c r="Q10" i="1" s="1"/>
  <c r="R10" i="1" s="1"/>
  <c r="R11" i="1" s="1"/>
  <c r="G7" i="3"/>
  <c r="H7" i="3" s="1"/>
  <c r="I7" i="3" s="1"/>
  <c r="N8" i="3" s="1"/>
  <c r="I8" i="3" l="1"/>
  <c r="F7" i="4"/>
  <c r="G7" i="4" s="1"/>
  <c r="H7" i="4" s="1"/>
  <c r="I7" i="4" s="1"/>
  <c r="S8" i="3" l="1"/>
  <c r="I8" i="4"/>
</calcChain>
</file>

<file path=xl/sharedStrings.xml><?xml version="1.0" encoding="utf-8"?>
<sst xmlns="http://schemas.openxmlformats.org/spreadsheetml/2006/main" count="93" uniqueCount="49">
  <si>
    <t>ANEXO 1</t>
  </si>
  <si>
    <t>ANÁLISIS DE COTIZACIONES</t>
  </si>
  <si>
    <t>ANALISIS DE VARIABLES</t>
  </si>
  <si>
    <t>VALORES SIN IVA</t>
  </si>
  <si>
    <t>ITEM</t>
  </si>
  <si>
    <t>DESCRIPCIÓN</t>
  </si>
  <si>
    <t>UNIDAD DE MEDIDA</t>
  </si>
  <si>
    <t>CANTIDAD</t>
  </si>
  <si>
    <t>COTIZACIÓN 1</t>
  </si>
  <si>
    <t>COTIZACIÓN 2</t>
  </si>
  <si>
    <t>VALOR UNITARIO SIN IVA</t>
  </si>
  <si>
    <t>VALOR SELECCIONADO</t>
  </si>
  <si>
    <t>COTIZACIÓN MÁS BAJA</t>
  </si>
  <si>
    <t>COTIZACIÓN MÁS ALTA</t>
  </si>
  <si>
    <t>PROMEDIO</t>
  </si>
  <si>
    <t>MEDIA ARITMÉTICA BAJA</t>
  </si>
  <si>
    <t>IVA</t>
  </si>
  <si>
    <t>VALOR UNITARIO INCLUIDO IVA</t>
  </si>
  <si>
    <t>VALOR TOTAL INCLUIDO IVA</t>
  </si>
  <si>
    <t>Unidad</t>
  </si>
  <si>
    <t>TOTAL ………………..</t>
  </si>
  <si>
    <t>ANEXO 2</t>
  </si>
  <si>
    <r>
      <rPr>
        <b/>
        <sz val="10"/>
        <color theme="1"/>
        <rFont val="Arial Narrow"/>
        <family val="2"/>
      </rPr>
      <t>NOTA:</t>
    </r>
    <r>
      <rPr>
        <sz val="10"/>
        <color theme="1"/>
        <rFont val="Arial Narrow"/>
        <family val="2"/>
      </rPr>
      <t xml:space="preserve">
El proponente, en la estructuración de su oferta económica, deberá presentar máximo dos decimales,  con el fin de no afectar el cálculo de variables como IVA,  AYS o AIU.
En el caso que se presenten más de dos decimales, se recomienda utilizar el método de redondeo estándar, esto es, si el tercer decimal es menor que 5, el segundo decimal se mantiene; si el tercer decimal es igual o mayor que 5, el segundo decimal se incrementa en uno
</t>
    </r>
  </si>
  <si>
    <t>ESTUDIO DE MERCADO DEFINITIVO</t>
  </si>
  <si>
    <t>ANÁLISIS DE COSTOS HISTÓRICOS</t>
  </si>
  <si>
    <t>ÍTEM</t>
  </si>
  <si>
    <t>NECESIDAD</t>
  </si>
  <si>
    <t>ANÁLISIS PROYECCIÓN COSTOS HISTÓRICOS (IPC / Índices - Serie de empalme)</t>
  </si>
  <si>
    <t>VALOR UNITARIO (excluido de IVA)</t>
  </si>
  <si>
    <t>IVA (excluido)</t>
  </si>
  <si>
    <t>https://www.dane.gov.co/index.php/estadisticas-por-tema/precios-y-costos/indice-de-precios-al-consumidor-ipc</t>
  </si>
  <si>
    <t>NOTAS:</t>
  </si>
  <si>
    <t>1) En el presente análisis se aplicó el procedimiento de aproximación generalmente aceptado por las reglas matemáticas denominado redondeo, que consiste en acercar los valores decimales al número entero más aproximado (a la baja, cuando el numero decimal sea menor a 5 o a la alta cuando el numero decimal sea igual o mayor a 5).</t>
  </si>
  <si>
    <t>Fecha de Elaboración</t>
  </si>
  <si>
    <t>Estudio del Sector  No:</t>
  </si>
  <si>
    <r>
      <t xml:space="preserve">VALOR TOTAL
</t>
    </r>
    <r>
      <rPr>
        <b/>
        <sz val="14"/>
        <color rgb="FFFF0000"/>
        <rFont val="Arial Narrow"/>
        <family val="2"/>
      </rPr>
      <t>(excluido de IVA</t>
    </r>
    <r>
      <rPr>
        <b/>
        <sz val="14"/>
        <color theme="1"/>
        <rFont val="Arial Narrow"/>
        <family val="2"/>
      </rPr>
      <t>)</t>
    </r>
  </si>
  <si>
    <r>
      <t>VALOR UNITARIO (</t>
    </r>
    <r>
      <rPr>
        <b/>
        <sz val="14"/>
        <color rgb="FFFF0000"/>
        <rFont val="Arial Narrow"/>
        <family val="2"/>
      </rPr>
      <t>excluido de IVA)</t>
    </r>
  </si>
  <si>
    <t xml:space="preserve">"ADQUISICIÓN DE EQUIPOS DE CÓMPUTO PARA LA FISCALÍA GENERAL DE LA
NACIÓN”. </t>
  </si>
  <si>
    <t>ACTUALIZACIÓN Y SOPORTE TÉCNICO DE LICENCIAS A PERPETUIDAD SCENE-3D ZONE 2026 PARA PROCESAMIENTO DE DATOS 3D A PARTIR DE ESCANERES LASER FARO FOCUS
(Según Especificaciones Técnicas)</t>
  </si>
  <si>
    <t>ACTUALIZACIÓN Y SOPORTE TÉCNICO DE LICENCIAS A PERPETUIDAD SCENE-3D ZONE 2026 PARA PROCESAMIENTO DE DATOS 3D A PARTIR DE ESCÁNERES LASER FARO FOCUS, EXISTENTES EN LOS GRUPOS DE ARQUITECTURA, INGENIERÍA CIVIL Y TOPOGRAFÍA DEL CTI.</t>
  </si>
  <si>
    <t xml:space="preserve">ACTUALIZACIÓN Y SOPORTE TÉCNICO DE LICENCIAS A PERPETUIDAD SCENE-3D ZONE 2026 PARA PROCESAMIENTO DE DATOS 3D A PARTIR DE ESCANERES LASER FARO FOCUS
(Según Especificaciones Técnicas)
</t>
  </si>
  <si>
    <t>UID-FARO 02 de junio del 2026 AT Vigencia de la propuesta económica, 30 días calendario.</t>
  </si>
  <si>
    <t xml:space="preserve"> DICIEMBRE 2025
CONTRATO-FGN-NC-0371-2025</t>
  </si>
  <si>
    <t xml:space="preserve">  2026</t>
  </si>
  <si>
    <t>VALOR COSTOS HISTORICOS</t>
  </si>
  <si>
    <t>GRUPO ABSTRACT SAS  3 JUNIO VIGENCIA 17 JULIO AT</t>
  </si>
  <si>
    <t>Fecha de elaboración: 11/06/2026</t>
  </si>
  <si>
    <t>ANEXO 4</t>
  </si>
  <si>
    <t>ANEXO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</si>
</sst>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quot;$&quot;#,##0.00"/>
    <numFmt numFmtId="165" formatCode="&quot;$&quot;#,##0"/>
    <numFmt numFmtId="166" formatCode="_(&quot;$&quot;\ * #,##0.00_);_(&quot;$&quot;\ * \(#,##0.00\);_(&quot;$&quot;\ * &quot;-&quot;??_);_(@_)"/>
    <numFmt numFmtId="167" formatCode="_-&quot;$&quot;* #,##0.00_-;\-&quot;$&quot;* #,##0.00_-;_-&quot;$&quot;* &quot;-&quot;??_-;_-@_-"/>
    <numFmt numFmtId="168" formatCode="_-&quot;$&quot;* #,##0_-;\-&quot;$&quot;* #,##0_-;_-&quot;$&quot;* &quot;-&quot;??_-;_-@_-"/>
  </numFmts>
  <fonts count="32">
    <font>
      <sz val="11"/>
      <color theme="1"/>
      <name val="Calibri"/>
      <charset val="134"/>
      <scheme val="minor"/>
    </font>
    <font>
      <sz val="11"/>
      <color theme="1"/>
      <name val="Calibri"/>
      <family val="2"/>
      <scheme val="minor"/>
    </font>
    <font>
      <b/>
      <sz val="11"/>
      <color theme="1"/>
      <name val="Arial Narrow"/>
      <family val="2"/>
    </font>
    <font>
      <sz val="12"/>
      <color theme="1"/>
      <name val="Arial Narrow"/>
      <family val="2"/>
    </font>
    <font>
      <sz val="11"/>
      <color theme="1"/>
      <name val="Arial Narrow"/>
      <family val="2"/>
    </font>
    <font>
      <b/>
      <sz val="8"/>
      <color theme="1"/>
      <name val="Arial Narrow"/>
      <family val="2"/>
    </font>
    <font>
      <sz val="10"/>
      <color theme="1"/>
      <name val="Arial Narrow"/>
      <family val="2"/>
    </font>
    <font>
      <sz val="10"/>
      <color theme="1"/>
      <name val="Calibri"/>
      <family val="2"/>
      <scheme val="minor"/>
    </font>
    <font>
      <b/>
      <sz val="12"/>
      <color theme="1"/>
      <name val="Arial Narrow"/>
      <family val="2"/>
    </font>
    <font>
      <sz val="12"/>
      <color rgb="FFFF0000"/>
      <name val="Arial Narrow"/>
      <family val="2"/>
    </font>
    <font>
      <b/>
      <sz val="12"/>
      <color rgb="FFFF0000"/>
      <name val="Arial Narrow"/>
      <family val="2"/>
    </font>
    <font>
      <sz val="12"/>
      <color rgb="FF44546A"/>
      <name val="Arial"/>
      <family val="2"/>
    </font>
    <font>
      <b/>
      <sz val="10"/>
      <color theme="1"/>
      <name val="Arial Narrow"/>
      <family val="2"/>
    </font>
    <font>
      <b/>
      <sz val="12"/>
      <name val="Arial Narrow"/>
      <family val="2"/>
    </font>
    <font>
      <sz val="8"/>
      <name val="Arial Narrow"/>
      <family val="2"/>
    </font>
    <font>
      <sz val="12"/>
      <name val="Arial Narrow"/>
      <family val="2"/>
    </font>
    <font>
      <sz val="11"/>
      <color theme="1"/>
      <name val="Calibri"/>
      <family val="2"/>
      <scheme val="minor"/>
    </font>
    <font>
      <sz val="10"/>
      <name val="Arial"/>
      <family val="2"/>
    </font>
    <font>
      <b/>
      <sz val="14"/>
      <name val="Arial Narrow"/>
      <family val="2"/>
    </font>
    <font>
      <sz val="14"/>
      <name val="Arial Narrow"/>
      <family val="2"/>
    </font>
    <font>
      <b/>
      <i/>
      <sz val="14"/>
      <name val="Arial Narrow"/>
      <family val="2"/>
    </font>
    <font>
      <b/>
      <sz val="14"/>
      <color theme="1"/>
      <name val="Arial Narrow"/>
      <family val="2"/>
    </font>
    <font>
      <b/>
      <sz val="14"/>
      <color rgb="FF000000"/>
      <name val="Arial Narrow"/>
      <family val="2"/>
    </font>
    <font>
      <sz val="10"/>
      <name val="Arial"/>
      <family val="2"/>
    </font>
    <font>
      <sz val="14"/>
      <color theme="1"/>
      <name val="Arial Narrow"/>
      <family val="2"/>
    </font>
    <font>
      <sz val="14"/>
      <color rgb="FF000000"/>
      <name val="Arial Narrow"/>
      <family val="2"/>
    </font>
    <font>
      <sz val="14"/>
      <color theme="0"/>
      <name val="Arial Narrow"/>
      <family val="2"/>
    </font>
    <font>
      <b/>
      <sz val="12"/>
      <color rgb="FFFF0000"/>
      <name val="Arial Narrow"/>
      <family val="2"/>
    </font>
    <font>
      <b/>
      <sz val="14"/>
      <color rgb="FFFF0000"/>
      <name val="Arial Narrow"/>
      <family val="2"/>
    </font>
    <font>
      <u/>
      <sz val="11"/>
      <color theme="10"/>
      <name val="Calibri"/>
      <family val="2"/>
      <scheme val="minor"/>
    </font>
    <font>
      <sz val="9"/>
      <color theme="1"/>
      <name val="Arial Narrow"/>
      <family val="2"/>
    </font>
    <font>
      <b/>
      <sz val="9"/>
      <color theme="1"/>
      <name val="Arial Narrow"/>
      <family val="2"/>
    </font>
  </fonts>
  <fills count="14">
    <fill>
      <patternFill patternType="none"/>
    </fill>
    <fill>
      <patternFill patternType="gray125"/>
    </fill>
    <fill>
      <patternFill patternType="solid">
        <fgColor theme="3" tint="0.79995117038483843"/>
        <bgColor indexed="64"/>
      </patternFill>
    </fill>
    <fill>
      <patternFill patternType="solid">
        <fgColor rgb="FFD9D9D9"/>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rgb="FFC0C0C0"/>
        <bgColor indexed="64"/>
      </patternFill>
    </fill>
    <fill>
      <patternFill patternType="solid">
        <fgColor theme="9" tint="0.39997558519241921"/>
        <bgColor indexed="64"/>
      </patternFill>
    </fill>
    <fill>
      <patternFill patternType="solid">
        <fgColor rgb="FFC0C0C0"/>
        <bgColor rgb="FF000000"/>
      </patternFill>
    </fill>
    <fill>
      <patternFill patternType="solid">
        <fgColor theme="2" tint="-9.9978637043366805E-2"/>
        <bgColor indexed="64"/>
      </patternFill>
    </fill>
    <fill>
      <patternFill patternType="solid">
        <fgColor rgb="FFFFFFFF"/>
        <bgColor indexed="64"/>
      </patternFill>
    </fill>
    <fill>
      <patternFill patternType="solid">
        <fgColor theme="2"/>
        <bgColor indexed="64"/>
      </patternFill>
    </fill>
    <fill>
      <patternFill patternType="solid">
        <fgColor theme="7" tint="0.79998168889431442"/>
        <bgColor indexed="64"/>
      </patternFill>
    </fill>
  </fills>
  <borders count="18">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medium">
        <color auto="1"/>
      </right>
      <top style="medium">
        <color auto="1"/>
      </top>
      <bottom style="medium">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s>
  <cellStyleXfs count="8">
    <xf numFmtId="0" fontId="0" fillId="0" borderId="0"/>
    <xf numFmtId="44" fontId="16" fillId="0" borderId="0" applyFont="0" applyFill="0" applyBorder="0" applyAlignment="0" applyProtection="0"/>
    <xf numFmtId="0" fontId="17" fillId="0" borderId="0"/>
    <xf numFmtId="0" fontId="1" fillId="0" borderId="0"/>
    <xf numFmtId="0" fontId="23" fillId="0" borderId="0"/>
    <xf numFmtId="9" fontId="1" fillId="0" borderId="0" applyFont="0" applyFill="0" applyBorder="0" applyAlignment="0" applyProtection="0"/>
    <xf numFmtId="167" fontId="1" fillId="0" borderId="0" applyFont="0" applyFill="0" applyBorder="0" applyAlignment="0" applyProtection="0"/>
    <xf numFmtId="0" fontId="29" fillId="0" borderId="0" applyNumberFormat="0" applyFill="0" applyBorder="0" applyAlignment="0" applyProtection="0"/>
  </cellStyleXfs>
  <cellXfs count="137">
    <xf numFmtId="0" fontId="0" fillId="0" borderId="0" xfId="0"/>
    <xf numFmtId="0" fontId="2" fillId="0" borderId="0" xfId="0" applyFont="1" applyAlignment="1">
      <alignment vertical="center"/>
    </xf>
    <xf numFmtId="0" fontId="3" fillId="0" borderId="0" xfId="0" applyFont="1"/>
    <xf numFmtId="0" fontId="4" fillId="0" borderId="0" xfId="0" applyFont="1" applyAlignment="1">
      <alignment vertical="center"/>
    </xf>
    <xf numFmtId="0" fontId="4" fillId="0" borderId="0" xfId="0" applyFont="1" applyAlignment="1">
      <alignment horizontal="left" vertical="center"/>
    </xf>
    <xf numFmtId="0" fontId="0" fillId="0" borderId="0" xfId="0" applyAlignment="1">
      <alignment horizontal="center" vertical="center"/>
    </xf>
    <xf numFmtId="0" fontId="2" fillId="0" borderId="0" xfId="0" applyFont="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center" vertical="center"/>
    </xf>
    <xf numFmtId="0" fontId="5" fillId="3" borderId="7"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8" xfId="0" applyFont="1" applyBorder="1" applyAlignment="1">
      <alignment horizontal="left" vertical="center" wrapText="1"/>
    </xf>
    <xf numFmtId="3" fontId="4" fillId="0" borderId="7" xfId="0" applyNumberFormat="1" applyFont="1" applyBorder="1" applyAlignment="1">
      <alignment horizontal="center" vertical="center" wrapText="1"/>
    </xf>
    <xf numFmtId="164" fontId="4" fillId="0" borderId="7" xfId="0" applyNumberFormat="1" applyFont="1" applyBorder="1" applyAlignment="1">
      <alignment horizontal="center" vertical="center"/>
    </xf>
    <xf numFmtId="0" fontId="4" fillId="0" borderId="7" xfId="0" applyFont="1" applyBorder="1" applyAlignment="1">
      <alignment horizontal="center" vertical="center" wrapText="1"/>
    </xf>
    <xf numFmtId="0" fontId="4" fillId="0" borderId="0" xfId="0" applyFont="1" applyAlignment="1">
      <alignment horizontal="left" vertical="center" wrapText="1"/>
    </xf>
    <xf numFmtId="0" fontId="8" fillId="0" borderId="0" xfId="0" applyFont="1"/>
    <xf numFmtId="0" fontId="9" fillId="0" borderId="0" xfId="0" applyFont="1"/>
    <xf numFmtId="3" fontId="3" fillId="0" borderId="0" xfId="0" applyNumberFormat="1" applyFont="1"/>
    <xf numFmtId="0" fontId="10" fillId="0" borderId="0" xfId="0" applyFont="1"/>
    <xf numFmtId="0" fontId="3" fillId="0" borderId="0" xfId="0" applyFont="1" applyAlignment="1">
      <alignment horizontal="left"/>
    </xf>
    <xf numFmtId="0" fontId="3" fillId="0" borderId="0" xfId="0" applyFont="1" applyAlignment="1">
      <alignment horizontal="center"/>
    </xf>
    <xf numFmtId="164" fontId="2" fillId="2" borderId="8" xfId="0" applyNumberFormat="1" applyFont="1" applyFill="1" applyBorder="1" applyAlignment="1">
      <alignment horizontal="center" vertical="center"/>
    </xf>
    <xf numFmtId="164" fontId="2" fillId="0" borderId="0" xfId="0" applyNumberFormat="1" applyFont="1" applyAlignment="1">
      <alignment vertical="center"/>
    </xf>
    <xf numFmtId="0" fontId="11" fillId="0" borderId="0" xfId="0" applyFont="1"/>
    <xf numFmtId="165" fontId="3" fillId="0" borderId="0" xfId="0" applyNumberFormat="1" applyFont="1"/>
    <xf numFmtId="0" fontId="3" fillId="4" borderId="0" xfId="0" applyFont="1" applyFill="1"/>
    <xf numFmtId="0" fontId="3" fillId="4" borderId="0" xfId="0" applyFont="1" applyFill="1" applyAlignment="1">
      <alignment horizontal="left"/>
    </xf>
    <xf numFmtId="0" fontId="3" fillId="4" borderId="0" xfId="0" applyFont="1" applyFill="1" applyAlignment="1">
      <alignment horizontal="center"/>
    </xf>
    <xf numFmtId="3" fontId="3" fillId="4" borderId="0" xfId="0" applyNumberFormat="1" applyFont="1" applyFill="1"/>
    <xf numFmtId="164" fontId="4" fillId="0" borderId="0" xfId="0" applyNumberFormat="1" applyFont="1" applyAlignment="1">
      <alignment horizontal="center" vertical="center"/>
    </xf>
    <xf numFmtId="164" fontId="4" fillId="0" borderId="7" xfId="0" applyNumberFormat="1" applyFont="1" applyBorder="1" applyAlignment="1">
      <alignment vertical="center"/>
    </xf>
    <xf numFmtId="164" fontId="2" fillId="2" borderId="7" xfId="0" applyNumberFormat="1" applyFont="1" applyFill="1" applyBorder="1" applyAlignment="1">
      <alignment vertical="center"/>
    </xf>
    <xf numFmtId="164" fontId="4" fillId="0" borderId="0" xfId="0" applyNumberFormat="1" applyFont="1" applyAlignment="1">
      <alignment vertical="center"/>
    </xf>
    <xf numFmtId="0" fontId="11" fillId="4" borderId="0" xfId="0" applyFont="1" applyFill="1"/>
    <xf numFmtId="165" fontId="3" fillId="4" borderId="0" xfId="0" applyNumberFormat="1" applyFont="1" applyFill="1"/>
    <xf numFmtId="165" fontId="4" fillId="0" borderId="0" xfId="0" applyNumberFormat="1" applyFont="1" applyAlignment="1">
      <alignment vertical="center"/>
    </xf>
    <xf numFmtId="0" fontId="4" fillId="0" borderId="0" xfId="0" applyFont="1" applyAlignment="1">
      <alignment horizontal="center" vertical="center" wrapText="1"/>
    </xf>
    <xf numFmtId="3" fontId="4" fillId="0" borderId="0" xfId="0" applyNumberFormat="1" applyFont="1" applyAlignment="1">
      <alignment horizontal="center" vertical="center" wrapText="1"/>
    </xf>
    <xf numFmtId="0" fontId="14" fillId="5" borderId="7" xfId="2" applyFont="1" applyFill="1" applyBorder="1" applyAlignment="1">
      <alignment horizontal="center" vertical="center" wrapText="1"/>
    </xf>
    <xf numFmtId="166" fontId="15" fillId="0" borderId="7" xfId="1" applyNumberFormat="1" applyFont="1" applyFill="1" applyBorder="1" applyAlignment="1">
      <alignment horizontal="center" vertical="center" wrapText="1"/>
    </xf>
    <xf numFmtId="165" fontId="4" fillId="0" borderId="0" xfId="0" applyNumberFormat="1" applyFont="1" applyAlignment="1">
      <alignment horizontal="center" vertical="center"/>
    </xf>
    <xf numFmtId="0" fontId="1" fillId="0" borderId="0" xfId="3"/>
    <xf numFmtId="0" fontId="22" fillId="4" borderId="10" xfId="3" applyFont="1" applyFill="1" applyBorder="1" applyAlignment="1">
      <alignment horizontal="center" vertical="center" wrapText="1"/>
    </xf>
    <xf numFmtId="0" fontId="21" fillId="4" borderId="15" xfId="4" applyFont="1" applyFill="1" applyBorder="1" applyAlignment="1">
      <alignment horizontal="center" vertical="center" wrapText="1"/>
    </xf>
    <xf numFmtId="0" fontId="24" fillId="0" borderId="14" xfId="3" applyFont="1" applyBorder="1"/>
    <xf numFmtId="0" fontId="22" fillId="4" borderId="3" xfId="3" applyFont="1" applyFill="1" applyBorder="1" applyAlignment="1">
      <alignment horizontal="center" vertical="center" wrapText="1"/>
    </xf>
    <xf numFmtId="0" fontId="18" fillId="4" borderId="11" xfId="4" applyFont="1" applyFill="1" applyBorder="1" applyAlignment="1">
      <alignment horizontal="center" vertical="center" wrapText="1"/>
    </xf>
    <xf numFmtId="0" fontId="19" fillId="0" borderId="14" xfId="3" applyFont="1" applyBorder="1"/>
    <xf numFmtId="168" fontId="21" fillId="6" borderId="16" xfId="6" applyNumberFormat="1" applyFont="1" applyFill="1" applyBorder="1" applyAlignment="1">
      <alignment horizontal="center" vertical="center" wrapText="1"/>
    </xf>
    <xf numFmtId="0" fontId="25" fillId="11" borderId="5" xfId="3" applyFont="1" applyFill="1" applyBorder="1" applyAlignment="1">
      <alignment horizontal="center" vertical="center"/>
    </xf>
    <xf numFmtId="0" fontId="25" fillId="4" borderId="17" xfId="3" applyFont="1" applyFill="1" applyBorder="1" applyAlignment="1">
      <alignment horizontal="center" vertical="center" wrapText="1"/>
    </xf>
    <xf numFmtId="168" fontId="25" fillId="11" borderId="5" xfId="6" applyNumberFormat="1" applyFont="1" applyFill="1" applyBorder="1" applyAlignment="1">
      <alignment horizontal="center" vertical="center"/>
    </xf>
    <xf numFmtId="168" fontId="24" fillId="4" borderId="17" xfId="6" applyNumberFormat="1" applyFont="1" applyFill="1" applyBorder="1" applyAlignment="1">
      <alignment horizontal="center" vertical="center" wrapText="1"/>
    </xf>
    <xf numFmtId="0" fontId="24" fillId="0" borderId="0" xfId="3" applyFont="1"/>
    <xf numFmtId="0" fontId="18" fillId="0" borderId="0" xfId="3" applyFont="1" applyAlignment="1">
      <alignment vertical="center"/>
    </xf>
    <xf numFmtId="0" fontId="26" fillId="0" borderId="0" xfId="3" applyFont="1" applyAlignment="1">
      <alignment vertical="center"/>
    </xf>
    <xf numFmtId="44" fontId="24" fillId="0" borderId="0" xfId="3" applyNumberFormat="1" applyFont="1"/>
    <xf numFmtId="0" fontId="21" fillId="4" borderId="0" xfId="3" applyFont="1" applyFill="1" applyAlignment="1">
      <alignment horizontal="left" vertical="center"/>
    </xf>
    <xf numFmtId="14" fontId="21" fillId="4" borderId="0" xfId="3" applyNumberFormat="1" applyFont="1" applyFill="1" applyAlignment="1">
      <alignment horizontal="left" vertical="center"/>
    </xf>
    <xf numFmtId="0" fontId="27" fillId="0" borderId="0" xfId="3" applyFont="1"/>
    <xf numFmtId="14" fontId="27" fillId="0" borderId="0" xfId="3" applyNumberFormat="1" applyFont="1" applyAlignment="1">
      <alignment horizontal="left"/>
    </xf>
    <xf numFmtId="168" fontId="25" fillId="12" borderId="5" xfId="6" applyNumberFormat="1" applyFont="1" applyFill="1" applyBorder="1" applyAlignment="1">
      <alignment horizontal="center" vertical="center"/>
    </xf>
    <xf numFmtId="0" fontId="29" fillId="0" borderId="0" xfId="7"/>
    <xf numFmtId="0" fontId="5" fillId="4" borderId="0" xfId="0" applyFont="1" applyFill="1" applyAlignment="1">
      <alignment horizontal="center" vertical="center" wrapText="1"/>
    </xf>
    <xf numFmtId="164" fontId="4" fillId="13" borderId="7" xfId="0" applyNumberFormat="1" applyFont="1" applyFill="1" applyBorder="1" applyAlignment="1">
      <alignment horizontal="center" vertical="center"/>
    </xf>
    <xf numFmtId="0" fontId="2" fillId="0" borderId="7" xfId="0" applyFont="1" applyBorder="1" applyAlignment="1">
      <alignment horizontal="center" vertical="center" wrapText="1"/>
    </xf>
    <xf numFmtId="0" fontId="30" fillId="0" borderId="0" xfId="0" applyFont="1" applyAlignment="1">
      <alignment vertical="center" wrapText="1"/>
    </xf>
    <xf numFmtId="165" fontId="4" fillId="0" borderId="7" xfId="0" applyNumberFormat="1" applyFont="1" applyBorder="1" applyAlignment="1">
      <alignment horizontal="center" vertical="center"/>
    </xf>
    <xf numFmtId="49" fontId="31" fillId="9" borderId="14" xfId="3" applyNumberFormat="1" applyFont="1" applyFill="1" applyBorder="1" applyAlignment="1">
      <alignment horizontal="center" vertical="center" wrapText="1"/>
    </xf>
    <xf numFmtId="49" fontId="21" fillId="9" borderId="12" xfId="3" applyNumberFormat="1" applyFont="1" applyFill="1" applyBorder="1" applyAlignment="1">
      <alignment horizontal="center" vertical="center" wrapText="1"/>
    </xf>
    <xf numFmtId="10" fontId="21" fillId="7" borderId="14" xfId="5" applyNumberFormat="1" applyFont="1" applyFill="1" applyBorder="1" applyAlignment="1">
      <alignment horizontal="center" vertical="center" wrapText="1"/>
    </xf>
    <xf numFmtId="10" fontId="21" fillId="7" borderId="12" xfId="5" applyNumberFormat="1" applyFont="1" applyFill="1" applyBorder="1" applyAlignment="1">
      <alignment horizontal="center" vertical="center" wrapText="1"/>
    </xf>
    <xf numFmtId="0" fontId="2" fillId="3" borderId="7" xfId="0" applyFont="1" applyFill="1" applyBorder="1" applyAlignment="1">
      <alignment horizontal="center" vertical="center" wrapText="1"/>
    </xf>
    <xf numFmtId="0" fontId="6" fillId="0" borderId="0" xfId="0" applyFont="1" applyAlignment="1">
      <alignment horizontal="left"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9" xfId="0" applyFont="1" applyFill="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9" xfId="0" applyFont="1" applyBorder="1" applyAlignment="1">
      <alignment horizontal="center" vertical="center" wrapText="1"/>
    </xf>
    <xf numFmtId="0" fontId="2" fillId="2" borderId="7" xfId="0" applyFont="1" applyFill="1" applyBorder="1" applyAlignment="1">
      <alignment horizontal="center" vertical="center" wrapText="1"/>
    </xf>
    <xf numFmtId="0" fontId="4" fillId="2" borderId="7" xfId="0" applyFont="1" applyFill="1" applyBorder="1" applyAlignment="1">
      <alignment horizontal="left" vertical="center" wrapText="1"/>
    </xf>
    <xf numFmtId="0" fontId="2" fillId="0" borderId="3" xfId="0" applyFont="1"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4" fillId="0" borderId="7" xfId="0" applyFont="1" applyBorder="1" applyAlignment="1">
      <alignment horizontal="left" vertical="center" wrapText="1"/>
    </xf>
    <xf numFmtId="0" fontId="12" fillId="3" borderId="7" xfId="0" applyFont="1" applyFill="1" applyBorder="1" applyAlignment="1">
      <alignment horizontal="center" vertical="center" wrapText="1"/>
    </xf>
    <xf numFmtId="0" fontId="13" fillId="0" borderId="7" xfId="0" applyFont="1" applyBorder="1" applyAlignment="1">
      <alignment horizontal="center" vertical="center"/>
    </xf>
    <xf numFmtId="0" fontId="21" fillId="5" borderId="1" xfId="4" applyFont="1" applyFill="1" applyBorder="1" applyAlignment="1">
      <alignment horizontal="center" vertical="center" wrapText="1"/>
    </xf>
    <xf numFmtId="0" fontId="21" fillId="5" borderId="2" xfId="4" applyFont="1" applyFill="1" applyBorder="1" applyAlignment="1">
      <alignment horizontal="center" vertical="center" wrapText="1"/>
    </xf>
    <xf numFmtId="0" fontId="21" fillId="5" borderId="9" xfId="4" applyFont="1" applyFill="1" applyBorder="1" applyAlignment="1">
      <alignment horizontal="center" vertical="center" wrapText="1"/>
    </xf>
    <xf numFmtId="0" fontId="22" fillId="3" borderId="10" xfId="3" applyFont="1" applyFill="1" applyBorder="1" applyAlignment="1">
      <alignment horizontal="center" vertical="center" wrapText="1"/>
    </xf>
    <xf numFmtId="0" fontId="22" fillId="3" borderId="12" xfId="3" applyFont="1" applyFill="1" applyBorder="1" applyAlignment="1">
      <alignment horizontal="center" vertical="center" wrapText="1"/>
    </xf>
    <xf numFmtId="0" fontId="21" fillId="10" borderId="1" xfId="3" applyFont="1" applyFill="1" applyBorder="1" applyAlignment="1">
      <alignment horizontal="center" vertical="center" wrapText="1"/>
    </xf>
    <xf numFmtId="0" fontId="21" fillId="10" borderId="2" xfId="3" applyFont="1" applyFill="1" applyBorder="1" applyAlignment="1">
      <alignment horizontal="center" vertical="center" wrapText="1"/>
    </xf>
    <xf numFmtId="0" fontId="21" fillId="10" borderId="9" xfId="3" applyFont="1" applyFill="1" applyBorder="1" applyAlignment="1">
      <alignment horizontal="center" vertical="center" wrapText="1"/>
    </xf>
    <xf numFmtId="168" fontId="24" fillId="12" borderId="1" xfId="6" applyNumberFormat="1" applyFont="1" applyFill="1" applyBorder="1" applyAlignment="1">
      <alignment horizontal="center" vertical="center" wrapText="1"/>
    </xf>
    <xf numFmtId="168" fontId="24" fillId="12" borderId="9" xfId="6" applyNumberFormat="1" applyFont="1" applyFill="1" applyBorder="1" applyAlignment="1">
      <alignment horizontal="center" vertical="center" wrapText="1"/>
    </xf>
    <xf numFmtId="167" fontId="25" fillId="12" borderId="1" xfId="6" applyFont="1" applyFill="1" applyBorder="1" applyAlignment="1">
      <alignment horizontal="center" vertical="center"/>
    </xf>
    <xf numFmtId="167" fontId="25" fillId="12" borderId="9" xfId="6" applyFont="1" applyFill="1" applyBorder="1" applyAlignment="1">
      <alignment horizontal="center" vertical="center"/>
    </xf>
    <xf numFmtId="0" fontId="18" fillId="7" borderId="14" xfId="3" applyFont="1" applyFill="1" applyBorder="1" applyAlignment="1">
      <alignment horizontal="center" vertical="center" textRotation="90" wrapText="1"/>
    </xf>
    <xf numFmtId="0" fontId="18" fillId="7" borderId="16" xfId="3" applyFont="1" applyFill="1" applyBorder="1" applyAlignment="1">
      <alignment horizontal="center" vertical="center" textRotation="90" wrapText="1"/>
    </xf>
    <xf numFmtId="0" fontId="21" fillId="7" borderId="14" xfId="3" applyFont="1" applyFill="1" applyBorder="1" applyAlignment="1">
      <alignment horizontal="center" vertical="center" wrapText="1"/>
    </xf>
    <xf numFmtId="0" fontId="21" fillId="7" borderId="16" xfId="3" applyFont="1" applyFill="1" applyBorder="1" applyAlignment="1">
      <alignment horizontal="center" vertical="center" wrapText="1"/>
    </xf>
    <xf numFmtId="0" fontId="22" fillId="6" borderId="14" xfId="3" applyFont="1" applyFill="1" applyBorder="1" applyAlignment="1">
      <alignment horizontal="center" vertical="center" wrapText="1"/>
    </xf>
    <xf numFmtId="0" fontId="22" fillId="6" borderId="16" xfId="3" applyFont="1" applyFill="1" applyBorder="1" applyAlignment="1">
      <alignment horizontal="center" vertical="center" wrapText="1"/>
    </xf>
    <xf numFmtId="0" fontId="21" fillId="8" borderId="10" xfId="3" applyFont="1" applyFill="1" applyBorder="1" applyAlignment="1">
      <alignment horizontal="center" vertical="center" wrapText="1"/>
    </xf>
    <xf numFmtId="0" fontId="21" fillId="8" borderId="12" xfId="3" applyFont="1" applyFill="1" applyBorder="1" applyAlignment="1">
      <alignment horizontal="center" vertical="center" wrapText="1"/>
    </xf>
    <xf numFmtId="0" fontId="19" fillId="0" borderId="0" xfId="3" applyFont="1" applyAlignment="1">
      <alignment horizontal="left" vertical="top" wrapText="1"/>
    </xf>
    <xf numFmtId="0" fontId="18" fillId="6" borderId="1" xfId="3" applyFont="1" applyFill="1" applyBorder="1" applyAlignment="1">
      <alignment horizontal="center" vertical="center"/>
    </xf>
    <xf numFmtId="0" fontId="18" fillId="6" borderId="2" xfId="3" applyFont="1" applyFill="1" applyBorder="1" applyAlignment="1">
      <alignment horizontal="center" vertical="center"/>
    </xf>
    <xf numFmtId="0" fontId="18" fillId="6" borderId="9" xfId="3" applyFont="1" applyFill="1" applyBorder="1" applyAlignment="1">
      <alignment horizontal="center" vertical="center"/>
    </xf>
    <xf numFmtId="0" fontId="19" fillId="0" borderId="10" xfId="3" applyFont="1" applyBorder="1" applyAlignment="1">
      <alignment horizontal="center" vertical="center"/>
    </xf>
    <xf numFmtId="0" fontId="19" fillId="0" borderId="11" xfId="3" applyFont="1" applyBorder="1" applyAlignment="1">
      <alignment horizontal="center" vertical="center"/>
    </xf>
    <xf numFmtId="0" fontId="19" fillId="0" borderId="12" xfId="3" applyFont="1" applyBorder="1" applyAlignment="1">
      <alignment horizontal="center" vertical="center"/>
    </xf>
    <xf numFmtId="0" fontId="19" fillId="0" borderId="3" xfId="3" applyFont="1" applyBorder="1" applyAlignment="1">
      <alignment horizontal="center" vertical="center"/>
    </xf>
    <xf numFmtId="0" fontId="19" fillId="0" borderId="0" xfId="3" applyFont="1" applyAlignment="1">
      <alignment horizontal="center" vertical="center"/>
    </xf>
    <xf numFmtId="0" fontId="19" fillId="0" borderId="4" xfId="3" applyFont="1" applyBorder="1" applyAlignment="1">
      <alignment horizontal="center" vertical="center"/>
    </xf>
    <xf numFmtId="0" fontId="19" fillId="0" borderId="5" xfId="3" applyFont="1" applyBorder="1" applyAlignment="1">
      <alignment horizontal="center" vertical="center"/>
    </xf>
    <xf numFmtId="0" fontId="19" fillId="0" borderId="13" xfId="3" applyFont="1" applyBorder="1" applyAlignment="1">
      <alignment horizontal="center" vertical="center"/>
    </xf>
    <xf numFmtId="0" fontId="19" fillId="0" borderId="6" xfId="3" applyFont="1" applyBorder="1" applyAlignment="1">
      <alignment horizontal="center" vertical="center"/>
    </xf>
    <xf numFmtId="0" fontId="18" fillId="0" borderId="10" xfId="3" applyFont="1" applyBorder="1" applyAlignment="1">
      <alignment horizontal="center" vertical="center"/>
    </xf>
    <xf numFmtId="0" fontId="18" fillId="0" borderId="11" xfId="3" applyFont="1" applyBorder="1" applyAlignment="1">
      <alignment horizontal="center" vertical="center"/>
    </xf>
    <xf numFmtId="0" fontId="18" fillId="0" borderId="12" xfId="3" applyFont="1" applyBorder="1" applyAlignment="1">
      <alignment horizontal="center" vertical="center"/>
    </xf>
    <xf numFmtId="0" fontId="18" fillId="0" borderId="5" xfId="3" applyFont="1" applyBorder="1" applyAlignment="1">
      <alignment horizontal="center" vertical="center"/>
    </xf>
    <xf numFmtId="0" fontId="18" fillId="0" borderId="13" xfId="3" applyFont="1" applyBorder="1" applyAlignment="1">
      <alignment horizontal="center" vertical="center"/>
    </xf>
    <xf numFmtId="0" fontId="18" fillId="0" borderId="6" xfId="3" applyFont="1" applyBorder="1" applyAlignment="1">
      <alignment horizontal="center" vertical="center"/>
    </xf>
    <xf numFmtId="0" fontId="20" fillId="0" borderId="1" xfId="3" applyFont="1" applyBorder="1" applyAlignment="1">
      <alignment horizontal="center" vertical="center" wrapText="1"/>
    </xf>
    <xf numFmtId="0" fontId="20" fillId="0" borderId="2" xfId="3" applyFont="1" applyBorder="1" applyAlignment="1">
      <alignment horizontal="center" vertical="center" wrapText="1"/>
    </xf>
    <xf numFmtId="0" fontId="20" fillId="0" borderId="9" xfId="3" applyFont="1" applyBorder="1" applyAlignment="1">
      <alignment horizontal="center" vertical="center" wrapText="1"/>
    </xf>
    <xf numFmtId="0" fontId="19" fillId="0" borderId="1" xfId="3" applyFont="1" applyBorder="1" applyAlignment="1">
      <alignment horizontal="center" vertical="center"/>
    </xf>
    <xf numFmtId="0" fontId="19" fillId="0" borderId="2" xfId="3" applyFont="1" applyBorder="1" applyAlignment="1">
      <alignment horizontal="center" vertical="center"/>
    </xf>
    <xf numFmtId="0" fontId="6" fillId="0" borderId="0" xfId="0" applyFont="1" applyAlignment="1">
      <alignment vertical="center" wrapText="1"/>
    </xf>
    <xf numFmtId="0" fontId="7" fillId="0" borderId="0" xfId="0" applyFont="1" applyAlignment="1">
      <alignment vertical="center" wrapText="1"/>
    </xf>
    <xf numFmtId="0" fontId="2" fillId="0" borderId="7" xfId="0" applyFont="1" applyBorder="1" applyAlignment="1">
      <alignment horizontal="center" vertical="center" wrapText="1"/>
    </xf>
  </cellXfs>
  <cellStyles count="8">
    <cellStyle name="Hipervínculo" xfId="7" builtinId="8"/>
    <cellStyle name="Moneda" xfId="1" builtinId="4"/>
    <cellStyle name="Moneda 2" xfId="6" xr:uid="{B5136C43-EF17-4D2C-B153-3363F046B394}"/>
    <cellStyle name="Normal" xfId="0" builtinId="0"/>
    <cellStyle name="Normal 2" xfId="3" xr:uid="{B42BD20A-A51B-42D4-B933-C5F05BCBE6A3}"/>
    <cellStyle name="Normal_HERRAMIENTAS PARA TRANSPORTE" xfId="2" xr:uid="{00000000-0005-0000-0000-000031000000}"/>
    <cellStyle name="Normal_HERRAMIENTAS PARA TRANSPORTE 2" xfId="4" xr:uid="{CB469C23-51A4-4A7D-9C95-9950356F44DB}"/>
    <cellStyle name="Porcentaje 2" xfId="5" xr:uid="{D9BF3FAF-928F-4085-825F-31E92FFE861A}"/>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png"/><Relationship Id="rId1" Type="http://schemas.openxmlformats.org/officeDocument/2006/relationships/image" Target="../media/image3.em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266701</xdr:colOff>
      <xdr:row>1</xdr:row>
      <xdr:rowOff>190501</xdr:rowOff>
    </xdr:from>
    <xdr:to>
      <xdr:col>1</xdr:col>
      <xdr:colOff>1981201</xdr:colOff>
      <xdr:row>2</xdr:row>
      <xdr:rowOff>273286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66700" y="552450"/>
          <a:ext cx="2152650" cy="434975"/>
        </a:xfrm>
        <a:prstGeom prst="rect">
          <a:avLst/>
        </a:prstGeom>
      </xdr:spPr>
    </xdr:pic>
    <xdr:clientData/>
  </xdr:twoCellAnchor>
  <xdr:twoCellAnchor editAs="oneCell">
    <xdr:from>
      <xdr:col>0</xdr:col>
      <xdr:colOff>148167</xdr:colOff>
      <xdr:row>14</xdr:row>
      <xdr:rowOff>52917</xdr:rowOff>
    </xdr:from>
    <xdr:to>
      <xdr:col>7</xdr:col>
      <xdr:colOff>96141</xdr:colOff>
      <xdr:row>18</xdr:row>
      <xdr:rowOff>17072</xdr:rowOff>
    </xdr:to>
    <xdr:pic>
      <xdr:nvPicPr>
        <xdr:cNvPr id="3" name="Imagen 2">
          <a:extLst>
            <a:ext uri="{FF2B5EF4-FFF2-40B4-BE49-F238E27FC236}">
              <a16:creationId xmlns:a16="http://schemas.microsoft.com/office/drawing/2014/main" id="{66460E24-AFFF-3527-1015-D4F799285B8E}"/>
            </a:ext>
          </a:extLst>
        </xdr:cNvPr>
        <xdr:cNvPicPr>
          <a:picLocks noChangeAspect="1"/>
        </xdr:cNvPicPr>
      </xdr:nvPicPr>
      <xdr:blipFill>
        <a:blip xmlns:r="http://schemas.openxmlformats.org/officeDocument/2006/relationships" r:embed="rId2"/>
        <a:stretch>
          <a:fillRect/>
        </a:stretch>
      </xdr:blipFill>
      <xdr:spPr>
        <a:xfrm>
          <a:off x="148167" y="5863167"/>
          <a:ext cx="6382641" cy="99073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xdr:colOff>
      <xdr:row>1</xdr:row>
      <xdr:rowOff>167178</xdr:rowOff>
    </xdr:from>
    <xdr:to>
      <xdr:col>1</xdr:col>
      <xdr:colOff>2762251</xdr:colOff>
      <xdr:row>3</xdr:row>
      <xdr:rowOff>368180</xdr:rowOff>
    </xdr:to>
    <xdr:pic>
      <xdr:nvPicPr>
        <xdr:cNvPr id="2" name="Picture 1">
          <a:extLst>
            <a:ext uri="{FF2B5EF4-FFF2-40B4-BE49-F238E27FC236}">
              <a16:creationId xmlns:a16="http://schemas.microsoft.com/office/drawing/2014/main" id="{CC51A082-7630-4E7B-94E6-8DBB177EB6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19276" y="405303"/>
          <a:ext cx="2762250" cy="591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272143</xdr:colOff>
      <xdr:row>17</xdr:row>
      <xdr:rowOff>95250</xdr:rowOff>
    </xdr:from>
    <xdr:to>
      <xdr:col>6</xdr:col>
      <xdr:colOff>68927</xdr:colOff>
      <xdr:row>21</xdr:row>
      <xdr:rowOff>160702</xdr:rowOff>
    </xdr:to>
    <xdr:pic>
      <xdr:nvPicPr>
        <xdr:cNvPr id="3" name="Imagen 2">
          <a:extLst>
            <a:ext uri="{FF2B5EF4-FFF2-40B4-BE49-F238E27FC236}">
              <a16:creationId xmlns:a16="http://schemas.microsoft.com/office/drawing/2014/main" id="{C16F6208-F188-48F9-9339-C85F974047D9}"/>
            </a:ext>
          </a:extLst>
        </xdr:cNvPr>
        <xdr:cNvPicPr>
          <a:picLocks noChangeAspect="1"/>
        </xdr:cNvPicPr>
      </xdr:nvPicPr>
      <xdr:blipFill>
        <a:blip xmlns:r="http://schemas.openxmlformats.org/officeDocument/2006/relationships" r:embed="rId2"/>
        <a:stretch>
          <a:fillRect/>
        </a:stretch>
      </xdr:blipFill>
      <xdr:spPr>
        <a:xfrm>
          <a:off x="272143" y="7620000"/>
          <a:ext cx="6382641" cy="99073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15</xdr:col>
      <xdr:colOff>272143</xdr:colOff>
      <xdr:row>1</xdr:row>
      <xdr:rowOff>54429</xdr:rowOff>
    </xdr:from>
    <xdr:to>
      <xdr:col>31</xdr:col>
      <xdr:colOff>197634</xdr:colOff>
      <xdr:row>8</xdr:row>
      <xdr:rowOff>1417120</xdr:rowOff>
    </xdr:to>
    <xdr:pic>
      <xdr:nvPicPr>
        <xdr:cNvPr id="5" name="Imagen 4">
          <a:extLst>
            <a:ext uri="{FF2B5EF4-FFF2-40B4-BE49-F238E27FC236}">
              <a16:creationId xmlns:a16="http://schemas.microsoft.com/office/drawing/2014/main" id="{33042BE2-CC97-B169-7518-F12B00BB2282}"/>
            </a:ext>
          </a:extLst>
        </xdr:cNvPr>
        <xdr:cNvPicPr>
          <a:picLocks noChangeAspect="1"/>
        </xdr:cNvPicPr>
      </xdr:nvPicPr>
      <xdr:blipFill>
        <a:blip xmlns:r="http://schemas.openxmlformats.org/officeDocument/2006/relationships" r:embed="rId3"/>
        <a:stretch>
          <a:fillRect/>
        </a:stretch>
      </xdr:blipFill>
      <xdr:spPr>
        <a:xfrm>
          <a:off x="11606893" y="299358"/>
          <a:ext cx="12117491" cy="44106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190500</xdr:colOff>
      <xdr:row>1</xdr:row>
      <xdr:rowOff>428625</xdr:rowOff>
    </xdr:from>
    <xdr:to>
      <xdr:col>1</xdr:col>
      <xdr:colOff>2257425</xdr:colOff>
      <xdr:row>2</xdr:row>
      <xdr:rowOff>477886</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190500" y="885825"/>
          <a:ext cx="2505075" cy="506095"/>
        </a:xfrm>
        <a:prstGeom prst="rect">
          <a:avLst/>
        </a:prstGeom>
      </xdr:spPr>
    </xdr:pic>
    <xdr:clientData/>
  </xdr:twoCellAnchor>
  <xdr:twoCellAnchor editAs="oneCell">
    <xdr:from>
      <xdr:col>1</xdr:col>
      <xdr:colOff>0</xdr:colOff>
      <xdr:row>13</xdr:row>
      <xdr:rowOff>0</xdr:rowOff>
    </xdr:from>
    <xdr:to>
      <xdr:col>7</xdr:col>
      <xdr:colOff>250922</xdr:colOff>
      <xdr:row>16</xdr:row>
      <xdr:rowOff>169207</xdr:rowOff>
    </xdr:to>
    <xdr:pic>
      <xdr:nvPicPr>
        <xdr:cNvPr id="3" name="Imagen 2">
          <a:extLst>
            <a:ext uri="{FF2B5EF4-FFF2-40B4-BE49-F238E27FC236}">
              <a16:creationId xmlns:a16="http://schemas.microsoft.com/office/drawing/2014/main" id="{61A45C3F-75B3-4286-8618-215E238A49FE}"/>
            </a:ext>
          </a:extLst>
        </xdr:cNvPr>
        <xdr:cNvPicPr>
          <a:picLocks noChangeAspect="1"/>
        </xdr:cNvPicPr>
      </xdr:nvPicPr>
      <xdr:blipFill>
        <a:blip xmlns:r="http://schemas.openxmlformats.org/officeDocument/2006/relationships" r:embed="rId2"/>
        <a:stretch>
          <a:fillRect/>
        </a:stretch>
      </xdr:blipFill>
      <xdr:spPr>
        <a:xfrm>
          <a:off x="440531" y="7358063"/>
          <a:ext cx="6382641" cy="990738"/>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276225</xdr:colOff>
      <xdr:row>1</xdr:row>
      <xdr:rowOff>304801</xdr:rowOff>
    </xdr:from>
    <xdr:to>
      <xdr:col>1</xdr:col>
      <xdr:colOff>1924050</xdr:colOff>
      <xdr:row>2</xdr:row>
      <xdr:rowOff>412206</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76225" y="609600"/>
          <a:ext cx="2085975" cy="421640"/>
        </a:xfrm>
        <a:prstGeom prst="rect">
          <a:avLst/>
        </a:prstGeom>
      </xdr:spPr>
    </xdr:pic>
    <xdr:clientData/>
  </xdr:twoCellAnchor>
  <xdr:twoCellAnchor editAs="oneCell">
    <xdr:from>
      <xdr:col>0</xdr:col>
      <xdr:colOff>1</xdr:colOff>
      <xdr:row>13</xdr:row>
      <xdr:rowOff>76200</xdr:rowOff>
    </xdr:from>
    <xdr:to>
      <xdr:col>6</xdr:col>
      <xdr:colOff>80599</xdr:colOff>
      <xdr:row>16</xdr:row>
      <xdr:rowOff>9525</xdr:rowOff>
    </xdr:to>
    <xdr:pic>
      <xdr:nvPicPr>
        <xdr:cNvPr id="3" name="Imagen 2">
          <a:extLst>
            <a:ext uri="{FF2B5EF4-FFF2-40B4-BE49-F238E27FC236}">
              <a16:creationId xmlns:a16="http://schemas.microsoft.com/office/drawing/2014/main" id="{E913CAB0-8409-499B-9379-8A1D234FA036}"/>
            </a:ext>
          </a:extLst>
        </xdr:cNvPr>
        <xdr:cNvPicPr>
          <a:picLocks noChangeAspect="1"/>
        </xdr:cNvPicPr>
      </xdr:nvPicPr>
      <xdr:blipFill>
        <a:blip xmlns:r="http://schemas.openxmlformats.org/officeDocument/2006/relationships" r:embed="rId2"/>
        <a:stretch>
          <a:fillRect/>
        </a:stretch>
      </xdr:blipFill>
      <xdr:spPr>
        <a:xfrm>
          <a:off x="1" y="6038850"/>
          <a:ext cx="5890848" cy="9144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openxmlformats.org/officeDocument/2006/relationships/hyperlink" Target="https://www.dane.gov.co/index.php/estadisticas-por-tema/precios-y-costos/indice-de-precios-al-consumidor-ipc"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24"/>
  <sheetViews>
    <sheetView showGridLines="0" zoomScale="90" zoomScaleNormal="90" workbookViewId="0">
      <selection activeCell="M14" sqref="M14"/>
    </sheetView>
  </sheetViews>
  <sheetFormatPr baseColWidth="10" defaultColWidth="11.42578125" defaultRowHeight="16.5"/>
  <cols>
    <col min="1" max="1" width="6.5703125" style="3" customWidth="1"/>
    <col min="2" max="2" width="47.7109375" style="4" customWidth="1"/>
    <col min="3" max="3" width="11.42578125" style="3"/>
    <col min="4" max="4" width="11.28515625" style="3" customWidth="1"/>
    <col min="5" max="5" width="2.85546875" style="3" customWidth="1"/>
    <col min="6" max="6" width="14.28515625" style="3" customWidth="1"/>
    <col min="7" max="7" width="2.42578125" style="3" customWidth="1"/>
    <col min="8" max="8" width="11.140625" style="3" customWidth="1"/>
    <col min="9" max="9" width="2.140625" style="3" customWidth="1"/>
    <col min="10" max="10" width="14.42578125" style="3" customWidth="1"/>
    <col min="11" max="11" width="14.5703125" style="3" customWidth="1"/>
    <col min="12" max="12" width="14.42578125" style="3" customWidth="1"/>
    <col min="13" max="13" width="14.7109375" style="3" customWidth="1"/>
    <col min="14" max="14" width="1.85546875" style="3" customWidth="1"/>
    <col min="15" max="15" width="13" style="3" customWidth="1"/>
    <col min="16" max="16" width="12.85546875" style="3" customWidth="1"/>
    <col min="17" max="17" width="13.7109375" style="3" customWidth="1"/>
    <col min="18" max="18" width="14.140625" style="3" customWidth="1"/>
    <col min="19" max="16384" width="11.42578125" style="3"/>
  </cols>
  <sheetData>
    <row r="1" spans="1:18" ht="28.5" customHeight="1">
      <c r="A1" s="75" t="s">
        <v>0</v>
      </c>
      <c r="B1" s="76"/>
      <c r="C1" s="76"/>
      <c r="D1" s="76"/>
      <c r="E1" s="76"/>
      <c r="F1" s="76"/>
      <c r="G1" s="76"/>
      <c r="H1" s="76"/>
      <c r="I1" s="76"/>
      <c r="J1" s="76"/>
      <c r="K1" s="76"/>
      <c r="L1" s="76"/>
      <c r="M1" s="76"/>
      <c r="N1" s="76"/>
      <c r="O1" s="76"/>
      <c r="P1" s="76"/>
      <c r="Q1" s="76"/>
      <c r="R1" s="77"/>
    </row>
    <row r="2" spans="1:18" ht="27.75" customHeight="1">
      <c r="A2" s="83"/>
      <c r="B2" s="84"/>
      <c r="C2" s="75" t="s">
        <v>1</v>
      </c>
      <c r="D2" s="76"/>
      <c r="E2" s="76"/>
      <c r="F2" s="76"/>
      <c r="G2" s="76"/>
      <c r="H2" s="76"/>
      <c r="I2" s="76"/>
      <c r="J2" s="76"/>
      <c r="K2" s="76"/>
      <c r="L2" s="76"/>
      <c r="M2" s="76"/>
      <c r="N2" s="76"/>
      <c r="O2" s="76"/>
      <c r="P2" s="76"/>
      <c r="Q2" s="76"/>
      <c r="R2" s="77"/>
    </row>
    <row r="3" spans="1:18" ht="34.5" customHeight="1">
      <c r="A3" s="85"/>
      <c r="B3" s="86"/>
      <c r="C3" s="78" t="s">
        <v>39</v>
      </c>
      <c r="D3" s="79"/>
      <c r="E3" s="79"/>
      <c r="F3" s="79"/>
      <c r="G3" s="79"/>
      <c r="H3" s="79"/>
      <c r="I3" s="79"/>
      <c r="J3" s="79"/>
      <c r="K3" s="79"/>
      <c r="L3" s="79"/>
      <c r="M3" s="79"/>
      <c r="N3" s="79"/>
      <c r="O3" s="79"/>
      <c r="P3" s="79"/>
      <c r="Q3" s="79"/>
      <c r="R3" s="80"/>
    </row>
    <row r="4" spans="1:18" ht="15.75" customHeight="1">
      <c r="A4" s="5"/>
      <c r="B4" s="5"/>
      <c r="C4" s="6"/>
      <c r="D4" s="7"/>
      <c r="E4" s="7"/>
      <c r="F4" s="7"/>
    </row>
    <row r="5" spans="1:18" ht="15.75" customHeight="1">
      <c r="A5" s="5"/>
      <c r="B5" s="5"/>
      <c r="C5" s="6"/>
      <c r="D5" s="7"/>
      <c r="E5" s="7"/>
      <c r="F5" s="7"/>
    </row>
    <row r="6" spans="1:18" ht="22.5" customHeight="1">
      <c r="A6" s="5"/>
      <c r="B6" s="5"/>
      <c r="C6" s="6"/>
      <c r="D6" s="7"/>
      <c r="E6" s="7"/>
      <c r="F6" s="7"/>
      <c r="J6" s="89" t="s">
        <v>2</v>
      </c>
      <c r="K6" s="89"/>
      <c r="L6" s="89"/>
      <c r="M6" s="89"/>
    </row>
    <row r="7" spans="1:18" ht="24" customHeight="1">
      <c r="A7" s="5"/>
      <c r="B7" s="5"/>
      <c r="C7" s="6"/>
      <c r="D7" s="7"/>
      <c r="E7" s="7"/>
      <c r="F7" s="67" t="s">
        <v>41</v>
      </c>
      <c r="H7" s="67" t="s">
        <v>45</v>
      </c>
      <c r="J7" s="89" t="s">
        <v>3</v>
      </c>
      <c r="K7" s="89"/>
      <c r="L7" s="89"/>
      <c r="M7" s="89"/>
    </row>
    <row r="8" spans="1:18" ht="35.25" customHeight="1">
      <c r="A8" s="88" t="s">
        <v>4</v>
      </c>
      <c r="B8" s="88" t="s">
        <v>5</v>
      </c>
      <c r="C8" s="88" t="s">
        <v>6</v>
      </c>
      <c r="D8" s="88" t="s">
        <v>7</v>
      </c>
      <c r="E8" s="8"/>
      <c r="F8" s="66" t="s">
        <v>8</v>
      </c>
      <c r="H8" s="66" t="s">
        <v>9</v>
      </c>
      <c r="J8" s="39" t="s">
        <v>10</v>
      </c>
      <c r="K8" s="39" t="s">
        <v>10</v>
      </c>
      <c r="L8" s="39" t="s">
        <v>10</v>
      </c>
      <c r="M8" s="39" t="s">
        <v>10</v>
      </c>
      <c r="O8" s="81" t="s">
        <v>11</v>
      </c>
      <c r="P8" s="81"/>
      <c r="Q8" s="81"/>
      <c r="R8" s="81"/>
    </row>
    <row r="9" spans="1:18" s="1" customFormat="1" ht="46.5" customHeight="1">
      <c r="A9" s="88"/>
      <c r="B9" s="88"/>
      <c r="C9" s="88"/>
      <c r="D9" s="88"/>
      <c r="F9" s="9" t="s">
        <v>10</v>
      </c>
      <c r="H9" s="9" t="s">
        <v>10</v>
      </c>
      <c r="J9" s="39" t="s">
        <v>12</v>
      </c>
      <c r="K9" s="39" t="s">
        <v>13</v>
      </c>
      <c r="L9" s="39" t="s">
        <v>14</v>
      </c>
      <c r="M9" s="39" t="s">
        <v>15</v>
      </c>
      <c r="O9" s="9" t="s">
        <v>10</v>
      </c>
      <c r="P9" s="9" t="s">
        <v>16</v>
      </c>
      <c r="Q9" s="9" t="s">
        <v>17</v>
      </c>
      <c r="R9" s="9" t="s">
        <v>18</v>
      </c>
    </row>
    <row r="10" spans="1:18" ht="92.25" customHeight="1">
      <c r="A10" s="14">
        <v>1</v>
      </c>
      <c r="B10" s="11" t="s">
        <v>38</v>
      </c>
      <c r="C10" s="10" t="s">
        <v>19</v>
      </c>
      <c r="D10" s="12">
        <v>4</v>
      </c>
      <c r="F10" s="68">
        <v>48617565</v>
      </c>
      <c r="G10" s="8"/>
      <c r="H10" s="68">
        <v>52989728</v>
      </c>
      <c r="I10" s="8"/>
      <c r="J10" s="40">
        <f>ROUND(MIN(F10,H10),2)</f>
        <v>48617565</v>
      </c>
      <c r="K10" s="40">
        <f>ROUND(MAX(F10,H10),2)</f>
        <v>52989728</v>
      </c>
      <c r="L10" s="40">
        <f>ROUND(AVERAGE(F10,H10),2)</f>
        <v>50803646.5</v>
      </c>
      <c r="M10" s="40">
        <f>ROUND(AVERAGE(J10,L10),2)</f>
        <v>49710605.75</v>
      </c>
      <c r="N10" s="8"/>
      <c r="O10" s="13">
        <f>M10</f>
        <v>49710605.75</v>
      </c>
      <c r="P10" s="13">
        <f>ROUND(O10*19%,2)</f>
        <v>9445015.0899999999</v>
      </c>
      <c r="Q10" s="13">
        <f>ROUND(O10+P10,2)</f>
        <v>59155620.840000004</v>
      </c>
      <c r="R10" s="13">
        <f>ROUND(Q10*$D10,2)</f>
        <v>236622483.36000001</v>
      </c>
    </row>
    <row r="11" spans="1:18" ht="42" customHeight="1">
      <c r="A11" s="87" t="s">
        <v>20</v>
      </c>
      <c r="B11" s="87"/>
      <c r="C11" s="87"/>
      <c r="D11" s="87"/>
      <c r="F11" s="36"/>
      <c r="H11" s="36"/>
      <c r="O11" s="33"/>
      <c r="P11" s="30"/>
      <c r="Q11" s="33"/>
      <c r="R11" s="32">
        <f>ROUND(SUM(R10:R10),2)</f>
        <v>236622483.36000001</v>
      </c>
    </row>
    <row r="12" spans="1:18" ht="42" customHeight="1">
      <c r="A12" s="37"/>
      <c r="B12" s="15"/>
      <c r="C12" s="37"/>
      <c r="D12" s="38"/>
      <c r="F12" s="36"/>
      <c r="H12" s="36"/>
      <c r="O12" s="36"/>
      <c r="P12" s="41"/>
      <c r="Q12" s="36"/>
      <c r="R12" s="36"/>
    </row>
    <row r="13" spans="1:18" s="2" customFormat="1" ht="15.75">
      <c r="A13" s="16" t="s">
        <v>46</v>
      </c>
      <c r="B13" s="17"/>
      <c r="D13" s="18"/>
    </row>
    <row r="14" spans="1:18" s="2" customFormat="1" ht="15.75">
      <c r="A14" s="16"/>
      <c r="B14" s="17"/>
      <c r="D14" s="18"/>
    </row>
    <row r="15" spans="1:18" s="2" customFormat="1" ht="15.75">
      <c r="A15" s="16"/>
      <c r="D15" s="18"/>
    </row>
    <row r="16" spans="1:18" s="2" customFormat="1" ht="15.75">
      <c r="A16" s="20"/>
      <c r="D16" s="20"/>
    </row>
    <row r="17" spans="1:12" s="2" customFormat="1" ht="33" customHeight="1">
      <c r="A17" s="20"/>
      <c r="D17" s="20"/>
    </row>
    <row r="18" spans="1:12" s="2" customFormat="1" ht="15.75">
      <c r="A18" s="20"/>
      <c r="D18" s="20"/>
      <c r="J18" s="25"/>
      <c r="L18" s="25"/>
    </row>
    <row r="19" spans="1:12" s="2" customFormat="1" ht="15.75">
      <c r="A19" s="20"/>
      <c r="D19" s="20"/>
    </row>
    <row r="20" spans="1:12" s="2" customFormat="1" ht="15.75">
      <c r="A20" s="20"/>
      <c r="D20" s="20"/>
    </row>
    <row r="21" spans="1:12" s="2" customFormat="1" ht="15.75">
      <c r="A21" s="20"/>
      <c r="D21" s="20"/>
    </row>
    <row r="22" spans="1:12" s="2" customFormat="1" ht="15.75">
      <c r="A22" s="21"/>
      <c r="D22" s="18"/>
    </row>
    <row r="23" spans="1:12" s="2" customFormat="1" ht="15.75">
      <c r="A23" s="21"/>
      <c r="D23" s="18"/>
    </row>
    <row r="24" spans="1:12" s="2" customFormat="1" ht="15.75">
      <c r="A24" s="21"/>
      <c r="D24" s="18"/>
    </row>
  </sheetData>
  <mergeCells count="12">
    <mergeCell ref="A1:R1"/>
    <mergeCell ref="C2:R2"/>
    <mergeCell ref="C3:R3"/>
    <mergeCell ref="J6:M6"/>
    <mergeCell ref="J7:M7"/>
    <mergeCell ref="A2:B3"/>
    <mergeCell ref="O8:R8"/>
    <mergeCell ref="A11:D11"/>
    <mergeCell ref="A8:A9"/>
    <mergeCell ref="B8:B9"/>
    <mergeCell ref="C8:C9"/>
    <mergeCell ref="D8:D9"/>
  </mergeCells>
  <pageMargins left="0.7" right="0.7" top="0.75" bottom="0.75" header="0.3" footer="0.3"/>
  <pageSetup paperSize="5" scale="45"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E7AD05-5863-4CA1-A139-08A4646C8BFD}">
  <dimension ref="A1:Q21"/>
  <sheetViews>
    <sheetView showGridLines="0" zoomScale="70" zoomScaleNormal="70" workbookViewId="0">
      <selection activeCell="F16" sqref="F16"/>
    </sheetView>
  </sheetViews>
  <sheetFormatPr baseColWidth="10" defaultRowHeight="15"/>
  <cols>
    <col min="1" max="1" width="27.28515625" style="42" customWidth="1"/>
    <col min="2" max="2" width="28.140625" style="42" customWidth="1"/>
    <col min="3" max="3" width="16.28515625" style="42" customWidth="1"/>
    <col min="4" max="4" width="14.5703125" style="42" customWidth="1"/>
    <col min="5" max="5" width="1" style="42" customWidth="1"/>
    <col min="6" max="6" width="11.42578125" style="42"/>
    <col min="7" max="7" width="14.140625" style="42" bestFit="1" customWidth="1"/>
    <col min="8" max="8" width="1.28515625" style="42" customWidth="1"/>
    <col min="9" max="9" width="18.28515625" style="42" customWidth="1"/>
    <col min="10" max="10" width="13.28515625" style="42" customWidth="1"/>
    <col min="11" max="11" width="1.42578125" style="42" customWidth="1"/>
    <col min="12" max="12" width="22.85546875" style="42" customWidth="1"/>
    <col min="13" max="13" width="17.140625" style="42" hidden="1" customWidth="1"/>
    <col min="14" max="14" width="16.28515625" style="42" hidden="1" customWidth="1"/>
    <col min="15" max="15" width="20.5703125" style="42" hidden="1" customWidth="1"/>
    <col min="16" max="16384" width="11.42578125" style="42"/>
  </cols>
  <sheetData>
    <row r="1" spans="1:17" ht="18.75" thickBot="1">
      <c r="A1" s="111" t="s">
        <v>21</v>
      </c>
      <c r="B1" s="112"/>
      <c r="C1" s="112"/>
      <c r="D1" s="112"/>
      <c r="E1" s="112"/>
      <c r="F1" s="112"/>
      <c r="G1" s="112"/>
      <c r="H1" s="112"/>
      <c r="I1" s="112"/>
      <c r="J1" s="112"/>
      <c r="K1" s="112"/>
      <c r="L1" s="112"/>
      <c r="M1" s="112"/>
      <c r="N1" s="112"/>
      <c r="O1" s="113"/>
    </row>
    <row r="2" spans="1:17">
      <c r="A2" s="114"/>
      <c r="B2" s="115"/>
      <c r="C2" s="116"/>
      <c r="D2" s="123" t="s">
        <v>24</v>
      </c>
      <c r="E2" s="124"/>
      <c r="F2" s="124"/>
      <c r="G2" s="124"/>
      <c r="H2" s="124"/>
      <c r="I2" s="124"/>
      <c r="J2" s="124"/>
      <c r="K2" s="124"/>
      <c r="L2" s="124"/>
      <c r="M2" s="124"/>
      <c r="N2" s="124"/>
      <c r="O2" s="125"/>
    </row>
    <row r="3" spans="1:17" ht="15.75" thickBot="1">
      <c r="A3" s="117"/>
      <c r="B3" s="118"/>
      <c r="C3" s="119"/>
      <c r="D3" s="126"/>
      <c r="E3" s="127"/>
      <c r="F3" s="127"/>
      <c r="G3" s="127"/>
      <c r="H3" s="127"/>
      <c r="I3" s="127"/>
      <c r="J3" s="127"/>
      <c r="K3" s="127"/>
      <c r="L3" s="127"/>
      <c r="M3" s="127"/>
      <c r="N3" s="127"/>
      <c r="O3" s="128"/>
    </row>
    <row r="4" spans="1:17" ht="54" customHeight="1" thickBot="1">
      <c r="A4" s="120"/>
      <c r="B4" s="121"/>
      <c r="C4" s="122"/>
      <c r="D4" s="129" t="s">
        <v>37</v>
      </c>
      <c r="E4" s="130"/>
      <c r="F4" s="130"/>
      <c r="G4" s="130"/>
      <c r="H4" s="130"/>
      <c r="I4" s="130"/>
      <c r="J4" s="130"/>
      <c r="K4" s="130"/>
      <c r="L4" s="130"/>
      <c r="M4" s="130"/>
      <c r="N4" s="130"/>
      <c r="O4" s="131"/>
    </row>
    <row r="5" spans="1:17" ht="18.75" thickBot="1">
      <c r="A5" s="132"/>
      <c r="B5" s="133"/>
      <c r="C5" s="133"/>
      <c r="D5" s="133"/>
      <c r="E5" s="133"/>
      <c r="F5" s="133"/>
      <c r="G5" s="133"/>
      <c r="H5" s="133"/>
      <c r="I5" s="133"/>
      <c r="J5" s="133"/>
      <c r="K5" s="133"/>
      <c r="L5" s="133"/>
      <c r="M5" s="133"/>
      <c r="N5" s="133"/>
      <c r="O5" s="133"/>
    </row>
    <row r="6" spans="1:17" ht="44.25" customHeight="1" thickBot="1">
      <c r="A6" s="102" t="s">
        <v>25</v>
      </c>
      <c r="B6" s="104" t="s">
        <v>26</v>
      </c>
      <c r="C6" s="106" t="s">
        <v>6</v>
      </c>
      <c r="D6" s="106" t="s">
        <v>7</v>
      </c>
      <c r="E6" s="43"/>
      <c r="F6" s="108"/>
      <c r="G6" s="109"/>
      <c r="H6" s="44"/>
      <c r="I6" s="69" t="s">
        <v>42</v>
      </c>
      <c r="J6" s="70" t="s">
        <v>43</v>
      </c>
      <c r="K6" s="45"/>
      <c r="L6" s="90" t="s">
        <v>27</v>
      </c>
      <c r="M6" s="91"/>
      <c r="N6" s="91"/>
      <c r="O6" s="92"/>
    </row>
    <row r="7" spans="1:17" ht="72.75" thickBot="1">
      <c r="A7" s="103"/>
      <c r="B7" s="105"/>
      <c r="C7" s="107"/>
      <c r="D7" s="107"/>
      <c r="E7" s="46"/>
      <c r="F7" s="93" t="s">
        <v>10</v>
      </c>
      <c r="G7" s="94"/>
      <c r="H7" s="47"/>
      <c r="I7" s="71">
        <v>1.5226999999999999</v>
      </c>
      <c r="J7" s="72">
        <v>1.5891</v>
      </c>
      <c r="K7" s="48"/>
      <c r="L7" s="49" t="s">
        <v>36</v>
      </c>
      <c r="M7" s="49" t="s">
        <v>29</v>
      </c>
      <c r="N7" s="49" t="s">
        <v>28</v>
      </c>
      <c r="O7" s="49" t="s">
        <v>35</v>
      </c>
    </row>
    <row r="8" spans="1:17" ht="18.75" thickBot="1">
      <c r="A8" s="95"/>
      <c r="B8" s="96"/>
      <c r="C8" s="96"/>
      <c r="D8" s="96"/>
      <c r="E8" s="96"/>
      <c r="F8" s="96"/>
      <c r="G8" s="96"/>
      <c r="H8" s="96"/>
      <c r="I8" s="96"/>
      <c r="J8" s="96"/>
      <c r="K8" s="96"/>
      <c r="L8" s="96"/>
      <c r="M8" s="96"/>
      <c r="N8" s="96"/>
      <c r="O8" s="97"/>
    </row>
    <row r="9" spans="1:17" ht="149.25" thickBot="1">
      <c r="A9" s="14">
        <v>1</v>
      </c>
      <c r="B9" s="11" t="s">
        <v>38</v>
      </c>
      <c r="C9" s="10" t="s">
        <v>19</v>
      </c>
      <c r="D9" s="12">
        <v>4</v>
      </c>
      <c r="E9" s="50"/>
      <c r="F9" s="98">
        <v>52917983</v>
      </c>
      <c r="G9" s="99"/>
      <c r="H9" s="51"/>
      <c r="I9" s="100">
        <f>(J7/I7)*F9</f>
        <v>55225564.316871352</v>
      </c>
      <c r="J9" s="101"/>
      <c r="K9" s="51"/>
      <c r="L9" s="62">
        <f>ROUND(I9,2)</f>
        <v>55225564.32</v>
      </c>
      <c r="M9" s="52">
        <v>0</v>
      </c>
      <c r="N9" s="52">
        <f>ROUND(L9,2)</f>
        <v>55225564.32</v>
      </c>
      <c r="O9" s="53">
        <f>ROUND(N9*D9,2)</f>
        <v>220902257.28</v>
      </c>
    </row>
    <row r="10" spans="1:17" ht="18">
      <c r="A10" s="54"/>
      <c r="B10" s="54"/>
      <c r="C10" s="54"/>
      <c r="D10" s="54"/>
      <c r="E10" s="54"/>
      <c r="F10" s="54"/>
      <c r="G10" s="54"/>
      <c r="H10" s="54"/>
      <c r="I10" s="54"/>
      <c r="J10" s="54"/>
      <c r="K10" s="54"/>
      <c r="L10" s="54"/>
      <c r="M10" s="54"/>
      <c r="N10" s="54"/>
      <c r="O10" s="54"/>
      <c r="Q10" s="63" t="s">
        <v>30</v>
      </c>
    </row>
    <row r="11" spans="1:17" ht="18">
      <c r="A11" s="55" t="s">
        <v>31</v>
      </c>
      <c r="B11" s="55"/>
      <c r="C11" s="56"/>
      <c r="D11" s="56"/>
      <c r="E11" s="54"/>
      <c r="F11" s="54"/>
      <c r="G11" s="54"/>
      <c r="H11" s="54"/>
      <c r="I11" s="54"/>
      <c r="J11" s="54"/>
      <c r="K11" s="54"/>
      <c r="L11" s="54"/>
      <c r="M11" s="54"/>
      <c r="N11" s="54"/>
      <c r="O11" s="54"/>
    </row>
    <row r="12" spans="1:17" ht="18" customHeight="1">
      <c r="A12" s="110" t="s">
        <v>32</v>
      </c>
      <c r="B12" s="110"/>
      <c r="C12" s="110"/>
      <c r="D12" s="110"/>
      <c r="E12" s="110"/>
      <c r="F12" s="110"/>
      <c r="G12" s="110"/>
      <c r="H12" s="110"/>
      <c r="I12" s="110"/>
      <c r="J12" s="110"/>
      <c r="K12" s="110"/>
      <c r="L12" s="110"/>
      <c r="M12" s="54"/>
      <c r="N12" s="54"/>
      <c r="O12" s="54"/>
    </row>
    <row r="13" spans="1:17" ht="56.25" customHeight="1">
      <c r="A13" s="110"/>
      <c r="B13" s="110"/>
      <c r="C13" s="110"/>
      <c r="D13" s="110"/>
      <c r="E13" s="110"/>
      <c r="F13" s="110"/>
      <c r="G13" s="110"/>
      <c r="H13" s="110"/>
      <c r="I13" s="110"/>
      <c r="J13" s="110"/>
      <c r="K13" s="110"/>
      <c r="L13" s="110"/>
      <c r="M13" s="54"/>
      <c r="N13" s="54"/>
      <c r="O13" s="54"/>
    </row>
    <row r="14" spans="1:17" ht="18">
      <c r="A14" s="58" t="s">
        <v>33</v>
      </c>
      <c r="B14" s="59">
        <v>46184</v>
      </c>
      <c r="C14" s="54"/>
      <c r="D14" s="54"/>
      <c r="E14" s="54"/>
      <c r="F14" s="54"/>
      <c r="G14" s="54"/>
      <c r="H14" s="54"/>
      <c r="I14" s="57"/>
      <c r="J14" s="57"/>
      <c r="K14" s="54"/>
      <c r="L14" s="57"/>
      <c r="M14" s="54"/>
      <c r="N14" s="54"/>
      <c r="O14" s="54"/>
    </row>
    <row r="15" spans="1:17" ht="18">
      <c r="A15" s="58" t="s">
        <v>34</v>
      </c>
      <c r="B15" s="58">
        <v>315</v>
      </c>
      <c r="C15" s="54"/>
      <c r="D15" s="54"/>
      <c r="E15" s="54"/>
      <c r="F15" s="54"/>
      <c r="G15" s="54"/>
      <c r="H15" s="54"/>
      <c r="I15" s="54"/>
      <c r="J15" s="54"/>
      <c r="K15" s="54"/>
      <c r="L15" s="57"/>
      <c r="M15" s="54"/>
      <c r="N15" s="54"/>
      <c r="O15" s="54"/>
    </row>
    <row r="16" spans="1:17" ht="18">
      <c r="A16" s="60"/>
      <c r="B16" s="61"/>
      <c r="C16" s="54"/>
      <c r="D16" s="54"/>
      <c r="E16" s="54"/>
      <c r="F16" s="54"/>
      <c r="G16" s="54"/>
      <c r="H16" s="54"/>
      <c r="I16" s="54"/>
      <c r="J16" s="54"/>
      <c r="K16" s="54"/>
      <c r="L16" s="54"/>
      <c r="M16" s="54"/>
      <c r="N16" s="54"/>
      <c r="O16" s="54"/>
    </row>
    <row r="17" spans="1:15" ht="18">
      <c r="A17" s="54"/>
      <c r="B17" s="54"/>
      <c r="C17" s="54"/>
      <c r="D17" s="54"/>
      <c r="E17" s="54"/>
      <c r="F17" s="54"/>
      <c r="G17" s="54"/>
      <c r="H17" s="54"/>
      <c r="I17" s="54"/>
      <c r="J17" s="54"/>
      <c r="K17" s="54"/>
      <c r="L17" s="54"/>
      <c r="M17" s="54"/>
      <c r="N17" s="54"/>
      <c r="O17" s="54"/>
    </row>
    <row r="18" spans="1:15" ht="18">
      <c r="A18" s="54"/>
      <c r="B18" s="54"/>
      <c r="C18" s="54"/>
      <c r="D18" s="54"/>
      <c r="E18" s="54"/>
      <c r="F18" s="54"/>
      <c r="G18" s="54"/>
      <c r="H18" s="54"/>
      <c r="I18" s="54"/>
      <c r="J18" s="54"/>
      <c r="K18" s="54"/>
      <c r="L18" s="54"/>
      <c r="M18" s="54"/>
      <c r="N18" s="54"/>
      <c r="O18" s="54"/>
    </row>
    <row r="19" spans="1:15" ht="18">
      <c r="A19" s="54"/>
      <c r="B19" s="54"/>
      <c r="C19" s="54"/>
      <c r="D19" s="54"/>
      <c r="E19" s="54"/>
      <c r="F19" s="54"/>
      <c r="G19" s="54"/>
      <c r="H19" s="54"/>
      <c r="I19" s="54"/>
      <c r="J19" s="54"/>
      <c r="K19" s="54"/>
      <c r="L19" s="54"/>
      <c r="M19" s="54"/>
      <c r="N19" s="54"/>
      <c r="O19" s="54"/>
    </row>
    <row r="20" spans="1:15" ht="18">
      <c r="A20" s="54"/>
      <c r="B20" s="54"/>
      <c r="C20" s="54"/>
      <c r="D20" s="54"/>
      <c r="E20" s="54"/>
      <c r="F20" s="54"/>
      <c r="G20" s="54"/>
      <c r="H20" s="54"/>
      <c r="I20" s="54"/>
      <c r="J20" s="54"/>
      <c r="K20" s="54"/>
      <c r="L20" s="54"/>
      <c r="M20" s="54"/>
      <c r="N20" s="54"/>
      <c r="O20" s="54"/>
    </row>
    <row r="21" spans="1:15" ht="18">
      <c r="A21" s="54"/>
      <c r="B21" s="54"/>
      <c r="C21" s="54"/>
      <c r="D21" s="54"/>
      <c r="E21" s="54"/>
      <c r="F21" s="54"/>
      <c r="G21" s="54"/>
      <c r="H21" s="54"/>
      <c r="I21" s="54"/>
      <c r="J21" s="54"/>
      <c r="K21" s="54"/>
      <c r="L21" s="54"/>
      <c r="M21" s="54"/>
      <c r="N21" s="54"/>
      <c r="O21" s="54"/>
    </row>
  </sheetData>
  <mergeCells count="16">
    <mergeCell ref="A12:L13"/>
    <mergeCell ref="A1:O1"/>
    <mergeCell ref="A2:C4"/>
    <mergeCell ref="D2:O3"/>
    <mergeCell ref="D4:O4"/>
    <mergeCell ref="A5:O5"/>
    <mergeCell ref="L6:O6"/>
    <mergeCell ref="F7:G7"/>
    <mergeCell ref="A8:O8"/>
    <mergeCell ref="F9:G9"/>
    <mergeCell ref="I9:J9"/>
    <mergeCell ref="A6:A7"/>
    <mergeCell ref="B6:B7"/>
    <mergeCell ref="C6:C7"/>
    <mergeCell ref="D6:D7"/>
    <mergeCell ref="F6:G6"/>
  </mergeCells>
  <hyperlinks>
    <hyperlink ref="Q10" r:id="rId1" xr:uid="{A28075E4-E8BC-4B73-84BF-ED80D03B6075}"/>
  </hyperlinks>
  <pageMargins left="0.7" right="0.7" top="0.75" bottom="0.75" header="0.3" footer="0.3"/>
  <pageSetup paperSize="9" orientation="portrait" horizontalDpi="4294967293" verticalDpi="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24"/>
  <sheetViews>
    <sheetView showGridLines="0" zoomScale="80" zoomScaleNormal="80" workbookViewId="0">
      <selection sqref="A1:S1"/>
    </sheetView>
  </sheetViews>
  <sheetFormatPr baseColWidth="10" defaultColWidth="11.42578125" defaultRowHeight="16.5"/>
  <cols>
    <col min="1" max="1" width="6.5703125" style="3" customWidth="1"/>
    <col min="2" max="2" width="38.85546875" style="4" customWidth="1"/>
    <col min="3" max="3" width="11.42578125" style="3"/>
    <col min="4" max="4" width="11.42578125" style="3" customWidth="1"/>
    <col min="5" max="5" width="2.85546875" style="3" customWidth="1"/>
    <col min="6" max="6" width="15.140625" style="3" customWidth="1"/>
    <col min="7" max="7" width="12.140625" style="3" customWidth="1"/>
    <col min="8" max="8" width="14.5703125" style="3" customWidth="1"/>
    <col min="9" max="9" width="18.28515625" style="3" customWidth="1"/>
    <col min="10" max="10" width="5.7109375" style="3" customWidth="1"/>
    <col min="11" max="11" width="15.140625" style="3" customWidth="1"/>
    <col min="12" max="12" width="14.42578125" style="3" customWidth="1"/>
    <col min="13" max="13" width="14.5703125" style="3" customWidth="1"/>
    <col min="14" max="14" width="18.28515625" style="3" customWidth="1"/>
    <col min="15" max="15" width="6.140625" style="3" customWidth="1"/>
    <col min="16" max="16" width="14.42578125" style="3" customWidth="1"/>
    <col min="17" max="17" width="12.140625" style="3" customWidth="1"/>
    <col min="18" max="18" width="14.7109375" style="3" customWidth="1"/>
    <col min="19" max="19" width="19.42578125" style="3" customWidth="1"/>
    <col min="20" max="20" width="11.42578125" style="3"/>
    <col min="21" max="21" width="12.7109375" style="3" customWidth="1"/>
    <col min="22" max="16384" width="11.42578125" style="3"/>
  </cols>
  <sheetData>
    <row r="1" spans="1:23" ht="36" customHeight="1">
      <c r="A1" s="75" t="s">
        <v>48</v>
      </c>
      <c r="B1" s="76"/>
      <c r="C1" s="76"/>
      <c r="D1" s="76"/>
      <c r="E1" s="76"/>
      <c r="F1" s="76"/>
      <c r="G1" s="76"/>
      <c r="H1" s="76"/>
      <c r="I1" s="76"/>
      <c r="J1" s="76"/>
      <c r="K1" s="76"/>
      <c r="L1" s="76"/>
      <c r="M1" s="76"/>
      <c r="N1" s="76"/>
      <c r="O1" s="76"/>
      <c r="P1" s="76"/>
      <c r="Q1" s="76"/>
      <c r="R1" s="76"/>
      <c r="S1" s="77"/>
    </row>
    <row r="2" spans="1:23" ht="36" customHeight="1">
      <c r="A2" s="83"/>
      <c r="B2" s="84"/>
      <c r="C2" s="75"/>
      <c r="D2" s="76"/>
      <c r="E2" s="76"/>
      <c r="F2" s="76"/>
      <c r="G2" s="76"/>
      <c r="H2" s="76"/>
      <c r="I2" s="76"/>
      <c r="J2" s="76"/>
      <c r="K2" s="76"/>
      <c r="L2" s="76"/>
      <c r="M2" s="76"/>
      <c r="N2" s="76"/>
      <c r="O2" s="76"/>
      <c r="P2" s="76"/>
      <c r="Q2" s="76"/>
      <c r="R2" s="76"/>
      <c r="S2" s="77"/>
    </row>
    <row r="3" spans="1:23" ht="62.25" customHeight="1">
      <c r="A3" s="85"/>
      <c r="B3" s="86"/>
      <c r="C3" s="78" t="str">
        <f>'ANEXO 1'!C3:R3</f>
        <v>ACTUALIZACIÓN Y SOPORTE TÉCNICO DE LICENCIAS A PERPETUIDAD SCENE-3D ZONE 2026 PARA PROCESAMIENTO DE DATOS 3D A PARTIR DE ESCÁNERES LASER FARO FOCUS, EXISTENTES EN LOS GRUPOS DE ARQUITECTURA, INGENIERÍA CIVIL Y TOPOGRAFÍA DEL CTI.</v>
      </c>
      <c r="D3" s="79"/>
      <c r="E3" s="79"/>
      <c r="F3" s="79"/>
      <c r="G3" s="79"/>
      <c r="H3" s="79"/>
      <c r="I3" s="79"/>
      <c r="J3" s="79"/>
      <c r="K3" s="79"/>
      <c r="L3" s="79"/>
      <c r="M3" s="79"/>
      <c r="N3" s="79"/>
      <c r="O3" s="79"/>
      <c r="P3" s="79"/>
      <c r="Q3" s="79"/>
      <c r="R3" s="79"/>
      <c r="S3" s="80"/>
    </row>
    <row r="4" spans="1:23" ht="29.25" customHeight="1">
      <c r="A4" s="5"/>
      <c r="B4" s="5"/>
      <c r="C4" s="6"/>
      <c r="D4" s="7"/>
      <c r="E4" s="7"/>
      <c r="F4" s="7"/>
      <c r="G4" s="7"/>
      <c r="H4" s="7"/>
      <c r="I4" s="7"/>
      <c r="J4" s="7"/>
      <c r="K4" s="7"/>
      <c r="L4" s="7"/>
      <c r="M4" s="7"/>
      <c r="N4" s="7"/>
      <c r="O4" s="7"/>
    </row>
    <row r="5" spans="1:23" ht="34.5" customHeight="1">
      <c r="A5" s="73" t="s">
        <v>4</v>
      </c>
      <c r="B5" s="73" t="s">
        <v>5</v>
      </c>
      <c r="C5" s="73" t="s">
        <v>6</v>
      </c>
      <c r="D5" s="73" t="s">
        <v>7</v>
      </c>
      <c r="E5" s="8"/>
      <c r="F5" s="136" t="s">
        <v>1</v>
      </c>
      <c r="G5" s="136"/>
      <c r="H5" s="136"/>
      <c r="I5" s="136"/>
      <c r="J5" s="6"/>
      <c r="K5" s="136" t="s">
        <v>44</v>
      </c>
      <c r="L5" s="136"/>
      <c r="M5" s="136"/>
      <c r="N5" s="136"/>
      <c r="O5" s="6"/>
      <c r="P5" s="81" t="s">
        <v>11</v>
      </c>
      <c r="Q5" s="81"/>
      <c r="R5" s="81"/>
      <c r="S5" s="81"/>
    </row>
    <row r="6" spans="1:23" s="1" customFormat="1" ht="47.25" customHeight="1">
      <c r="A6" s="73"/>
      <c r="B6" s="73"/>
      <c r="C6" s="73"/>
      <c r="D6" s="73"/>
      <c r="F6" s="9" t="s">
        <v>10</v>
      </c>
      <c r="G6" s="9" t="s">
        <v>16</v>
      </c>
      <c r="H6" s="9" t="s">
        <v>17</v>
      </c>
      <c r="I6" s="9" t="s">
        <v>18</v>
      </c>
      <c r="J6" s="64"/>
      <c r="K6" s="9" t="s">
        <v>10</v>
      </c>
      <c r="L6" s="9" t="s">
        <v>16</v>
      </c>
      <c r="M6" s="9" t="s">
        <v>17</v>
      </c>
      <c r="N6" s="9" t="s">
        <v>18</v>
      </c>
      <c r="O6" s="64"/>
      <c r="P6" s="9" t="s">
        <v>10</v>
      </c>
      <c r="Q6" s="9" t="s">
        <v>16</v>
      </c>
      <c r="R6" s="9" t="s">
        <v>17</v>
      </c>
      <c r="S6" s="9" t="s">
        <v>18</v>
      </c>
    </row>
    <row r="7" spans="1:23" ht="117.75" customHeight="1">
      <c r="A7" s="14">
        <v>1</v>
      </c>
      <c r="B7" s="11" t="s">
        <v>40</v>
      </c>
      <c r="C7" s="10" t="s">
        <v>19</v>
      </c>
      <c r="D7" s="12">
        <v>4</v>
      </c>
      <c r="F7" s="65">
        <f>'ANEXO 1'!O10</f>
        <v>49710605.75</v>
      </c>
      <c r="G7" s="65">
        <f>ROUND(F7*19%,2)</f>
        <v>9445015.0899999999</v>
      </c>
      <c r="H7" s="65">
        <f>ROUND(F7+G7,2)</f>
        <v>59155620.840000004</v>
      </c>
      <c r="I7" s="65">
        <f>ROUND(H7*D7,2)</f>
        <v>236622483.36000001</v>
      </c>
      <c r="J7" s="30"/>
      <c r="K7" s="13">
        <f>'ANEXO 2'!L9</f>
        <v>55225564.32</v>
      </c>
      <c r="L7" s="13">
        <f>ROUND(K7*19%,2)</f>
        <v>10492857.220000001</v>
      </c>
      <c r="M7" s="13">
        <f>ROUND(K7+L7,2)</f>
        <v>65718421.539999999</v>
      </c>
      <c r="N7" s="13">
        <f>ROUND(M7*D7,2)</f>
        <v>262873686.16</v>
      </c>
      <c r="O7" s="30"/>
      <c r="P7" s="13">
        <f>F7</f>
        <v>49710605.75</v>
      </c>
      <c r="Q7" s="13">
        <f>ROUND(P7*19%,2)</f>
        <v>9445015.0899999999</v>
      </c>
      <c r="R7" s="13">
        <f>ROUND(P7+Q7,2)</f>
        <v>59155620.840000004</v>
      </c>
      <c r="S7" s="13">
        <f>ROUND(R7*D7,2)</f>
        <v>236622483.36000001</v>
      </c>
    </row>
    <row r="8" spans="1:23" ht="40.5" customHeight="1">
      <c r="A8" s="87" t="s">
        <v>20</v>
      </c>
      <c r="B8" s="87"/>
      <c r="C8" s="87"/>
      <c r="D8" s="87"/>
      <c r="I8" s="31">
        <f>SUM(I7:I7)</f>
        <v>236622483.36000001</v>
      </c>
      <c r="J8" s="33"/>
      <c r="N8" s="31">
        <f>SUM(N7:N7)</f>
        <v>262873686.16</v>
      </c>
      <c r="O8" s="6"/>
      <c r="S8" s="32">
        <f>SUM(S7:S7)</f>
        <v>236622483.36000001</v>
      </c>
    </row>
    <row r="9" spans="1:23" ht="40.5" customHeight="1">
      <c r="A9" s="15"/>
      <c r="B9" s="15"/>
      <c r="C9" s="15"/>
      <c r="D9" s="15"/>
      <c r="I9" s="33"/>
      <c r="J9" s="33"/>
      <c r="N9" s="33"/>
      <c r="O9" s="33"/>
      <c r="S9" s="23"/>
    </row>
    <row r="10" spans="1:23" ht="89.25" customHeight="1">
      <c r="A10" s="134" t="s">
        <v>22</v>
      </c>
      <c r="B10" s="135"/>
      <c r="C10" s="135"/>
      <c r="D10" s="135"/>
    </row>
    <row r="11" spans="1:23" s="2" customFormat="1" ht="15.75">
      <c r="A11" s="16" t="str">
        <f>'ANEXO 1'!$A$13</f>
        <v>Fecha de elaboración: 11/06/2026</v>
      </c>
      <c r="B11" s="17"/>
      <c r="D11" s="18"/>
    </row>
    <row r="12" spans="1:23" s="2" customFormat="1" ht="15.75">
      <c r="A12" s="16"/>
      <c r="B12" s="17"/>
      <c r="D12" s="18"/>
    </row>
    <row r="13" spans="1:23" s="2" customFormat="1" ht="15.75">
      <c r="A13" s="16"/>
      <c r="B13" s="17"/>
      <c r="D13" s="18"/>
    </row>
    <row r="14" spans="1:23" s="26" customFormat="1" ht="15.75">
      <c r="A14" s="27"/>
      <c r="D14" s="27"/>
    </row>
    <row r="15" spans="1:23" s="26" customFormat="1" ht="33" customHeight="1">
      <c r="A15" s="27"/>
      <c r="D15" s="27"/>
    </row>
    <row r="16" spans="1:23" s="26" customFormat="1" ht="15.75">
      <c r="A16" s="27"/>
      <c r="D16" s="27"/>
      <c r="I16" s="34"/>
      <c r="J16" s="34"/>
      <c r="N16" s="34"/>
      <c r="O16" s="34"/>
      <c r="S16" s="26" t="str">
        <f>LOWER(I16)</f>
        <v/>
      </c>
      <c r="U16" s="35"/>
      <c r="W16" s="35"/>
    </row>
    <row r="17" spans="1:4" s="26" customFormat="1" ht="15.75">
      <c r="A17" s="27"/>
      <c r="D17" s="27"/>
    </row>
    <row r="18" spans="1:4" s="26" customFormat="1" ht="15.75">
      <c r="A18" s="27"/>
      <c r="D18" s="27"/>
    </row>
    <row r="19" spans="1:4" s="26" customFormat="1" ht="15.75">
      <c r="A19" s="28"/>
      <c r="D19" s="29"/>
    </row>
    <row r="20" spans="1:4" s="26" customFormat="1" ht="15.75">
      <c r="A20" s="28"/>
      <c r="D20" s="29"/>
    </row>
    <row r="21" spans="1:4" s="2" customFormat="1" ht="15.75">
      <c r="A21" s="21"/>
      <c r="D21" s="18"/>
    </row>
    <row r="22" spans="1:4" s="2" customFormat="1" ht="15.75">
      <c r="A22" s="21"/>
      <c r="D22" s="18"/>
    </row>
    <row r="23" spans="1:4" s="2" customFormat="1" ht="15.75">
      <c r="A23" s="21"/>
      <c r="D23" s="18"/>
    </row>
    <row r="24" spans="1:4" s="2" customFormat="1" ht="15.75">
      <c r="A24" s="21"/>
      <c r="D24" s="18"/>
    </row>
  </sheetData>
  <mergeCells count="13">
    <mergeCell ref="A1:S1"/>
    <mergeCell ref="C2:S2"/>
    <mergeCell ref="C3:S3"/>
    <mergeCell ref="F5:I5"/>
    <mergeCell ref="P5:S5"/>
    <mergeCell ref="A2:B3"/>
    <mergeCell ref="K5:N5"/>
    <mergeCell ref="A8:D8"/>
    <mergeCell ref="A10:D10"/>
    <mergeCell ref="A5:A6"/>
    <mergeCell ref="B5:B6"/>
    <mergeCell ref="C5:C6"/>
    <mergeCell ref="D5:D6"/>
  </mergeCells>
  <pageMargins left="0.7" right="0.7" top="0.75" bottom="0.75" header="0.3" footer="0.3"/>
  <pageSetup paperSize="5" scale="45"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24"/>
  <sheetViews>
    <sheetView showGridLines="0" tabSelected="1" workbookViewId="0">
      <selection activeCell="H11" sqref="H11"/>
    </sheetView>
  </sheetViews>
  <sheetFormatPr baseColWidth="10" defaultColWidth="11.42578125" defaultRowHeight="16.5"/>
  <cols>
    <col min="1" max="1" width="6.5703125" style="3" customWidth="1"/>
    <col min="2" max="2" width="38.85546875" style="4" customWidth="1"/>
    <col min="3" max="3" width="11.42578125" style="3"/>
    <col min="4" max="4" width="11.7109375" style="3" customWidth="1"/>
    <col min="5" max="5" width="2.85546875" style="3" customWidth="1"/>
    <col min="6" max="6" width="15.7109375" style="3" customWidth="1"/>
    <col min="7" max="8" width="14.28515625" style="3" customWidth="1"/>
    <col min="9" max="9" width="17.42578125" style="3" customWidth="1"/>
    <col min="10" max="16384" width="11.42578125" style="3"/>
  </cols>
  <sheetData>
    <row r="1" spans="1:18" ht="24" customHeight="1">
      <c r="A1" s="75" t="s">
        <v>47</v>
      </c>
      <c r="B1" s="76"/>
      <c r="C1" s="76"/>
      <c r="D1" s="76"/>
      <c r="E1" s="76"/>
      <c r="F1" s="76"/>
      <c r="G1" s="76"/>
      <c r="H1" s="76"/>
      <c r="I1" s="77"/>
    </row>
    <row r="2" spans="1:18" ht="24.75" customHeight="1">
      <c r="A2" s="83"/>
      <c r="B2" s="84"/>
      <c r="C2" s="75" t="s">
        <v>23</v>
      </c>
      <c r="D2" s="76"/>
      <c r="E2" s="76"/>
      <c r="F2" s="76"/>
      <c r="G2" s="76"/>
      <c r="H2" s="76"/>
      <c r="I2" s="77"/>
    </row>
    <row r="3" spans="1:18" ht="53.25" customHeight="1">
      <c r="A3" s="85"/>
      <c r="B3" s="86"/>
      <c r="C3" s="78" t="str">
        <f>'ANEXO 3..'!C3:S3</f>
        <v>ACTUALIZACIÓN Y SOPORTE TÉCNICO DE LICENCIAS A PERPETUIDAD SCENE-3D ZONE 2026 PARA PROCESAMIENTO DE DATOS 3D A PARTIR DE ESCÁNERES LASER FARO FOCUS, EXISTENTES EN LOS GRUPOS DE ARQUITECTURA, INGENIERÍA CIVIL Y TOPOGRAFÍA DEL CTI.</v>
      </c>
      <c r="D3" s="79"/>
      <c r="E3" s="79"/>
      <c r="F3" s="79"/>
      <c r="G3" s="79"/>
      <c r="H3" s="79"/>
      <c r="I3" s="80"/>
    </row>
    <row r="4" spans="1:18" ht="29.25" customHeight="1">
      <c r="A4" s="5"/>
      <c r="B4" s="5"/>
      <c r="C4" s="6"/>
      <c r="D4" s="7"/>
      <c r="E4" s="7"/>
    </row>
    <row r="5" spans="1:18" ht="34.5" customHeight="1">
      <c r="A5" s="73" t="s">
        <v>4</v>
      </c>
      <c r="B5" s="73" t="s">
        <v>5</v>
      </c>
      <c r="C5" s="73" t="s">
        <v>6</v>
      </c>
      <c r="D5" s="73" t="s">
        <v>7</v>
      </c>
      <c r="E5" s="8"/>
      <c r="F5" s="81" t="s">
        <v>11</v>
      </c>
      <c r="G5" s="81"/>
      <c r="H5" s="81"/>
      <c r="I5" s="81"/>
    </row>
    <row r="6" spans="1:18" s="1" customFormat="1" ht="47.25" customHeight="1">
      <c r="A6" s="73"/>
      <c r="B6" s="73"/>
      <c r="C6" s="73"/>
      <c r="D6" s="73"/>
      <c r="F6" s="9" t="s">
        <v>10</v>
      </c>
      <c r="G6" s="9" t="s">
        <v>16</v>
      </c>
      <c r="H6" s="9" t="s">
        <v>17</v>
      </c>
      <c r="I6" s="9" t="s">
        <v>18</v>
      </c>
    </row>
    <row r="7" spans="1:18" ht="65.25" customHeight="1">
      <c r="A7" s="10">
        <v>1</v>
      </c>
      <c r="B7" s="11" t="s">
        <v>38</v>
      </c>
      <c r="C7" s="10" t="s">
        <v>19</v>
      </c>
      <c r="D7" s="12">
        <v>4</v>
      </c>
      <c r="F7" s="13">
        <f>'ANEXO 3..'!P7</f>
        <v>49710605.75</v>
      </c>
      <c r="G7" s="13">
        <f>ROUND(F7*19%,2)</f>
        <v>9445015.0899999999</v>
      </c>
      <c r="H7" s="13">
        <f>ROUND(F7+G7,2)</f>
        <v>59155620.840000004</v>
      </c>
      <c r="I7" s="13">
        <f>ROUND(H7*D7,2)</f>
        <v>236622483.36000001</v>
      </c>
    </row>
    <row r="8" spans="1:18" ht="33" customHeight="1">
      <c r="A8" s="82" t="s">
        <v>20</v>
      </c>
      <c r="B8" s="82"/>
      <c r="C8" s="82"/>
      <c r="D8" s="82"/>
      <c r="I8" s="22">
        <f>SUM(I7:I7)</f>
        <v>236622483.36000001</v>
      </c>
    </row>
    <row r="9" spans="1:18" ht="21.75" customHeight="1">
      <c r="A9" s="15"/>
      <c r="B9" s="15"/>
      <c r="C9" s="15"/>
      <c r="D9" s="15"/>
      <c r="I9" s="23"/>
    </row>
    <row r="10" spans="1:18" ht="89.25" customHeight="1">
      <c r="A10" s="74" t="s">
        <v>22</v>
      </c>
      <c r="B10" s="74"/>
      <c r="C10" s="74"/>
      <c r="D10" s="74"/>
      <c r="E10" s="74"/>
      <c r="F10" s="74"/>
      <c r="G10" s="74"/>
      <c r="H10" s="74"/>
    </row>
    <row r="11" spans="1:18" s="2" customFormat="1" ht="15.75">
      <c r="A11" s="16" t="str">
        <f>'ANEXO 1'!A13</f>
        <v>Fecha de elaboración: 11/06/2026</v>
      </c>
      <c r="B11" s="17"/>
      <c r="D11" s="18"/>
    </row>
    <row r="12" spans="1:18" s="2" customFormat="1" ht="15.75">
      <c r="A12" s="19"/>
      <c r="B12" s="17"/>
      <c r="D12" s="18"/>
    </row>
    <row r="13" spans="1:18" s="2" customFormat="1" ht="15.75">
      <c r="A13" s="16"/>
      <c r="D13" s="18"/>
    </row>
    <row r="14" spans="1:18" s="2" customFormat="1" ht="15.75">
      <c r="A14" s="20"/>
      <c r="D14" s="20"/>
    </row>
    <row r="15" spans="1:18" s="2" customFormat="1" ht="45.75" customHeight="1">
      <c r="A15" s="20"/>
      <c r="D15" s="20"/>
    </row>
    <row r="16" spans="1:18" s="2" customFormat="1" ht="15.75">
      <c r="A16" s="20"/>
      <c r="D16" s="20"/>
      <c r="I16" s="24"/>
      <c r="N16" s="2" t="str">
        <f>LOWER(I16)</f>
        <v/>
      </c>
      <c r="P16" s="25"/>
      <c r="R16" s="25"/>
    </row>
    <row r="17" spans="1:4" s="2" customFormat="1" ht="15.75">
      <c r="A17" s="20"/>
      <c r="D17" s="20"/>
    </row>
    <row r="18" spans="1:4" s="2" customFormat="1" ht="15.75">
      <c r="A18" s="20"/>
      <c r="D18" s="20"/>
    </row>
    <row r="19" spans="1:4" s="2" customFormat="1" ht="15.75">
      <c r="A19" s="21"/>
      <c r="D19" s="18"/>
    </row>
    <row r="20" spans="1:4" s="2" customFormat="1" ht="15.75">
      <c r="A20" s="21"/>
      <c r="D20" s="18"/>
    </row>
    <row r="21" spans="1:4" s="2" customFormat="1" ht="15.75">
      <c r="A21" s="21"/>
      <c r="D21" s="18"/>
    </row>
    <row r="22" spans="1:4" s="2" customFormat="1" ht="15.75">
      <c r="A22" s="21"/>
      <c r="D22" s="18"/>
    </row>
    <row r="23" spans="1:4" s="2" customFormat="1" ht="15.75">
      <c r="A23" s="21"/>
      <c r="D23" s="18"/>
    </row>
    <row r="24" spans="1:4" s="2" customFormat="1" ht="15.75">
      <c r="A24" s="21"/>
      <c r="D24" s="18"/>
    </row>
  </sheetData>
  <mergeCells count="11">
    <mergeCell ref="A1:I1"/>
    <mergeCell ref="C2:I2"/>
    <mergeCell ref="C3:I3"/>
    <mergeCell ref="F5:I5"/>
    <mergeCell ref="A8:D8"/>
    <mergeCell ref="A2:B3"/>
    <mergeCell ref="A5:A6"/>
    <mergeCell ref="B5:B6"/>
    <mergeCell ref="C5:C6"/>
    <mergeCell ref="D5:D6"/>
    <mergeCell ref="A10:H10"/>
  </mergeCells>
  <printOptions horizontalCentered="1"/>
  <pageMargins left="0.70866141732283505" right="0.70866141732283505" top="0.74803149606299202" bottom="0.74803149606299202" header="0.31496062992126" footer="0.31496062992126"/>
  <pageSetup scale="65" orientation="portrait"/>
  <drawing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 1</vt:lpstr>
      <vt:lpstr>ANEXO 2</vt:lpstr>
      <vt:lpstr>ANEXO 3..</vt:lpstr>
      <vt:lpstr>ANEXO4..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Maria Catalina Karam Palacios</cp:lastModifiedBy>
  <cp:lastPrinted>2025-07-10T13:35:00Z</cp:lastPrinted>
  <dcterms:created xsi:type="dcterms:W3CDTF">2023-11-16T20:16:00Z</dcterms:created>
  <dcterms:modified xsi:type="dcterms:W3CDTF">2026-06-11T21:00:16Z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37043B30CA7B47E99596DCD004AE48B9_13</vt:lpwstr>
  </property>
  <property fmtid="{D5CDD505-2E9C-101B-9397-08002B2CF9AE}" pid="3" name="KSOProductBuildVer">
    <vt:lpwstr>1033-12.2.0.23196</vt:lpwstr>
  </property>
</Properties>
</file>