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scritorio\Proyecto curso COVE 2026\1. ANEXOS\"/>
    </mc:Choice>
  </mc:AlternateContent>
  <bookViews>
    <workbookView xWindow="0" yWindow="0" windowWidth="20490" windowHeight="7530"/>
  </bookViews>
  <sheets>
    <sheet name="PRESUPUESTO DETALLADO" sheetId="13" r:id="rId1"/>
  </sheets>
  <externalReferences>
    <externalReference r:id="rId2"/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" i="13" l="1"/>
  <c r="G47" i="13"/>
  <c r="G46" i="13"/>
  <c r="G45" i="13"/>
  <c r="G43" i="13"/>
  <c r="G42" i="13"/>
  <c r="G40" i="13"/>
  <c r="G39" i="13"/>
  <c r="G38" i="13"/>
  <c r="G37" i="13"/>
  <c r="G36" i="13"/>
  <c r="G35" i="13"/>
  <c r="G34" i="13"/>
  <c r="G33" i="13"/>
  <c r="G32" i="13"/>
  <c r="G31" i="13"/>
  <c r="G29" i="13"/>
  <c r="G27" i="13"/>
  <c r="G26" i="13"/>
  <c r="G25" i="13"/>
  <c r="G24" i="13"/>
  <c r="G23" i="13"/>
  <c r="G22" i="13"/>
  <c r="G21" i="13"/>
  <c r="G20" i="13"/>
  <c r="G49" i="13" l="1"/>
  <c r="G15" i="13" l="1"/>
  <c r="H15" i="13" s="1"/>
  <c r="G14" i="13"/>
  <c r="H14" i="13" s="1"/>
  <c r="G13" i="13"/>
  <c r="G12" i="13"/>
  <c r="H12" i="13" s="1"/>
  <c r="G11" i="13"/>
  <c r="H11" i="13" s="1"/>
  <c r="G10" i="13"/>
  <c r="H10" i="13" s="1"/>
  <c r="G9" i="13"/>
  <c r="H9" i="13" s="1"/>
  <c r="H13" i="13"/>
  <c r="H46" i="13" l="1"/>
  <c r="H47" i="13"/>
  <c r="H48" i="13"/>
  <c r="H45" i="13"/>
  <c r="G41" i="13"/>
  <c r="H40" i="13"/>
  <c r="H39" i="13"/>
  <c r="H38" i="13"/>
  <c r="H37" i="13"/>
  <c r="H36" i="13"/>
  <c r="H35" i="13"/>
  <c r="H34" i="13"/>
  <c r="H33" i="13"/>
  <c r="H32" i="13"/>
  <c r="H31" i="13"/>
  <c r="H29" i="13"/>
  <c r="H21" i="13"/>
  <c r="H22" i="13"/>
  <c r="H23" i="13"/>
  <c r="H24" i="13"/>
  <c r="H25" i="13"/>
  <c r="H26" i="13"/>
  <c r="H27" i="13"/>
  <c r="H20" i="13"/>
  <c r="H16" i="13" l="1"/>
  <c r="G30" i="13"/>
  <c r="H30" i="13"/>
  <c r="G44" i="13"/>
  <c r="G28" i="13"/>
  <c r="H42" i="13" l="1"/>
  <c r="H43" i="13"/>
  <c r="H44" i="13" l="1"/>
  <c r="H49" i="13"/>
  <c r="H41" i="13"/>
  <c r="H28" i="13"/>
  <c r="H50" i="13" l="1"/>
  <c r="H52" i="13" l="1"/>
</calcChain>
</file>

<file path=xl/comments1.xml><?xml version="1.0" encoding="utf-8"?>
<comments xmlns="http://schemas.openxmlformats.org/spreadsheetml/2006/main">
  <authors>
    <author>EMERGENCIAS CRUED</author>
  </authors>
  <commentList>
    <comment ref="F8" authorId="0" shapeId="0">
      <text>
        <r>
          <rPr>
            <b/>
            <sz val="9"/>
            <color indexed="81"/>
            <rFont val="Tahoma"/>
            <family val="2"/>
          </rPr>
          <t xml:space="preserve">EMERGENCIAS CRUED:incluir columna de </t>
        </r>
      </text>
    </comment>
  </commentList>
</comments>
</file>

<file path=xl/sharedStrings.xml><?xml version="1.0" encoding="utf-8"?>
<sst xmlns="http://schemas.openxmlformats.org/spreadsheetml/2006/main" count="116" uniqueCount="75">
  <si>
    <t xml:space="preserve">DESCRIPCION </t>
  </si>
  <si>
    <t>ITEM</t>
  </si>
  <si>
    <t>VALOR UNITARIO IVA INCLUIDO</t>
  </si>
  <si>
    <t>TALENTO HUMANO</t>
  </si>
  <si>
    <t>PROFESIONAL DEL ÁREA DE LA SALUD ESPECIALISTA EN DIRECCIÓN PARA EL DESARROLLO DE LA GESTIÓN PÚBLICA, CON EXPERIENCIA DE 4 AÑOS</t>
  </si>
  <si>
    <t>PROFESIONAL DEL ARE ADMINISTRATIVA CON ESTUDIOS EN LOGÍSTICA CON DOS AÑOS DE EXPERIENCIA</t>
  </si>
  <si>
    <t>MÉDICO ESPECIALISTA EN ORTOPEDIA CON EXPERIENCIA DE 2 AÑOS</t>
  </si>
  <si>
    <t>TÉCNICO ADMINISTRATIVO CON UN AÑO DE EXPERIENCIA</t>
  </si>
  <si>
    <t>PAPELERIA, PUBLICIDAD Y EQUIPOS</t>
  </si>
  <si>
    <t>IMPRESIÓN FORMATO FICHA DE INSCRIPCIÓN, TAMAÑO CARTA 1 PÁG.</t>
  </si>
  <si>
    <t xml:space="preserve">IMPRESIÓN FORMATO DE ASISTENCIA,
TAMAÑO CARTA </t>
  </si>
  <si>
    <t>IMPRESIÓN ENCUESTA DE SATISFACCIÓN, TAMAÑO CARTA UN A PÁGINA, A BLANCO Y NEGRO</t>
  </si>
  <si>
    <t>IMPRESIÓN FORMATO ANÁLISIS DE
SEGURIDAD (AST)</t>
  </si>
  <si>
    <t>IMPRESIÓN FORMATO LISTA DE CHEQUEOS DE EQUIPOS DE PROTECCIÓN</t>
  </si>
  <si>
    <t>IMPRESIÓN FORMATO DE EVALUACIÓN PRACTICA</t>
  </si>
  <si>
    <t>IMPRESIÓN FORMATO DE EVALUACIÓN TEÓRICA</t>
  </si>
  <si>
    <t>APOYO DIGITAL</t>
  </si>
  <si>
    <t>DISEÑO DEL CURSO EN PLATAFORMA DIGITAL
Y USO DE PLATAFORMA DIGITAL</t>
  </si>
  <si>
    <t>PENDONES PUBLICITARIOS, EN BANNER DE 2*1 METRO, CON PORTA PENDÓN TIPO ARAÑA</t>
  </si>
  <si>
    <t>AMBIENTACION DE SIMULACROS Y REFRIGERIOS</t>
  </si>
  <si>
    <t>STAND CON CAFÉ AGUA AROMÁTICA, PARA UN PROMEDIO DE 50 PERSONAS</t>
  </si>
  <si>
    <t>TRANSPORTE</t>
  </si>
  <si>
    <t>MEDIDA</t>
  </si>
  <si>
    <t>MES</t>
  </si>
  <si>
    <t>SEMANA</t>
  </si>
  <si>
    <t xml:space="preserve">MES </t>
  </si>
  <si>
    <t>KIT PEDAGOGICO</t>
  </si>
  <si>
    <t>ESCARAPELAS HORIZONTALES DE 6,5 *10 CM C4 , PLASTIFICADAS CON FICHA DESCRIPTIVA Y RIATA</t>
  </si>
  <si>
    <t>LIBRETAS DE APUNTES MEDIA CARTA 50 HOJAS ARGOLLADA, CON IMAGEN INSTITUCIONAL</t>
  </si>
  <si>
    <t>LAPICERO CON IMAGEN INSTITUCIONAL, SUBLIMADO</t>
  </si>
  <si>
    <t>CERTIFICADO, TAMAÑO CARTA FULL COLOR PAPEL SATINADO BRILLANTE</t>
  </si>
  <si>
    <t>CANT</t>
  </si>
  <si>
    <t>VALOR TOTAL IVA INCLUIDO</t>
  </si>
  <si>
    <t>COMPONENTE</t>
  </si>
  <si>
    <t>SUBTOTAL</t>
  </si>
  <si>
    <t>FUENTE DE FINANCIACIÓN</t>
  </si>
  <si>
    <t>RECURSOS PROPIOS</t>
  </si>
  <si>
    <t>PRESUPUESTO DETALLADO</t>
  </si>
  <si>
    <t>SECRETARÍA DE SALUD DEPARTAMENTAL</t>
  </si>
  <si>
    <t>FORTALECIMIENTO DE LA CAPACIDAD DE RESPUESTA DE TRIPULANTES DE AMBULANCIAS DE LA RED HOSPITALARIA A TRAVÉS CURSO COVE Y TRASLADO SEGURO DE PACIENTES EN EL DEPARTAMENTO DEL CESAR</t>
  </si>
  <si>
    <t>PROGRAMA</t>
  </si>
  <si>
    <t>FECHA</t>
  </si>
  <si>
    <t>CRUED</t>
  </si>
  <si>
    <t>Proyectó:</t>
  </si>
  <si>
    <t>Revisó:</t>
  </si>
  <si>
    <t>Yohanna Surmay A.- Prof. Especializado oficina CRUED</t>
  </si>
  <si>
    <t>Luis Roberto Padró Bautista - Líder  Oficina CRUED</t>
  </si>
  <si>
    <t>Alex Jhovanny Escobar Cueto - Planeacion en Salud SSD</t>
  </si>
  <si>
    <t>GEORGINA PAOLA SANCHEZ DAZA</t>
  </si>
  <si>
    <t>SECRETARIA DE SALUD DEPARTAMENTO DEL CESAR</t>
  </si>
  <si>
    <t>Contratar el Recurso Humano para realizar el curso de Operador de Vehículos de Emergencias (COVE)</t>
  </si>
  <si>
    <t>Capacitaciones curso de Operador de Vehículos de Emergencias (COVE)</t>
  </si>
  <si>
    <t>TOTAL DEL PROYECTO</t>
  </si>
  <si>
    <t xml:space="preserve">Actividad # 1: </t>
  </si>
  <si>
    <t xml:space="preserve">Actividad # 2: </t>
  </si>
  <si>
    <t>SUBTOTAL ACTIVIDAD # 2</t>
  </si>
  <si>
    <t>SUBTOTAL ACTIVIDAD # 1</t>
  </si>
  <si>
    <t>Los arriba firmantes declaramos que hemos revisado el documento, cuyo contenido se encuentra ajustado a las disposiciones legales vigentes, bajo nuestra responsabilidad lo presentamos para firma.</t>
  </si>
  <si>
    <t>MÉDICO ESPECIALISTA EN PSIQUIATRÍA CON EXPERIENCIA DE 2 AÑOS</t>
  </si>
  <si>
    <t>Numero</t>
  </si>
  <si>
    <t xml:space="preserve">UN </t>
  </si>
  <si>
    <t>ALQUILER DE VEHÍCULO DE EMERGENCIA TIPO AMBULANCIA MEDICALIZADA DOTADA CON EQUIPOS MEDICOS Y DE TALENTO HUMANO JORNADA DE 8 HORAS, PARA LA REALIZACIÓN DE SIETE (7) EVENTOS TEORICO PRACTICOS, PARA GRUPO DE 50 PARTICIPANTES.</t>
  </si>
  <si>
    <t>ARRIENDO DE SET COMPLETO MOBILIARIO COMPUESTO POR MESAS, SILLAS, MANTELES Y FALDONES PARA VESTIR SILLAS: PARA LA REALIZACIÓN DE SIETE (7) EVENTOS, CADA UNO CON CAPACIDAD PARA 60 PERSONAS, DE LAS CUALES 50 SON PARA LOS PARTICIPANTES Y 10 SON PARA EQUIPO DE APOYO (COORDINADOR, MONITOR, INSTRUCTORES Y PERSONAL LOGÍSTICO)</t>
  </si>
  <si>
    <t>SERVICIO DE MAQUILLADORA DE ARTE ESCÉNICAS (SIMULACIÓN DE HERIDAS POLITRAUMATISMOS) PARA LA REALIZACIÓN DE SIETE (7) EVENTOS TEORICO PRACTICOS, PARA GRUPO DE 50 PARTICIPANTES</t>
  </si>
  <si>
    <t>ALQUILER DE ESPACIO PARA SIMULACRO PARA LA REALIZACIÓN DE SIETE (7) EVENTOS TEORICO PRACTICOS, PARA GRUPO DE 50 PARTICIPANTES</t>
  </si>
  <si>
    <t>INSUMOS DE EMERGENCIAS, PARA LA REALIZACIÓN DE SIETE (7) EVENTOS TEORICO PRACTICOS, PARA GRUPO DE 50 PARTICIPANTES</t>
  </si>
  <si>
    <t>ALQUILER DE SIMULADORES PARA LA REALIZACIÓN DE SIETE (7) EVENTOS TEORICO PRACTICOS, PARA GRUPO DE 50 PARTICIPANTES</t>
  </si>
  <si>
    <t>REFRIGERIOS MAÑANA/TARDE PARA LA REALIZACIÓN DE SIETE (7) EVENTOS TEORICO PRACTICOS, PARA GRUPO DE 50 PARTICIPANTES</t>
  </si>
  <si>
    <t>MANUTENCIÓN EN LA REALIZACIÓN DE SIETE (7) EVENTOS TEORICO PRACTICOS, SE SUMINISTRA DESAYUNO, ALMUERZO Y CENA PARA EL EQUIPO DE APOYO (COORDINADOR, MONITOR, INSTRUCTORES Y PERSONAL LOGÍSTICO), 10 PERSONAS EN 7 JORNADAS</t>
  </si>
  <si>
    <t>ALQUILER DE EQUIPO DE EMERGENCIAS PARA LA REALIZACIÓN DE SIETE (7) EVENTOS TEORICO PRACTICOS, PARA GRUPO DE 50 PARTICIPANTES</t>
  </si>
  <si>
    <t>SERVICIO DE TRANSPORTE POR DÍA PARA LA REALIZACIÓN DE SIETE (7) EVENTOS TEORICO PRACTICOS, PARA EL EQUIPO DE APOYO (COORDINADOR, MONITOR, INSTRUCTORES Y PERSONAL LOGÍSTICO), 10 PERSONAS,  SE REQUIERE 3 VEHÍCULOS TIPO CAMIONETA PARA CAPACIDAD DE 4 PASAJEROS POR DESPLAZAMIENTOS INSTRUCTORES, TÉCNICOS Y COORDINADOR
Y EQUIPOS.</t>
  </si>
  <si>
    <t>SERVICIO DE TRASPORTE DE EQUIPOS POR DÍA PARA LA REALIZACIÓN DE SIETE (7) EVENTOS TEORICO PRACTICOS, TIPO FURGON.</t>
  </si>
  <si>
    <t>TÉCNICO EN ATENCIÓN PREHOSPITALARIA CON EXPERIENCIA EN DOCENCIA 4 AÑOS M</t>
  </si>
  <si>
    <t>TÉCNICO EN ATENCIÓN PREHOSPITALARIA CON EXPERIENCIA EN DOCENCIA2AÑOS</t>
  </si>
  <si>
    <t>17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</si>
</sst>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4">
    <xf numFmtId="0" fontId="0" fillId="0" borderId="0" xfId="0"/>
    <xf numFmtId="44" fontId="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44" fontId="3" fillId="2" borderId="5" xfId="1" applyFont="1" applyFill="1" applyBorder="1"/>
    <xf numFmtId="44" fontId="3" fillId="2" borderId="1" xfId="1" applyFont="1" applyFill="1" applyBorder="1"/>
    <xf numFmtId="0" fontId="0" fillId="0" borderId="1" xfId="0" applyBorder="1" applyAlignment="1">
      <alignment horizontal="center" vertical="center"/>
    </xf>
    <xf numFmtId="44" fontId="3" fillId="2" borderId="1" xfId="1" applyFont="1" applyFill="1" applyBorder="1" applyAlignment="1">
      <alignment vertical="center"/>
    </xf>
    <xf numFmtId="44" fontId="2" fillId="4" borderId="1" xfId="0" applyNumberFormat="1" applyFont="1" applyFill="1" applyBorder="1" applyAlignment="1">
      <alignment vertical="center"/>
    </xf>
    <xf numFmtId="44" fontId="0" fillId="0" borderId="0" xfId="0" applyNumberFormat="1"/>
    <xf numFmtId="44" fontId="3" fillId="0" borderId="0" xfId="0" applyNumberFormat="1" applyFont="1"/>
    <xf numFmtId="0" fontId="8" fillId="3" borderId="1" xfId="0" applyFont="1" applyFill="1" applyBorder="1" applyAlignment="1">
      <alignment horizontal="center" vertical="center" wrapText="1"/>
    </xf>
    <xf numFmtId="1" fontId="9" fillId="3" borderId="1" xfId="1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43" fontId="0" fillId="0" borderId="0" xfId="2" applyFont="1"/>
    <xf numFmtId="43" fontId="0" fillId="0" borderId="0" xfId="0" applyNumberFormat="1"/>
    <xf numFmtId="44" fontId="0" fillId="0" borderId="1" xfId="1" applyFont="1" applyFill="1" applyBorder="1" applyAlignment="1">
      <alignment vertical="center"/>
    </xf>
    <xf numFmtId="1" fontId="9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4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6" fillId="0" borderId="1" xfId="0" applyFont="1" applyBorder="1"/>
    <xf numFmtId="0" fontId="5" fillId="0" borderId="1" xfId="0" applyFont="1" applyBorder="1" applyAlignment="1">
      <alignment vertical="center"/>
    </xf>
    <xf numFmtId="0" fontId="0" fillId="0" borderId="0" xfId="0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1028701</xdr:colOff>
      <xdr:row>1</xdr:row>
      <xdr:rowOff>57150</xdr:rowOff>
    </xdr:from>
    <xdr:to>
      <xdr:col>8</xdr:col>
      <xdr:colOff>800633</xdr:colOff>
      <xdr:row>1</xdr:row>
      <xdr:rowOff>609600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9FBE3CB-8D45-4263-BA4A-FF0024FFB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67701" y="247650"/>
          <a:ext cx="2229382" cy="5524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cargas/ESTUDIO%20MERCADO%20final%2016032026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STUDIO%20MERCADO%20final%201603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UDIO DE MERCADO"/>
      <sheetName val="APREHSI"/>
    </sheetNames>
    <sheetDataSet>
      <sheetData sheetId="0">
        <row r="6">
          <cell r="N6">
            <v>4084097.6666666665</v>
          </cell>
        </row>
        <row r="7">
          <cell r="N7">
            <v>3500000</v>
          </cell>
        </row>
        <row r="8">
          <cell r="N8">
            <v>2861111</v>
          </cell>
        </row>
        <row r="9">
          <cell r="N9">
            <v>2861111</v>
          </cell>
        </row>
        <row r="10">
          <cell r="N10">
            <v>3766666.6666666665</v>
          </cell>
        </row>
        <row r="11">
          <cell r="N11">
            <v>3733333.3333333335</v>
          </cell>
        </row>
        <row r="12">
          <cell r="N12">
            <v>2195689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UDIO DE MERCADO CRUED 2026"/>
    </sheetNames>
    <sheetDataSet>
      <sheetData sheetId="0">
        <row r="13">
          <cell r="N13">
            <v>604</v>
          </cell>
        </row>
        <row r="14">
          <cell r="N14">
            <v>604</v>
          </cell>
        </row>
        <row r="15">
          <cell r="N15">
            <v>604</v>
          </cell>
        </row>
        <row r="16">
          <cell r="N16">
            <v>604</v>
          </cell>
        </row>
        <row r="17">
          <cell r="N17">
            <v>604</v>
          </cell>
        </row>
        <row r="18">
          <cell r="N18">
            <v>604</v>
          </cell>
        </row>
        <row r="19">
          <cell r="N19">
            <v>556666.66666666663</v>
          </cell>
        </row>
        <row r="20">
          <cell r="N20">
            <v>604</v>
          </cell>
        </row>
        <row r="21">
          <cell r="N21">
            <v>49341</v>
          </cell>
        </row>
        <row r="22">
          <cell r="N22">
            <v>403000</v>
          </cell>
        </row>
        <row r="23">
          <cell r="N23">
            <v>629616.66666666663</v>
          </cell>
        </row>
        <row r="24">
          <cell r="N24">
            <v>3613333.3333333335</v>
          </cell>
        </row>
        <row r="25">
          <cell r="N25">
            <v>911111</v>
          </cell>
        </row>
        <row r="26">
          <cell r="N26">
            <v>902222.33333333337</v>
          </cell>
        </row>
        <row r="27">
          <cell r="N27">
            <v>488889</v>
          </cell>
        </row>
        <row r="28">
          <cell r="N28">
            <v>264444.33333333331</v>
          </cell>
        </row>
        <row r="29">
          <cell r="N29">
            <v>18911</v>
          </cell>
        </row>
        <row r="30">
          <cell r="N30">
            <v>401111</v>
          </cell>
        </row>
        <row r="31">
          <cell r="N31">
            <v>993333.33333333337</v>
          </cell>
        </row>
        <row r="32">
          <cell r="N32">
            <v>1146666.6666666667</v>
          </cell>
        </row>
        <row r="33">
          <cell r="N33">
            <v>953333.33333333337</v>
          </cell>
        </row>
        <row r="34">
          <cell r="N34">
            <v>6666.666666666667</v>
          </cell>
        </row>
        <row r="35">
          <cell r="N35">
            <v>14433.333333333334</v>
          </cell>
        </row>
        <row r="36">
          <cell r="N36">
            <v>6828.333333333333</v>
          </cell>
        </row>
        <row r="37">
          <cell r="N37">
            <v>17800.333333333332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62"/>
  <sheetViews>
    <sheetView tabSelected="1" topLeftCell="A22" zoomScale="80" zoomScaleNormal="80" workbookViewId="0">
      <selection activeCell="J61" sqref="J61"/>
    </sheetView>
  </sheetViews>
  <sheetFormatPr baseColWidth="10" defaultRowHeight="15" x14ac:dyDescent="0.25"/>
  <cols>
    <col min="1" max="1" width="11.42578125" customWidth="1"/>
    <col min="2" max="2" width="6.85546875" customWidth="1"/>
    <col min="3" max="3" width="17.28515625" customWidth="1"/>
    <col min="4" max="4" width="55" customWidth="1"/>
    <col min="6" max="6" width="6.5703125" customWidth="1"/>
    <col min="7" max="7" width="15.5703125" bestFit="1" customWidth="1"/>
    <col min="8" max="8" width="21.28515625" customWidth="1"/>
    <col min="9" max="9" width="16.42578125" customWidth="1"/>
    <col min="10" max="10" width="18.85546875" customWidth="1"/>
  </cols>
  <sheetData>
    <row r="2" spans="2:10" ht="50.25" customHeight="1" x14ac:dyDescent="0.25">
      <c r="B2" s="48" t="s">
        <v>37</v>
      </c>
      <c r="C2" s="48"/>
      <c r="D2" s="48"/>
      <c r="E2" s="48"/>
      <c r="F2" s="48"/>
      <c r="G2" s="48"/>
      <c r="H2" s="48"/>
      <c r="I2" s="48"/>
    </row>
    <row r="3" spans="2:10" ht="15.75" x14ac:dyDescent="0.25">
      <c r="B3" s="49" t="s">
        <v>38</v>
      </c>
      <c r="C3" s="49"/>
      <c r="D3" s="49"/>
      <c r="E3" s="49"/>
      <c r="F3" s="49"/>
      <c r="G3" s="49"/>
      <c r="H3" s="49"/>
      <c r="I3" s="49"/>
    </row>
    <row r="4" spans="2:10" ht="36.75" customHeight="1" x14ac:dyDescent="0.25">
      <c r="B4" s="50" t="s">
        <v>39</v>
      </c>
      <c r="C4" s="50"/>
      <c r="D4" s="50"/>
      <c r="E4" s="50"/>
      <c r="F4" s="50"/>
      <c r="G4" s="50"/>
      <c r="H4" s="50"/>
      <c r="I4" s="50"/>
    </row>
    <row r="5" spans="2:10" ht="15.75" customHeight="1" x14ac:dyDescent="0.25">
      <c r="B5" s="43" t="s">
        <v>40</v>
      </c>
      <c r="C5" s="44"/>
      <c r="D5" s="45" t="s">
        <v>42</v>
      </c>
      <c r="E5" s="46"/>
      <c r="F5" s="46"/>
      <c r="G5" s="46"/>
      <c r="H5" s="46"/>
      <c r="I5" s="47"/>
    </row>
    <row r="6" spans="2:10" ht="15.75" customHeight="1" x14ac:dyDescent="0.25">
      <c r="B6" s="43" t="s">
        <v>41</v>
      </c>
      <c r="C6" s="44"/>
      <c r="D6" s="45" t="s">
        <v>74</v>
      </c>
      <c r="E6" s="46"/>
      <c r="F6" s="46"/>
      <c r="G6" s="46"/>
      <c r="H6" s="46"/>
      <c r="I6" s="47"/>
    </row>
    <row r="7" spans="2:10" ht="28.5" customHeight="1" x14ac:dyDescent="0.25">
      <c r="B7" s="21" t="s">
        <v>53</v>
      </c>
      <c r="C7" s="22"/>
      <c r="D7" s="21" t="s">
        <v>50</v>
      </c>
      <c r="E7" s="23"/>
      <c r="F7" s="23"/>
      <c r="G7" s="23"/>
      <c r="H7" s="23"/>
      <c r="I7" s="22"/>
    </row>
    <row r="8" spans="2:10" ht="47.25" x14ac:dyDescent="0.25">
      <c r="B8" s="1" t="s">
        <v>1</v>
      </c>
      <c r="C8" s="1" t="s">
        <v>33</v>
      </c>
      <c r="D8" s="1" t="s">
        <v>0</v>
      </c>
      <c r="E8" s="1" t="s">
        <v>22</v>
      </c>
      <c r="F8" s="1" t="s">
        <v>31</v>
      </c>
      <c r="G8" s="1" t="s">
        <v>2</v>
      </c>
      <c r="H8" s="1" t="s">
        <v>32</v>
      </c>
      <c r="I8" s="1" t="s">
        <v>35</v>
      </c>
    </row>
    <row r="9" spans="2:10" ht="45" x14ac:dyDescent="0.25">
      <c r="B9" s="6">
        <v>1</v>
      </c>
      <c r="C9" s="30" t="s">
        <v>3</v>
      </c>
      <c r="D9" s="2" t="s">
        <v>4</v>
      </c>
      <c r="E9" s="11" t="s">
        <v>23</v>
      </c>
      <c r="F9" s="12">
        <v>1</v>
      </c>
      <c r="G9" s="13">
        <f>'[1]ESTUDIO DE MERCADO'!$N$6</f>
        <v>4084097.6666666665</v>
      </c>
      <c r="H9" s="13">
        <f>G9*F9</f>
        <v>4084097.6666666665</v>
      </c>
      <c r="I9" s="30" t="s">
        <v>36</v>
      </c>
      <c r="J9" s="9"/>
    </row>
    <row r="10" spans="2:10" ht="30" x14ac:dyDescent="0.25">
      <c r="B10" s="6">
        <v>2</v>
      </c>
      <c r="C10" s="31"/>
      <c r="D10" s="2" t="s">
        <v>5</v>
      </c>
      <c r="E10" s="11" t="s">
        <v>23</v>
      </c>
      <c r="F10" s="12">
        <v>1</v>
      </c>
      <c r="G10" s="13">
        <f>'[1]ESTUDIO DE MERCADO'!$N$7</f>
        <v>3500000</v>
      </c>
      <c r="H10" s="13">
        <f t="shared" ref="H10:H15" si="0">G10*F10</f>
        <v>3500000</v>
      </c>
      <c r="I10" s="31"/>
      <c r="J10" s="9"/>
    </row>
    <row r="11" spans="2:10" ht="30" x14ac:dyDescent="0.25">
      <c r="B11" s="6">
        <v>3</v>
      </c>
      <c r="C11" s="31"/>
      <c r="D11" s="2" t="s">
        <v>6</v>
      </c>
      <c r="E11" s="11" t="s">
        <v>24</v>
      </c>
      <c r="F11" s="12">
        <v>2</v>
      </c>
      <c r="G11" s="13">
        <f>'[1]ESTUDIO DE MERCADO'!$N$8</f>
        <v>2861111</v>
      </c>
      <c r="H11" s="13">
        <f t="shared" si="0"/>
        <v>5722222</v>
      </c>
      <c r="I11" s="31"/>
      <c r="J11" s="10"/>
    </row>
    <row r="12" spans="2:10" ht="30" x14ac:dyDescent="0.25">
      <c r="B12" s="6">
        <v>4</v>
      </c>
      <c r="C12" s="31"/>
      <c r="D12" s="2" t="s">
        <v>58</v>
      </c>
      <c r="E12" s="11" t="s">
        <v>24</v>
      </c>
      <c r="F12" s="12">
        <v>2</v>
      </c>
      <c r="G12" s="13">
        <f>'[1]ESTUDIO DE MERCADO'!$N$9</f>
        <v>2861111</v>
      </c>
      <c r="H12" s="13">
        <f t="shared" si="0"/>
        <v>5722222</v>
      </c>
      <c r="I12" s="31"/>
    </row>
    <row r="13" spans="2:10" ht="30" x14ac:dyDescent="0.25">
      <c r="B13" s="6">
        <v>5</v>
      </c>
      <c r="C13" s="31"/>
      <c r="D13" s="2" t="s">
        <v>72</v>
      </c>
      <c r="E13" s="11" t="s">
        <v>25</v>
      </c>
      <c r="F13" s="12">
        <v>1</v>
      </c>
      <c r="G13" s="13">
        <f>'[1]ESTUDIO DE MERCADO'!$N$10</f>
        <v>3766666.6666666665</v>
      </c>
      <c r="H13" s="13">
        <f t="shared" si="0"/>
        <v>3766666.6666666665</v>
      </c>
      <c r="I13" s="31"/>
    </row>
    <row r="14" spans="2:10" ht="30" x14ac:dyDescent="0.25">
      <c r="B14" s="6">
        <v>6</v>
      </c>
      <c r="C14" s="31"/>
      <c r="D14" s="2" t="s">
        <v>73</v>
      </c>
      <c r="E14" s="11" t="s">
        <v>23</v>
      </c>
      <c r="F14" s="12">
        <v>1</v>
      </c>
      <c r="G14" s="13">
        <f>'[1]ESTUDIO DE MERCADO'!$N$11</f>
        <v>3733333.3333333335</v>
      </c>
      <c r="H14" s="13">
        <f t="shared" si="0"/>
        <v>3733333.3333333335</v>
      </c>
      <c r="I14" s="31"/>
    </row>
    <row r="15" spans="2:10" ht="15.75" x14ac:dyDescent="0.25">
      <c r="B15" s="6">
        <v>7</v>
      </c>
      <c r="C15" s="32"/>
      <c r="D15" s="2" t="s">
        <v>7</v>
      </c>
      <c r="E15" s="11" t="s">
        <v>23</v>
      </c>
      <c r="F15" s="12">
        <v>1</v>
      </c>
      <c r="G15" s="13">
        <f>'[1]ESTUDIO DE MERCADO'!$N$12</f>
        <v>2195689</v>
      </c>
      <c r="H15" s="13">
        <f t="shared" si="0"/>
        <v>2195689</v>
      </c>
      <c r="I15" s="31"/>
    </row>
    <row r="16" spans="2:10" x14ac:dyDescent="0.25">
      <c r="B16" s="24" t="s">
        <v>56</v>
      </c>
      <c r="C16" s="25"/>
      <c r="D16" s="25"/>
      <c r="E16" s="25"/>
      <c r="F16" s="26"/>
      <c r="G16" s="4"/>
      <c r="H16" s="4">
        <f>H9+H10+H11+H12+H13+H14+H15</f>
        <v>28724230.666666664</v>
      </c>
      <c r="I16" s="32"/>
    </row>
    <row r="17" spans="2:11" ht="16.5" customHeight="1" x14ac:dyDescent="0.25">
      <c r="B17" s="27"/>
      <c r="C17" s="28"/>
      <c r="D17" s="28"/>
      <c r="E17" s="28"/>
      <c r="F17" s="28"/>
      <c r="G17" s="28"/>
      <c r="H17" s="28"/>
      <c r="I17" s="29"/>
    </row>
    <row r="18" spans="2:11" ht="27.75" customHeight="1" x14ac:dyDescent="0.25">
      <c r="B18" s="21" t="s">
        <v>54</v>
      </c>
      <c r="C18" s="22"/>
      <c r="D18" s="21" t="s">
        <v>51</v>
      </c>
      <c r="E18" s="23"/>
      <c r="F18" s="23"/>
      <c r="G18" s="23"/>
      <c r="H18" s="23"/>
      <c r="I18" s="22"/>
    </row>
    <row r="19" spans="2:11" ht="47.25" x14ac:dyDescent="0.25">
      <c r="B19" s="1" t="s">
        <v>1</v>
      </c>
      <c r="C19" s="1" t="s">
        <v>33</v>
      </c>
      <c r="D19" s="1" t="s">
        <v>0</v>
      </c>
      <c r="E19" s="1" t="s">
        <v>22</v>
      </c>
      <c r="F19" s="1" t="s">
        <v>31</v>
      </c>
      <c r="G19" s="1" t="s">
        <v>2</v>
      </c>
      <c r="H19" s="1" t="s">
        <v>32</v>
      </c>
      <c r="I19" s="1" t="s">
        <v>35</v>
      </c>
    </row>
    <row r="20" spans="2:11" ht="30" x14ac:dyDescent="0.25">
      <c r="B20" s="6">
        <v>8</v>
      </c>
      <c r="C20" s="30" t="s">
        <v>8</v>
      </c>
      <c r="D20" s="2" t="s">
        <v>9</v>
      </c>
      <c r="E20" s="11" t="s">
        <v>60</v>
      </c>
      <c r="F20" s="17">
        <v>312</v>
      </c>
      <c r="G20" s="16">
        <f>'[2]ESTUDIO DE MERCADO CRUED 2026'!$N$13</f>
        <v>604</v>
      </c>
      <c r="H20" s="16">
        <f>G20*F20</f>
        <v>188448</v>
      </c>
      <c r="I20" s="33" t="s">
        <v>36</v>
      </c>
    </row>
    <row r="21" spans="2:11" ht="30" x14ac:dyDescent="0.25">
      <c r="B21" s="6">
        <v>9</v>
      </c>
      <c r="C21" s="31"/>
      <c r="D21" s="2" t="s">
        <v>10</v>
      </c>
      <c r="E21" s="11" t="s">
        <v>60</v>
      </c>
      <c r="F21" s="17">
        <v>100</v>
      </c>
      <c r="G21" s="16">
        <f>'[2]ESTUDIO DE MERCADO CRUED 2026'!$N$14</f>
        <v>604</v>
      </c>
      <c r="H21" s="16">
        <f t="shared" ref="H21:H27" si="1">G21*F21</f>
        <v>60400</v>
      </c>
      <c r="I21" s="33"/>
    </row>
    <row r="22" spans="2:11" ht="30" x14ac:dyDescent="0.25">
      <c r="B22" s="6">
        <v>10</v>
      </c>
      <c r="C22" s="31"/>
      <c r="D22" s="2" t="s">
        <v>11</v>
      </c>
      <c r="E22" s="11" t="s">
        <v>60</v>
      </c>
      <c r="F22" s="17">
        <v>312</v>
      </c>
      <c r="G22" s="16">
        <f>'[2]ESTUDIO DE MERCADO CRUED 2026'!$N$15</f>
        <v>604</v>
      </c>
      <c r="H22" s="16">
        <f t="shared" si="1"/>
        <v>188448</v>
      </c>
      <c r="I22" s="33"/>
    </row>
    <row r="23" spans="2:11" ht="30" x14ac:dyDescent="0.25">
      <c r="B23" s="6">
        <v>11</v>
      </c>
      <c r="C23" s="31"/>
      <c r="D23" s="2" t="s">
        <v>12</v>
      </c>
      <c r="E23" s="11" t="s">
        <v>60</v>
      </c>
      <c r="F23" s="17">
        <v>312</v>
      </c>
      <c r="G23" s="16">
        <f>'[2]ESTUDIO DE MERCADO CRUED 2026'!$N$16</f>
        <v>604</v>
      </c>
      <c r="H23" s="16">
        <f t="shared" si="1"/>
        <v>188448</v>
      </c>
      <c r="I23" s="33"/>
    </row>
    <row r="24" spans="2:11" ht="30" x14ac:dyDescent="0.25">
      <c r="B24" s="6">
        <v>12</v>
      </c>
      <c r="C24" s="31"/>
      <c r="D24" s="2" t="s">
        <v>13</v>
      </c>
      <c r="E24" s="11" t="s">
        <v>60</v>
      </c>
      <c r="F24" s="17">
        <v>312</v>
      </c>
      <c r="G24" s="16">
        <f>'[2]ESTUDIO DE MERCADO CRUED 2026'!$N$17</f>
        <v>604</v>
      </c>
      <c r="H24" s="16">
        <f t="shared" si="1"/>
        <v>188448</v>
      </c>
      <c r="I24" s="33"/>
    </row>
    <row r="25" spans="2:11" ht="15.75" x14ac:dyDescent="0.25">
      <c r="B25" s="6">
        <v>13</v>
      </c>
      <c r="C25" s="31"/>
      <c r="D25" s="2" t="s">
        <v>14</v>
      </c>
      <c r="E25" s="11" t="s">
        <v>60</v>
      </c>
      <c r="F25" s="17">
        <v>312</v>
      </c>
      <c r="G25" s="16">
        <f>'[2]ESTUDIO DE MERCADO CRUED 2026'!$N$18</f>
        <v>604</v>
      </c>
      <c r="H25" s="16">
        <f t="shared" si="1"/>
        <v>188448</v>
      </c>
      <c r="I25" s="33"/>
    </row>
    <row r="26" spans="2:11" ht="30" x14ac:dyDescent="0.25">
      <c r="B26" s="6">
        <v>14</v>
      </c>
      <c r="C26" s="31"/>
      <c r="D26" s="2" t="s">
        <v>18</v>
      </c>
      <c r="E26" s="11" t="s">
        <v>60</v>
      </c>
      <c r="F26" s="17">
        <v>4</v>
      </c>
      <c r="G26" s="16">
        <f>'[2]ESTUDIO DE MERCADO CRUED 2026'!$N$19</f>
        <v>556666.66666666663</v>
      </c>
      <c r="H26" s="16">
        <f t="shared" si="1"/>
        <v>2226666.6666666665</v>
      </c>
      <c r="I26" s="33"/>
    </row>
    <row r="27" spans="2:11" ht="15.75" x14ac:dyDescent="0.25">
      <c r="B27" s="6">
        <v>15</v>
      </c>
      <c r="C27" s="32"/>
      <c r="D27" s="2" t="s">
        <v>15</v>
      </c>
      <c r="E27" s="11" t="s">
        <v>60</v>
      </c>
      <c r="F27" s="17">
        <v>312</v>
      </c>
      <c r="G27" s="16">
        <f>'[2]ESTUDIO DE MERCADO CRUED 2026'!$N$20</f>
        <v>604</v>
      </c>
      <c r="H27" s="16">
        <f t="shared" si="1"/>
        <v>188448</v>
      </c>
      <c r="I27" s="33"/>
    </row>
    <row r="28" spans="2:11" x14ac:dyDescent="0.25">
      <c r="B28" s="24" t="s">
        <v>34</v>
      </c>
      <c r="C28" s="25"/>
      <c r="D28" s="25"/>
      <c r="E28" s="25"/>
      <c r="F28" s="26"/>
      <c r="G28" s="5">
        <f>SUM(G20:G27)</f>
        <v>560894.66666666663</v>
      </c>
      <c r="H28" s="5">
        <f>SUM(H20:H27)</f>
        <v>3417754.6666666665</v>
      </c>
      <c r="I28" s="33"/>
    </row>
    <row r="29" spans="2:11" ht="30" x14ac:dyDescent="0.25">
      <c r="B29" s="6">
        <v>16</v>
      </c>
      <c r="C29" s="3" t="s">
        <v>16</v>
      </c>
      <c r="D29" s="2" t="s">
        <v>17</v>
      </c>
      <c r="E29" s="6" t="s">
        <v>59</v>
      </c>
      <c r="F29" s="6">
        <v>312</v>
      </c>
      <c r="G29" s="16">
        <f>'[2]ESTUDIO DE MERCADO CRUED 2026'!$N$21</f>
        <v>49341</v>
      </c>
      <c r="H29" s="16">
        <f>G29*F29</f>
        <v>15394392</v>
      </c>
      <c r="I29" s="33"/>
    </row>
    <row r="30" spans="2:11" x14ac:dyDescent="0.25">
      <c r="B30" s="24" t="s">
        <v>34</v>
      </c>
      <c r="C30" s="25"/>
      <c r="D30" s="25"/>
      <c r="E30" s="25"/>
      <c r="F30" s="26"/>
      <c r="G30" s="5">
        <f>G29</f>
        <v>49341</v>
      </c>
      <c r="H30" s="5">
        <f>H29</f>
        <v>15394392</v>
      </c>
      <c r="I30" s="33"/>
      <c r="J30" s="14"/>
      <c r="K30" s="15"/>
    </row>
    <row r="31" spans="2:11" ht="30" x14ac:dyDescent="0.25">
      <c r="B31" s="6">
        <v>17</v>
      </c>
      <c r="C31" s="30" t="s">
        <v>19</v>
      </c>
      <c r="D31" s="2" t="s">
        <v>20</v>
      </c>
      <c r="E31" s="6" t="s">
        <v>59</v>
      </c>
      <c r="F31" s="6">
        <v>7</v>
      </c>
      <c r="G31" s="16">
        <f>'[2]ESTUDIO DE MERCADO CRUED 2026'!$N$22</f>
        <v>403000</v>
      </c>
      <c r="H31" s="16">
        <f t="shared" ref="H31:H40" si="2">G31*F31</f>
        <v>2821000</v>
      </c>
      <c r="I31" s="33"/>
    </row>
    <row r="32" spans="2:11" ht="105" x14ac:dyDescent="0.25">
      <c r="B32" s="6">
        <v>18</v>
      </c>
      <c r="C32" s="31"/>
      <c r="D32" s="2" t="s">
        <v>62</v>
      </c>
      <c r="E32" s="6" t="s">
        <v>59</v>
      </c>
      <c r="F32" s="6">
        <v>7</v>
      </c>
      <c r="G32" s="16">
        <f>'[2]ESTUDIO DE MERCADO CRUED 2026'!$N$23</f>
        <v>629616.66666666663</v>
      </c>
      <c r="H32" s="16">
        <f t="shared" si="2"/>
        <v>4407316.666666666</v>
      </c>
      <c r="I32" s="33"/>
    </row>
    <row r="33" spans="2:11" ht="75" x14ac:dyDescent="0.25">
      <c r="B33" s="6">
        <v>19</v>
      </c>
      <c r="C33" s="31"/>
      <c r="D33" s="2" t="s">
        <v>61</v>
      </c>
      <c r="E33" s="6" t="s">
        <v>59</v>
      </c>
      <c r="F33" s="6">
        <v>7</v>
      </c>
      <c r="G33" s="16">
        <f>'[2]ESTUDIO DE MERCADO CRUED 2026'!$N$24</f>
        <v>3613333.3333333335</v>
      </c>
      <c r="H33" s="16">
        <f t="shared" si="2"/>
        <v>25293333.333333336</v>
      </c>
      <c r="I33" s="33"/>
    </row>
    <row r="34" spans="2:11" ht="60" x14ac:dyDescent="0.25">
      <c r="B34" s="6">
        <v>20</v>
      </c>
      <c r="C34" s="31"/>
      <c r="D34" s="2" t="s">
        <v>63</v>
      </c>
      <c r="E34" s="6" t="s">
        <v>59</v>
      </c>
      <c r="F34" s="6">
        <v>7</v>
      </c>
      <c r="G34" s="16">
        <f>'[2]ESTUDIO DE MERCADO CRUED 2026'!$N$25</f>
        <v>911111</v>
      </c>
      <c r="H34" s="16">
        <f t="shared" si="2"/>
        <v>6377777</v>
      </c>
      <c r="I34" s="33"/>
    </row>
    <row r="35" spans="2:11" ht="45" x14ac:dyDescent="0.25">
      <c r="B35" s="6">
        <v>21</v>
      </c>
      <c r="C35" s="31"/>
      <c r="D35" s="2" t="s">
        <v>64</v>
      </c>
      <c r="E35" s="6" t="s">
        <v>59</v>
      </c>
      <c r="F35" s="6">
        <v>7</v>
      </c>
      <c r="G35" s="16">
        <f>'[2]ESTUDIO DE MERCADO CRUED 2026'!$N$26</f>
        <v>902222.33333333337</v>
      </c>
      <c r="H35" s="16">
        <f t="shared" si="2"/>
        <v>6315556.333333334</v>
      </c>
      <c r="I35" s="33"/>
    </row>
    <row r="36" spans="2:11" ht="45" x14ac:dyDescent="0.25">
      <c r="B36" s="6">
        <v>22</v>
      </c>
      <c r="C36" s="31"/>
      <c r="D36" s="2" t="s">
        <v>65</v>
      </c>
      <c r="E36" s="6" t="s">
        <v>59</v>
      </c>
      <c r="F36" s="6">
        <v>7</v>
      </c>
      <c r="G36" s="16">
        <f>'[2]ESTUDIO DE MERCADO CRUED 2026'!$N$27</f>
        <v>488889</v>
      </c>
      <c r="H36" s="16">
        <f t="shared" si="2"/>
        <v>3422223</v>
      </c>
      <c r="I36" s="33"/>
    </row>
    <row r="37" spans="2:11" ht="45" x14ac:dyDescent="0.25">
      <c r="B37" s="6">
        <v>23</v>
      </c>
      <c r="C37" s="31"/>
      <c r="D37" s="2" t="s">
        <v>66</v>
      </c>
      <c r="E37" s="6" t="s">
        <v>59</v>
      </c>
      <c r="F37" s="6">
        <v>7</v>
      </c>
      <c r="G37" s="16">
        <f>'[2]ESTUDIO DE MERCADO CRUED 2026'!$N$28</f>
        <v>264444.33333333331</v>
      </c>
      <c r="H37" s="16">
        <f t="shared" si="2"/>
        <v>1851110.3333333333</v>
      </c>
      <c r="I37" s="33"/>
    </row>
    <row r="38" spans="2:11" ht="45" x14ac:dyDescent="0.25">
      <c r="B38" s="6">
        <v>24</v>
      </c>
      <c r="C38" s="31"/>
      <c r="D38" s="2" t="s">
        <v>67</v>
      </c>
      <c r="E38" s="6" t="s">
        <v>59</v>
      </c>
      <c r="F38" s="6">
        <v>700</v>
      </c>
      <c r="G38" s="16">
        <f>'[2]ESTUDIO DE MERCADO CRUED 2026'!$N$29</f>
        <v>18911</v>
      </c>
      <c r="H38" s="16">
        <f t="shared" si="2"/>
        <v>13237700</v>
      </c>
      <c r="I38" s="33"/>
    </row>
    <row r="39" spans="2:11" ht="75" x14ac:dyDescent="0.25">
      <c r="B39" s="6">
        <v>25</v>
      </c>
      <c r="C39" s="31"/>
      <c r="D39" s="2" t="s">
        <v>68</v>
      </c>
      <c r="E39" s="6" t="s">
        <v>59</v>
      </c>
      <c r="F39" s="6">
        <v>7</v>
      </c>
      <c r="G39" s="16">
        <f>'[2]ESTUDIO DE MERCADO CRUED 2026'!$N$30</f>
        <v>401111</v>
      </c>
      <c r="H39" s="16">
        <f t="shared" si="2"/>
        <v>2807777</v>
      </c>
      <c r="I39" s="33"/>
    </row>
    <row r="40" spans="2:11" ht="45" x14ac:dyDescent="0.25">
      <c r="B40" s="6">
        <v>26</v>
      </c>
      <c r="C40" s="32"/>
      <c r="D40" s="2" t="s">
        <v>69</v>
      </c>
      <c r="E40" s="6" t="s">
        <v>59</v>
      </c>
      <c r="F40" s="6">
        <v>7</v>
      </c>
      <c r="G40" s="16">
        <f>'[2]ESTUDIO DE MERCADO CRUED 2026'!$N$31</f>
        <v>993333.33333333337</v>
      </c>
      <c r="H40" s="16">
        <f t="shared" si="2"/>
        <v>6953333.333333334</v>
      </c>
      <c r="I40" s="33"/>
    </row>
    <row r="41" spans="2:11" x14ac:dyDescent="0.25">
      <c r="B41" s="24" t="s">
        <v>34</v>
      </c>
      <c r="C41" s="25"/>
      <c r="D41" s="25"/>
      <c r="E41" s="25"/>
      <c r="F41" s="26"/>
      <c r="G41" s="5">
        <f>SUM(G31:G40)</f>
        <v>8625972</v>
      </c>
      <c r="H41" s="5">
        <f>SUM(H31:H40)</f>
        <v>73487127</v>
      </c>
      <c r="I41" s="33"/>
      <c r="J41" s="14"/>
      <c r="K41" s="9"/>
    </row>
    <row r="42" spans="2:11" ht="120" x14ac:dyDescent="0.25">
      <c r="B42" s="6">
        <v>27</v>
      </c>
      <c r="C42" s="30" t="s">
        <v>21</v>
      </c>
      <c r="D42" s="2" t="s">
        <v>70</v>
      </c>
      <c r="E42" s="6" t="s">
        <v>59</v>
      </c>
      <c r="F42" s="6">
        <v>7</v>
      </c>
      <c r="G42" s="16">
        <f>'[2]ESTUDIO DE MERCADO CRUED 2026'!$N$32</f>
        <v>1146666.6666666667</v>
      </c>
      <c r="H42" s="16">
        <f>+G42*F42</f>
        <v>8026666.666666667</v>
      </c>
      <c r="I42" s="33"/>
    </row>
    <row r="43" spans="2:11" ht="45" x14ac:dyDescent="0.25">
      <c r="B43" s="6">
        <v>28</v>
      </c>
      <c r="C43" s="32"/>
      <c r="D43" s="2" t="s">
        <v>71</v>
      </c>
      <c r="E43" s="6" t="s">
        <v>59</v>
      </c>
      <c r="F43" s="6">
        <v>7</v>
      </c>
      <c r="G43" s="16">
        <f>'[2]ESTUDIO DE MERCADO CRUED 2026'!$N$33</f>
        <v>953333.33333333337</v>
      </c>
      <c r="H43" s="16">
        <f>+G43*F43</f>
        <v>6673333.333333334</v>
      </c>
      <c r="I43" s="33"/>
    </row>
    <row r="44" spans="2:11" x14ac:dyDescent="0.25">
      <c r="B44" s="24" t="s">
        <v>34</v>
      </c>
      <c r="C44" s="25"/>
      <c r="D44" s="25"/>
      <c r="E44" s="25"/>
      <c r="F44" s="26"/>
      <c r="G44" s="5">
        <f>SUM(G42:G43)</f>
        <v>2100000</v>
      </c>
      <c r="H44" s="5">
        <f>SUM(H42:H43)</f>
        <v>14700000</v>
      </c>
      <c r="I44" s="33"/>
    </row>
    <row r="45" spans="2:11" ht="30" x14ac:dyDescent="0.25">
      <c r="B45" s="6">
        <v>29</v>
      </c>
      <c r="C45" s="30" t="s">
        <v>26</v>
      </c>
      <c r="D45" s="2" t="s">
        <v>27</v>
      </c>
      <c r="E45" s="6" t="s">
        <v>59</v>
      </c>
      <c r="F45" s="6">
        <v>312</v>
      </c>
      <c r="G45" s="16">
        <f>'[2]ESTUDIO DE MERCADO CRUED 2026'!$N$34</f>
        <v>6666.666666666667</v>
      </c>
      <c r="H45" s="16">
        <f>G45*F45</f>
        <v>2080000</v>
      </c>
      <c r="I45" s="33"/>
      <c r="J45" s="9"/>
    </row>
    <row r="46" spans="2:11" ht="30" x14ac:dyDescent="0.25">
      <c r="B46" s="6">
        <v>30</v>
      </c>
      <c r="C46" s="31"/>
      <c r="D46" s="2" t="s">
        <v>28</v>
      </c>
      <c r="E46" s="6" t="s">
        <v>59</v>
      </c>
      <c r="F46" s="6">
        <v>312</v>
      </c>
      <c r="G46" s="16">
        <f>'[2]ESTUDIO DE MERCADO CRUED 2026'!$N$35</f>
        <v>14433.333333333334</v>
      </c>
      <c r="H46" s="16">
        <f>G46*F46</f>
        <v>4503200</v>
      </c>
      <c r="I46" s="33"/>
    </row>
    <row r="47" spans="2:11" x14ac:dyDescent="0.25">
      <c r="B47" s="6">
        <v>31</v>
      </c>
      <c r="C47" s="31"/>
      <c r="D47" s="2" t="s">
        <v>29</v>
      </c>
      <c r="E47" s="6" t="s">
        <v>59</v>
      </c>
      <c r="F47" s="6">
        <v>312</v>
      </c>
      <c r="G47" s="16">
        <f>'[2]ESTUDIO DE MERCADO CRUED 2026'!$N$36</f>
        <v>6828.333333333333</v>
      </c>
      <c r="H47" s="16">
        <f>G47*F47</f>
        <v>2130440</v>
      </c>
      <c r="I47" s="33"/>
    </row>
    <row r="48" spans="2:11" ht="30" x14ac:dyDescent="0.25">
      <c r="B48" s="6">
        <v>32</v>
      </c>
      <c r="C48" s="32"/>
      <c r="D48" s="2" t="s">
        <v>30</v>
      </c>
      <c r="E48" s="6" t="s">
        <v>59</v>
      </c>
      <c r="F48" s="6">
        <v>312</v>
      </c>
      <c r="G48" s="16">
        <f>'[2]ESTUDIO DE MERCADO CRUED 2026'!$N$37</f>
        <v>17800.333333333332</v>
      </c>
      <c r="H48" s="16">
        <f>G48*F48</f>
        <v>5553704</v>
      </c>
      <c r="I48" s="33"/>
    </row>
    <row r="49" spans="2:11" x14ac:dyDescent="0.25">
      <c r="B49" s="24" t="s">
        <v>34</v>
      </c>
      <c r="C49" s="25"/>
      <c r="D49" s="25"/>
      <c r="E49" s="25"/>
      <c r="F49" s="26"/>
      <c r="G49" s="5">
        <f>SUM(G45:G48)</f>
        <v>45728.666666666664</v>
      </c>
      <c r="H49" s="5">
        <f>SUM(H45:H48)</f>
        <v>14267344</v>
      </c>
      <c r="I49" s="33"/>
      <c r="J49" s="14"/>
      <c r="K49" s="9"/>
    </row>
    <row r="50" spans="2:11" ht="21.75" customHeight="1" x14ac:dyDescent="0.25">
      <c r="B50" s="34" t="s">
        <v>55</v>
      </c>
      <c r="C50" s="35"/>
      <c r="D50" s="35"/>
      <c r="E50" s="35"/>
      <c r="F50" s="35"/>
      <c r="G50" s="36"/>
      <c r="H50" s="7">
        <f>H28+H30+H41+H44+H49</f>
        <v>121266617.66666667</v>
      </c>
      <c r="I50" s="33"/>
    </row>
    <row r="51" spans="2:11" ht="13.5" customHeight="1" x14ac:dyDescent="0.25">
      <c r="B51" s="40"/>
      <c r="C51" s="41"/>
      <c r="D51" s="41"/>
      <c r="E51" s="41"/>
      <c r="F51" s="41"/>
      <c r="G51" s="41"/>
      <c r="H51" s="42"/>
      <c r="I51" s="33"/>
    </row>
    <row r="52" spans="2:11" ht="27" customHeight="1" x14ac:dyDescent="0.25">
      <c r="B52" s="37" t="s">
        <v>52</v>
      </c>
      <c r="C52" s="38"/>
      <c r="D52" s="38"/>
      <c r="E52" s="38"/>
      <c r="F52" s="38"/>
      <c r="G52" s="39"/>
      <c r="H52" s="8">
        <f>H16+H50</f>
        <v>149990848.33333334</v>
      </c>
      <c r="I52" s="33"/>
      <c r="J52" s="9"/>
    </row>
    <row r="55" spans="2:11" x14ac:dyDescent="0.25">
      <c r="B55" s="53"/>
      <c r="C55" s="53"/>
      <c r="E55" s="53"/>
      <c r="F55" s="53"/>
      <c r="G55" s="53"/>
    </row>
    <row r="56" spans="2:11" x14ac:dyDescent="0.25">
      <c r="B56" s="19" t="s">
        <v>48</v>
      </c>
      <c r="C56" s="19"/>
      <c r="D56" s="19"/>
    </row>
    <row r="57" spans="2:11" x14ac:dyDescent="0.25">
      <c r="B57" s="20" t="s">
        <v>49</v>
      </c>
      <c r="C57" s="20"/>
      <c r="D57" s="20"/>
    </row>
    <row r="58" spans="2:11" x14ac:dyDescent="0.25">
      <c r="B58" s="53"/>
      <c r="C58" s="53"/>
      <c r="E58" s="53"/>
      <c r="F58" s="53"/>
      <c r="G58" s="53"/>
    </row>
    <row r="59" spans="2:11" x14ac:dyDescent="0.25">
      <c r="B59" s="52" t="s">
        <v>43</v>
      </c>
      <c r="C59" s="52"/>
      <c r="D59" s="51" t="s">
        <v>45</v>
      </c>
      <c r="E59" s="51"/>
      <c r="F59" s="51"/>
      <c r="G59" s="51"/>
    </row>
    <row r="60" spans="2:11" x14ac:dyDescent="0.25">
      <c r="B60" s="52" t="s">
        <v>44</v>
      </c>
      <c r="C60" s="52"/>
      <c r="D60" s="51" t="s">
        <v>46</v>
      </c>
      <c r="E60" s="51"/>
      <c r="F60" s="51"/>
      <c r="G60" s="51"/>
    </row>
    <row r="61" spans="2:11" x14ac:dyDescent="0.25">
      <c r="B61" s="52" t="s">
        <v>44</v>
      </c>
      <c r="C61" s="52"/>
      <c r="D61" s="51" t="s">
        <v>47</v>
      </c>
      <c r="E61" s="51"/>
      <c r="F61" s="51"/>
      <c r="G61" s="51"/>
    </row>
    <row r="62" spans="2:11" ht="33.75" customHeight="1" x14ac:dyDescent="0.25">
      <c r="B62" s="18" t="s">
        <v>57</v>
      </c>
      <c r="C62" s="18"/>
      <c r="D62" s="18"/>
      <c r="E62" s="18"/>
      <c r="F62" s="18"/>
      <c r="G62" s="18"/>
    </row>
  </sheetData>
  <mergeCells count="44">
    <mergeCell ref="F61:G61"/>
    <mergeCell ref="B61:C61"/>
    <mergeCell ref="E55:G55"/>
    <mergeCell ref="E58:G58"/>
    <mergeCell ref="D59:E59"/>
    <mergeCell ref="D60:E60"/>
    <mergeCell ref="D61:E61"/>
    <mergeCell ref="F59:G59"/>
    <mergeCell ref="F60:G60"/>
    <mergeCell ref="B55:C55"/>
    <mergeCell ref="B58:C58"/>
    <mergeCell ref="B59:C59"/>
    <mergeCell ref="B60:C60"/>
    <mergeCell ref="B6:C6"/>
    <mergeCell ref="D6:I6"/>
    <mergeCell ref="B2:I2"/>
    <mergeCell ref="B3:I3"/>
    <mergeCell ref="B4:I4"/>
    <mergeCell ref="B5:C5"/>
    <mergeCell ref="D5:I5"/>
    <mergeCell ref="B50:G50"/>
    <mergeCell ref="B52:G52"/>
    <mergeCell ref="C9:C15"/>
    <mergeCell ref="C20:C27"/>
    <mergeCell ref="C31:C40"/>
    <mergeCell ref="C42:C43"/>
    <mergeCell ref="C45:C48"/>
    <mergeCell ref="B51:H51"/>
    <mergeCell ref="B62:G62"/>
    <mergeCell ref="B56:D56"/>
    <mergeCell ref="B57:D57"/>
    <mergeCell ref="B7:C7"/>
    <mergeCell ref="D7:I7"/>
    <mergeCell ref="D18:I18"/>
    <mergeCell ref="B18:C18"/>
    <mergeCell ref="B16:F16"/>
    <mergeCell ref="B28:F28"/>
    <mergeCell ref="B30:F30"/>
    <mergeCell ref="B41:F41"/>
    <mergeCell ref="B44:F44"/>
    <mergeCell ref="B49:F49"/>
    <mergeCell ref="B17:I17"/>
    <mergeCell ref="I9:I16"/>
    <mergeCell ref="I20:I5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DETALLADO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WINDOWS</cp:lastModifiedBy>
  <cp:lastPrinted>2024-09-11T14:44:45Z</cp:lastPrinted>
  <dcterms:created xsi:type="dcterms:W3CDTF">2024-07-16T22:51:22Z</dcterms:created>
  <dcterms:modified xsi:type="dcterms:W3CDTF">2026-03-17T17:55:53Z</dcterms:modified>
</cp:coreProperties>
</file>