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sus ExpertBook\Documents\2026\3. INS\2. 2026\2. PROCESOS ENERO\17. SAMC-OPERADOR LOGISTICO (JOHANNA)\5. DOCUMENTOS PUBLICACION SECOP II\"/>
    </mc:Choice>
  </mc:AlternateContent>
  <xr:revisionPtr revIDLastSave="0" documentId="8_{C422125B-1937-4D94-ADA8-EFEE36D024A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6" i="1" l="1"/>
  <c r="G36" i="1" s="1"/>
  <c r="C7" i="1"/>
  <c r="D7" i="1" s="1"/>
  <c r="C8" i="1"/>
  <c r="D8" i="1" s="1"/>
  <c r="F29" i="1" s="1"/>
  <c r="C9" i="1"/>
  <c r="D9" i="1" s="1"/>
  <c r="F37" i="1" s="1"/>
  <c r="G37" i="1" s="1"/>
  <c r="C6" i="1"/>
  <c r="D6" i="1" s="1"/>
  <c r="F17" i="1" l="1"/>
  <c r="F18" i="1"/>
  <c r="F25" i="1"/>
  <c r="G25" i="1" s="1"/>
  <c r="F26" i="1"/>
  <c r="G26" i="1" s="1"/>
  <c r="F28" i="1"/>
  <c r="G28" i="1" s="1"/>
  <c r="G29" i="1"/>
  <c r="F20" i="1"/>
  <c r="G20" i="1" s="1"/>
  <c r="F19" i="1"/>
  <c r="G19" i="1" s="1"/>
  <c r="G17" i="1"/>
  <c r="F16" i="1"/>
  <c r="G16" i="1" s="1"/>
  <c r="F14" i="1"/>
  <c r="G14" i="1" s="1"/>
  <c r="G15" i="1"/>
  <c r="F32" i="1"/>
  <c r="G32" i="1" s="1"/>
  <c r="F31" i="1"/>
  <c r="G31" i="1" s="1"/>
  <c r="F34" i="1"/>
  <c r="G34" i="1" s="1"/>
  <c r="F35" i="1"/>
  <c r="G35" i="1" s="1"/>
  <c r="F33" i="1"/>
  <c r="G33" i="1" s="1"/>
  <c r="F30" i="1"/>
  <c r="G30" i="1" s="1"/>
  <c r="F27" i="1"/>
  <c r="G27" i="1" s="1"/>
  <c r="F21" i="1"/>
  <c r="G21" i="1" s="1"/>
  <c r="G18" i="1"/>
  <c r="F23" i="1"/>
  <c r="G23" i="1" s="1"/>
  <c r="F24" i="1"/>
  <c r="G24" i="1" s="1"/>
  <c r="F22" i="1"/>
  <c r="G22" i="1" s="1"/>
  <c r="G38" i="1" l="1"/>
  <c r="G40" i="1" s="1"/>
</calcChain>
</file>

<file path=xl/sharedStrings.xml><?xml version="1.0" encoding="utf-8"?>
<sst xmlns="http://schemas.openxmlformats.org/spreadsheetml/2006/main" count="38" uniqueCount="38">
  <si>
    <t>Toda vez que sólo se presentó un proveedor en SECOP II en el proceso INS-SIP-061-2026, no existe punto de comparación para establecer un valor promedio, por lo que se procede a realizar un cálculo del valor estimado para las vigencias 2025 y 2026.</t>
  </si>
  <si>
    <t>Promedio 2024</t>
  </si>
  <si>
    <t>Promedio 2025 (IPC 5,10%)</t>
  </si>
  <si>
    <t>Promedio 2026 (IPC 3,87%)</t>
  </si>
  <si>
    <t>Salon de hotel</t>
  </si>
  <si>
    <t>Refrigerio am</t>
  </si>
  <si>
    <t>Estación de café</t>
  </si>
  <si>
    <t>Diplomas</t>
  </si>
  <si>
    <t>A continuación los valores promedio se aplicaran a los ítems solicitados para el presente proceso:</t>
  </si>
  <si>
    <t>ÍTEM</t>
  </si>
  <si>
    <t>SERVICIO</t>
  </si>
  <si>
    <t>CANTIDAD</t>
  </si>
  <si>
    <t>VALOR UNITARIO X PERSONA IVA INCLUIDO</t>
  </si>
  <si>
    <t>VALOR TOTAL CANTIDADES</t>
  </si>
  <si>
    <r>
      <t>Placas de Reconocimiento en Madera con Caja 20x25cm
(</t>
    </r>
    <r>
      <rPr>
        <b/>
        <sz val="11"/>
        <rFont val="Calibri"/>
        <family val="2"/>
        <scheme val="minor"/>
      </rPr>
      <t>El diseño está sujeto a las especificaciones del supervisor</t>
    </r>
    <r>
      <rPr>
        <sz val="11"/>
        <rFont val="Calibri"/>
        <family val="2"/>
        <scheme val="minor"/>
      </rPr>
      <t>)</t>
    </r>
  </si>
  <si>
    <r>
      <t>Diplomas de reconocimiento impreso papel carta opalina a color
(</t>
    </r>
    <r>
      <rPr>
        <b/>
        <sz val="11"/>
        <rFont val="Calibri"/>
        <family val="2"/>
        <scheme val="minor"/>
      </rPr>
      <t>El diseño está sujeto a las especificaciones del supervisor</t>
    </r>
    <r>
      <rPr>
        <sz val="11"/>
        <rFont val="Calibri"/>
        <family val="2"/>
        <scheme val="minor"/>
      </rPr>
      <t>)</t>
    </r>
  </si>
  <si>
    <t xml:space="preserve">Salón en hotel en la ciudad de Bogotá tiempo estimado de uso de 8:00 am - 5:00 pm con disposición adecuada de mobiliario que permita el desarrollo de la actividad. El espacio deberá contar con conexión eléctrica, conexión a internet Wi - Fi , equipo audiovisual (Sonido, computador portátil, Video Beam, cables, pantalla interactiva y/o algunos otros elementos que permitan la proyección de presentaciones en PowerPoint, videos, micrófonos, apuntador), con capacidad mínimo para 120 personas </t>
  </si>
  <si>
    <t xml:space="preserve">Salón en hotel en la ciudad de Bogotá tiempo estimado de uso de 8:00 am - 5:00 pm con disposición adecuada de mobiliario que permita el desarrollo de la actividad. El espacio deberá contar con conexión eléctrica, conexión a internet Wi - Fi , equipo audiovisual (Sonido, computador portátil, Video Beam, cables, pantalla interactiva y/o algunos otros elementos que permitan la proyección de presentaciones en PowerPoint, videos, micrófonos, apuntador), con capacidad mínimo para 250 personas 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</si>
  <si>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250 personas.
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</si>
  <si>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120 personas.
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</si>
  <si>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100 personas.
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</si>
  <si>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90 personas.
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</si>
  <si>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80 personas.
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</si>
  <si>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60 personas.
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</si>
  <si>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35 personas.
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</si>
  <si>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20 personas.
</t>
  </si>
  <si>
    <t xml:space="preserve">Refrigerio am: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15 personas.
</t>
  </si>
  <si>
    <t xml:space="preserve">Refrigerio pm: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120 personas.
</t>
  </si>
  <si>
    <t xml:space="preserve">Refrigerio pm:  Que contenga: una combinación de proteína (yogur, queso, jamón y/o frutos secos), fibra (frutas frescas), y carbohidratos complejos (pan, galletas, mini croissant o avena) y una bebida fría tamaño personal (Deberán Presentar (3) opciones, dentro de las cuales deben haber alternativas saludables de menú las cuales serán aprobadas por el supervisor previamente), para 80 personas.
</t>
  </si>
  <si>
    <t>Estación sencilla donde se ofrezca: Café, agua, aromática o té, azúcar normal y light, crema para café, vasos, agitadores. (Una estación de café para 250 personas). El servicio debe permanecer abastecido de 8:00 am a 5:00 pm.</t>
  </si>
  <si>
    <t>Estación sencilla donde se ofrezca: Café, agua, aromática o té, azúcar normal y light, crema para café, vasos, agitadores. (Una estación de café para 120 personas). El servicio debe permanecer abastecido de 8:00 am a 5:00 pm.</t>
  </si>
  <si>
    <t>Estación sencilla donde se ofrezca: Café, agua, aromática o té, azúcar normal y light, crema para café, vasos, agitadores. (Una estación de café para 100 personas). El servicio debe permanecer abastecido de 8:00 am a 5:00 pm.</t>
  </si>
  <si>
    <t>Estación sencilla donde se ofrezca: Café, agua, aromática o té, azúcar normal y light, crema para café, vasos, agitadores. (Una estación de café para 90 personas). El servicio debe permanecer abastecido de 8:00 am a 5:00 pm.</t>
  </si>
  <si>
    <t>Estación sencilla donde se ofrezca: Café, agua, aromática o té, azúcar normal y light, crema para café, vasos, agitadores. (Una estación de café para 80 personas). El servicio debe permanecer abastecido de 8:00 am a 5:00 pm.</t>
  </si>
  <si>
    <t>Estación sencilla donde se ofrezca: Café, agua, aromática o té, azúcar normal y light, crema para café, vasos, agitadores. (Una estación de café para 60 personas). El servicio debe permanecer abastecido de 8:00 am a 5:00 pm.</t>
  </si>
  <si>
    <t>Estación sencilla donde se ofrezca: Café, agua, aromática o té, azúcar normal y light, crema para café, vasos, agitadores. (Una estación de café para 35 personas). El servicio debe permanecer abastecido de 8:00 am a 5:00 pm.</t>
  </si>
  <si>
    <t>Estación sencilla donde se ofrezca: Café, agua, aromática o té, azúcar normal y light, crema para café, vasos, agitadores. (Una estación de café para 20 personas). El servicio debe permanecer abastecido de 8:00 am a 5:00 pm.</t>
  </si>
  <si>
    <t>Estación sencilla donde se ofrezca: Café, agua, aromática o té, azúcar normal y light, crema para café, vasos, agitadores. (Una estación de café para 15 personas). El servicio debe permanecer abastecido de 8:00 am a 5:00 pm.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</si>
</sst>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44" fontId="3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44" fontId="3" fillId="0" borderId="0" xfId="1" applyFont="1" applyAlignment="1">
      <alignment horizontal="center" vertical="center" wrapText="1"/>
    </xf>
    <xf numFmtId="44" fontId="3" fillId="0" borderId="0" xfId="1" applyFont="1"/>
    <xf numFmtId="44" fontId="3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0"/>
  <sheetViews>
    <sheetView tabSelected="1" topLeftCell="A14" workbookViewId="0">
      <selection activeCell="H20" sqref="H20"/>
    </sheetView>
  </sheetViews>
  <sheetFormatPr baseColWidth="10" defaultColWidth="11.453125" defaultRowHeight="14.5" x14ac:dyDescent="0.35"/>
  <cols>
    <col min="1" max="1" width="17.1796875" style="6" customWidth="1"/>
    <col min="2" max="2" width="29.26953125" style="9" customWidth="1"/>
    <col min="3" max="3" width="24.453125" style="6" customWidth="1"/>
    <col min="4" max="4" width="28.1796875" style="6" customWidth="1"/>
    <col min="5" max="5" width="11.453125" style="6"/>
    <col min="6" max="6" width="17.54296875" style="6" customWidth="1"/>
    <col min="7" max="7" width="16.54296875" style="6" customWidth="1"/>
    <col min="8" max="8" width="15.54296875" style="6" bestFit="1" customWidth="1"/>
    <col min="9" max="16384" width="11.453125" style="6"/>
  </cols>
  <sheetData>
    <row r="2" spans="1:9" x14ac:dyDescent="0.3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9" x14ac:dyDescent="0.35">
      <c r="A3" s="22"/>
      <c r="B3" s="22"/>
      <c r="C3" s="22"/>
      <c r="D3" s="22"/>
      <c r="E3" s="22"/>
      <c r="F3" s="22"/>
      <c r="G3" s="22"/>
      <c r="H3" s="22"/>
      <c r="I3" s="22"/>
    </row>
    <row r="4" spans="1:9" x14ac:dyDescent="0.35">
      <c r="A4" s="5"/>
      <c r="B4" s="5"/>
      <c r="C4" s="5"/>
      <c r="D4" s="5"/>
      <c r="E4" s="5"/>
      <c r="F4" s="5"/>
      <c r="G4" s="5"/>
      <c r="H4" s="5"/>
      <c r="I4" s="5"/>
    </row>
    <row r="5" spans="1:9" s="7" customFormat="1" x14ac:dyDescent="0.35">
      <c r="B5" s="8" t="s">
        <v>1</v>
      </c>
      <c r="C5" s="8" t="s">
        <v>2</v>
      </c>
      <c r="D5" s="8" t="s">
        <v>3</v>
      </c>
    </row>
    <row r="6" spans="1:9" x14ac:dyDescent="0.35">
      <c r="A6" s="6" t="s">
        <v>4</v>
      </c>
      <c r="B6" s="9">
        <v>8790133</v>
      </c>
      <c r="C6" s="9">
        <f>(+B6*5.1%)+B6</f>
        <v>9238429.7829999998</v>
      </c>
      <c r="D6" s="10">
        <f>+(C6*3.87%)+C6</f>
        <v>9595957.0156021006</v>
      </c>
    </row>
    <row r="7" spans="1:9" x14ac:dyDescent="0.35">
      <c r="A7" s="6" t="s">
        <v>5</v>
      </c>
      <c r="B7" s="9">
        <v>23681</v>
      </c>
      <c r="C7" s="9">
        <f t="shared" ref="C7:C9" si="0">(+B7*5.1%)+B7</f>
        <v>24888.731</v>
      </c>
      <c r="D7" s="10">
        <f>+(C7*5.87%)+C7</f>
        <v>26349.6995097</v>
      </c>
      <c r="E7" s="10"/>
    </row>
    <row r="8" spans="1:9" x14ac:dyDescent="0.35">
      <c r="A8" s="6" t="s">
        <v>6</v>
      </c>
      <c r="B8" s="9">
        <v>18524</v>
      </c>
      <c r="C8" s="9">
        <f t="shared" si="0"/>
        <v>19468.723999999998</v>
      </c>
      <c r="D8" s="10">
        <f>+(C8*3.87%)+C8</f>
        <v>20222.163618799997</v>
      </c>
    </row>
    <row r="9" spans="1:9" x14ac:dyDescent="0.35">
      <c r="A9" s="6" t="s">
        <v>7</v>
      </c>
      <c r="B9" s="9">
        <v>21063</v>
      </c>
      <c r="C9" s="9">
        <f t="shared" si="0"/>
        <v>22137.213</v>
      </c>
      <c r="D9" s="10">
        <f>+(C9*3.87%)+C9</f>
        <v>22993.923143100001</v>
      </c>
    </row>
    <row r="11" spans="1:9" x14ac:dyDescent="0.35">
      <c r="A11" s="6" t="s">
        <v>8</v>
      </c>
    </row>
    <row r="13" spans="1:9" ht="39" x14ac:dyDescent="0.35">
      <c r="A13" s="11" t="s">
        <v>9</v>
      </c>
      <c r="B13" s="23" t="s">
        <v>10</v>
      </c>
      <c r="C13" s="23"/>
      <c r="D13" s="23"/>
      <c r="E13" s="11" t="s">
        <v>11</v>
      </c>
      <c r="F13" s="11" t="s">
        <v>12</v>
      </c>
      <c r="G13" s="11" t="s">
        <v>13</v>
      </c>
    </row>
    <row r="14" spans="1:9" ht="99" customHeight="1" x14ac:dyDescent="0.35">
      <c r="A14" s="1">
        <v>1</v>
      </c>
      <c r="B14" s="12" t="s">
        <v>17</v>
      </c>
      <c r="C14" s="12"/>
      <c r="D14" s="12"/>
      <c r="E14" s="2">
        <v>2</v>
      </c>
      <c r="F14" s="3">
        <f>(ROUND(+D6,0))</f>
        <v>9595957</v>
      </c>
      <c r="G14" s="4">
        <f>+F14*E14</f>
        <v>19191914</v>
      </c>
    </row>
    <row r="15" spans="1:9" ht="101.25" customHeight="1" x14ac:dyDescent="0.35">
      <c r="A15" s="1">
        <v>2</v>
      </c>
      <c r="B15" s="24" t="s">
        <v>16</v>
      </c>
      <c r="C15" s="25"/>
      <c r="D15" s="26"/>
      <c r="E15" s="2">
        <v>1</v>
      </c>
      <c r="F15" s="3">
        <v>5712000</v>
      </c>
      <c r="G15" s="4">
        <f>+F15*E15</f>
        <v>5712000</v>
      </c>
    </row>
    <row r="16" spans="1:9" ht="78.75" customHeight="1" x14ac:dyDescent="0.35">
      <c r="A16" s="1">
        <v>3</v>
      </c>
      <c r="B16" s="12" t="s">
        <v>18</v>
      </c>
      <c r="C16" s="12"/>
      <c r="D16" s="12"/>
      <c r="E16" s="2">
        <v>2</v>
      </c>
      <c r="F16" s="3">
        <f>(ROUND(+D7*250,0))</f>
        <v>6587425</v>
      </c>
      <c r="G16" s="4">
        <f t="shared" ref="G16:G37" si="1">+F16*E16</f>
        <v>13174850</v>
      </c>
    </row>
    <row r="17" spans="1:7" ht="79.5" customHeight="1" x14ac:dyDescent="0.35">
      <c r="A17" s="1">
        <v>4</v>
      </c>
      <c r="B17" s="13" t="s">
        <v>19</v>
      </c>
      <c r="C17" s="14"/>
      <c r="D17" s="15"/>
      <c r="E17" s="2">
        <v>1</v>
      </c>
      <c r="F17" s="3">
        <f>(ROUND(+D7*250,0))-463773</f>
        <v>6123652</v>
      </c>
      <c r="G17" s="4">
        <f>+F17*E17</f>
        <v>6123652</v>
      </c>
    </row>
    <row r="18" spans="1:7" ht="78.75" customHeight="1" x14ac:dyDescent="0.35">
      <c r="A18" s="1">
        <v>5</v>
      </c>
      <c r="B18" s="12" t="s">
        <v>20</v>
      </c>
      <c r="C18" s="12"/>
      <c r="D18" s="12"/>
      <c r="E18" s="2">
        <v>2</v>
      </c>
      <c r="F18" s="3">
        <f>(ROUND(+D7*100,0))</f>
        <v>2634970</v>
      </c>
      <c r="G18" s="4">
        <f t="shared" si="1"/>
        <v>5269940</v>
      </c>
    </row>
    <row r="19" spans="1:7" ht="78.75" customHeight="1" x14ac:dyDescent="0.35">
      <c r="A19" s="1">
        <v>6</v>
      </c>
      <c r="B19" s="13" t="s">
        <v>21</v>
      </c>
      <c r="C19" s="14"/>
      <c r="D19" s="15"/>
      <c r="E19" s="2">
        <v>1</v>
      </c>
      <c r="F19" s="3">
        <f>(ROUND(+D7*90,0))</f>
        <v>2371473</v>
      </c>
      <c r="G19" s="4">
        <f t="shared" si="1"/>
        <v>2371473</v>
      </c>
    </row>
    <row r="20" spans="1:7" ht="78.75" customHeight="1" x14ac:dyDescent="0.35">
      <c r="A20" s="1">
        <v>7</v>
      </c>
      <c r="B20" s="13" t="s">
        <v>22</v>
      </c>
      <c r="C20" s="14"/>
      <c r="D20" s="15"/>
      <c r="E20" s="2">
        <v>1</v>
      </c>
      <c r="F20" s="3">
        <f>(ROUND(+D7*80,0))</f>
        <v>2107976</v>
      </c>
      <c r="G20" s="4">
        <f t="shared" si="1"/>
        <v>2107976</v>
      </c>
    </row>
    <row r="21" spans="1:7" ht="80.25" customHeight="1" x14ac:dyDescent="0.35">
      <c r="A21" s="1">
        <v>8</v>
      </c>
      <c r="B21" s="12" t="s">
        <v>23</v>
      </c>
      <c r="C21" s="12"/>
      <c r="D21" s="12"/>
      <c r="E21" s="2">
        <v>1</v>
      </c>
      <c r="F21" s="3">
        <f>(ROUND(+D7*60,0))</f>
        <v>1580982</v>
      </c>
      <c r="G21" s="4">
        <f>+F21*E21</f>
        <v>1580982</v>
      </c>
    </row>
    <row r="22" spans="1:7" ht="80.25" customHeight="1" x14ac:dyDescent="0.35">
      <c r="A22" s="1">
        <v>9</v>
      </c>
      <c r="B22" s="12" t="s">
        <v>24</v>
      </c>
      <c r="C22" s="12"/>
      <c r="D22" s="12"/>
      <c r="E22" s="2">
        <v>5</v>
      </c>
      <c r="F22" s="3">
        <f>(ROUND(+D7*35,0))</f>
        <v>922239</v>
      </c>
      <c r="G22" s="4">
        <f t="shared" si="1"/>
        <v>4611195</v>
      </c>
    </row>
    <row r="23" spans="1:7" ht="80.25" customHeight="1" x14ac:dyDescent="0.35">
      <c r="A23" s="1">
        <v>10</v>
      </c>
      <c r="B23" s="12" t="s">
        <v>25</v>
      </c>
      <c r="C23" s="12"/>
      <c r="D23" s="12"/>
      <c r="E23" s="2">
        <v>3</v>
      </c>
      <c r="F23" s="3">
        <f>(ROUND(+D7*20,0))</f>
        <v>526994</v>
      </c>
      <c r="G23" s="4">
        <f>+F23*E23</f>
        <v>1580982</v>
      </c>
    </row>
    <row r="24" spans="1:7" ht="78" customHeight="1" x14ac:dyDescent="0.35">
      <c r="A24" s="1">
        <v>11</v>
      </c>
      <c r="B24" s="12" t="s">
        <v>26</v>
      </c>
      <c r="C24" s="12"/>
      <c r="D24" s="12"/>
      <c r="E24" s="2">
        <v>5</v>
      </c>
      <c r="F24" s="3">
        <f>(ROUND(+D7*15,0))</f>
        <v>395245</v>
      </c>
      <c r="G24" s="4">
        <f t="shared" si="1"/>
        <v>1976225</v>
      </c>
    </row>
    <row r="25" spans="1:7" ht="78" customHeight="1" x14ac:dyDescent="0.35">
      <c r="A25" s="1">
        <v>12</v>
      </c>
      <c r="B25" s="13" t="s">
        <v>27</v>
      </c>
      <c r="C25" s="14"/>
      <c r="D25" s="15"/>
      <c r="E25" s="2">
        <v>1</v>
      </c>
      <c r="F25" s="3">
        <f>(ROUND(+D7*120,0))</f>
        <v>3161964</v>
      </c>
      <c r="G25" s="4">
        <f t="shared" si="1"/>
        <v>3161964</v>
      </c>
    </row>
    <row r="26" spans="1:7" ht="78" customHeight="1" x14ac:dyDescent="0.35">
      <c r="A26" s="1">
        <v>13</v>
      </c>
      <c r="B26" s="13" t="s">
        <v>28</v>
      </c>
      <c r="C26" s="14"/>
      <c r="D26" s="15"/>
      <c r="E26" s="2">
        <v>1</v>
      </c>
      <c r="F26" s="3">
        <f>(ROUND(+D7*80,0))</f>
        <v>2107976</v>
      </c>
      <c r="G26" s="4">
        <f t="shared" si="1"/>
        <v>2107976</v>
      </c>
    </row>
    <row r="27" spans="1:7" ht="50.25" customHeight="1" x14ac:dyDescent="0.35">
      <c r="A27" s="1">
        <v>14</v>
      </c>
      <c r="B27" s="12" t="s">
        <v>29</v>
      </c>
      <c r="C27" s="12"/>
      <c r="D27" s="12"/>
      <c r="E27" s="2">
        <v>2</v>
      </c>
      <c r="F27" s="3">
        <f>(ROUND(+D8*250,0))</f>
        <v>5055541</v>
      </c>
      <c r="G27" s="4">
        <f t="shared" si="1"/>
        <v>10111082</v>
      </c>
    </row>
    <row r="28" spans="1:7" ht="50.25" customHeight="1" x14ac:dyDescent="0.35">
      <c r="A28" s="1">
        <v>15</v>
      </c>
      <c r="B28" s="16" t="s">
        <v>30</v>
      </c>
      <c r="C28" s="17"/>
      <c r="D28" s="18"/>
      <c r="E28" s="2">
        <v>1</v>
      </c>
      <c r="F28" s="3">
        <f>(ROUND(+D8*120,0))</f>
        <v>2426660</v>
      </c>
      <c r="G28" s="4">
        <f t="shared" si="1"/>
        <v>2426660</v>
      </c>
    </row>
    <row r="29" spans="1:7" ht="50.25" customHeight="1" x14ac:dyDescent="0.35">
      <c r="A29" s="1">
        <v>16</v>
      </c>
      <c r="B29" s="19" t="s">
        <v>31</v>
      </c>
      <c r="C29" s="20"/>
      <c r="D29" s="21"/>
      <c r="E29" s="2">
        <v>2</v>
      </c>
      <c r="F29" s="3">
        <f>(ROUND(+D8*100,0))</f>
        <v>2022216</v>
      </c>
      <c r="G29" s="4">
        <f t="shared" si="1"/>
        <v>4044432</v>
      </c>
    </row>
    <row r="30" spans="1:7" ht="48" customHeight="1" x14ac:dyDescent="0.35">
      <c r="A30" s="1">
        <v>17</v>
      </c>
      <c r="B30" s="12" t="s">
        <v>32</v>
      </c>
      <c r="C30" s="12"/>
      <c r="D30" s="12"/>
      <c r="E30" s="2">
        <v>1</v>
      </c>
      <c r="F30" s="3">
        <f>(ROUND(+D8*90,0))</f>
        <v>1819995</v>
      </c>
      <c r="G30" s="4">
        <f t="shared" si="1"/>
        <v>1819995</v>
      </c>
    </row>
    <row r="31" spans="1:7" ht="47.25" customHeight="1" x14ac:dyDescent="0.35">
      <c r="A31" s="1">
        <v>18</v>
      </c>
      <c r="B31" s="12" t="s">
        <v>33</v>
      </c>
      <c r="C31" s="12"/>
      <c r="D31" s="12"/>
      <c r="E31" s="2">
        <v>1</v>
      </c>
      <c r="F31" s="3">
        <f>(ROUND(+D8*100,0))</f>
        <v>2022216</v>
      </c>
      <c r="G31" s="4">
        <f t="shared" si="1"/>
        <v>2022216</v>
      </c>
    </row>
    <row r="32" spans="1:7" ht="48.75" customHeight="1" x14ac:dyDescent="0.35">
      <c r="A32" s="1">
        <v>19</v>
      </c>
      <c r="B32" s="12" t="s">
        <v>34</v>
      </c>
      <c r="C32" s="12"/>
      <c r="D32" s="12"/>
      <c r="E32" s="2">
        <v>1</v>
      </c>
      <c r="F32" s="3">
        <f>(ROUND(+D8*60,0))</f>
        <v>1213330</v>
      </c>
      <c r="G32" s="4">
        <f>+F32*E32</f>
        <v>1213330</v>
      </c>
    </row>
    <row r="33" spans="1:8" ht="48" customHeight="1" x14ac:dyDescent="0.35">
      <c r="A33" s="1">
        <v>20</v>
      </c>
      <c r="B33" s="12" t="s">
        <v>35</v>
      </c>
      <c r="C33" s="12"/>
      <c r="D33" s="12"/>
      <c r="E33" s="2">
        <v>5</v>
      </c>
      <c r="F33" s="3">
        <f>(ROUND(+D8*35,0))</f>
        <v>707776</v>
      </c>
      <c r="G33" s="4">
        <f t="shared" si="1"/>
        <v>3538880</v>
      </c>
    </row>
    <row r="34" spans="1:8" ht="48.75" customHeight="1" x14ac:dyDescent="0.35">
      <c r="A34" s="1">
        <v>21</v>
      </c>
      <c r="B34" s="12" t="s">
        <v>36</v>
      </c>
      <c r="C34" s="12"/>
      <c r="D34" s="12"/>
      <c r="E34" s="2">
        <v>2</v>
      </c>
      <c r="F34" s="3">
        <f>(ROUND(+D8*20,0))</f>
        <v>404443</v>
      </c>
      <c r="G34" s="4">
        <f>+F34*E34</f>
        <v>808886</v>
      </c>
    </row>
    <row r="35" spans="1:8" ht="48.75" customHeight="1" x14ac:dyDescent="0.35">
      <c r="A35" s="1">
        <v>22</v>
      </c>
      <c r="B35" s="12" t="s">
        <v>37</v>
      </c>
      <c r="C35" s="12"/>
      <c r="D35" s="12"/>
      <c r="E35" s="2">
        <v>5</v>
      </c>
      <c r="F35" s="3">
        <f>(ROUND(+D8*15,0))</f>
        <v>303332</v>
      </c>
      <c r="G35" s="4">
        <f t="shared" si="1"/>
        <v>1516660</v>
      </c>
    </row>
    <row r="36" spans="1:8" ht="28.5" customHeight="1" x14ac:dyDescent="0.35">
      <c r="A36" s="1">
        <v>23</v>
      </c>
      <c r="B36" s="12" t="s">
        <v>14</v>
      </c>
      <c r="C36" s="12"/>
      <c r="D36" s="12"/>
      <c r="E36" s="2">
        <v>7</v>
      </c>
      <c r="F36" s="3">
        <f>+ROUND(19500,0)</f>
        <v>19500</v>
      </c>
      <c r="G36" s="4">
        <f t="shared" si="1"/>
        <v>136500</v>
      </c>
    </row>
    <row r="37" spans="1:8" ht="28.5" customHeight="1" x14ac:dyDescent="0.35">
      <c r="A37" s="1">
        <v>24</v>
      </c>
      <c r="B37" s="12" t="s">
        <v>15</v>
      </c>
      <c r="C37" s="12"/>
      <c r="D37" s="12"/>
      <c r="E37" s="2">
        <v>95</v>
      </c>
      <c r="F37" s="3">
        <f>(ROUND(+D9,0))</f>
        <v>22994</v>
      </c>
      <c r="G37" s="4">
        <f t="shared" si="1"/>
        <v>2184430</v>
      </c>
    </row>
    <row r="38" spans="1:8" x14ac:dyDescent="0.35">
      <c r="G38" s="10">
        <f>SUM(G14:G37)</f>
        <v>98794200</v>
      </c>
      <c r="H38" s="9"/>
    </row>
    <row r="39" spans="1:8" x14ac:dyDescent="0.35">
      <c r="G39" s="10">
        <v>98794200</v>
      </c>
      <c r="H39" s="10"/>
    </row>
    <row r="40" spans="1:8" x14ac:dyDescent="0.35">
      <c r="G40" s="10">
        <f>+G38-G39</f>
        <v>0</v>
      </c>
    </row>
  </sheetData>
  <mergeCells count="26">
    <mergeCell ref="B22:D22"/>
    <mergeCell ref="A2:I3"/>
    <mergeCell ref="B13:D13"/>
    <mergeCell ref="B14:D14"/>
    <mergeCell ref="B16:D16"/>
    <mergeCell ref="B18:D18"/>
    <mergeCell ref="B15:D15"/>
    <mergeCell ref="B17:D17"/>
    <mergeCell ref="B19:D19"/>
    <mergeCell ref="B20:D20"/>
    <mergeCell ref="B37:D37"/>
    <mergeCell ref="B24:D24"/>
    <mergeCell ref="B21:D21"/>
    <mergeCell ref="B23:D23"/>
    <mergeCell ref="B27:D27"/>
    <mergeCell ref="B30:D30"/>
    <mergeCell ref="B31:D31"/>
    <mergeCell ref="B33:D33"/>
    <mergeCell ref="B35:D35"/>
    <mergeCell ref="B32:D32"/>
    <mergeCell ref="B34:D34"/>
    <mergeCell ref="B36:D36"/>
    <mergeCell ref="B25:D25"/>
    <mergeCell ref="B26:D26"/>
    <mergeCell ref="B28:D28"/>
    <mergeCell ref="B29:D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Cristina López López</dc:creator>
  <cp:keywords/>
  <dc:description/>
  <cp:lastModifiedBy>Asus ExpertBook</cp:lastModifiedBy>
  <cp:revision/>
  <dcterms:created xsi:type="dcterms:W3CDTF">2026-05-25T15:53:36Z</dcterms:created>
  <dcterms:modified xsi:type="dcterms:W3CDTF">2026-08-10T21:40:09Z</dcterms:modified>
  <cp:category/>
  <cp:contentStatus/>
</cp:coreProperties>
</file>